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0.46.2\f盘共享文件\农产理化资料 勿动\10  人员命名文件夹\崔贺\常规\"/>
    </mc:Choice>
  </mc:AlternateContent>
  <bookViews>
    <workbookView xWindow="0" yWindow="0" windowWidth="28800" windowHeight="11880" tabRatio="649" firstSheet="7" activeTab="9"/>
  </bookViews>
  <sheets>
    <sheet name="粗纤维" sheetId="47" r:id="rId1"/>
    <sheet name="白砂糖中还原糖测试-35887" sheetId="32" r:id="rId2"/>
    <sheet name="食品中还原糖测试-5009.7" sheetId="36" r:id="rId3"/>
    <sheet name="食品中蔗糖5009.8 " sheetId="38" r:id="rId4"/>
    <sheet name="食品中总糖5009.8" sheetId="39" r:id="rId5"/>
    <sheet name="绵白糖中还原糖含量5012" sheetId="33" r:id="rId6"/>
    <sheet name="绵白糖还原糖计算" sheetId="89" r:id="rId7"/>
    <sheet name="绵白糖蔗糖分-5012" sheetId="34" r:id="rId8"/>
    <sheet name="红糖还原糖计算" sheetId="57" r:id="rId9"/>
    <sheet name="红糖还原糖" sheetId="35" r:id="rId10"/>
    <sheet name="红糖还原糖计算 反滴)" sheetId="90" r:id="rId11"/>
    <sheet name="水果可溶性糖" sheetId="80" r:id="rId12"/>
    <sheet name="过氧化氢" sheetId="67" r:id="rId13"/>
    <sheet name="Sheet2" sheetId="92" r:id="rId14"/>
    <sheet name="Sheet1" sheetId="91" r:id="rId15"/>
    <sheet name="二氧化钛" sheetId="54" r:id="rId16"/>
    <sheet name="谷氨酸钠" sheetId="82" r:id="rId17"/>
    <sheet name="糖浆比旋" sheetId="88" r:id="rId18"/>
    <sheet name="Sheet3" sheetId="93" r:id="rId19"/>
  </sheets>
  <definedNames>
    <definedName name="_xlnm._FilterDatabase" localSheetId="12" hidden="1">过氧化氢!$A$1:$W$1447</definedName>
    <definedName name="_xlnm._FilterDatabase" localSheetId="9" hidden="1">红糖还原糖!$A$1:$AA$663</definedName>
    <definedName name="_xlnm._FilterDatabase" localSheetId="7" hidden="1">'绵白糖蔗糖分-5012'!$A$1:$O$140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8" i="35" l="1"/>
  <c r="M668" i="35" s="1"/>
  <c r="J667" i="35"/>
  <c r="M667" i="35" s="1"/>
  <c r="J666" i="35"/>
  <c r="M666" i="35" s="1"/>
  <c r="J665" i="35"/>
  <c r="M665" i="35" s="1"/>
  <c r="J664" i="35"/>
  <c r="M664" i="35" s="1"/>
  <c r="J663" i="35"/>
  <c r="M663" i="35" s="1"/>
  <c r="I1059" i="34"/>
  <c r="J1059" i="34" s="1"/>
  <c r="I1058" i="34"/>
  <c r="J1058" i="34" s="1"/>
  <c r="I1057" i="34"/>
  <c r="J1057" i="34" s="1"/>
  <c r="I1056" i="34"/>
  <c r="J1056" i="34" s="1"/>
  <c r="I1055" i="34"/>
  <c r="J1055" i="34" s="1"/>
  <c r="I1054" i="34"/>
  <c r="J1054" i="34" s="1"/>
  <c r="H115" i="88"/>
  <c r="J114" i="88"/>
  <c r="I114" i="88"/>
  <c r="H114" i="88"/>
  <c r="H113" i="88"/>
  <c r="J112" i="88"/>
  <c r="I112" i="88"/>
  <c r="H112" i="88"/>
  <c r="H111" i="88"/>
  <c r="J110" i="88"/>
  <c r="I110" i="88"/>
  <c r="H110" i="88"/>
  <c r="H109" i="88"/>
  <c r="J108" i="88"/>
  <c r="I108" i="88"/>
  <c r="H108" i="88"/>
  <c r="H107" i="88"/>
  <c r="J106" i="88"/>
  <c r="I106" i="88"/>
  <c r="H106" i="88"/>
  <c r="H105" i="88"/>
  <c r="J104" i="88"/>
  <c r="I104" i="88"/>
  <c r="H104" i="88"/>
  <c r="H103" i="88"/>
  <c r="J102" i="88"/>
  <c r="I102" i="88"/>
  <c r="H102" i="88"/>
  <c r="H101" i="88"/>
  <c r="J100" i="88"/>
  <c r="I100" i="88"/>
  <c r="H100" i="88"/>
  <c r="H99" i="88"/>
  <c r="G99" i="88"/>
  <c r="J98" i="88"/>
  <c r="I98" i="88"/>
  <c r="H98" i="88"/>
  <c r="G98" i="88"/>
  <c r="H97" i="88"/>
  <c r="G97" i="88"/>
  <c r="J96" i="88"/>
  <c r="I96" i="88"/>
  <c r="H96" i="88"/>
  <c r="G96" i="88"/>
  <c r="H95" i="88"/>
  <c r="J94" i="88"/>
  <c r="I94" i="88"/>
  <c r="H94" i="88"/>
  <c r="H93" i="88"/>
  <c r="J92" i="88"/>
  <c r="I92" i="88"/>
  <c r="H92" i="88"/>
  <c r="H91" i="88"/>
  <c r="J90" i="88"/>
  <c r="I90" i="88"/>
  <c r="H90" i="88"/>
  <c r="H89" i="88"/>
  <c r="J88" i="88"/>
  <c r="I88" i="88"/>
  <c r="H88" i="88"/>
  <c r="H87" i="88"/>
  <c r="J86" i="88"/>
  <c r="I86" i="88"/>
  <c r="H86" i="88"/>
  <c r="H85" i="88"/>
  <c r="J84" i="88"/>
  <c r="I84" i="88"/>
  <c r="H84" i="88"/>
  <c r="H83" i="88"/>
  <c r="J82" i="88"/>
  <c r="I82" i="88"/>
  <c r="H82" i="88"/>
  <c r="H81" i="88"/>
  <c r="J80" i="88"/>
  <c r="I80" i="88"/>
  <c r="H80" i="88"/>
  <c r="H79" i="88"/>
  <c r="J78" i="88"/>
  <c r="I78" i="88"/>
  <c r="H78" i="88"/>
  <c r="H77" i="88"/>
  <c r="J76" i="88"/>
  <c r="I76" i="88"/>
  <c r="H76" i="88"/>
  <c r="H75" i="88"/>
  <c r="J74" i="88"/>
  <c r="I74" i="88"/>
  <c r="H74" i="88"/>
  <c r="H73" i="88"/>
  <c r="J72" i="88"/>
  <c r="I72" i="88"/>
  <c r="H72" i="88"/>
  <c r="H71" i="88"/>
  <c r="J70" i="88"/>
  <c r="I70" i="88"/>
  <c r="H70" i="88"/>
  <c r="H69" i="88"/>
  <c r="J68" i="88"/>
  <c r="I68" i="88"/>
  <c r="H68" i="88"/>
  <c r="H67" i="88"/>
  <c r="J66" i="88"/>
  <c r="I66" i="88"/>
  <c r="H66" i="88"/>
  <c r="J64" i="88"/>
  <c r="I64" i="88"/>
  <c r="H63" i="88"/>
  <c r="J62" i="88"/>
  <c r="I62" i="88"/>
  <c r="H62" i="88"/>
  <c r="H61" i="88"/>
  <c r="J60" i="88"/>
  <c r="I60" i="88"/>
  <c r="H60" i="88"/>
  <c r="H59" i="88"/>
  <c r="J58" i="88"/>
  <c r="I58" i="88"/>
  <c r="H58" i="88"/>
  <c r="H57" i="88"/>
  <c r="J56" i="88"/>
  <c r="I56" i="88"/>
  <c r="H56" i="88"/>
  <c r="H55" i="88"/>
  <c r="J54" i="88"/>
  <c r="I54" i="88"/>
  <c r="H54" i="88"/>
  <c r="H53" i="88"/>
  <c r="G53" i="88"/>
  <c r="J52" i="88"/>
  <c r="I52" i="88"/>
  <c r="H52" i="88"/>
  <c r="G52" i="88"/>
  <c r="H51" i="88"/>
  <c r="J50" i="88"/>
  <c r="I50" i="88"/>
  <c r="H50" i="88"/>
  <c r="H49" i="88"/>
  <c r="J48" i="88"/>
  <c r="I48" i="88"/>
  <c r="H48" i="88"/>
  <c r="H47" i="88"/>
  <c r="J46" i="88"/>
  <c r="I46" i="88"/>
  <c r="H46" i="88"/>
  <c r="H45" i="88"/>
  <c r="J44" i="88"/>
  <c r="I44" i="88"/>
  <c r="H44" i="88"/>
  <c r="H43" i="88"/>
  <c r="J42" i="88"/>
  <c r="I42" i="88"/>
  <c r="H42" i="88"/>
  <c r="H41" i="88"/>
  <c r="J40" i="88"/>
  <c r="I40" i="88"/>
  <c r="H40" i="88"/>
  <c r="H39" i="88"/>
  <c r="J38" i="88"/>
  <c r="I38" i="88"/>
  <c r="H38" i="88"/>
  <c r="H37" i="88"/>
  <c r="J36" i="88"/>
  <c r="I36" i="88"/>
  <c r="H36" i="88"/>
  <c r="H35" i="88"/>
  <c r="J34" i="88"/>
  <c r="I34" i="88"/>
  <c r="H34" i="88"/>
  <c r="H33" i="88"/>
  <c r="J32" i="88"/>
  <c r="I32" i="88"/>
  <c r="H32" i="88"/>
  <c r="H31" i="88"/>
  <c r="J30" i="88"/>
  <c r="I30" i="88"/>
  <c r="H30" i="88"/>
  <c r="H29" i="88"/>
  <c r="J28" i="88"/>
  <c r="I28" i="88"/>
  <c r="H28" i="88"/>
  <c r="H27" i="88"/>
  <c r="J26" i="88"/>
  <c r="I26" i="88"/>
  <c r="H26" i="88"/>
  <c r="H25" i="88"/>
  <c r="J24" i="88"/>
  <c r="I24" i="88"/>
  <c r="H24" i="88"/>
  <c r="H23" i="88"/>
  <c r="J22" i="88"/>
  <c r="I22" i="88"/>
  <c r="H22" i="88"/>
  <c r="H21" i="88"/>
  <c r="J20" i="88"/>
  <c r="I20" i="88"/>
  <c r="H20" i="88"/>
  <c r="C20" i="88"/>
  <c r="H19" i="88"/>
  <c r="J18" i="88"/>
  <c r="I18" i="88"/>
  <c r="H18" i="88"/>
  <c r="H17" i="88"/>
  <c r="J16" i="88"/>
  <c r="I16" i="88"/>
  <c r="H16" i="88"/>
  <c r="H15" i="88"/>
  <c r="J14" i="88"/>
  <c r="I14" i="88"/>
  <c r="H14" i="88"/>
  <c r="H13" i="88"/>
  <c r="J12" i="88"/>
  <c r="I12" i="88"/>
  <c r="H12" i="88"/>
  <c r="H11" i="88"/>
  <c r="J10" i="88"/>
  <c r="I10" i="88"/>
  <c r="H10" i="88"/>
  <c r="H9" i="88"/>
  <c r="J8" i="88"/>
  <c r="I8" i="88"/>
  <c r="H8" i="88"/>
  <c r="H7" i="88"/>
  <c r="J6" i="88"/>
  <c r="I6" i="88"/>
  <c r="H6" i="88"/>
  <c r="H5" i="88"/>
  <c r="J4" i="88"/>
  <c r="I4" i="88"/>
  <c r="H4" i="88"/>
  <c r="H3" i="88"/>
  <c r="J2" i="88"/>
  <c r="I2" i="88"/>
  <c r="H2" i="88"/>
  <c r="H198" i="82"/>
  <c r="J197" i="82"/>
  <c r="I197" i="82"/>
  <c r="H197" i="82"/>
  <c r="H191" i="82"/>
  <c r="J190" i="82"/>
  <c r="I190" i="82"/>
  <c r="H190" i="82"/>
  <c r="H189" i="82"/>
  <c r="J188" i="82"/>
  <c r="I188" i="82"/>
  <c r="H188" i="82"/>
  <c r="H187" i="82"/>
  <c r="J186" i="82"/>
  <c r="I186" i="82"/>
  <c r="H186" i="82"/>
  <c r="H185" i="82"/>
  <c r="J184" i="82"/>
  <c r="I184" i="82"/>
  <c r="H184" i="82"/>
  <c r="H183" i="82"/>
  <c r="J182" i="82"/>
  <c r="I182" i="82"/>
  <c r="H182" i="82"/>
  <c r="L181" i="82"/>
  <c r="H181" i="82"/>
  <c r="L180" i="82"/>
  <c r="J180" i="82"/>
  <c r="I180" i="82"/>
  <c r="H180" i="82"/>
  <c r="L179" i="82"/>
  <c r="H179" i="82"/>
  <c r="L178" i="82"/>
  <c r="J178" i="82"/>
  <c r="I178" i="82"/>
  <c r="H178" i="82"/>
  <c r="H177" i="82"/>
  <c r="J176" i="82"/>
  <c r="I176" i="82"/>
  <c r="H176" i="82"/>
  <c r="H175" i="82"/>
  <c r="J174" i="82"/>
  <c r="I174" i="82"/>
  <c r="H174" i="82"/>
  <c r="H173" i="82"/>
  <c r="J172" i="82"/>
  <c r="I172" i="82"/>
  <c r="H172" i="82"/>
  <c r="H171" i="82"/>
  <c r="J170" i="82"/>
  <c r="I170" i="82"/>
  <c r="H170" i="82"/>
  <c r="H169" i="82"/>
  <c r="J168" i="82"/>
  <c r="I168" i="82"/>
  <c r="H168" i="82"/>
  <c r="H167" i="82"/>
  <c r="J166" i="82"/>
  <c r="I166" i="82"/>
  <c r="H166" i="82"/>
  <c r="H165" i="82"/>
  <c r="J164" i="82"/>
  <c r="I164" i="82"/>
  <c r="H164" i="82"/>
  <c r="L163" i="82"/>
  <c r="H163" i="82"/>
  <c r="L162" i="82"/>
  <c r="J162" i="82"/>
  <c r="I162" i="82"/>
  <c r="H162" i="82"/>
  <c r="L161" i="82"/>
  <c r="H161" i="82"/>
  <c r="L160" i="82"/>
  <c r="J160" i="82"/>
  <c r="I160" i="82"/>
  <c r="H160" i="82"/>
  <c r="L159" i="82"/>
  <c r="H159" i="82"/>
  <c r="L158" i="82"/>
  <c r="J158" i="82"/>
  <c r="I158" i="82"/>
  <c r="H158" i="82"/>
  <c r="L157" i="82"/>
  <c r="H157" i="82"/>
  <c r="L156" i="82"/>
  <c r="J156" i="82"/>
  <c r="I156" i="82"/>
  <c r="H156" i="82"/>
  <c r="L155" i="82"/>
  <c r="H155" i="82"/>
  <c r="L154" i="82"/>
  <c r="J154" i="82"/>
  <c r="I154" i="82"/>
  <c r="H154" i="82"/>
  <c r="L153" i="82"/>
  <c r="H153" i="82"/>
  <c r="L152" i="82"/>
  <c r="J152" i="82"/>
  <c r="I152" i="82"/>
  <c r="H152" i="82"/>
  <c r="L151" i="82"/>
  <c r="H151" i="82"/>
  <c r="L150" i="82"/>
  <c r="J150" i="82"/>
  <c r="I150" i="82"/>
  <c r="H150" i="82"/>
  <c r="L149" i="82"/>
  <c r="H149" i="82"/>
  <c r="L148" i="82"/>
  <c r="J148" i="82"/>
  <c r="I148" i="82"/>
  <c r="H148" i="82"/>
  <c r="L147" i="82"/>
  <c r="H147" i="82"/>
  <c r="L146" i="82"/>
  <c r="J146" i="82"/>
  <c r="I146" i="82"/>
  <c r="H146" i="82"/>
  <c r="L145" i="82"/>
  <c r="H145" i="82"/>
  <c r="L144" i="82"/>
  <c r="J144" i="82"/>
  <c r="I144" i="82"/>
  <c r="H144" i="82"/>
  <c r="L143" i="82"/>
  <c r="H143" i="82"/>
  <c r="L142" i="82"/>
  <c r="J142" i="82"/>
  <c r="I142" i="82"/>
  <c r="H142" i="82"/>
  <c r="L141" i="82"/>
  <c r="H141" i="82"/>
  <c r="L140" i="82"/>
  <c r="J140" i="82"/>
  <c r="I140" i="82"/>
  <c r="H140" i="82"/>
  <c r="L139" i="82"/>
  <c r="H139" i="82"/>
  <c r="L138" i="82"/>
  <c r="J138" i="82"/>
  <c r="I138" i="82"/>
  <c r="H138" i="82"/>
  <c r="L137" i="82"/>
  <c r="H137" i="82"/>
  <c r="L136" i="82"/>
  <c r="J136" i="82"/>
  <c r="I136" i="82"/>
  <c r="H136" i="82"/>
  <c r="G136" i="82"/>
  <c r="L135" i="82"/>
  <c r="H135" i="82"/>
  <c r="L134" i="82"/>
  <c r="J134" i="82"/>
  <c r="I134" i="82"/>
  <c r="H134" i="82"/>
  <c r="G134" i="82"/>
  <c r="L133" i="82"/>
  <c r="H133" i="82"/>
  <c r="L132" i="82"/>
  <c r="J132" i="82"/>
  <c r="I132" i="82"/>
  <c r="H132" i="82"/>
  <c r="L131" i="82"/>
  <c r="H131" i="82"/>
  <c r="L130" i="82"/>
  <c r="J130" i="82"/>
  <c r="I130" i="82"/>
  <c r="H130" i="82"/>
  <c r="L129" i="82"/>
  <c r="H129" i="82"/>
  <c r="L128" i="82"/>
  <c r="J128" i="82"/>
  <c r="I128" i="82"/>
  <c r="H128" i="82"/>
  <c r="L127" i="82"/>
  <c r="H127" i="82"/>
  <c r="L126" i="82"/>
  <c r="J126" i="82"/>
  <c r="I126" i="82"/>
  <c r="H126" i="82"/>
  <c r="L125" i="82"/>
  <c r="H125" i="82"/>
  <c r="L124" i="82"/>
  <c r="J124" i="82"/>
  <c r="I124" i="82"/>
  <c r="H124" i="82"/>
  <c r="L123" i="82"/>
  <c r="H123" i="82"/>
  <c r="L122" i="82"/>
  <c r="J122" i="82"/>
  <c r="I122" i="82"/>
  <c r="H122" i="82"/>
  <c r="L121" i="82"/>
  <c r="H121" i="82"/>
  <c r="L120" i="82"/>
  <c r="J120" i="82"/>
  <c r="I120" i="82"/>
  <c r="H120" i="82"/>
  <c r="L119" i="82"/>
  <c r="H119" i="82"/>
  <c r="L118" i="82"/>
  <c r="J118" i="82"/>
  <c r="I118" i="82"/>
  <c r="H118" i="82"/>
  <c r="L117" i="82"/>
  <c r="H117" i="82"/>
  <c r="L116" i="82"/>
  <c r="J116" i="82"/>
  <c r="I116" i="82"/>
  <c r="H116" i="82"/>
  <c r="L115" i="82"/>
  <c r="H115" i="82"/>
  <c r="L114" i="82"/>
  <c r="J114" i="82"/>
  <c r="I114" i="82"/>
  <c r="H114" i="82"/>
  <c r="L113" i="82"/>
  <c r="H113" i="82"/>
  <c r="L112" i="82"/>
  <c r="J112" i="82"/>
  <c r="I112" i="82"/>
  <c r="H112" i="82"/>
  <c r="L111" i="82"/>
  <c r="H111" i="82"/>
  <c r="L110" i="82"/>
  <c r="J110" i="82"/>
  <c r="I110" i="82"/>
  <c r="H110" i="82"/>
  <c r="L109" i="82"/>
  <c r="H109" i="82"/>
  <c r="L108" i="82"/>
  <c r="J108" i="82"/>
  <c r="I108" i="82"/>
  <c r="H108" i="82"/>
  <c r="L107" i="82"/>
  <c r="H107" i="82"/>
  <c r="L106" i="82"/>
  <c r="J106" i="82"/>
  <c r="I106" i="82"/>
  <c r="H106" i="82"/>
  <c r="L105" i="82"/>
  <c r="H105" i="82"/>
  <c r="L104" i="82"/>
  <c r="J104" i="82"/>
  <c r="I104" i="82"/>
  <c r="H104" i="82"/>
  <c r="L103" i="82"/>
  <c r="H103" i="82"/>
  <c r="L102" i="82"/>
  <c r="J102" i="82"/>
  <c r="I102" i="82"/>
  <c r="H102" i="82"/>
  <c r="L101" i="82"/>
  <c r="H101" i="82"/>
  <c r="L100" i="82"/>
  <c r="J100" i="82"/>
  <c r="I100" i="82"/>
  <c r="H100" i="82"/>
  <c r="L99" i="82"/>
  <c r="H99" i="82"/>
  <c r="L98" i="82"/>
  <c r="J98" i="82"/>
  <c r="I98" i="82"/>
  <c r="H98" i="82"/>
  <c r="L97" i="82"/>
  <c r="H97" i="82"/>
  <c r="L96" i="82"/>
  <c r="J96" i="82"/>
  <c r="I96" i="82"/>
  <c r="H96" i="82"/>
  <c r="L95" i="82"/>
  <c r="H95" i="82"/>
  <c r="N94" i="82"/>
  <c r="M94" i="82"/>
  <c r="L94" i="82"/>
  <c r="J94" i="82"/>
  <c r="I94" i="82"/>
  <c r="H94" i="82"/>
  <c r="L93" i="82"/>
  <c r="H93" i="82"/>
  <c r="N92" i="82"/>
  <c r="M92" i="82"/>
  <c r="L92" i="82"/>
  <c r="J92" i="82"/>
  <c r="I92" i="82"/>
  <c r="H92" i="82"/>
  <c r="L91" i="82"/>
  <c r="H91" i="82"/>
  <c r="N90" i="82"/>
  <c r="M90" i="82"/>
  <c r="L90" i="82"/>
  <c r="J90" i="82"/>
  <c r="I90" i="82"/>
  <c r="H90" i="82"/>
  <c r="L89" i="82"/>
  <c r="H89" i="82"/>
  <c r="N88" i="82"/>
  <c r="M88" i="82"/>
  <c r="L88" i="82"/>
  <c r="J88" i="82"/>
  <c r="I88" i="82"/>
  <c r="H88" i="82"/>
  <c r="L87" i="82"/>
  <c r="H87" i="82"/>
  <c r="N86" i="82"/>
  <c r="M86" i="82"/>
  <c r="L86" i="82"/>
  <c r="J86" i="82"/>
  <c r="I86" i="82"/>
  <c r="H86" i="82"/>
  <c r="L85" i="82"/>
  <c r="H85" i="82"/>
  <c r="N84" i="82"/>
  <c r="M84" i="82"/>
  <c r="L84" i="82"/>
  <c r="J84" i="82"/>
  <c r="I84" i="82"/>
  <c r="H84" i="82"/>
  <c r="L83" i="82"/>
  <c r="H83" i="82"/>
  <c r="N82" i="82"/>
  <c r="M82" i="82"/>
  <c r="L82" i="82"/>
  <c r="J82" i="82"/>
  <c r="I82" i="82"/>
  <c r="H82" i="82"/>
  <c r="H81" i="82"/>
  <c r="J80" i="82"/>
  <c r="I80" i="82"/>
  <c r="H80" i="82"/>
  <c r="H79" i="82"/>
  <c r="J78" i="82"/>
  <c r="I78" i="82"/>
  <c r="H78" i="82"/>
  <c r="H77" i="82"/>
  <c r="J76" i="82"/>
  <c r="I76" i="82"/>
  <c r="H76" i="82"/>
  <c r="H75" i="82"/>
  <c r="J74" i="82"/>
  <c r="I74" i="82"/>
  <c r="H74" i="82"/>
  <c r="H73" i="82"/>
  <c r="J72" i="82"/>
  <c r="I72" i="82"/>
  <c r="H72" i="82"/>
  <c r="H71" i="82"/>
  <c r="J70" i="82"/>
  <c r="I70" i="82"/>
  <c r="H70" i="82"/>
  <c r="H69" i="82"/>
  <c r="J68" i="82"/>
  <c r="I68" i="82"/>
  <c r="H68" i="82"/>
  <c r="H67" i="82"/>
  <c r="J66" i="82"/>
  <c r="I66" i="82"/>
  <c r="H66" i="82"/>
  <c r="H65" i="82"/>
  <c r="J64" i="82"/>
  <c r="I64" i="82"/>
  <c r="H64" i="82"/>
  <c r="H63" i="82"/>
  <c r="J62" i="82"/>
  <c r="I62" i="82"/>
  <c r="H62" i="82"/>
  <c r="H61" i="82"/>
  <c r="J60" i="82"/>
  <c r="I60" i="82"/>
  <c r="H60" i="82"/>
  <c r="H59" i="82"/>
  <c r="J58" i="82"/>
  <c r="I58" i="82"/>
  <c r="H58" i="82"/>
  <c r="H57" i="82"/>
  <c r="J56" i="82"/>
  <c r="I56" i="82"/>
  <c r="H56" i="82"/>
  <c r="H55" i="82"/>
  <c r="J54" i="82"/>
  <c r="I54" i="82"/>
  <c r="H54" i="82"/>
  <c r="H52" i="82"/>
  <c r="H51" i="82"/>
  <c r="J50" i="82"/>
  <c r="I50" i="82"/>
  <c r="H50" i="82"/>
  <c r="H49" i="82"/>
  <c r="J48" i="82"/>
  <c r="I48" i="82"/>
  <c r="H48" i="82"/>
  <c r="H47" i="82"/>
  <c r="J46" i="82"/>
  <c r="I46" i="82"/>
  <c r="H46" i="82"/>
  <c r="H45" i="82"/>
  <c r="J44" i="82"/>
  <c r="I44" i="82"/>
  <c r="H44" i="82"/>
  <c r="H43" i="82"/>
  <c r="J42" i="82"/>
  <c r="I42" i="82"/>
  <c r="H42" i="82"/>
  <c r="H41" i="82"/>
  <c r="J40" i="82"/>
  <c r="I40" i="82"/>
  <c r="H40" i="82"/>
  <c r="H39" i="82"/>
  <c r="J38" i="82"/>
  <c r="I38" i="82"/>
  <c r="H38" i="82"/>
  <c r="H37" i="82"/>
  <c r="J36" i="82"/>
  <c r="I36" i="82"/>
  <c r="H36" i="82"/>
  <c r="H35" i="82"/>
  <c r="J34" i="82"/>
  <c r="I34" i="82"/>
  <c r="H34" i="82"/>
  <c r="H33" i="82"/>
  <c r="J32" i="82"/>
  <c r="I32" i="82"/>
  <c r="H32" i="82"/>
  <c r="H31" i="82"/>
  <c r="J30" i="82"/>
  <c r="I30" i="82"/>
  <c r="H30" i="82"/>
  <c r="H29" i="82"/>
  <c r="J28" i="82"/>
  <c r="I28" i="82"/>
  <c r="H28" i="82"/>
  <c r="H27" i="82"/>
  <c r="J26" i="82"/>
  <c r="I26" i="82"/>
  <c r="H26" i="82"/>
  <c r="H25" i="82"/>
  <c r="J24" i="82"/>
  <c r="I24" i="82"/>
  <c r="H24" i="82"/>
  <c r="H23" i="82"/>
  <c r="J22" i="82"/>
  <c r="I22" i="82"/>
  <c r="H22" i="82"/>
  <c r="H21" i="82"/>
  <c r="J20" i="82"/>
  <c r="I20" i="82"/>
  <c r="H20" i="82"/>
  <c r="H19" i="82"/>
  <c r="J18" i="82"/>
  <c r="I18" i="82"/>
  <c r="H18" i="82"/>
  <c r="H17" i="82"/>
  <c r="J16" i="82"/>
  <c r="I16" i="82"/>
  <c r="H16" i="82"/>
  <c r="H15" i="82"/>
  <c r="J14" i="82"/>
  <c r="I14" i="82"/>
  <c r="H14" i="82"/>
  <c r="H13" i="82"/>
  <c r="J12" i="82"/>
  <c r="I12" i="82"/>
  <c r="H12" i="82"/>
  <c r="H11" i="82"/>
  <c r="J10" i="82"/>
  <c r="I10" i="82"/>
  <c r="H10" i="82"/>
  <c r="H9" i="82"/>
  <c r="J8" i="82"/>
  <c r="I8" i="82"/>
  <c r="H8" i="82"/>
  <c r="H7" i="82"/>
  <c r="J6" i="82"/>
  <c r="I6" i="82"/>
  <c r="H6" i="82"/>
  <c r="H5" i="82"/>
  <c r="J4" i="82"/>
  <c r="I4" i="82"/>
  <c r="H4" i="82"/>
  <c r="H3" i="82"/>
  <c r="J2" i="82"/>
  <c r="I2" i="82"/>
  <c r="H2" i="82"/>
  <c r="L458" i="54"/>
  <c r="K458" i="54"/>
  <c r="J457" i="54"/>
  <c r="L456" i="54"/>
  <c r="K456" i="54"/>
  <c r="J456" i="54"/>
  <c r="J455" i="54"/>
  <c r="D455" i="54"/>
  <c r="L454" i="54"/>
  <c r="K454" i="54"/>
  <c r="J454" i="54"/>
  <c r="D454" i="54"/>
  <c r="J453" i="54"/>
  <c r="L452" i="54"/>
  <c r="K452" i="54"/>
  <c r="J452" i="54"/>
  <c r="J451" i="54"/>
  <c r="L450" i="54"/>
  <c r="K450" i="54"/>
  <c r="J450" i="54"/>
  <c r="J449" i="54"/>
  <c r="L448" i="54"/>
  <c r="K448" i="54"/>
  <c r="J448" i="54"/>
  <c r="J447" i="54"/>
  <c r="L446" i="54"/>
  <c r="K446" i="54"/>
  <c r="J446" i="54"/>
  <c r="J445" i="54"/>
  <c r="L444" i="54"/>
  <c r="K444" i="54"/>
  <c r="J444" i="54"/>
  <c r="J443" i="54"/>
  <c r="L442" i="54"/>
  <c r="K442" i="54"/>
  <c r="J442" i="54"/>
  <c r="J441" i="54"/>
  <c r="D441" i="54"/>
  <c r="L440" i="54"/>
  <c r="K440" i="54"/>
  <c r="J440" i="54"/>
  <c r="D440" i="54"/>
  <c r="J439" i="54"/>
  <c r="L438" i="54"/>
  <c r="K438" i="54"/>
  <c r="J438" i="54"/>
  <c r="J437" i="54"/>
  <c r="D437" i="54"/>
  <c r="L436" i="54"/>
  <c r="K436" i="54"/>
  <c r="J436" i="54"/>
  <c r="D436" i="54"/>
  <c r="J435" i="54"/>
  <c r="D435" i="54"/>
  <c r="L434" i="54"/>
  <c r="K434" i="54"/>
  <c r="J434" i="54"/>
  <c r="D434" i="54"/>
  <c r="J433" i="54"/>
  <c r="L432" i="54"/>
  <c r="K432" i="54"/>
  <c r="J432" i="54"/>
  <c r="J431" i="54"/>
  <c r="L430" i="54"/>
  <c r="K430" i="54"/>
  <c r="J430" i="54"/>
  <c r="J429" i="54"/>
  <c r="L428" i="54"/>
  <c r="K428" i="54"/>
  <c r="J428" i="54"/>
  <c r="J427" i="54"/>
  <c r="L426" i="54"/>
  <c r="K426" i="54"/>
  <c r="J426" i="54"/>
  <c r="J425" i="54"/>
  <c r="L424" i="54"/>
  <c r="K424" i="54"/>
  <c r="J424" i="54"/>
  <c r="J423" i="54"/>
  <c r="D423" i="54"/>
  <c r="L422" i="54"/>
  <c r="K422" i="54"/>
  <c r="J422" i="54"/>
  <c r="D422" i="54"/>
  <c r="J421" i="54"/>
  <c r="D421" i="54"/>
  <c r="L420" i="54"/>
  <c r="K420" i="54"/>
  <c r="J420" i="54"/>
  <c r="J419" i="54"/>
  <c r="L418" i="54"/>
  <c r="K418" i="54"/>
  <c r="J418" i="54"/>
  <c r="J417" i="54"/>
  <c r="L416" i="54"/>
  <c r="K416" i="54"/>
  <c r="J416" i="54"/>
  <c r="J415" i="54"/>
  <c r="L414" i="54"/>
  <c r="K414" i="54"/>
  <c r="J414" i="54"/>
  <c r="J413" i="54"/>
  <c r="L412" i="54"/>
  <c r="K412" i="54"/>
  <c r="J412" i="54"/>
  <c r="J411" i="54"/>
  <c r="L410" i="54"/>
  <c r="K410" i="54"/>
  <c r="J410" i="54"/>
  <c r="J409" i="54"/>
  <c r="L408" i="54"/>
  <c r="K408" i="54"/>
  <c r="J408" i="54"/>
  <c r="J407" i="54"/>
  <c r="L406" i="54"/>
  <c r="K406" i="54"/>
  <c r="J406" i="54"/>
  <c r="J405" i="54"/>
  <c r="L404" i="54"/>
  <c r="K404" i="54"/>
  <c r="J404" i="54"/>
  <c r="J403" i="54"/>
  <c r="L402" i="54"/>
  <c r="K402" i="54"/>
  <c r="J402" i="54"/>
  <c r="J401" i="54"/>
  <c r="D401" i="54"/>
  <c r="L400" i="54"/>
  <c r="J400" i="54"/>
  <c r="D400" i="54"/>
  <c r="J399" i="54"/>
  <c r="L398" i="54"/>
  <c r="J398" i="54"/>
  <c r="J397" i="54"/>
  <c r="L396" i="54"/>
  <c r="K396" i="54"/>
  <c r="J396" i="54"/>
  <c r="J395" i="54"/>
  <c r="L394" i="54"/>
  <c r="J394" i="54"/>
  <c r="J393" i="54"/>
  <c r="L392" i="54"/>
  <c r="K392" i="54"/>
  <c r="J392" i="54"/>
  <c r="J391" i="54"/>
  <c r="L390" i="54"/>
  <c r="K390" i="54"/>
  <c r="J390" i="54"/>
  <c r="J389" i="54"/>
  <c r="L388" i="54"/>
  <c r="K388" i="54"/>
  <c r="J388" i="54"/>
  <c r="J387" i="54"/>
  <c r="L386" i="54"/>
  <c r="K386" i="54"/>
  <c r="J386" i="54"/>
  <c r="J385" i="54"/>
  <c r="L384" i="54"/>
  <c r="K384" i="54"/>
  <c r="J384" i="54"/>
  <c r="J383" i="54"/>
  <c r="L382" i="54"/>
  <c r="K382" i="54"/>
  <c r="J382" i="54"/>
  <c r="J381" i="54"/>
  <c r="L380" i="54"/>
  <c r="K380" i="54"/>
  <c r="J380" i="54"/>
  <c r="J379" i="54"/>
  <c r="L378" i="54"/>
  <c r="K378" i="54"/>
  <c r="J378" i="54"/>
  <c r="J377" i="54"/>
  <c r="L376" i="54"/>
  <c r="K376" i="54"/>
  <c r="J376" i="54"/>
  <c r="J375" i="54"/>
  <c r="D375" i="54"/>
  <c r="L374" i="54"/>
  <c r="J374" i="54"/>
  <c r="D374" i="54"/>
  <c r="J373" i="54"/>
  <c r="L372" i="54"/>
  <c r="K372" i="54"/>
  <c r="J372" i="54"/>
  <c r="J371" i="54"/>
  <c r="D371" i="54"/>
  <c r="L370" i="54"/>
  <c r="J370" i="54"/>
  <c r="J369" i="54"/>
  <c r="L368" i="54"/>
  <c r="K368" i="54"/>
  <c r="J368" i="54"/>
  <c r="J367" i="54"/>
  <c r="L366" i="54"/>
  <c r="K366" i="54"/>
  <c r="J366" i="54"/>
  <c r="J365" i="54"/>
  <c r="L364" i="54"/>
  <c r="K364" i="54"/>
  <c r="J364" i="54"/>
  <c r="J363" i="54"/>
  <c r="L362" i="54"/>
  <c r="K362" i="54"/>
  <c r="J362" i="54"/>
  <c r="J361" i="54"/>
  <c r="L360" i="54"/>
  <c r="K360" i="54"/>
  <c r="J360" i="54"/>
  <c r="J359" i="54"/>
  <c r="L358" i="54"/>
  <c r="K358" i="54"/>
  <c r="J358" i="54"/>
  <c r="J357" i="54"/>
  <c r="L356" i="54"/>
  <c r="K356" i="54"/>
  <c r="J356" i="54"/>
  <c r="J355" i="54"/>
  <c r="L354" i="54"/>
  <c r="K354" i="54"/>
  <c r="J354" i="54"/>
  <c r="J353" i="54"/>
  <c r="L352" i="54"/>
  <c r="K352" i="54"/>
  <c r="J352" i="54"/>
  <c r="J351" i="54"/>
  <c r="L350" i="54"/>
  <c r="K350" i="54"/>
  <c r="J350" i="54"/>
  <c r="J349" i="54"/>
  <c r="L348" i="54"/>
  <c r="K348" i="54"/>
  <c r="J348" i="54"/>
  <c r="J347" i="54"/>
  <c r="L346" i="54"/>
  <c r="K346" i="54"/>
  <c r="J346" i="54"/>
  <c r="J345" i="54"/>
  <c r="L344" i="54"/>
  <c r="J344" i="54"/>
  <c r="J343" i="54"/>
  <c r="L342" i="54"/>
  <c r="K342" i="54"/>
  <c r="J342" i="54"/>
  <c r="J341" i="54"/>
  <c r="L340" i="54"/>
  <c r="J340" i="54"/>
  <c r="J339" i="54"/>
  <c r="L338" i="54"/>
  <c r="K338" i="54"/>
  <c r="J338" i="54"/>
  <c r="J337" i="54"/>
  <c r="L336" i="54"/>
  <c r="K336" i="54"/>
  <c r="J336" i="54"/>
  <c r="J335" i="54"/>
  <c r="L334" i="54"/>
  <c r="K334" i="54"/>
  <c r="J334" i="54"/>
  <c r="J333" i="54"/>
  <c r="L332" i="54"/>
  <c r="K332" i="54"/>
  <c r="J332" i="54"/>
  <c r="J331" i="54"/>
  <c r="L330" i="54"/>
  <c r="K330" i="54"/>
  <c r="J330" i="54"/>
  <c r="J329" i="54"/>
  <c r="L328" i="54"/>
  <c r="K328" i="54"/>
  <c r="J328" i="54"/>
  <c r="J327" i="54"/>
  <c r="L326" i="54"/>
  <c r="K326" i="54"/>
  <c r="J326" i="54"/>
  <c r="J325" i="54"/>
  <c r="L324" i="54"/>
  <c r="K324" i="54"/>
  <c r="J324" i="54"/>
  <c r="J323" i="54"/>
  <c r="L322" i="54"/>
  <c r="K322" i="54"/>
  <c r="J322" i="54"/>
  <c r="J321" i="54"/>
  <c r="L320" i="54"/>
  <c r="K320" i="54"/>
  <c r="J320" i="54"/>
  <c r="J319" i="54"/>
  <c r="L318" i="54"/>
  <c r="K318" i="54"/>
  <c r="J318" i="54"/>
  <c r="J317" i="54"/>
  <c r="L316" i="54"/>
  <c r="J316" i="54"/>
  <c r="J315" i="54"/>
  <c r="L314" i="54"/>
  <c r="K314" i="54"/>
  <c r="J314" i="54"/>
  <c r="J313" i="54"/>
  <c r="L312" i="54"/>
  <c r="K312" i="54"/>
  <c r="J312" i="54"/>
  <c r="J311" i="54"/>
  <c r="L310" i="54"/>
  <c r="K310" i="54"/>
  <c r="J310" i="54"/>
  <c r="J309" i="54"/>
  <c r="L308" i="54"/>
  <c r="J308" i="54"/>
  <c r="J307" i="54"/>
  <c r="L306" i="54"/>
  <c r="K306" i="54"/>
  <c r="J306" i="54"/>
  <c r="J305" i="54"/>
  <c r="L304" i="54"/>
  <c r="K304" i="54"/>
  <c r="J304" i="54"/>
  <c r="J303" i="54"/>
  <c r="L302" i="54"/>
  <c r="K302" i="54"/>
  <c r="J302" i="54"/>
  <c r="J301" i="54"/>
  <c r="L300" i="54"/>
  <c r="K300" i="54"/>
  <c r="J300" i="54"/>
  <c r="J299" i="54"/>
  <c r="L298" i="54"/>
  <c r="K298" i="54"/>
  <c r="J298" i="54"/>
  <c r="J297" i="54"/>
  <c r="L296" i="54"/>
  <c r="J296" i="54"/>
  <c r="J295" i="54"/>
  <c r="L294" i="54"/>
  <c r="J294" i="54"/>
  <c r="J293" i="54"/>
  <c r="L292" i="54"/>
  <c r="J292" i="54"/>
  <c r="J291" i="54"/>
  <c r="L290" i="54"/>
  <c r="K290" i="54"/>
  <c r="J290" i="54"/>
  <c r="J289" i="54"/>
  <c r="L288" i="54"/>
  <c r="K288" i="54"/>
  <c r="J288" i="54"/>
  <c r="J287" i="54"/>
  <c r="L286" i="54"/>
  <c r="J286" i="54"/>
  <c r="J285" i="54"/>
  <c r="L284" i="54"/>
  <c r="K284" i="54"/>
  <c r="J284" i="54"/>
  <c r="J283" i="54"/>
  <c r="L282" i="54"/>
  <c r="K282" i="54"/>
  <c r="J282" i="54"/>
  <c r="J281" i="54"/>
  <c r="L280" i="54"/>
  <c r="K280" i="54"/>
  <c r="J280" i="54"/>
  <c r="J279" i="54"/>
  <c r="L278" i="54"/>
  <c r="K278" i="54"/>
  <c r="J278" i="54"/>
  <c r="J277" i="54"/>
  <c r="L276" i="54"/>
  <c r="K276" i="54"/>
  <c r="J276" i="54"/>
  <c r="J275" i="54"/>
  <c r="L274" i="54"/>
  <c r="K274" i="54"/>
  <c r="J274" i="54"/>
  <c r="J273" i="54"/>
  <c r="L272" i="54"/>
  <c r="K272" i="54"/>
  <c r="J272" i="54"/>
  <c r="J271" i="54"/>
  <c r="L270" i="54"/>
  <c r="K270" i="54"/>
  <c r="J270" i="54"/>
  <c r="J269" i="54"/>
  <c r="L268" i="54"/>
  <c r="K268" i="54"/>
  <c r="J268" i="54"/>
  <c r="J267" i="54"/>
  <c r="L266" i="54"/>
  <c r="K266" i="54"/>
  <c r="J266" i="54"/>
  <c r="J265" i="54"/>
  <c r="L264" i="54"/>
  <c r="K264" i="54"/>
  <c r="J264" i="54"/>
  <c r="J263" i="54"/>
  <c r="L262" i="54"/>
  <c r="K262" i="54"/>
  <c r="J262" i="54"/>
  <c r="J261" i="54"/>
  <c r="L260" i="54"/>
  <c r="K260" i="54"/>
  <c r="J260" i="54"/>
  <c r="J258" i="54"/>
  <c r="J257" i="54"/>
  <c r="L256" i="54"/>
  <c r="K256" i="54"/>
  <c r="J256" i="54"/>
  <c r="J255" i="54"/>
  <c r="L254" i="54"/>
  <c r="K254" i="54"/>
  <c r="J254" i="54"/>
  <c r="J253" i="54"/>
  <c r="L252" i="54"/>
  <c r="K252" i="54"/>
  <c r="J252" i="54"/>
  <c r="J249" i="54"/>
  <c r="L248" i="54"/>
  <c r="K248" i="54"/>
  <c r="J248" i="54"/>
  <c r="J247" i="54"/>
  <c r="L246" i="54"/>
  <c r="K246" i="54"/>
  <c r="J246" i="54"/>
  <c r="J245" i="54"/>
  <c r="L244" i="54"/>
  <c r="K244" i="54"/>
  <c r="J244" i="54"/>
  <c r="J243" i="54"/>
  <c r="J242" i="54"/>
  <c r="L241" i="54"/>
  <c r="K241" i="54"/>
  <c r="J241" i="54"/>
  <c r="J238" i="54"/>
  <c r="L237" i="54"/>
  <c r="K237" i="54"/>
  <c r="J237" i="54"/>
  <c r="J236" i="54"/>
  <c r="L235" i="54"/>
  <c r="K235" i="54"/>
  <c r="J235" i="54"/>
  <c r="J234" i="54"/>
  <c r="L233" i="54"/>
  <c r="K233" i="54"/>
  <c r="J233" i="54"/>
  <c r="J232" i="54"/>
  <c r="L231" i="54"/>
  <c r="K231" i="54"/>
  <c r="J231" i="54"/>
  <c r="J230" i="54"/>
  <c r="L229" i="54"/>
  <c r="K229" i="54"/>
  <c r="J229" i="54"/>
  <c r="J228" i="54"/>
  <c r="L227" i="54"/>
  <c r="K227" i="54"/>
  <c r="J227" i="54"/>
  <c r="J226" i="54"/>
  <c r="L225" i="54"/>
  <c r="K225" i="54"/>
  <c r="J225" i="54"/>
  <c r="J224" i="54"/>
  <c r="L223" i="54"/>
  <c r="K223" i="54"/>
  <c r="J223" i="54"/>
  <c r="J222" i="54"/>
  <c r="L221" i="54"/>
  <c r="K221" i="54"/>
  <c r="J221" i="54"/>
  <c r="J220" i="54"/>
  <c r="L219" i="54"/>
  <c r="K219" i="54"/>
  <c r="J219" i="54"/>
  <c r="J218" i="54"/>
  <c r="L217" i="54"/>
  <c r="K217" i="54"/>
  <c r="J217" i="54"/>
  <c r="J216" i="54"/>
  <c r="L215" i="54"/>
  <c r="K215" i="54"/>
  <c r="J215" i="54"/>
  <c r="J213" i="54"/>
  <c r="J212" i="54"/>
  <c r="L211" i="54"/>
  <c r="K211" i="54"/>
  <c r="J211" i="54"/>
  <c r="J210" i="54"/>
  <c r="L209" i="54"/>
  <c r="K209" i="54"/>
  <c r="J209" i="54"/>
  <c r="J208" i="54"/>
  <c r="L207" i="54"/>
  <c r="K207" i="54"/>
  <c r="J207" i="54"/>
  <c r="J206" i="54"/>
  <c r="L205" i="54"/>
  <c r="K205" i="54"/>
  <c r="J205" i="54"/>
  <c r="J204" i="54"/>
  <c r="L203" i="54"/>
  <c r="K203" i="54"/>
  <c r="J203" i="54"/>
  <c r="J202" i="54"/>
  <c r="L201" i="54"/>
  <c r="K201" i="54"/>
  <c r="J201" i="54"/>
  <c r="J200" i="54"/>
  <c r="L199" i="54"/>
  <c r="K199" i="54"/>
  <c r="J199" i="54"/>
  <c r="J198" i="54"/>
  <c r="L197" i="54"/>
  <c r="K197" i="54"/>
  <c r="J197" i="54"/>
  <c r="J196" i="54"/>
  <c r="L195" i="54"/>
  <c r="K195" i="54"/>
  <c r="J195" i="54"/>
  <c r="J194" i="54"/>
  <c r="L193" i="54"/>
  <c r="K193" i="54"/>
  <c r="J193" i="54"/>
  <c r="J192" i="54"/>
  <c r="L191" i="54"/>
  <c r="K191" i="54"/>
  <c r="J191" i="54"/>
  <c r="J190" i="54"/>
  <c r="L189" i="54"/>
  <c r="K189" i="54"/>
  <c r="J189" i="54"/>
  <c r="J188" i="54"/>
  <c r="L187" i="54"/>
  <c r="K187" i="54"/>
  <c r="J187" i="54"/>
  <c r="J186" i="54"/>
  <c r="L185" i="54"/>
  <c r="K185" i="54"/>
  <c r="J185" i="54"/>
  <c r="J184" i="54"/>
  <c r="L183" i="54"/>
  <c r="K183" i="54"/>
  <c r="J183" i="54"/>
  <c r="J182" i="54"/>
  <c r="L181" i="54"/>
  <c r="K181" i="54"/>
  <c r="J181" i="54"/>
  <c r="J180" i="54"/>
  <c r="L179" i="54"/>
  <c r="K179" i="54"/>
  <c r="J179" i="54"/>
  <c r="J178" i="54"/>
  <c r="L177" i="54"/>
  <c r="K177" i="54"/>
  <c r="J177" i="54"/>
  <c r="J176" i="54"/>
  <c r="L175" i="54"/>
  <c r="K175" i="54"/>
  <c r="J175" i="54"/>
  <c r="J174" i="54"/>
  <c r="L173" i="54"/>
  <c r="K173" i="54"/>
  <c r="J173" i="54"/>
  <c r="J172" i="54"/>
  <c r="L171" i="54"/>
  <c r="K171" i="54"/>
  <c r="J171" i="54"/>
  <c r="J170" i="54"/>
  <c r="L169" i="54"/>
  <c r="K169" i="54"/>
  <c r="J169" i="54"/>
  <c r="J168" i="54"/>
  <c r="L167" i="54"/>
  <c r="K167" i="54"/>
  <c r="J167" i="54"/>
  <c r="J166" i="54"/>
  <c r="L165" i="54"/>
  <c r="K165" i="54"/>
  <c r="J165" i="54"/>
  <c r="J164" i="54"/>
  <c r="K163" i="54"/>
  <c r="J163" i="54"/>
  <c r="J162" i="54"/>
  <c r="K161" i="54"/>
  <c r="J161" i="54"/>
  <c r="J160" i="54"/>
  <c r="L159" i="54"/>
  <c r="K159" i="54"/>
  <c r="J159" i="54"/>
  <c r="J158" i="54"/>
  <c r="K157" i="54"/>
  <c r="J157" i="54"/>
  <c r="J156" i="54"/>
  <c r="K155" i="54"/>
  <c r="J155" i="54"/>
  <c r="J154" i="54"/>
  <c r="K153" i="54"/>
  <c r="J153" i="54"/>
  <c r="J152" i="54"/>
  <c r="K151" i="54"/>
  <c r="J151" i="54"/>
  <c r="J150" i="54"/>
  <c r="K149" i="54"/>
  <c r="J149" i="54"/>
  <c r="J148" i="54"/>
  <c r="K147" i="54"/>
  <c r="J147" i="54"/>
  <c r="J146" i="54"/>
  <c r="K145" i="54"/>
  <c r="J145" i="54"/>
  <c r="J144" i="54"/>
  <c r="K143" i="54"/>
  <c r="J143" i="54"/>
  <c r="J142" i="54"/>
  <c r="K141" i="54"/>
  <c r="J141" i="54"/>
  <c r="J140" i="54"/>
  <c r="K139" i="54"/>
  <c r="J139" i="54"/>
  <c r="J138" i="54"/>
  <c r="K137" i="54"/>
  <c r="J137" i="54"/>
  <c r="J136" i="54"/>
  <c r="J135" i="54"/>
  <c r="K134" i="54"/>
  <c r="J134" i="54"/>
  <c r="J133" i="54"/>
  <c r="K132" i="54"/>
  <c r="J132" i="54"/>
  <c r="J131" i="54"/>
  <c r="K130" i="54"/>
  <c r="J130" i="54"/>
  <c r="J129" i="54"/>
  <c r="K128" i="54"/>
  <c r="J128" i="54"/>
  <c r="J127" i="54"/>
  <c r="K126" i="54"/>
  <c r="J126" i="54"/>
  <c r="J125" i="54"/>
  <c r="K124" i="54"/>
  <c r="J124" i="54"/>
  <c r="J123" i="54"/>
  <c r="K122" i="54"/>
  <c r="J122" i="54"/>
  <c r="J121" i="54"/>
  <c r="K120" i="54"/>
  <c r="J120" i="54"/>
  <c r="J119" i="54"/>
  <c r="K118" i="54"/>
  <c r="J118" i="54"/>
  <c r="J117" i="54"/>
  <c r="K116" i="54"/>
  <c r="J116" i="54"/>
  <c r="J115" i="54"/>
  <c r="K114" i="54"/>
  <c r="J114" i="54"/>
  <c r="J113" i="54"/>
  <c r="K112" i="54"/>
  <c r="J112" i="54"/>
  <c r="J111" i="54"/>
  <c r="K110" i="54"/>
  <c r="J110" i="54"/>
  <c r="J109" i="54"/>
  <c r="K108" i="54"/>
  <c r="J108" i="54"/>
  <c r="J107" i="54"/>
  <c r="K106" i="54"/>
  <c r="J106" i="54"/>
  <c r="J105" i="54"/>
  <c r="K104" i="54"/>
  <c r="J104" i="54"/>
  <c r="J103" i="54"/>
  <c r="K102" i="54"/>
  <c r="J102" i="54"/>
  <c r="J101" i="54"/>
  <c r="K100" i="54"/>
  <c r="J100" i="54"/>
  <c r="J99" i="54"/>
  <c r="K98" i="54"/>
  <c r="J98" i="54"/>
  <c r="J97" i="54"/>
  <c r="K96" i="54"/>
  <c r="J96" i="54"/>
  <c r="J95" i="54"/>
  <c r="K94" i="54"/>
  <c r="J94" i="54"/>
  <c r="J93" i="54"/>
  <c r="K92" i="54"/>
  <c r="J92" i="54"/>
  <c r="J91" i="54"/>
  <c r="K90" i="54"/>
  <c r="J90" i="54"/>
  <c r="J89" i="54"/>
  <c r="K88" i="54"/>
  <c r="J88" i="54"/>
  <c r="J87" i="54"/>
  <c r="K86" i="54"/>
  <c r="J86" i="54"/>
  <c r="J85" i="54"/>
  <c r="K84" i="54"/>
  <c r="J84" i="54"/>
  <c r="J83" i="54"/>
  <c r="K82" i="54"/>
  <c r="J82" i="54"/>
  <c r="J81" i="54"/>
  <c r="K80" i="54"/>
  <c r="J80" i="54"/>
  <c r="J79" i="54"/>
  <c r="N78" i="54"/>
  <c r="L78" i="54"/>
  <c r="K78" i="54"/>
  <c r="J78" i="54"/>
  <c r="N77" i="54"/>
  <c r="L77" i="54"/>
  <c r="J77" i="54"/>
  <c r="N76" i="54"/>
  <c r="L76" i="54"/>
  <c r="K76" i="54"/>
  <c r="J76" i="54"/>
  <c r="N75" i="54"/>
  <c r="L75" i="54"/>
  <c r="J75" i="54"/>
  <c r="N74" i="54"/>
  <c r="L74" i="54"/>
  <c r="K74" i="54"/>
  <c r="J74" i="54"/>
  <c r="N73" i="54"/>
  <c r="L73" i="54"/>
  <c r="J73" i="54"/>
  <c r="N72" i="54"/>
  <c r="L72" i="54"/>
  <c r="K72" i="54"/>
  <c r="J72" i="54"/>
  <c r="N71" i="54"/>
  <c r="L71" i="54"/>
  <c r="J71" i="54"/>
  <c r="N70" i="54"/>
  <c r="L70" i="54"/>
  <c r="K70" i="54"/>
  <c r="J70" i="54"/>
  <c r="N69" i="54"/>
  <c r="L69" i="54"/>
  <c r="J69" i="54"/>
  <c r="N68" i="54"/>
  <c r="L68" i="54"/>
  <c r="K68" i="54"/>
  <c r="J68" i="54"/>
  <c r="N67" i="54"/>
  <c r="L67" i="54"/>
  <c r="J67" i="54"/>
  <c r="N66" i="54"/>
  <c r="L66" i="54"/>
  <c r="K66" i="54"/>
  <c r="J66" i="54"/>
  <c r="N65" i="54"/>
  <c r="L65" i="54"/>
  <c r="J65" i="54"/>
  <c r="N64" i="54"/>
  <c r="L64" i="54"/>
  <c r="K64" i="54"/>
  <c r="J64" i="54"/>
  <c r="N63" i="54"/>
  <c r="L63" i="54"/>
  <c r="J63" i="54"/>
  <c r="N62" i="54"/>
  <c r="L62" i="54"/>
  <c r="K62" i="54"/>
  <c r="J62" i="54"/>
  <c r="N61" i="54"/>
  <c r="L61" i="54"/>
  <c r="J61" i="54"/>
  <c r="N60" i="54"/>
  <c r="L60" i="54"/>
  <c r="K60" i="54"/>
  <c r="J60" i="54"/>
  <c r="N59" i="54"/>
  <c r="J59" i="54"/>
  <c r="L58" i="54"/>
  <c r="K58" i="54"/>
  <c r="J58" i="54"/>
  <c r="J57" i="54"/>
  <c r="L56" i="54"/>
  <c r="K56" i="54"/>
  <c r="J56" i="54"/>
  <c r="J55" i="54"/>
  <c r="L54" i="54"/>
  <c r="K54" i="54"/>
  <c r="J54" i="54"/>
  <c r="J53" i="54"/>
  <c r="L52" i="54"/>
  <c r="K52" i="54"/>
  <c r="J52" i="54"/>
  <c r="J51" i="54"/>
  <c r="L50" i="54"/>
  <c r="K50" i="54"/>
  <c r="J50" i="54"/>
  <c r="J49" i="54"/>
  <c r="L48" i="54"/>
  <c r="K48" i="54"/>
  <c r="J48" i="54"/>
  <c r="J47" i="54"/>
  <c r="L46" i="54"/>
  <c r="K46" i="54"/>
  <c r="J46" i="54"/>
  <c r="J45" i="54"/>
  <c r="J44" i="54"/>
  <c r="J43" i="54"/>
  <c r="J42" i="54"/>
  <c r="J41" i="54"/>
  <c r="M40" i="54"/>
  <c r="K40" i="54"/>
  <c r="J40" i="54"/>
  <c r="O39" i="54"/>
  <c r="M39" i="54"/>
  <c r="K39" i="54"/>
  <c r="J39" i="54"/>
  <c r="O38" i="54"/>
  <c r="M38" i="54"/>
  <c r="K38" i="54"/>
  <c r="J38" i="54"/>
  <c r="O37" i="54"/>
  <c r="M37" i="54"/>
  <c r="K37" i="54"/>
  <c r="J37" i="54"/>
  <c r="O36" i="54"/>
  <c r="M36" i="54"/>
  <c r="K36" i="54"/>
  <c r="J36" i="54"/>
  <c r="O35" i="54"/>
  <c r="M35" i="54"/>
  <c r="K35" i="54"/>
  <c r="J35" i="54"/>
  <c r="O34" i="54"/>
  <c r="M34" i="54"/>
  <c r="K34" i="54"/>
  <c r="J34" i="54"/>
  <c r="O33" i="54"/>
  <c r="M33" i="54"/>
  <c r="K33" i="54"/>
  <c r="J33" i="54"/>
  <c r="O32" i="54"/>
  <c r="M32" i="54"/>
  <c r="K32" i="54"/>
  <c r="J32" i="54"/>
  <c r="O31" i="54"/>
  <c r="M31" i="54"/>
  <c r="K31" i="54"/>
  <c r="J31" i="54"/>
  <c r="O30" i="54"/>
  <c r="M30" i="54"/>
  <c r="K30" i="54"/>
  <c r="J30" i="54"/>
  <c r="O29" i="54"/>
  <c r="M29" i="54"/>
  <c r="K29" i="54"/>
  <c r="J29" i="54"/>
  <c r="O28" i="54"/>
  <c r="M28" i="54"/>
  <c r="K28" i="54"/>
  <c r="J28" i="54"/>
  <c r="O27" i="54"/>
  <c r="M27" i="54"/>
  <c r="K27" i="54"/>
  <c r="J27" i="54"/>
  <c r="O26" i="54"/>
  <c r="M26" i="54"/>
  <c r="K26" i="54"/>
  <c r="J26" i="54"/>
  <c r="O25" i="54"/>
  <c r="M25" i="54"/>
  <c r="K25" i="54"/>
  <c r="J25" i="54"/>
  <c r="O24" i="54"/>
  <c r="M24" i="54"/>
  <c r="K24" i="54"/>
  <c r="J24" i="54"/>
  <c r="O23" i="54"/>
  <c r="M23" i="54"/>
  <c r="K23" i="54"/>
  <c r="J23" i="54"/>
  <c r="O22" i="54"/>
  <c r="M22" i="54"/>
  <c r="K22" i="54"/>
  <c r="J22" i="54"/>
  <c r="O21" i="54"/>
  <c r="M21" i="54"/>
  <c r="K21" i="54"/>
  <c r="J21" i="54"/>
  <c r="O20" i="54"/>
  <c r="M20" i="54"/>
  <c r="K20" i="54"/>
  <c r="J20" i="54"/>
  <c r="O19" i="54"/>
  <c r="M19" i="54"/>
  <c r="K19" i="54"/>
  <c r="J19" i="54"/>
  <c r="O18" i="54"/>
  <c r="M18" i="54"/>
  <c r="K18" i="54"/>
  <c r="J18" i="54"/>
  <c r="O17" i="54"/>
  <c r="M17" i="54"/>
  <c r="K17" i="54"/>
  <c r="J17" i="54"/>
  <c r="O16" i="54"/>
  <c r="M16" i="54"/>
  <c r="K16" i="54"/>
  <c r="J16" i="54"/>
  <c r="J15" i="54"/>
  <c r="J14" i="54"/>
  <c r="J13" i="54"/>
  <c r="O12" i="54"/>
  <c r="M12" i="54"/>
  <c r="K12" i="54"/>
  <c r="J12" i="54"/>
  <c r="J11" i="54"/>
  <c r="J10" i="54"/>
  <c r="J9" i="54"/>
  <c r="J8" i="54"/>
  <c r="N7" i="54"/>
  <c r="M7" i="54"/>
  <c r="J7" i="54"/>
  <c r="N6" i="54"/>
  <c r="M6" i="54"/>
  <c r="L6" i="54"/>
  <c r="K6" i="54"/>
  <c r="J6" i="54"/>
  <c r="N5" i="54"/>
  <c r="M5" i="54"/>
  <c r="J5" i="54"/>
  <c r="N4" i="54"/>
  <c r="M4" i="54"/>
  <c r="L4" i="54"/>
  <c r="K4" i="54"/>
  <c r="J4" i="54"/>
  <c r="N3" i="54"/>
  <c r="M3" i="54"/>
  <c r="J3" i="54"/>
  <c r="N2" i="54"/>
  <c r="M2" i="54"/>
  <c r="L2" i="54"/>
  <c r="K2" i="54"/>
  <c r="J2" i="54"/>
  <c r="I1447" i="67"/>
  <c r="I1446" i="67"/>
  <c r="I1445" i="67"/>
  <c r="K1444" i="67"/>
  <c r="J1444" i="67"/>
  <c r="I1444" i="67"/>
  <c r="I1427" i="67"/>
  <c r="K1426" i="67"/>
  <c r="J1426" i="67"/>
  <c r="I1426" i="67"/>
  <c r="I1425" i="67"/>
  <c r="K1424" i="67"/>
  <c r="J1424" i="67"/>
  <c r="I1424" i="67"/>
  <c r="I1423" i="67"/>
  <c r="K1422" i="67"/>
  <c r="J1422" i="67"/>
  <c r="I1422" i="67"/>
  <c r="I1421" i="67"/>
  <c r="K1420" i="67"/>
  <c r="J1420" i="67"/>
  <c r="I1420" i="67"/>
  <c r="I1419" i="67"/>
  <c r="K1418" i="67"/>
  <c r="J1418" i="67"/>
  <c r="I1418" i="67"/>
  <c r="I1417" i="67"/>
  <c r="K1416" i="67"/>
  <c r="J1416" i="67"/>
  <c r="I1416" i="67"/>
  <c r="I1415" i="67"/>
  <c r="K1414" i="67"/>
  <c r="J1414" i="67"/>
  <c r="I1414" i="67"/>
  <c r="I1413" i="67"/>
  <c r="K1412" i="67"/>
  <c r="J1412" i="67"/>
  <c r="I1412" i="67"/>
  <c r="I1411" i="67"/>
  <c r="K1410" i="67"/>
  <c r="J1410" i="67"/>
  <c r="I1410" i="67"/>
  <c r="I1409" i="67"/>
  <c r="K1408" i="67"/>
  <c r="J1408" i="67"/>
  <c r="I1408" i="67"/>
  <c r="I1407" i="67"/>
  <c r="K1406" i="67"/>
  <c r="J1406" i="67"/>
  <c r="I1406" i="67"/>
  <c r="I1401" i="67"/>
  <c r="K1400" i="67"/>
  <c r="J1400" i="67"/>
  <c r="I1400" i="67"/>
  <c r="I1399" i="67"/>
  <c r="K1398" i="67"/>
  <c r="J1398" i="67"/>
  <c r="I1398" i="67"/>
  <c r="I1397" i="67"/>
  <c r="K1396" i="67"/>
  <c r="J1396" i="67"/>
  <c r="I1396" i="67"/>
  <c r="I1395" i="67"/>
  <c r="K1394" i="67"/>
  <c r="J1394" i="67"/>
  <c r="I1394" i="67"/>
  <c r="I1393" i="67"/>
  <c r="K1392" i="67"/>
  <c r="J1392" i="67"/>
  <c r="I1392" i="67"/>
  <c r="I1391" i="67"/>
  <c r="K1390" i="67"/>
  <c r="J1390" i="67"/>
  <c r="I1390" i="67"/>
  <c r="I1389" i="67"/>
  <c r="K1388" i="67"/>
  <c r="J1388" i="67"/>
  <c r="I1388" i="67"/>
  <c r="I1387" i="67"/>
  <c r="K1386" i="67"/>
  <c r="J1386" i="67"/>
  <c r="I1386" i="67"/>
  <c r="I1385" i="67"/>
  <c r="K1384" i="67"/>
  <c r="J1384" i="67"/>
  <c r="I1384" i="67"/>
  <c r="I1383" i="67"/>
  <c r="K1382" i="67"/>
  <c r="J1382" i="67"/>
  <c r="I1382" i="67"/>
  <c r="I1381" i="67"/>
  <c r="K1380" i="67"/>
  <c r="J1380" i="67"/>
  <c r="I1380" i="67"/>
  <c r="I1379" i="67"/>
  <c r="K1378" i="67"/>
  <c r="J1378" i="67"/>
  <c r="I1378" i="67"/>
  <c r="I1377" i="67"/>
  <c r="K1376" i="67"/>
  <c r="J1376" i="67"/>
  <c r="I1376" i="67"/>
  <c r="I1375" i="67"/>
  <c r="K1374" i="67"/>
  <c r="J1374" i="67"/>
  <c r="I1374" i="67"/>
  <c r="I1373" i="67"/>
  <c r="K1372" i="67"/>
  <c r="J1372" i="67"/>
  <c r="I1372" i="67"/>
  <c r="I1371" i="67"/>
  <c r="K1370" i="67"/>
  <c r="J1370" i="67"/>
  <c r="I1370" i="67"/>
  <c r="I1369" i="67"/>
  <c r="K1368" i="67"/>
  <c r="J1368" i="67"/>
  <c r="I1368" i="67"/>
  <c r="I1367" i="67"/>
  <c r="K1366" i="67"/>
  <c r="J1366" i="67"/>
  <c r="I1366" i="67"/>
  <c r="I1365" i="67"/>
  <c r="K1364" i="67"/>
  <c r="J1364" i="67"/>
  <c r="I1364" i="67"/>
  <c r="I1363" i="67"/>
  <c r="K1362" i="67"/>
  <c r="J1362" i="67"/>
  <c r="I1362" i="67"/>
  <c r="I1361" i="67"/>
  <c r="K1360" i="67"/>
  <c r="J1360" i="67"/>
  <c r="I1360" i="67"/>
  <c r="I1359" i="67"/>
  <c r="K1358" i="67"/>
  <c r="J1358" i="67"/>
  <c r="I1358" i="67"/>
  <c r="I1357" i="67"/>
  <c r="K1356" i="67"/>
  <c r="J1356" i="67"/>
  <c r="I1356" i="67"/>
  <c r="I1355" i="67"/>
  <c r="K1354" i="67"/>
  <c r="J1354" i="67"/>
  <c r="I1354" i="67"/>
  <c r="I1353" i="67"/>
  <c r="K1352" i="67"/>
  <c r="J1352" i="67"/>
  <c r="I1352" i="67"/>
  <c r="I1351" i="67"/>
  <c r="K1350" i="67"/>
  <c r="J1350" i="67"/>
  <c r="I1350" i="67"/>
  <c r="I1349" i="67"/>
  <c r="K1348" i="67"/>
  <c r="J1348" i="67"/>
  <c r="I1348" i="67"/>
  <c r="I1347" i="67"/>
  <c r="K1346" i="67"/>
  <c r="J1346" i="67"/>
  <c r="I1346" i="67"/>
  <c r="I1345" i="67"/>
  <c r="K1344" i="67"/>
  <c r="J1344" i="67"/>
  <c r="I1344" i="67"/>
  <c r="I1343" i="67"/>
  <c r="K1342" i="67"/>
  <c r="J1342" i="67"/>
  <c r="I1342" i="67"/>
  <c r="I1341" i="67"/>
  <c r="K1340" i="67"/>
  <c r="J1340" i="67"/>
  <c r="I1340" i="67"/>
  <c r="I1339" i="67"/>
  <c r="K1338" i="67"/>
  <c r="J1338" i="67"/>
  <c r="I1338" i="67"/>
  <c r="I1337" i="67"/>
  <c r="K1336" i="67"/>
  <c r="J1336" i="67"/>
  <c r="I1336" i="67"/>
  <c r="I1335" i="67"/>
  <c r="K1334" i="67"/>
  <c r="J1334" i="67"/>
  <c r="I1334" i="67"/>
  <c r="I1333" i="67"/>
  <c r="K1332" i="67"/>
  <c r="J1332" i="67"/>
  <c r="I1332" i="67"/>
  <c r="I1331" i="67"/>
  <c r="K1330" i="67"/>
  <c r="J1330" i="67"/>
  <c r="I1330" i="67"/>
  <c r="I1329" i="67"/>
  <c r="K1328" i="67"/>
  <c r="J1328" i="67"/>
  <c r="I1328" i="67"/>
  <c r="I1327" i="67"/>
  <c r="K1326" i="67"/>
  <c r="J1326" i="67"/>
  <c r="I1326" i="67"/>
  <c r="I1325" i="67"/>
  <c r="K1324" i="67"/>
  <c r="J1324" i="67"/>
  <c r="I1324" i="67"/>
  <c r="I1323" i="67"/>
  <c r="K1322" i="67"/>
  <c r="J1322" i="67"/>
  <c r="I1322" i="67"/>
  <c r="I1321" i="67"/>
  <c r="K1320" i="67"/>
  <c r="J1320" i="67"/>
  <c r="I1320" i="67"/>
  <c r="I1319" i="67"/>
  <c r="K1318" i="67"/>
  <c r="J1318" i="67"/>
  <c r="I1318" i="67"/>
  <c r="I1317" i="67"/>
  <c r="K1316" i="67"/>
  <c r="J1316" i="67"/>
  <c r="I1316" i="67"/>
  <c r="I1315" i="67"/>
  <c r="K1314" i="67"/>
  <c r="J1314" i="67"/>
  <c r="I1314" i="67"/>
  <c r="I1313" i="67"/>
  <c r="K1312" i="67"/>
  <c r="J1312" i="67"/>
  <c r="I1312" i="67"/>
  <c r="I1310" i="67"/>
  <c r="K1309" i="67"/>
  <c r="J1309" i="67"/>
  <c r="I1309" i="67"/>
  <c r="I1308" i="67"/>
  <c r="K1307" i="67"/>
  <c r="J1307" i="67"/>
  <c r="I1307" i="67"/>
  <c r="I1306" i="67"/>
  <c r="K1305" i="67"/>
  <c r="J1305" i="67"/>
  <c r="I1305" i="67"/>
  <c r="I1304" i="67"/>
  <c r="K1303" i="67"/>
  <c r="J1303" i="67"/>
  <c r="I1303" i="67"/>
  <c r="I1302" i="67"/>
  <c r="K1301" i="67"/>
  <c r="J1301" i="67"/>
  <c r="I1301" i="67"/>
  <c r="I1300" i="67"/>
  <c r="K1299" i="67"/>
  <c r="J1299" i="67"/>
  <c r="I1299" i="67"/>
  <c r="I1298" i="67"/>
  <c r="K1297" i="67"/>
  <c r="J1297" i="67"/>
  <c r="I1297" i="67"/>
  <c r="I1296" i="67"/>
  <c r="K1295" i="67"/>
  <c r="J1295" i="67"/>
  <c r="I1295" i="67"/>
  <c r="I1294" i="67"/>
  <c r="K1293" i="67"/>
  <c r="J1293" i="67"/>
  <c r="I1293" i="67"/>
  <c r="I1292" i="67"/>
  <c r="K1291" i="67"/>
  <c r="J1291" i="67"/>
  <c r="I1291" i="67"/>
  <c r="I1290" i="67"/>
  <c r="K1289" i="67"/>
  <c r="J1289" i="67"/>
  <c r="I1289" i="67"/>
  <c r="I1288" i="67"/>
  <c r="K1287" i="67"/>
  <c r="J1287" i="67"/>
  <c r="I1287" i="67"/>
  <c r="I1286" i="67"/>
  <c r="K1285" i="67"/>
  <c r="J1285" i="67"/>
  <c r="I1285" i="67"/>
  <c r="I1284" i="67"/>
  <c r="K1283" i="67"/>
  <c r="J1283" i="67"/>
  <c r="I1283" i="67"/>
  <c r="I1282" i="67"/>
  <c r="K1281" i="67"/>
  <c r="J1281" i="67"/>
  <c r="I1281" i="67"/>
  <c r="I1280" i="67"/>
  <c r="K1279" i="67"/>
  <c r="J1279" i="67"/>
  <c r="I1279" i="67"/>
  <c r="I1278" i="67"/>
  <c r="K1277" i="67"/>
  <c r="J1277" i="67"/>
  <c r="I1277" i="67"/>
  <c r="I1276" i="67"/>
  <c r="K1275" i="67"/>
  <c r="J1275" i="67"/>
  <c r="I1275" i="67"/>
  <c r="I1274" i="67"/>
  <c r="K1273" i="67"/>
  <c r="J1273" i="67"/>
  <c r="I1273" i="67"/>
  <c r="I1272" i="67"/>
  <c r="K1271" i="67"/>
  <c r="J1271" i="67"/>
  <c r="I1271" i="67"/>
  <c r="I1268" i="67"/>
  <c r="K1267" i="67"/>
  <c r="J1267" i="67"/>
  <c r="I1267" i="67"/>
  <c r="I1266" i="67"/>
  <c r="K1265" i="67"/>
  <c r="J1265" i="67"/>
  <c r="I1265" i="67"/>
  <c r="I1264" i="67"/>
  <c r="K1263" i="67"/>
  <c r="J1263" i="67"/>
  <c r="I1263" i="67"/>
  <c r="I1262" i="67"/>
  <c r="K1261" i="67"/>
  <c r="J1261" i="67"/>
  <c r="I1261" i="67"/>
  <c r="I1260" i="67"/>
  <c r="K1259" i="67"/>
  <c r="J1259" i="67"/>
  <c r="I1259" i="67"/>
  <c r="I1258" i="67"/>
  <c r="K1257" i="67"/>
  <c r="J1257" i="67"/>
  <c r="I1257" i="67"/>
  <c r="I1256" i="67"/>
  <c r="K1255" i="67"/>
  <c r="J1255" i="67"/>
  <c r="I1255" i="67"/>
  <c r="I1254" i="67"/>
  <c r="K1253" i="67"/>
  <c r="J1253" i="67"/>
  <c r="I1253" i="67"/>
  <c r="I1252" i="67"/>
  <c r="K1251" i="67"/>
  <c r="J1251" i="67"/>
  <c r="I1251" i="67"/>
  <c r="I1250" i="67"/>
  <c r="K1249" i="67"/>
  <c r="J1249" i="67"/>
  <c r="I1249" i="67"/>
  <c r="I1248" i="67"/>
  <c r="K1247" i="67"/>
  <c r="J1247" i="67"/>
  <c r="I1247" i="67"/>
  <c r="I1246" i="67"/>
  <c r="K1245" i="67"/>
  <c r="J1245" i="67"/>
  <c r="I1245" i="67"/>
  <c r="I1244" i="67"/>
  <c r="K1243" i="67"/>
  <c r="J1243" i="67"/>
  <c r="I1243" i="67"/>
  <c r="I1242" i="67"/>
  <c r="K1241" i="67"/>
  <c r="J1241" i="67"/>
  <c r="I1241" i="67"/>
  <c r="I1240" i="67"/>
  <c r="K1239" i="67"/>
  <c r="J1239" i="67"/>
  <c r="I1239" i="67"/>
  <c r="I1238" i="67"/>
  <c r="K1237" i="67"/>
  <c r="J1237" i="67"/>
  <c r="I1237" i="67"/>
  <c r="I1236" i="67"/>
  <c r="K1235" i="67"/>
  <c r="J1235" i="67"/>
  <c r="I1235" i="67"/>
  <c r="I1234" i="67"/>
  <c r="K1233" i="67"/>
  <c r="J1233" i="67"/>
  <c r="I1233" i="67"/>
  <c r="I1232" i="67"/>
  <c r="K1231" i="67"/>
  <c r="J1231" i="67"/>
  <c r="I1231" i="67"/>
  <c r="I1230" i="67"/>
  <c r="K1229" i="67"/>
  <c r="J1229" i="67"/>
  <c r="I1229" i="67"/>
  <c r="I1228" i="67"/>
  <c r="K1227" i="67"/>
  <c r="J1227" i="67"/>
  <c r="I1227" i="67"/>
  <c r="I1226" i="67"/>
  <c r="K1225" i="67"/>
  <c r="J1225" i="67"/>
  <c r="I1225" i="67"/>
  <c r="I1222" i="67"/>
  <c r="K1221" i="67"/>
  <c r="J1221" i="67"/>
  <c r="I1221" i="67"/>
  <c r="I1220" i="67"/>
  <c r="K1219" i="67"/>
  <c r="J1219" i="67"/>
  <c r="I1219" i="67"/>
  <c r="I1218" i="67"/>
  <c r="K1217" i="67"/>
  <c r="J1217" i="67"/>
  <c r="I1217" i="67"/>
  <c r="I1216" i="67"/>
  <c r="K1215" i="67"/>
  <c r="J1215" i="67"/>
  <c r="I1215" i="67"/>
  <c r="I1214" i="67"/>
  <c r="K1213" i="67"/>
  <c r="J1213" i="67"/>
  <c r="I1213" i="67"/>
  <c r="I1212" i="67"/>
  <c r="K1211" i="67"/>
  <c r="J1211" i="67"/>
  <c r="I1211" i="67"/>
  <c r="I1210" i="67"/>
  <c r="K1209" i="67"/>
  <c r="J1209" i="67"/>
  <c r="I1209" i="67"/>
  <c r="I1208" i="67"/>
  <c r="K1207" i="67"/>
  <c r="J1207" i="67"/>
  <c r="I1207" i="67"/>
  <c r="I1206" i="67"/>
  <c r="K1205" i="67"/>
  <c r="J1205" i="67"/>
  <c r="I1205" i="67"/>
  <c r="I1204" i="67"/>
  <c r="K1203" i="67"/>
  <c r="J1203" i="67"/>
  <c r="I1203" i="67"/>
  <c r="I1202" i="67"/>
  <c r="K1201" i="67"/>
  <c r="J1201" i="67"/>
  <c r="I1201" i="67"/>
  <c r="I1200" i="67"/>
  <c r="K1199" i="67"/>
  <c r="J1199" i="67"/>
  <c r="I1199" i="67"/>
  <c r="I1198" i="67"/>
  <c r="K1197" i="67"/>
  <c r="J1197" i="67"/>
  <c r="I1197" i="67"/>
  <c r="I1196" i="67"/>
  <c r="K1195" i="67"/>
  <c r="J1195" i="67"/>
  <c r="I1195" i="67"/>
  <c r="I1194" i="67"/>
  <c r="K1193" i="67"/>
  <c r="J1193" i="67"/>
  <c r="I1193" i="67"/>
  <c r="I1192" i="67"/>
  <c r="K1191" i="67"/>
  <c r="J1191" i="67"/>
  <c r="I1191" i="67"/>
  <c r="I1190" i="67"/>
  <c r="K1189" i="67"/>
  <c r="J1189" i="67"/>
  <c r="I1189" i="67"/>
  <c r="I1188" i="67"/>
  <c r="K1187" i="67"/>
  <c r="J1187" i="67"/>
  <c r="I1187" i="67"/>
  <c r="I1186" i="67"/>
  <c r="K1185" i="67"/>
  <c r="J1185" i="67"/>
  <c r="I1185" i="67"/>
  <c r="I1184" i="67"/>
  <c r="K1183" i="67"/>
  <c r="J1183" i="67"/>
  <c r="I1183" i="67"/>
  <c r="I1182" i="67"/>
  <c r="K1181" i="67"/>
  <c r="J1181" i="67"/>
  <c r="I1181" i="67"/>
  <c r="I1180" i="67"/>
  <c r="K1179" i="67"/>
  <c r="J1179" i="67"/>
  <c r="I1179" i="67"/>
  <c r="I1178" i="67"/>
  <c r="K1177" i="67"/>
  <c r="J1177" i="67"/>
  <c r="I1177" i="67"/>
  <c r="I1176" i="67"/>
  <c r="K1175" i="67"/>
  <c r="J1175" i="67"/>
  <c r="I1175" i="67"/>
  <c r="I1174" i="67"/>
  <c r="K1173" i="67"/>
  <c r="J1173" i="67"/>
  <c r="I1173" i="67"/>
  <c r="I1172" i="67"/>
  <c r="K1171" i="67"/>
  <c r="J1171" i="67"/>
  <c r="I1171" i="67"/>
  <c r="I1170" i="67"/>
  <c r="K1169" i="67"/>
  <c r="J1169" i="67"/>
  <c r="I1169" i="67"/>
  <c r="I1168" i="67"/>
  <c r="K1167" i="67"/>
  <c r="J1167" i="67"/>
  <c r="I1167" i="67"/>
  <c r="I1166" i="67"/>
  <c r="K1165" i="67"/>
  <c r="J1165" i="67"/>
  <c r="I1165" i="67"/>
  <c r="I1164" i="67"/>
  <c r="K1163" i="67"/>
  <c r="J1163" i="67"/>
  <c r="I1163" i="67"/>
  <c r="I1162" i="67"/>
  <c r="K1161" i="67"/>
  <c r="J1161" i="67"/>
  <c r="I1161" i="67"/>
  <c r="I1160" i="67"/>
  <c r="K1159" i="67"/>
  <c r="J1159" i="67"/>
  <c r="I1159" i="67"/>
  <c r="I1158" i="67"/>
  <c r="K1157" i="67"/>
  <c r="J1157" i="67"/>
  <c r="I1157" i="67"/>
  <c r="I1156" i="67"/>
  <c r="K1155" i="67"/>
  <c r="J1155" i="67"/>
  <c r="I1155" i="67"/>
  <c r="I1154" i="67"/>
  <c r="K1153" i="67"/>
  <c r="J1153" i="67"/>
  <c r="I1153" i="67"/>
  <c r="I1152" i="67"/>
  <c r="K1151" i="67"/>
  <c r="J1151" i="67"/>
  <c r="I1151" i="67"/>
  <c r="I1150" i="67"/>
  <c r="K1149" i="67"/>
  <c r="J1149" i="67"/>
  <c r="I1149" i="67"/>
  <c r="I1148" i="67"/>
  <c r="K1147" i="67"/>
  <c r="J1147" i="67"/>
  <c r="I1147" i="67"/>
  <c r="I1146" i="67"/>
  <c r="K1145" i="67"/>
  <c r="J1145" i="67"/>
  <c r="I1145" i="67"/>
  <c r="I1144" i="67"/>
  <c r="K1143" i="67"/>
  <c r="J1143" i="67"/>
  <c r="I1143" i="67"/>
  <c r="I1142" i="67"/>
  <c r="K1141" i="67"/>
  <c r="J1141" i="67"/>
  <c r="I1141" i="67"/>
  <c r="I1140" i="67"/>
  <c r="K1139" i="67"/>
  <c r="J1139" i="67"/>
  <c r="I1139" i="67"/>
  <c r="I1138" i="67"/>
  <c r="K1137" i="67"/>
  <c r="J1137" i="67"/>
  <c r="I1137" i="67"/>
  <c r="I1136" i="67"/>
  <c r="K1135" i="67"/>
  <c r="J1135" i="67"/>
  <c r="I1135" i="67"/>
  <c r="I1134" i="67"/>
  <c r="K1133" i="67"/>
  <c r="J1133" i="67"/>
  <c r="I1133" i="67"/>
  <c r="I1132" i="67"/>
  <c r="K1131" i="67"/>
  <c r="J1131" i="67"/>
  <c r="I1131" i="67"/>
  <c r="I1130" i="67"/>
  <c r="K1129" i="67"/>
  <c r="J1129" i="67"/>
  <c r="I1129" i="67"/>
  <c r="I1128" i="67"/>
  <c r="K1127" i="67"/>
  <c r="J1127" i="67"/>
  <c r="I1127" i="67"/>
  <c r="I1126" i="67"/>
  <c r="K1125" i="67"/>
  <c r="J1125" i="67"/>
  <c r="I1125" i="67"/>
  <c r="I1124" i="67"/>
  <c r="K1123" i="67"/>
  <c r="J1123" i="67"/>
  <c r="I1123" i="67"/>
  <c r="I1122" i="67"/>
  <c r="K1121" i="67"/>
  <c r="J1121" i="67"/>
  <c r="I1121" i="67"/>
  <c r="I1120" i="67"/>
  <c r="K1119" i="67"/>
  <c r="J1119" i="67"/>
  <c r="I1119" i="67"/>
  <c r="I1118" i="67"/>
  <c r="K1117" i="67"/>
  <c r="J1117" i="67"/>
  <c r="I1117" i="67"/>
  <c r="I1116" i="67"/>
  <c r="K1115" i="67"/>
  <c r="J1115" i="67"/>
  <c r="I1115" i="67"/>
  <c r="I1114" i="67"/>
  <c r="K1113" i="67"/>
  <c r="J1113" i="67"/>
  <c r="I1113" i="67"/>
  <c r="I1112" i="67"/>
  <c r="K1111" i="67"/>
  <c r="J1111" i="67"/>
  <c r="I1111" i="67"/>
  <c r="I1110" i="67"/>
  <c r="K1109" i="67"/>
  <c r="J1109" i="67"/>
  <c r="I1109" i="67"/>
  <c r="I1108" i="67"/>
  <c r="K1107" i="67"/>
  <c r="J1107" i="67"/>
  <c r="I1107" i="67"/>
  <c r="I1106" i="67"/>
  <c r="K1105" i="67"/>
  <c r="J1105" i="67"/>
  <c r="I1105" i="67"/>
  <c r="I1104" i="67"/>
  <c r="K1103" i="67"/>
  <c r="J1103" i="67"/>
  <c r="I1103" i="67"/>
  <c r="I1102" i="67"/>
  <c r="K1101" i="67"/>
  <c r="J1101" i="67"/>
  <c r="I1101" i="67"/>
  <c r="I1100" i="67"/>
  <c r="K1099" i="67"/>
  <c r="J1099" i="67"/>
  <c r="I1099" i="67"/>
  <c r="I1098" i="67"/>
  <c r="K1097" i="67"/>
  <c r="J1097" i="67"/>
  <c r="I1097" i="67"/>
  <c r="I1096" i="67"/>
  <c r="K1095" i="67"/>
  <c r="J1095" i="67"/>
  <c r="I1095" i="67"/>
  <c r="I1094" i="67"/>
  <c r="K1093" i="67"/>
  <c r="J1093" i="67"/>
  <c r="I1093" i="67"/>
  <c r="I1092" i="67"/>
  <c r="K1091" i="67"/>
  <c r="J1091" i="67"/>
  <c r="I1091" i="67"/>
  <c r="I1090" i="67"/>
  <c r="K1089" i="67"/>
  <c r="J1089" i="67"/>
  <c r="I1089" i="67"/>
  <c r="K1088" i="67"/>
  <c r="J1088" i="67"/>
  <c r="I1088" i="67"/>
  <c r="I1087" i="67"/>
  <c r="K1086" i="67"/>
  <c r="J1086" i="67"/>
  <c r="I1086" i="67"/>
  <c r="I1085" i="67"/>
  <c r="K1084" i="67"/>
  <c r="J1084" i="67"/>
  <c r="I1084" i="67"/>
  <c r="I1083" i="67"/>
  <c r="K1082" i="67"/>
  <c r="J1082" i="67"/>
  <c r="I1082" i="67"/>
  <c r="I1081" i="67"/>
  <c r="K1080" i="67"/>
  <c r="J1080" i="67"/>
  <c r="I1080" i="67"/>
  <c r="I1079" i="67"/>
  <c r="K1078" i="67"/>
  <c r="J1078" i="67"/>
  <c r="I1078" i="67"/>
  <c r="I1077" i="67"/>
  <c r="K1076" i="67"/>
  <c r="J1076" i="67"/>
  <c r="I1076" i="67"/>
  <c r="I1075" i="67"/>
  <c r="K1074" i="67"/>
  <c r="J1074" i="67"/>
  <c r="I1074" i="67"/>
  <c r="I1073" i="67"/>
  <c r="K1072" i="67"/>
  <c r="J1072" i="67"/>
  <c r="I1072" i="67"/>
  <c r="I1071" i="67"/>
  <c r="K1070" i="67"/>
  <c r="J1070" i="67"/>
  <c r="I1070" i="67"/>
  <c r="I1069" i="67"/>
  <c r="K1068" i="67"/>
  <c r="J1068" i="67"/>
  <c r="I1068" i="67"/>
  <c r="I1067" i="67"/>
  <c r="K1066" i="67"/>
  <c r="J1066" i="67"/>
  <c r="I1066" i="67"/>
  <c r="I1065" i="67"/>
  <c r="K1064" i="67"/>
  <c r="J1064" i="67"/>
  <c r="I1064" i="67"/>
  <c r="I1063" i="67"/>
  <c r="K1062" i="67"/>
  <c r="J1062" i="67"/>
  <c r="I1062" i="67"/>
  <c r="I1061" i="67"/>
  <c r="K1060" i="67"/>
  <c r="J1060" i="67"/>
  <c r="I1060" i="67"/>
  <c r="I1059" i="67"/>
  <c r="K1058" i="67"/>
  <c r="J1058" i="67"/>
  <c r="I1058" i="67"/>
  <c r="I1057" i="67"/>
  <c r="K1056" i="67"/>
  <c r="J1056" i="67"/>
  <c r="I1056" i="67"/>
  <c r="I1055" i="67"/>
  <c r="K1054" i="67"/>
  <c r="J1054" i="67"/>
  <c r="I1054" i="67"/>
  <c r="I1053" i="67"/>
  <c r="K1052" i="67"/>
  <c r="J1052" i="67"/>
  <c r="I1052" i="67"/>
  <c r="I1051" i="67"/>
  <c r="K1050" i="67"/>
  <c r="J1050" i="67"/>
  <c r="I1050" i="67"/>
  <c r="I1049" i="67"/>
  <c r="K1048" i="67"/>
  <c r="J1048" i="67"/>
  <c r="I1048" i="67"/>
  <c r="I1047" i="67"/>
  <c r="K1046" i="67"/>
  <c r="J1046" i="67"/>
  <c r="I1046" i="67"/>
  <c r="I1045" i="67"/>
  <c r="K1044" i="67"/>
  <c r="J1044" i="67"/>
  <c r="I1044" i="67"/>
  <c r="I1043" i="67"/>
  <c r="K1042" i="67"/>
  <c r="J1042" i="67"/>
  <c r="I1042" i="67"/>
  <c r="I1041" i="67"/>
  <c r="K1040" i="67"/>
  <c r="J1040" i="67"/>
  <c r="I1040" i="67"/>
  <c r="I1039" i="67"/>
  <c r="K1038" i="67"/>
  <c r="J1038" i="67"/>
  <c r="I1038" i="67"/>
  <c r="I1037" i="67"/>
  <c r="K1036" i="67"/>
  <c r="J1036" i="67"/>
  <c r="I1036" i="67"/>
  <c r="I1035" i="67"/>
  <c r="K1034" i="67"/>
  <c r="J1034" i="67"/>
  <c r="I1034" i="67"/>
  <c r="I1033" i="67"/>
  <c r="K1032" i="67"/>
  <c r="J1032" i="67"/>
  <c r="I1032" i="67"/>
  <c r="I1031" i="67"/>
  <c r="K1030" i="67"/>
  <c r="J1030" i="67"/>
  <c r="I1030" i="67"/>
  <c r="I1029" i="67"/>
  <c r="K1028" i="67"/>
  <c r="J1028" i="67"/>
  <c r="I1028" i="67"/>
  <c r="I1027" i="67"/>
  <c r="K1026" i="67"/>
  <c r="J1026" i="67"/>
  <c r="I1026" i="67"/>
  <c r="I1025" i="67"/>
  <c r="K1024" i="67"/>
  <c r="J1024" i="67"/>
  <c r="I1024" i="67"/>
  <c r="I1023" i="67"/>
  <c r="K1022" i="67"/>
  <c r="J1022" i="67"/>
  <c r="I1022" i="67"/>
  <c r="I1021" i="67"/>
  <c r="K1020" i="67"/>
  <c r="J1020" i="67"/>
  <c r="I1020" i="67"/>
  <c r="I1019" i="67"/>
  <c r="K1018" i="67"/>
  <c r="J1018" i="67"/>
  <c r="I1018" i="67"/>
  <c r="I1017" i="67"/>
  <c r="K1016" i="67"/>
  <c r="J1016" i="67"/>
  <c r="I1016" i="67"/>
  <c r="I1015" i="67"/>
  <c r="K1014" i="67"/>
  <c r="J1014" i="67"/>
  <c r="I1014" i="67"/>
  <c r="I1013" i="67"/>
  <c r="K1012" i="67"/>
  <c r="J1012" i="67"/>
  <c r="I1012" i="67"/>
  <c r="I1011" i="67"/>
  <c r="K1010" i="67"/>
  <c r="J1010" i="67"/>
  <c r="I1010" i="67"/>
  <c r="I1009" i="67"/>
  <c r="K1008" i="67"/>
  <c r="J1008" i="67"/>
  <c r="I1008" i="67"/>
  <c r="I1007" i="67"/>
  <c r="K1006" i="67"/>
  <c r="J1006" i="67"/>
  <c r="I1006" i="67"/>
  <c r="I1005" i="67"/>
  <c r="K1004" i="67"/>
  <c r="J1004" i="67"/>
  <c r="I1004" i="67"/>
  <c r="I1003" i="67"/>
  <c r="K1002" i="67"/>
  <c r="J1002" i="67"/>
  <c r="I1002" i="67"/>
  <c r="I1001" i="67"/>
  <c r="K1000" i="67"/>
  <c r="J1000" i="67"/>
  <c r="I1000" i="67"/>
  <c r="I999" i="67"/>
  <c r="K998" i="67"/>
  <c r="J998" i="67"/>
  <c r="I998" i="67"/>
  <c r="I997" i="67"/>
  <c r="K996" i="67"/>
  <c r="J996" i="67"/>
  <c r="I996" i="67"/>
  <c r="I995" i="67"/>
  <c r="K994" i="67"/>
  <c r="J994" i="67"/>
  <c r="I994" i="67"/>
  <c r="I993" i="67"/>
  <c r="K992" i="67"/>
  <c r="J992" i="67"/>
  <c r="I992" i="67"/>
  <c r="I991" i="67"/>
  <c r="K990" i="67"/>
  <c r="J990" i="67"/>
  <c r="I990" i="67"/>
  <c r="I989" i="67"/>
  <c r="K988" i="67"/>
  <c r="J988" i="67"/>
  <c r="I988" i="67"/>
  <c r="I987" i="67"/>
  <c r="K986" i="67"/>
  <c r="J986" i="67"/>
  <c r="I986" i="67"/>
  <c r="I985" i="67"/>
  <c r="K984" i="67"/>
  <c r="J984" i="67"/>
  <c r="I984" i="67"/>
  <c r="I983" i="67"/>
  <c r="K982" i="67"/>
  <c r="J982" i="67"/>
  <c r="I982" i="67"/>
  <c r="I981" i="67"/>
  <c r="K980" i="67"/>
  <c r="J980" i="67"/>
  <c r="I980" i="67"/>
  <c r="I979" i="67"/>
  <c r="K978" i="67"/>
  <c r="J978" i="67"/>
  <c r="I978" i="67"/>
  <c r="I977" i="67"/>
  <c r="K976" i="67"/>
  <c r="J976" i="67"/>
  <c r="I976" i="67"/>
  <c r="I975" i="67"/>
  <c r="K974" i="67"/>
  <c r="J974" i="67"/>
  <c r="I974" i="67"/>
  <c r="I973" i="67"/>
  <c r="K972" i="67"/>
  <c r="J972" i="67"/>
  <c r="I972" i="67"/>
  <c r="I971" i="67"/>
  <c r="K970" i="67"/>
  <c r="J970" i="67"/>
  <c r="I970" i="67"/>
  <c r="I969" i="67"/>
  <c r="K968" i="67"/>
  <c r="J968" i="67"/>
  <c r="I968" i="67"/>
  <c r="I967" i="67"/>
  <c r="K966" i="67"/>
  <c r="J966" i="67"/>
  <c r="I966" i="67"/>
  <c r="I965" i="67"/>
  <c r="K964" i="67"/>
  <c r="J964" i="67"/>
  <c r="I964" i="67"/>
  <c r="I963" i="67"/>
  <c r="K962" i="67"/>
  <c r="J962" i="67"/>
  <c r="I962" i="67"/>
  <c r="I961" i="67"/>
  <c r="K960" i="67"/>
  <c r="J960" i="67"/>
  <c r="I960" i="67"/>
  <c r="I959" i="67"/>
  <c r="K958" i="67"/>
  <c r="J958" i="67"/>
  <c r="I958" i="67"/>
  <c r="I957" i="67"/>
  <c r="K956" i="67"/>
  <c r="J956" i="67"/>
  <c r="I956" i="67"/>
  <c r="I955" i="67"/>
  <c r="K954" i="67"/>
  <c r="J954" i="67"/>
  <c r="I954" i="67"/>
  <c r="I953" i="67"/>
  <c r="K952" i="67"/>
  <c r="J952" i="67"/>
  <c r="I952" i="67"/>
  <c r="I951" i="67"/>
  <c r="K950" i="67"/>
  <c r="J950" i="67"/>
  <c r="I950" i="67"/>
  <c r="I949" i="67"/>
  <c r="K948" i="67"/>
  <c r="J948" i="67"/>
  <c r="I948" i="67"/>
  <c r="I947" i="67"/>
  <c r="K946" i="67"/>
  <c r="J946" i="67"/>
  <c r="I946" i="67"/>
  <c r="I945" i="67"/>
  <c r="K944" i="67"/>
  <c r="J944" i="67"/>
  <c r="I944" i="67"/>
  <c r="I943" i="67"/>
  <c r="K942" i="67"/>
  <c r="J942" i="67"/>
  <c r="I942" i="67"/>
  <c r="I941" i="67"/>
  <c r="K940" i="67"/>
  <c r="J940" i="67"/>
  <c r="I940" i="67"/>
  <c r="I939" i="67"/>
  <c r="K938" i="67"/>
  <c r="J938" i="67"/>
  <c r="I938" i="67"/>
  <c r="I937" i="67"/>
  <c r="K936" i="67"/>
  <c r="J936" i="67"/>
  <c r="I936" i="67"/>
  <c r="I935" i="67"/>
  <c r="K934" i="67"/>
  <c r="J934" i="67"/>
  <c r="I934" i="67"/>
  <c r="I933" i="67"/>
  <c r="K932" i="67"/>
  <c r="J932" i="67"/>
  <c r="I932" i="67"/>
  <c r="I931" i="67"/>
  <c r="K930" i="67"/>
  <c r="J930" i="67"/>
  <c r="I930" i="67"/>
  <c r="I929" i="67"/>
  <c r="K928" i="67"/>
  <c r="J928" i="67"/>
  <c r="I928" i="67"/>
  <c r="I927" i="67"/>
  <c r="K926" i="67"/>
  <c r="J926" i="67"/>
  <c r="I926" i="67"/>
  <c r="I925" i="67"/>
  <c r="K924" i="67"/>
  <c r="J924" i="67"/>
  <c r="I924" i="67"/>
  <c r="I923" i="67"/>
  <c r="K922" i="67"/>
  <c r="J922" i="67"/>
  <c r="I922" i="67"/>
  <c r="I921" i="67"/>
  <c r="K920" i="67"/>
  <c r="J920" i="67"/>
  <c r="I920" i="67"/>
  <c r="I919" i="67"/>
  <c r="K918" i="67"/>
  <c r="J918" i="67"/>
  <c r="I918" i="67"/>
  <c r="I917" i="67"/>
  <c r="K916" i="67"/>
  <c r="J916" i="67"/>
  <c r="I916" i="67"/>
  <c r="I915" i="67"/>
  <c r="K914" i="67"/>
  <c r="J914" i="67"/>
  <c r="I914" i="67"/>
  <c r="I913" i="67"/>
  <c r="K912" i="67"/>
  <c r="J912" i="67"/>
  <c r="I912" i="67"/>
  <c r="I911" i="67"/>
  <c r="K910" i="67"/>
  <c r="J910" i="67"/>
  <c r="I910" i="67"/>
  <c r="I909" i="67"/>
  <c r="K908" i="67"/>
  <c r="J908" i="67"/>
  <c r="I908" i="67"/>
  <c r="I907" i="67"/>
  <c r="K906" i="67"/>
  <c r="J906" i="67"/>
  <c r="I906" i="67"/>
  <c r="I905" i="67"/>
  <c r="K904" i="67"/>
  <c r="J904" i="67"/>
  <c r="I904" i="67"/>
  <c r="I903" i="67"/>
  <c r="K902" i="67"/>
  <c r="J902" i="67"/>
  <c r="I902" i="67"/>
  <c r="I901" i="67"/>
  <c r="K900" i="67"/>
  <c r="J900" i="67"/>
  <c r="I900" i="67"/>
  <c r="I899" i="67"/>
  <c r="K898" i="67"/>
  <c r="J898" i="67"/>
  <c r="I898" i="67"/>
  <c r="I897" i="67"/>
  <c r="K896" i="67"/>
  <c r="J896" i="67"/>
  <c r="I896" i="67"/>
  <c r="I895" i="67"/>
  <c r="K894" i="67"/>
  <c r="J894" i="67"/>
  <c r="I894" i="67"/>
  <c r="I893" i="67"/>
  <c r="K892" i="67"/>
  <c r="J892" i="67"/>
  <c r="I892" i="67"/>
  <c r="I891" i="67"/>
  <c r="K890" i="67"/>
  <c r="J890" i="67"/>
  <c r="I890" i="67"/>
  <c r="I889" i="67"/>
  <c r="K888" i="67"/>
  <c r="J888" i="67"/>
  <c r="I888" i="67"/>
  <c r="I887" i="67"/>
  <c r="K886" i="67"/>
  <c r="J886" i="67"/>
  <c r="I886" i="67"/>
  <c r="I885" i="67"/>
  <c r="K884" i="67"/>
  <c r="J884" i="67"/>
  <c r="I884" i="67"/>
  <c r="I883" i="67"/>
  <c r="K882" i="67"/>
  <c r="J882" i="67"/>
  <c r="I882" i="67"/>
  <c r="I881" i="67"/>
  <c r="K880" i="67"/>
  <c r="J880" i="67"/>
  <c r="I880" i="67"/>
  <c r="I879" i="67"/>
  <c r="K878" i="67"/>
  <c r="J878" i="67"/>
  <c r="I878" i="67"/>
  <c r="I877" i="67"/>
  <c r="K876" i="67"/>
  <c r="J876" i="67"/>
  <c r="I876" i="67"/>
  <c r="I875" i="67"/>
  <c r="K874" i="67"/>
  <c r="J874" i="67"/>
  <c r="I874" i="67"/>
  <c r="I873" i="67"/>
  <c r="K872" i="67"/>
  <c r="J872" i="67"/>
  <c r="I872" i="67"/>
  <c r="I871" i="67"/>
  <c r="K870" i="67"/>
  <c r="J870" i="67"/>
  <c r="I870" i="67"/>
  <c r="I869" i="67"/>
  <c r="K868" i="67"/>
  <c r="J868" i="67"/>
  <c r="I868" i="67"/>
  <c r="I867" i="67"/>
  <c r="K866" i="67"/>
  <c r="J866" i="67"/>
  <c r="I866" i="67"/>
  <c r="I865" i="67"/>
  <c r="K864" i="67"/>
  <c r="J864" i="67"/>
  <c r="I864" i="67"/>
  <c r="I863" i="67"/>
  <c r="K862" i="67"/>
  <c r="J862" i="67"/>
  <c r="I862" i="67"/>
  <c r="I861" i="67"/>
  <c r="K860" i="67"/>
  <c r="J860" i="67"/>
  <c r="I860" i="67"/>
  <c r="I859" i="67"/>
  <c r="K858" i="67"/>
  <c r="J858" i="67"/>
  <c r="I858" i="67"/>
  <c r="I857" i="67"/>
  <c r="K856" i="67"/>
  <c r="J856" i="67"/>
  <c r="I856" i="67"/>
  <c r="I855" i="67"/>
  <c r="K854" i="67"/>
  <c r="J854" i="67"/>
  <c r="I854" i="67"/>
  <c r="I853" i="67"/>
  <c r="K852" i="67"/>
  <c r="J852" i="67"/>
  <c r="I852" i="67"/>
  <c r="I851" i="67"/>
  <c r="K850" i="67"/>
  <c r="J850" i="67"/>
  <c r="I850" i="67"/>
  <c r="I849" i="67"/>
  <c r="K848" i="67"/>
  <c r="J848" i="67"/>
  <c r="I848" i="67"/>
  <c r="I847" i="67"/>
  <c r="K846" i="67"/>
  <c r="J846" i="67"/>
  <c r="I846" i="67"/>
  <c r="I845" i="67"/>
  <c r="K844" i="67"/>
  <c r="J844" i="67"/>
  <c r="I844" i="67"/>
  <c r="I843" i="67"/>
  <c r="K842" i="67"/>
  <c r="J842" i="67"/>
  <c r="I842" i="67"/>
  <c r="I841" i="67"/>
  <c r="K840" i="67"/>
  <c r="J840" i="67"/>
  <c r="I840" i="67"/>
  <c r="I839" i="67"/>
  <c r="K838" i="67"/>
  <c r="J838" i="67"/>
  <c r="I838" i="67"/>
  <c r="I837" i="67"/>
  <c r="K836" i="67"/>
  <c r="J836" i="67"/>
  <c r="I836" i="67"/>
  <c r="I835" i="67"/>
  <c r="K834" i="67"/>
  <c r="J834" i="67"/>
  <c r="I834" i="67"/>
  <c r="I833" i="67"/>
  <c r="K832" i="67"/>
  <c r="J832" i="67"/>
  <c r="I832" i="67"/>
  <c r="I831" i="67"/>
  <c r="K830" i="67"/>
  <c r="J830" i="67"/>
  <c r="I830" i="67"/>
  <c r="I829" i="67"/>
  <c r="K828" i="67"/>
  <c r="J828" i="67"/>
  <c r="I828" i="67"/>
  <c r="I827" i="67"/>
  <c r="K826" i="67"/>
  <c r="J826" i="67"/>
  <c r="I826" i="67"/>
  <c r="I825" i="67"/>
  <c r="K824" i="67"/>
  <c r="J824" i="67"/>
  <c r="I824" i="67"/>
  <c r="I823" i="67"/>
  <c r="K822" i="67"/>
  <c r="J822" i="67"/>
  <c r="I822" i="67"/>
  <c r="I821" i="67"/>
  <c r="K820" i="67"/>
  <c r="J820" i="67"/>
  <c r="I820" i="67"/>
  <c r="I819" i="67"/>
  <c r="K818" i="67"/>
  <c r="J818" i="67"/>
  <c r="I818" i="67"/>
  <c r="I817" i="67"/>
  <c r="K816" i="67"/>
  <c r="J816" i="67"/>
  <c r="I816" i="67"/>
  <c r="I815" i="67"/>
  <c r="K814" i="67"/>
  <c r="J814" i="67"/>
  <c r="I814" i="67"/>
  <c r="I813" i="67"/>
  <c r="K812" i="67"/>
  <c r="J812" i="67"/>
  <c r="I812" i="67"/>
  <c r="I811" i="67"/>
  <c r="K810" i="67"/>
  <c r="J810" i="67"/>
  <c r="I810" i="67"/>
  <c r="I809" i="67"/>
  <c r="K808" i="67"/>
  <c r="J808" i="67"/>
  <c r="I808" i="67"/>
  <c r="I807" i="67"/>
  <c r="K806" i="67"/>
  <c r="J806" i="67"/>
  <c r="I806" i="67"/>
  <c r="I805" i="67"/>
  <c r="K804" i="67"/>
  <c r="J804" i="67"/>
  <c r="I804" i="67"/>
  <c r="I803" i="67"/>
  <c r="K802" i="67"/>
  <c r="J802" i="67"/>
  <c r="I802" i="67"/>
  <c r="I801" i="67"/>
  <c r="K800" i="67"/>
  <c r="J800" i="67"/>
  <c r="I800" i="67"/>
  <c r="I799" i="67"/>
  <c r="K798" i="67"/>
  <c r="J798" i="67"/>
  <c r="I798" i="67"/>
  <c r="I797" i="67"/>
  <c r="K796" i="67"/>
  <c r="J796" i="67"/>
  <c r="I796" i="67"/>
  <c r="I795" i="67"/>
  <c r="K794" i="67"/>
  <c r="J794" i="67"/>
  <c r="I794" i="67"/>
  <c r="I793" i="67"/>
  <c r="K792" i="67"/>
  <c r="J792" i="67"/>
  <c r="I792" i="67"/>
  <c r="I791" i="67"/>
  <c r="K790" i="67"/>
  <c r="J790" i="67"/>
  <c r="I790" i="67"/>
  <c r="I789" i="67"/>
  <c r="K788" i="67"/>
  <c r="J788" i="67"/>
  <c r="I788" i="67"/>
  <c r="I787" i="67"/>
  <c r="K786" i="67"/>
  <c r="J786" i="67"/>
  <c r="I786" i="67"/>
  <c r="I785" i="67"/>
  <c r="K784" i="67"/>
  <c r="J784" i="67"/>
  <c r="I784" i="67"/>
  <c r="I783" i="67"/>
  <c r="K782" i="67"/>
  <c r="J782" i="67"/>
  <c r="I782" i="67"/>
  <c r="I781" i="67"/>
  <c r="K780" i="67"/>
  <c r="J780" i="67"/>
  <c r="I780" i="67"/>
  <c r="I779" i="67"/>
  <c r="K778" i="67"/>
  <c r="J778" i="67"/>
  <c r="I778" i="67"/>
  <c r="I777" i="67"/>
  <c r="K776" i="67"/>
  <c r="J776" i="67"/>
  <c r="I776" i="67"/>
  <c r="I775" i="67"/>
  <c r="K774" i="67"/>
  <c r="J774" i="67"/>
  <c r="I774" i="67"/>
  <c r="I773" i="67"/>
  <c r="K772" i="67"/>
  <c r="J772" i="67"/>
  <c r="I772" i="67"/>
  <c r="I771" i="67"/>
  <c r="K770" i="67"/>
  <c r="J770" i="67"/>
  <c r="I770" i="67"/>
  <c r="I769" i="67"/>
  <c r="K768" i="67"/>
  <c r="J768" i="67"/>
  <c r="I768" i="67"/>
  <c r="I767" i="67"/>
  <c r="K766" i="67"/>
  <c r="J766" i="67"/>
  <c r="I766" i="67"/>
  <c r="I765" i="67"/>
  <c r="K764" i="67"/>
  <c r="J764" i="67"/>
  <c r="I764" i="67"/>
  <c r="I763" i="67"/>
  <c r="K762" i="67"/>
  <c r="J762" i="67"/>
  <c r="I762" i="67"/>
  <c r="I761" i="67"/>
  <c r="K760" i="67"/>
  <c r="J760" i="67"/>
  <c r="I760" i="67"/>
  <c r="I759" i="67"/>
  <c r="K758" i="67"/>
  <c r="J758" i="67"/>
  <c r="I758" i="67"/>
  <c r="I757" i="67"/>
  <c r="K756" i="67"/>
  <c r="J756" i="67"/>
  <c r="I756" i="67"/>
  <c r="I755" i="67"/>
  <c r="K754" i="67"/>
  <c r="J754" i="67"/>
  <c r="I754" i="67"/>
  <c r="I753" i="67"/>
  <c r="K752" i="67"/>
  <c r="J752" i="67"/>
  <c r="I752" i="67"/>
  <c r="I751" i="67"/>
  <c r="K750" i="67"/>
  <c r="J750" i="67"/>
  <c r="I750" i="67"/>
  <c r="I749" i="67"/>
  <c r="K748" i="67"/>
  <c r="J748" i="67"/>
  <c r="I748" i="67"/>
  <c r="I747" i="67"/>
  <c r="K746" i="67"/>
  <c r="J746" i="67"/>
  <c r="I746" i="67"/>
  <c r="I745" i="67"/>
  <c r="K744" i="67"/>
  <c r="J744" i="67"/>
  <c r="I744" i="67"/>
  <c r="I743" i="67"/>
  <c r="K742" i="67"/>
  <c r="J742" i="67"/>
  <c r="I742" i="67"/>
  <c r="I741" i="67"/>
  <c r="K740" i="67"/>
  <c r="J740" i="67"/>
  <c r="I740" i="67"/>
  <c r="I739" i="67"/>
  <c r="K738" i="67"/>
  <c r="J738" i="67"/>
  <c r="I738" i="67"/>
  <c r="I737" i="67"/>
  <c r="K736" i="67"/>
  <c r="J736" i="67"/>
  <c r="I736" i="67"/>
  <c r="I735" i="67"/>
  <c r="K734" i="67"/>
  <c r="J734" i="67"/>
  <c r="I734" i="67"/>
  <c r="I733" i="67"/>
  <c r="K732" i="67"/>
  <c r="J732" i="67"/>
  <c r="I732" i="67"/>
  <c r="I731" i="67"/>
  <c r="K730" i="67"/>
  <c r="J730" i="67"/>
  <c r="I730" i="67"/>
  <c r="I729" i="67"/>
  <c r="K728" i="67"/>
  <c r="J728" i="67"/>
  <c r="I728" i="67"/>
  <c r="I727" i="67"/>
  <c r="K726" i="67"/>
  <c r="J726" i="67"/>
  <c r="I726" i="67"/>
  <c r="I725" i="67"/>
  <c r="K724" i="67"/>
  <c r="J724" i="67"/>
  <c r="I724" i="67"/>
  <c r="I723" i="67"/>
  <c r="K722" i="67"/>
  <c r="J722" i="67"/>
  <c r="I722" i="67"/>
  <c r="I721" i="67"/>
  <c r="K720" i="67"/>
  <c r="J720" i="67"/>
  <c r="I720" i="67"/>
  <c r="I719" i="67"/>
  <c r="K718" i="67"/>
  <c r="J718" i="67"/>
  <c r="I718" i="67"/>
  <c r="I717" i="67"/>
  <c r="K716" i="67"/>
  <c r="J716" i="67"/>
  <c r="I716" i="67"/>
  <c r="I715" i="67"/>
  <c r="K714" i="67"/>
  <c r="J714" i="67"/>
  <c r="I714" i="67"/>
  <c r="I713" i="67"/>
  <c r="K712" i="67"/>
  <c r="J712" i="67"/>
  <c r="I712" i="67"/>
  <c r="I711" i="67"/>
  <c r="K710" i="67"/>
  <c r="J710" i="67"/>
  <c r="I710" i="67"/>
  <c r="I709" i="67"/>
  <c r="K708" i="67"/>
  <c r="J708" i="67"/>
  <c r="I708" i="67"/>
  <c r="I707" i="67"/>
  <c r="K706" i="67"/>
  <c r="J706" i="67"/>
  <c r="I706" i="67"/>
  <c r="I705" i="67"/>
  <c r="K704" i="67"/>
  <c r="J704" i="67"/>
  <c r="I704" i="67"/>
  <c r="I703" i="67"/>
  <c r="K702" i="67"/>
  <c r="J702" i="67"/>
  <c r="I702" i="67"/>
  <c r="I701" i="67"/>
  <c r="K700" i="67"/>
  <c r="J700" i="67"/>
  <c r="I700" i="67"/>
  <c r="I699" i="67"/>
  <c r="K698" i="67"/>
  <c r="J698" i="67"/>
  <c r="I698" i="67"/>
  <c r="I697" i="67"/>
  <c r="K696" i="67"/>
  <c r="J696" i="67"/>
  <c r="I696" i="67"/>
  <c r="I695" i="67"/>
  <c r="K694" i="67"/>
  <c r="J694" i="67"/>
  <c r="I694" i="67"/>
  <c r="I693" i="67"/>
  <c r="K692" i="67"/>
  <c r="J692" i="67"/>
  <c r="I692" i="67"/>
  <c r="I691" i="67"/>
  <c r="K690" i="67"/>
  <c r="J690" i="67"/>
  <c r="I690" i="67"/>
  <c r="I689" i="67"/>
  <c r="K688" i="67"/>
  <c r="J688" i="67"/>
  <c r="I688" i="67"/>
  <c r="I687" i="67"/>
  <c r="K686" i="67"/>
  <c r="J686" i="67"/>
  <c r="I686" i="67"/>
  <c r="I685" i="67"/>
  <c r="K684" i="67"/>
  <c r="J684" i="67"/>
  <c r="I684" i="67"/>
  <c r="I683" i="67"/>
  <c r="K682" i="67"/>
  <c r="J682" i="67"/>
  <c r="I682" i="67"/>
  <c r="I681" i="67"/>
  <c r="K680" i="67"/>
  <c r="J680" i="67"/>
  <c r="I680" i="67"/>
  <c r="I679" i="67"/>
  <c r="K678" i="67"/>
  <c r="J678" i="67"/>
  <c r="I678" i="67"/>
  <c r="I677" i="67"/>
  <c r="K676" i="67"/>
  <c r="J676" i="67"/>
  <c r="I676" i="67"/>
  <c r="I675" i="67"/>
  <c r="K674" i="67"/>
  <c r="J674" i="67"/>
  <c r="I674" i="67"/>
  <c r="I673" i="67"/>
  <c r="K672" i="67"/>
  <c r="J672" i="67"/>
  <c r="I672" i="67"/>
  <c r="I671" i="67"/>
  <c r="K670" i="67"/>
  <c r="J670" i="67"/>
  <c r="I670" i="67"/>
  <c r="I669" i="67"/>
  <c r="K668" i="67"/>
  <c r="J668" i="67"/>
  <c r="I668" i="67"/>
  <c r="I667" i="67"/>
  <c r="K666" i="67"/>
  <c r="J666" i="67"/>
  <c r="I666" i="67"/>
  <c r="I665" i="67"/>
  <c r="K664" i="67"/>
  <c r="J664" i="67"/>
  <c r="I664" i="67"/>
  <c r="I663" i="67"/>
  <c r="K662" i="67"/>
  <c r="J662" i="67"/>
  <c r="I662" i="67"/>
  <c r="I661" i="67"/>
  <c r="K660" i="67"/>
  <c r="J660" i="67"/>
  <c r="I660" i="67"/>
  <c r="I659" i="67"/>
  <c r="K658" i="67"/>
  <c r="J658" i="67"/>
  <c r="I658" i="67"/>
  <c r="I657" i="67"/>
  <c r="K656" i="67"/>
  <c r="J656" i="67"/>
  <c r="I656" i="67"/>
  <c r="I655" i="67"/>
  <c r="K654" i="67"/>
  <c r="J654" i="67"/>
  <c r="I654" i="67"/>
  <c r="I653" i="67"/>
  <c r="K652" i="67"/>
  <c r="J652" i="67"/>
  <c r="I652" i="67"/>
  <c r="I651" i="67"/>
  <c r="K650" i="67"/>
  <c r="J650" i="67"/>
  <c r="I650" i="67"/>
  <c r="I649" i="67"/>
  <c r="K648" i="67"/>
  <c r="J648" i="67"/>
  <c r="I648" i="67"/>
  <c r="I647" i="67"/>
  <c r="K646" i="67"/>
  <c r="J646" i="67"/>
  <c r="I646" i="67"/>
  <c r="I645" i="67"/>
  <c r="K644" i="67"/>
  <c r="J644" i="67"/>
  <c r="I644" i="67"/>
  <c r="I643" i="67"/>
  <c r="K642" i="67"/>
  <c r="J642" i="67"/>
  <c r="I642" i="67"/>
  <c r="I641" i="67"/>
  <c r="K640" i="67"/>
  <c r="J640" i="67"/>
  <c r="I640" i="67"/>
  <c r="I639" i="67"/>
  <c r="K638" i="67"/>
  <c r="J638" i="67"/>
  <c r="I638" i="67"/>
  <c r="I637" i="67"/>
  <c r="K636" i="67"/>
  <c r="J636" i="67"/>
  <c r="I636" i="67"/>
  <c r="I635" i="67"/>
  <c r="K634" i="67"/>
  <c r="J634" i="67"/>
  <c r="I634" i="67"/>
  <c r="I633" i="67"/>
  <c r="K632" i="67"/>
  <c r="J632" i="67"/>
  <c r="I632" i="67"/>
  <c r="I631" i="67"/>
  <c r="K630" i="67"/>
  <c r="J630" i="67"/>
  <c r="I630" i="67"/>
  <c r="I629" i="67"/>
  <c r="K628" i="67"/>
  <c r="J628" i="67"/>
  <c r="I628" i="67"/>
  <c r="I627" i="67"/>
  <c r="K626" i="67"/>
  <c r="J626" i="67"/>
  <c r="I626" i="67"/>
  <c r="I625" i="67"/>
  <c r="K624" i="67"/>
  <c r="J624" i="67"/>
  <c r="I624" i="67"/>
  <c r="I623" i="67"/>
  <c r="K622" i="67"/>
  <c r="J622" i="67"/>
  <c r="I622" i="67"/>
  <c r="I621" i="67"/>
  <c r="K620" i="67"/>
  <c r="J620" i="67"/>
  <c r="I620" i="67"/>
  <c r="I619" i="67"/>
  <c r="K618" i="67"/>
  <c r="J618" i="67"/>
  <c r="I618" i="67"/>
  <c r="I617" i="67"/>
  <c r="K616" i="67"/>
  <c r="J616" i="67"/>
  <c r="I616" i="67"/>
  <c r="I615" i="67"/>
  <c r="K614" i="67"/>
  <c r="J614" i="67"/>
  <c r="I614" i="67"/>
  <c r="I613" i="67"/>
  <c r="K612" i="67"/>
  <c r="J612" i="67"/>
  <c r="I612" i="67"/>
  <c r="I611" i="67"/>
  <c r="K610" i="67"/>
  <c r="J610" i="67"/>
  <c r="I610" i="67"/>
  <c r="I609" i="67"/>
  <c r="K608" i="67"/>
  <c r="J608" i="67"/>
  <c r="I608" i="67"/>
  <c r="I607" i="67"/>
  <c r="K606" i="67"/>
  <c r="J606" i="67"/>
  <c r="I606" i="67"/>
  <c r="I605" i="67"/>
  <c r="K604" i="67"/>
  <c r="J604" i="67"/>
  <c r="I604" i="67"/>
  <c r="I603" i="67"/>
  <c r="K602" i="67"/>
  <c r="J602" i="67"/>
  <c r="I602" i="67"/>
  <c r="I601" i="67"/>
  <c r="K600" i="67"/>
  <c r="J600" i="67"/>
  <c r="I600" i="67"/>
  <c r="I599" i="67"/>
  <c r="K598" i="67"/>
  <c r="J598" i="67"/>
  <c r="I598" i="67"/>
  <c r="I597" i="67"/>
  <c r="K596" i="67"/>
  <c r="J596" i="67"/>
  <c r="I596" i="67"/>
  <c r="I595" i="67"/>
  <c r="K594" i="67"/>
  <c r="J594" i="67"/>
  <c r="I594" i="67"/>
  <c r="I593" i="67"/>
  <c r="K592" i="67"/>
  <c r="J592" i="67"/>
  <c r="I592" i="67"/>
  <c r="I591" i="67"/>
  <c r="K590" i="67"/>
  <c r="J590" i="67"/>
  <c r="I590" i="67"/>
  <c r="I589" i="67"/>
  <c r="K588" i="67"/>
  <c r="J588" i="67"/>
  <c r="I588" i="67"/>
  <c r="I587" i="67"/>
  <c r="K586" i="67"/>
  <c r="J586" i="67"/>
  <c r="I586" i="67"/>
  <c r="I585" i="67"/>
  <c r="K584" i="67"/>
  <c r="J584" i="67"/>
  <c r="I584" i="67"/>
  <c r="I583" i="67"/>
  <c r="K582" i="67"/>
  <c r="J582" i="67"/>
  <c r="I582" i="67"/>
  <c r="I581" i="67"/>
  <c r="K580" i="67"/>
  <c r="J580" i="67"/>
  <c r="I580" i="67"/>
  <c r="I579" i="67"/>
  <c r="K578" i="67"/>
  <c r="J578" i="67"/>
  <c r="I578" i="67"/>
  <c r="I577" i="67"/>
  <c r="K576" i="67"/>
  <c r="J576" i="67"/>
  <c r="I576" i="67"/>
  <c r="I575" i="67"/>
  <c r="K574" i="67"/>
  <c r="J574" i="67"/>
  <c r="I574" i="67"/>
  <c r="I573" i="67"/>
  <c r="K572" i="67"/>
  <c r="I572" i="67"/>
  <c r="I571" i="67"/>
  <c r="K570" i="67"/>
  <c r="J570" i="67"/>
  <c r="I570" i="67"/>
  <c r="I569" i="67"/>
  <c r="I568" i="67"/>
  <c r="I567" i="67"/>
  <c r="K566" i="67"/>
  <c r="J566" i="67"/>
  <c r="I566" i="67"/>
  <c r="I565" i="67"/>
  <c r="K564" i="67"/>
  <c r="J564" i="67"/>
  <c r="I564" i="67"/>
  <c r="I563" i="67"/>
  <c r="K562" i="67"/>
  <c r="J562" i="67"/>
  <c r="I562" i="67"/>
  <c r="I561" i="67"/>
  <c r="K560" i="67"/>
  <c r="J560" i="67"/>
  <c r="I560" i="67"/>
  <c r="I559" i="67"/>
  <c r="K558" i="67"/>
  <c r="J558" i="67"/>
  <c r="I558" i="67"/>
  <c r="I557" i="67"/>
  <c r="K556" i="67"/>
  <c r="J556" i="67"/>
  <c r="I556" i="67"/>
  <c r="I555" i="67"/>
  <c r="K554" i="67"/>
  <c r="J554" i="67"/>
  <c r="I554" i="67"/>
  <c r="I553" i="67"/>
  <c r="K552" i="67"/>
  <c r="J552" i="67"/>
  <c r="I552" i="67"/>
  <c r="I551" i="67"/>
  <c r="K550" i="67"/>
  <c r="J550" i="67"/>
  <c r="I550" i="67"/>
  <c r="H550" i="67"/>
  <c r="I549" i="67"/>
  <c r="K548" i="67"/>
  <c r="J548" i="67"/>
  <c r="I548" i="67"/>
  <c r="I547" i="67"/>
  <c r="K546" i="67"/>
  <c r="J546" i="67"/>
  <c r="I546" i="67"/>
  <c r="I545" i="67"/>
  <c r="K544" i="67"/>
  <c r="J544" i="67"/>
  <c r="I544" i="67"/>
  <c r="I543" i="67"/>
  <c r="K542" i="67"/>
  <c r="J542" i="67"/>
  <c r="I542" i="67"/>
  <c r="I541" i="67"/>
  <c r="K540" i="67"/>
  <c r="J540" i="67"/>
  <c r="I540" i="67"/>
  <c r="I539" i="67"/>
  <c r="K538" i="67"/>
  <c r="J538" i="67"/>
  <c r="I538" i="67"/>
  <c r="I537" i="67"/>
  <c r="K536" i="67"/>
  <c r="J536" i="67"/>
  <c r="I536" i="67"/>
  <c r="I535" i="67"/>
  <c r="K534" i="67"/>
  <c r="J534" i="67"/>
  <c r="I534" i="67"/>
  <c r="I533" i="67"/>
  <c r="K532" i="67"/>
  <c r="J532" i="67"/>
  <c r="I532" i="67"/>
  <c r="I531" i="67"/>
  <c r="K530" i="67"/>
  <c r="J530" i="67"/>
  <c r="I530" i="67"/>
  <c r="I529" i="67"/>
  <c r="K528" i="67"/>
  <c r="J528" i="67"/>
  <c r="I528" i="67"/>
  <c r="I527" i="67"/>
  <c r="I526" i="67"/>
  <c r="I525" i="67"/>
  <c r="I524" i="67"/>
  <c r="I523" i="67"/>
  <c r="I522" i="67"/>
  <c r="I521" i="67"/>
  <c r="I520" i="67"/>
  <c r="I519" i="67"/>
  <c r="K518" i="67"/>
  <c r="J518" i="67"/>
  <c r="I518" i="67"/>
  <c r="I517" i="67"/>
  <c r="K516" i="67"/>
  <c r="J516" i="67"/>
  <c r="I516" i="67"/>
  <c r="I515" i="67"/>
  <c r="K514" i="67"/>
  <c r="J514" i="67"/>
  <c r="I514" i="67"/>
  <c r="I513" i="67"/>
  <c r="K512" i="67"/>
  <c r="J512" i="67"/>
  <c r="I512" i="67"/>
  <c r="I511" i="67"/>
  <c r="K510" i="67"/>
  <c r="J510" i="67"/>
  <c r="I510" i="67"/>
  <c r="I507" i="67"/>
  <c r="K506" i="67"/>
  <c r="J506" i="67"/>
  <c r="I506" i="67"/>
  <c r="I505" i="67"/>
  <c r="K504" i="67"/>
  <c r="J504" i="67"/>
  <c r="I504" i="67"/>
  <c r="I503" i="67"/>
  <c r="K502" i="67"/>
  <c r="J502" i="67"/>
  <c r="I502" i="67"/>
  <c r="I501" i="67"/>
  <c r="K500" i="67"/>
  <c r="J500" i="67"/>
  <c r="I500" i="67"/>
  <c r="I499" i="67"/>
  <c r="K498" i="67"/>
  <c r="J498" i="67"/>
  <c r="I498" i="67"/>
  <c r="I497" i="67"/>
  <c r="K496" i="67"/>
  <c r="J496" i="67"/>
  <c r="I496" i="67"/>
  <c r="I495" i="67"/>
  <c r="K494" i="67"/>
  <c r="J494" i="67"/>
  <c r="I494" i="67"/>
  <c r="I493" i="67"/>
  <c r="K492" i="67"/>
  <c r="J492" i="67"/>
  <c r="I492" i="67"/>
  <c r="I491" i="67"/>
  <c r="K490" i="67"/>
  <c r="J490" i="67"/>
  <c r="I490" i="67"/>
  <c r="I489" i="67"/>
  <c r="K488" i="67"/>
  <c r="J488" i="67"/>
  <c r="I488" i="67"/>
  <c r="I487" i="67"/>
  <c r="K486" i="67"/>
  <c r="J486" i="67"/>
  <c r="I486" i="67"/>
  <c r="I485" i="67"/>
  <c r="K484" i="67"/>
  <c r="J484" i="67"/>
  <c r="I484" i="67"/>
  <c r="I483" i="67"/>
  <c r="K482" i="67"/>
  <c r="J482" i="67"/>
  <c r="I482" i="67"/>
  <c r="I481" i="67"/>
  <c r="K480" i="67"/>
  <c r="J480" i="67"/>
  <c r="I480" i="67"/>
  <c r="I479" i="67"/>
  <c r="K478" i="67"/>
  <c r="J478" i="67"/>
  <c r="I478" i="67"/>
  <c r="I477" i="67"/>
  <c r="K476" i="67"/>
  <c r="J476" i="67"/>
  <c r="I476" i="67"/>
  <c r="I475" i="67"/>
  <c r="K474" i="67"/>
  <c r="J474" i="67"/>
  <c r="I474" i="67"/>
  <c r="I471" i="67"/>
  <c r="K470" i="67"/>
  <c r="J470" i="67"/>
  <c r="I470" i="67"/>
  <c r="I469" i="67"/>
  <c r="K468" i="67"/>
  <c r="J468" i="67"/>
  <c r="I468" i="67"/>
  <c r="I467" i="67"/>
  <c r="K466" i="67"/>
  <c r="J466" i="67"/>
  <c r="I466" i="67"/>
  <c r="I465" i="67"/>
  <c r="K464" i="67"/>
  <c r="J464" i="67"/>
  <c r="I464" i="67"/>
  <c r="I463" i="67"/>
  <c r="K462" i="67"/>
  <c r="J462" i="67"/>
  <c r="I462" i="67"/>
  <c r="I461" i="67"/>
  <c r="K460" i="67"/>
  <c r="J460" i="67"/>
  <c r="I460" i="67"/>
  <c r="I459" i="67"/>
  <c r="K458" i="67"/>
  <c r="J458" i="67"/>
  <c r="I458" i="67"/>
  <c r="I457" i="67"/>
  <c r="K456" i="67"/>
  <c r="J456" i="67"/>
  <c r="I456" i="67"/>
  <c r="I455" i="67"/>
  <c r="K454" i="67"/>
  <c r="J454" i="67"/>
  <c r="I454" i="67"/>
  <c r="I453" i="67"/>
  <c r="K452" i="67"/>
  <c r="J452" i="67"/>
  <c r="I452" i="67"/>
  <c r="I451" i="67"/>
  <c r="K450" i="67"/>
  <c r="J450" i="67"/>
  <c r="I450" i="67"/>
  <c r="I449" i="67"/>
  <c r="K448" i="67"/>
  <c r="J448" i="67"/>
  <c r="I448" i="67"/>
  <c r="I447" i="67"/>
  <c r="K446" i="67"/>
  <c r="J446" i="67"/>
  <c r="I446" i="67"/>
  <c r="I445" i="67"/>
  <c r="K444" i="67"/>
  <c r="J444" i="67"/>
  <c r="I444" i="67"/>
  <c r="I443" i="67"/>
  <c r="K442" i="67"/>
  <c r="J442" i="67"/>
  <c r="I442" i="67"/>
  <c r="I441" i="67"/>
  <c r="K440" i="67"/>
  <c r="J440" i="67"/>
  <c r="I440" i="67"/>
  <c r="I439" i="67"/>
  <c r="K438" i="67"/>
  <c r="J438" i="67"/>
  <c r="I438" i="67"/>
  <c r="I437" i="67"/>
  <c r="K436" i="67"/>
  <c r="J436" i="67"/>
  <c r="I436" i="67"/>
  <c r="I435" i="67"/>
  <c r="K434" i="67"/>
  <c r="J434" i="67"/>
  <c r="I434" i="67"/>
  <c r="I433" i="67"/>
  <c r="K432" i="67"/>
  <c r="J432" i="67"/>
  <c r="I432" i="67"/>
  <c r="I431" i="67"/>
  <c r="K430" i="67"/>
  <c r="J430" i="67"/>
  <c r="I430" i="67"/>
  <c r="I429" i="67"/>
  <c r="K428" i="67"/>
  <c r="J428" i="67"/>
  <c r="I428" i="67"/>
  <c r="I427" i="67"/>
  <c r="K426" i="67"/>
  <c r="J426" i="67"/>
  <c r="I426" i="67"/>
  <c r="I425" i="67"/>
  <c r="K424" i="67"/>
  <c r="J424" i="67"/>
  <c r="I424" i="67"/>
  <c r="I423" i="67"/>
  <c r="K422" i="67"/>
  <c r="J422" i="67"/>
  <c r="I422" i="67"/>
  <c r="I421" i="67"/>
  <c r="K420" i="67"/>
  <c r="J420" i="67"/>
  <c r="I420" i="67"/>
  <c r="I419" i="67"/>
  <c r="K418" i="67"/>
  <c r="J418" i="67"/>
  <c r="I418" i="67"/>
  <c r="I417" i="67"/>
  <c r="K416" i="67"/>
  <c r="J416" i="67"/>
  <c r="I416" i="67"/>
  <c r="I415" i="67"/>
  <c r="K414" i="67"/>
  <c r="J414" i="67"/>
  <c r="I414" i="67"/>
  <c r="I413" i="67"/>
  <c r="K412" i="67"/>
  <c r="J412" i="67"/>
  <c r="I412" i="67"/>
  <c r="I411" i="67"/>
  <c r="K410" i="67"/>
  <c r="J410" i="67"/>
  <c r="I410" i="67"/>
  <c r="I409" i="67"/>
  <c r="K408" i="67"/>
  <c r="J408" i="67"/>
  <c r="I408" i="67"/>
  <c r="I407" i="67"/>
  <c r="K406" i="67"/>
  <c r="J406" i="67"/>
  <c r="I406" i="67"/>
  <c r="I405" i="67"/>
  <c r="K404" i="67"/>
  <c r="J404" i="67"/>
  <c r="I404" i="67"/>
  <c r="I403" i="67"/>
  <c r="K402" i="67"/>
  <c r="J402" i="67"/>
  <c r="I402" i="67"/>
  <c r="I401" i="67"/>
  <c r="K400" i="67"/>
  <c r="J400" i="67"/>
  <c r="I400" i="67"/>
  <c r="I399" i="67"/>
  <c r="C399" i="67"/>
  <c r="K398" i="67"/>
  <c r="J398" i="67"/>
  <c r="I398" i="67"/>
  <c r="C398" i="67"/>
  <c r="I397" i="67"/>
  <c r="K396" i="67"/>
  <c r="J396" i="67"/>
  <c r="I396" i="67"/>
  <c r="I395" i="67"/>
  <c r="K394" i="67"/>
  <c r="J394" i="67"/>
  <c r="I394" i="67"/>
  <c r="I393" i="67"/>
  <c r="K392" i="67"/>
  <c r="J392" i="67"/>
  <c r="I392" i="67"/>
  <c r="I391" i="67"/>
  <c r="K390" i="67"/>
  <c r="J390" i="67"/>
  <c r="I390" i="67"/>
  <c r="I389" i="67"/>
  <c r="K388" i="67"/>
  <c r="J388" i="67"/>
  <c r="I388" i="67"/>
  <c r="I387" i="67"/>
  <c r="K386" i="67"/>
  <c r="J386" i="67"/>
  <c r="I386" i="67"/>
  <c r="I385" i="67"/>
  <c r="K384" i="67"/>
  <c r="J384" i="67"/>
  <c r="I384" i="67"/>
  <c r="I383" i="67"/>
  <c r="K382" i="67"/>
  <c r="J382" i="67"/>
  <c r="I382" i="67"/>
  <c r="I381" i="67"/>
  <c r="K380" i="67"/>
  <c r="J380" i="67"/>
  <c r="I380" i="67"/>
  <c r="I379" i="67"/>
  <c r="K378" i="67"/>
  <c r="J378" i="67"/>
  <c r="I378" i="67"/>
  <c r="I377" i="67"/>
  <c r="K376" i="67"/>
  <c r="J376" i="67"/>
  <c r="I376" i="67"/>
  <c r="I375" i="67"/>
  <c r="K374" i="67"/>
  <c r="J374" i="67"/>
  <c r="I374" i="67"/>
  <c r="I373" i="67"/>
  <c r="K372" i="67"/>
  <c r="J372" i="67"/>
  <c r="I372" i="67"/>
  <c r="I371" i="67"/>
  <c r="K370" i="67"/>
  <c r="J370" i="67"/>
  <c r="I370" i="67"/>
  <c r="I369" i="67"/>
  <c r="K368" i="67"/>
  <c r="J368" i="67"/>
  <c r="I368" i="67"/>
  <c r="I367" i="67"/>
  <c r="K366" i="67"/>
  <c r="J366" i="67"/>
  <c r="I366" i="67"/>
  <c r="I365" i="67"/>
  <c r="K364" i="67"/>
  <c r="J364" i="67"/>
  <c r="I364" i="67"/>
  <c r="I363" i="67"/>
  <c r="K362" i="67"/>
  <c r="J362" i="67"/>
  <c r="I362" i="67"/>
  <c r="I361" i="67"/>
  <c r="K360" i="67"/>
  <c r="J360" i="67"/>
  <c r="I360" i="67"/>
  <c r="I359" i="67"/>
  <c r="K358" i="67"/>
  <c r="J358" i="67"/>
  <c r="I358" i="67"/>
  <c r="I357" i="67"/>
  <c r="K356" i="67"/>
  <c r="J356" i="67"/>
  <c r="I356" i="67"/>
  <c r="C356" i="67"/>
  <c r="I355" i="67"/>
  <c r="K354" i="67"/>
  <c r="J354" i="67"/>
  <c r="I354" i="67"/>
  <c r="C354" i="67"/>
  <c r="I353" i="67"/>
  <c r="K352" i="67"/>
  <c r="J352" i="67"/>
  <c r="I352" i="67"/>
  <c r="C352" i="67"/>
  <c r="I351" i="67"/>
  <c r="K350" i="67"/>
  <c r="J350" i="67"/>
  <c r="I350" i="67"/>
  <c r="C350" i="67"/>
  <c r="I349" i="67"/>
  <c r="K348" i="67"/>
  <c r="J348" i="67"/>
  <c r="I348" i="67"/>
  <c r="C348" i="67"/>
  <c r="I347" i="67"/>
  <c r="K346" i="67"/>
  <c r="J346" i="67"/>
  <c r="I346" i="67"/>
  <c r="C346" i="67"/>
  <c r="I345" i="67"/>
  <c r="K344" i="67"/>
  <c r="J344" i="67"/>
  <c r="I344" i="67"/>
  <c r="C344" i="67"/>
  <c r="I343" i="67"/>
  <c r="K342" i="67"/>
  <c r="J342" i="67"/>
  <c r="I342" i="67"/>
  <c r="I341" i="67"/>
  <c r="K340" i="67"/>
  <c r="J340" i="67"/>
  <c r="I340" i="67"/>
  <c r="I339" i="67"/>
  <c r="K338" i="67"/>
  <c r="J338" i="67"/>
  <c r="I338" i="67"/>
  <c r="I337" i="67"/>
  <c r="K336" i="67"/>
  <c r="J336" i="67"/>
  <c r="I336" i="67"/>
  <c r="I335" i="67"/>
  <c r="K334" i="67"/>
  <c r="J334" i="67"/>
  <c r="I334" i="67"/>
  <c r="I333" i="67"/>
  <c r="K332" i="67"/>
  <c r="J332" i="67"/>
  <c r="I332" i="67"/>
  <c r="I331" i="67"/>
  <c r="K330" i="67"/>
  <c r="J330" i="67"/>
  <c r="I330" i="67"/>
  <c r="I329" i="67"/>
  <c r="K328" i="67"/>
  <c r="J328" i="67"/>
  <c r="I328" i="67"/>
  <c r="I327" i="67"/>
  <c r="K326" i="67"/>
  <c r="J326" i="67"/>
  <c r="I326" i="67"/>
  <c r="I325" i="67"/>
  <c r="K324" i="67"/>
  <c r="J324" i="67"/>
  <c r="I324" i="67"/>
  <c r="I323" i="67"/>
  <c r="K322" i="67"/>
  <c r="J322" i="67"/>
  <c r="I322" i="67"/>
  <c r="I321" i="67"/>
  <c r="K320" i="67"/>
  <c r="J320" i="67"/>
  <c r="I320" i="67"/>
  <c r="I319" i="67"/>
  <c r="K318" i="67"/>
  <c r="J318" i="67"/>
  <c r="I318" i="67"/>
  <c r="I317" i="67"/>
  <c r="K316" i="67"/>
  <c r="J316" i="67"/>
  <c r="I316" i="67"/>
  <c r="I315" i="67"/>
  <c r="K314" i="67"/>
  <c r="J314" i="67"/>
  <c r="I314" i="67"/>
  <c r="I313" i="67"/>
  <c r="K312" i="67"/>
  <c r="J312" i="67"/>
  <c r="I312" i="67"/>
  <c r="I311" i="67"/>
  <c r="K310" i="67"/>
  <c r="J310" i="67"/>
  <c r="I310" i="67"/>
  <c r="I309" i="67"/>
  <c r="K308" i="67"/>
  <c r="J308" i="67"/>
  <c r="I308" i="67"/>
  <c r="I307" i="67"/>
  <c r="K306" i="67"/>
  <c r="J306" i="67"/>
  <c r="I306" i="67"/>
  <c r="I305" i="67"/>
  <c r="K304" i="67"/>
  <c r="J304" i="67"/>
  <c r="I304" i="67"/>
  <c r="I303" i="67"/>
  <c r="K302" i="67"/>
  <c r="J302" i="67"/>
  <c r="I302" i="67"/>
  <c r="I301" i="67"/>
  <c r="K300" i="67"/>
  <c r="J300" i="67"/>
  <c r="I300" i="67"/>
  <c r="I299" i="67"/>
  <c r="K298" i="67"/>
  <c r="J298" i="67"/>
  <c r="I298" i="67"/>
  <c r="I297" i="67"/>
  <c r="K296" i="67"/>
  <c r="J296" i="67"/>
  <c r="I296" i="67"/>
  <c r="I295" i="67"/>
  <c r="K294" i="67"/>
  <c r="J294" i="67"/>
  <c r="I294" i="67"/>
  <c r="I293" i="67"/>
  <c r="K292" i="67"/>
  <c r="J292" i="67"/>
  <c r="I292" i="67"/>
  <c r="I291" i="67"/>
  <c r="K290" i="67"/>
  <c r="J290" i="67"/>
  <c r="I290" i="67"/>
  <c r="I289" i="67"/>
  <c r="K288" i="67"/>
  <c r="J288" i="67"/>
  <c r="I288" i="67"/>
  <c r="I287" i="67"/>
  <c r="K286" i="67"/>
  <c r="J286" i="67"/>
  <c r="I286" i="67"/>
  <c r="I285" i="67"/>
  <c r="K284" i="67"/>
  <c r="J284" i="67"/>
  <c r="I284" i="67"/>
  <c r="I283" i="67"/>
  <c r="K282" i="67"/>
  <c r="J282" i="67"/>
  <c r="I282" i="67"/>
  <c r="I281" i="67"/>
  <c r="K280" i="67"/>
  <c r="J280" i="67"/>
  <c r="I280" i="67"/>
  <c r="I279" i="67"/>
  <c r="K278" i="67"/>
  <c r="J278" i="67"/>
  <c r="I278" i="67"/>
  <c r="I277" i="67"/>
  <c r="K276" i="67"/>
  <c r="J276" i="67"/>
  <c r="I276" i="67"/>
  <c r="I275" i="67"/>
  <c r="K274" i="67"/>
  <c r="J274" i="67"/>
  <c r="I274" i="67"/>
  <c r="I273" i="67"/>
  <c r="K272" i="67"/>
  <c r="J272" i="67"/>
  <c r="I272" i="67"/>
  <c r="I271" i="67"/>
  <c r="K270" i="67"/>
  <c r="J270" i="67"/>
  <c r="I270" i="67"/>
  <c r="I269" i="67"/>
  <c r="K268" i="67"/>
  <c r="J268" i="67"/>
  <c r="I268" i="67"/>
  <c r="I267" i="67"/>
  <c r="K266" i="67"/>
  <c r="J266" i="67"/>
  <c r="I266" i="67"/>
  <c r="I265" i="67"/>
  <c r="K264" i="67"/>
  <c r="J264" i="67"/>
  <c r="I264" i="67"/>
  <c r="I263" i="67"/>
  <c r="K262" i="67"/>
  <c r="J262" i="67"/>
  <c r="I262" i="67"/>
  <c r="I261" i="67"/>
  <c r="K260" i="67"/>
  <c r="J260" i="67"/>
  <c r="I260" i="67"/>
  <c r="I259" i="67"/>
  <c r="K258" i="67"/>
  <c r="J258" i="67"/>
  <c r="I258" i="67"/>
  <c r="I257" i="67"/>
  <c r="K256" i="67"/>
  <c r="J256" i="67"/>
  <c r="I256" i="67"/>
  <c r="I255" i="67"/>
  <c r="K254" i="67"/>
  <c r="J254" i="67"/>
  <c r="I254" i="67"/>
  <c r="I253" i="67"/>
  <c r="K252" i="67"/>
  <c r="J252" i="67"/>
  <c r="I252" i="67"/>
  <c r="I251" i="67"/>
  <c r="K250" i="67"/>
  <c r="J250" i="67"/>
  <c r="I250" i="67"/>
  <c r="I249" i="67"/>
  <c r="K248" i="67"/>
  <c r="J248" i="67"/>
  <c r="I248" i="67"/>
  <c r="I247" i="67"/>
  <c r="K246" i="67"/>
  <c r="J246" i="67"/>
  <c r="I246" i="67"/>
  <c r="I245" i="67"/>
  <c r="K244" i="67"/>
  <c r="J244" i="67"/>
  <c r="I244" i="67"/>
  <c r="I243" i="67"/>
  <c r="K242" i="67"/>
  <c r="J242" i="67"/>
  <c r="I242" i="67"/>
  <c r="I241" i="67"/>
  <c r="K240" i="67"/>
  <c r="J240" i="67"/>
  <c r="I240" i="67"/>
  <c r="I239" i="67"/>
  <c r="K238" i="67"/>
  <c r="J238" i="67"/>
  <c r="I238" i="67"/>
  <c r="I237" i="67"/>
  <c r="K236" i="67"/>
  <c r="J236" i="67"/>
  <c r="I236" i="67"/>
  <c r="I235" i="67"/>
  <c r="K234" i="67"/>
  <c r="J234" i="67"/>
  <c r="I234" i="67"/>
  <c r="I233" i="67"/>
  <c r="K232" i="67"/>
  <c r="J232" i="67"/>
  <c r="I232" i="67"/>
  <c r="I231" i="67"/>
  <c r="K230" i="67"/>
  <c r="J230" i="67"/>
  <c r="I230" i="67"/>
  <c r="I229" i="67"/>
  <c r="K228" i="67"/>
  <c r="J228" i="67"/>
  <c r="I228" i="67"/>
  <c r="I227" i="67"/>
  <c r="K226" i="67"/>
  <c r="J226" i="67"/>
  <c r="I226" i="67"/>
  <c r="I225" i="67"/>
  <c r="K224" i="67"/>
  <c r="J224" i="67"/>
  <c r="I224" i="67"/>
  <c r="I223" i="67"/>
  <c r="K222" i="67"/>
  <c r="J222" i="67"/>
  <c r="I222" i="67"/>
  <c r="I221" i="67"/>
  <c r="K220" i="67"/>
  <c r="J220" i="67"/>
  <c r="I220" i="67"/>
  <c r="I219" i="67"/>
  <c r="K218" i="67"/>
  <c r="J218" i="67"/>
  <c r="I218" i="67"/>
  <c r="I217" i="67"/>
  <c r="K216" i="67"/>
  <c r="J216" i="67"/>
  <c r="I216" i="67"/>
  <c r="I215" i="67"/>
  <c r="K214" i="67"/>
  <c r="J214" i="67"/>
  <c r="I214" i="67"/>
  <c r="I213" i="67"/>
  <c r="K212" i="67"/>
  <c r="J212" i="67"/>
  <c r="I212" i="67"/>
  <c r="I211" i="67"/>
  <c r="K210" i="67"/>
  <c r="J210" i="67"/>
  <c r="I210" i="67"/>
  <c r="I209" i="67"/>
  <c r="K208" i="67"/>
  <c r="J208" i="67"/>
  <c r="I208" i="67"/>
  <c r="I207" i="67"/>
  <c r="I206" i="67"/>
  <c r="I205" i="67"/>
  <c r="I204" i="67"/>
  <c r="I203" i="67"/>
  <c r="I202" i="67"/>
  <c r="I199" i="67"/>
  <c r="I198" i="67"/>
  <c r="I197" i="67"/>
  <c r="K196" i="67"/>
  <c r="J196" i="67"/>
  <c r="I196" i="67"/>
  <c r="I195" i="67"/>
  <c r="K194" i="67"/>
  <c r="J194" i="67"/>
  <c r="I194" i="67"/>
  <c r="I193" i="67"/>
  <c r="K192" i="67"/>
  <c r="J192" i="67"/>
  <c r="I192" i="67"/>
  <c r="I191" i="67"/>
  <c r="I190" i="67"/>
  <c r="I189" i="67"/>
  <c r="I188" i="67"/>
  <c r="I185" i="67"/>
  <c r="K184" i="67"/>
  <c r="J184" i="67"/>
  <c r="I184" i="67"/>
  <c r="I183" i="67"/>
  <c r="K182" i="67"/>
  <c r="J182" i="67"/>
  <c r="I182" i="67"/>
  <c r="I181" i="67"/>
  <c r="K180" i="67"/>
  <c r="J180" i="67"/>
  <c r="I180" i="67"/>
  <c r="I179" i="67"/>
  <c r="K178" i="67"/>
  <c r="J178" i="67"/>
  <c r="I178" i="67"/>
  <c r="I177" i="67"/>
  <c r="K176" i="67"/>
  <c r="J176" i="67"/>
  <c r="I176" i="67"/>
  <c r="I175" i="67"/>
  <c r="K174" i="67"/>
  <c r="J174" i="67"/>
  <c r="I174" i="67"/>
  <c r="I173" i="67"/>
  <c r="K172" i="67"/>
  <c r="J172" i="67"/>
  <c r="I172" i="67"/>
  <c r="I163" i="67"/>
  <c r="K162" i="67"/>
  <c r="J162" i="67"/>
  <c r="I162" i="67"/>
  <c r="I147" i="67"/>
  <c r="K146" i="67"/>
  <c r="J146" i="67"/>
  <c r="I146" i="67"/>
  <c r="I145" i="67"/>
  <c r="K144" i="67"/>
  <c r="J144" i="67"/>
  <c r="I144" i="67"/>
  <c r="I143" i="67"/>
  <c r="K142" i="67"/>
  <c r="J142" i="67"/>
  <c r="I142" i="67"/>
  <c r="K140" i="67"/>
  <c r="J140" i="67"/>
  <c r="I139" i="67"/>
  <c r="K138" i="67"/>
  <c r="J138" i="67"/>
  <c r="I138" i="67"/>
  <c r="I137" i="67"/>
  <c r="K136" i="67"/>
  <c r="J136" i="67"/>
  <c r="I136" i="67"/>
  <c r="I135" i="67"/>
  <c r="K134" i="67"/>
  <c r="J134" i="67"/>
  <c r="I134" i="67"/>
  <c r="I133" i="67"/>
  <c r="K132" i="67"/>
  <c r="J132" i="67"/>
  <c r="I132" i="67"/>
  <c r="I131" i="67"/>
  <c r="K130" i="67"/>
  <c r="J130" i="67"/>
  <c r="I130" i="67"/>
  <c r="I129" i="67"/>
  <c r="K128" i="67"/>
  <c r="J128" i="67"/>
  <c r="I128" i="67"/>
  <c r="I127" i="67"/>
  <c r="K126" i="67"/>
  <c r="J126" i="67"/>
  <c r="I126" i="67"/>
  <c r="I125" i="67"/>
  <c r="K124" i="67"/>
  <c r="J124" i="67"/>
  <c r="I124" i="67"/>
  <c r="I123" i="67"/>
  <c r="K122" i="67"/>
  <c r="J122" i="67"/>
  <c r="I122" i="67"/>
  <c r="I121" i="67"/>
  <c r="K120" i="67"/>
  <c r="J120" i="67"/>
  <c r="I120" i="67"/>
  <c r="I119" i="67"/>
  <c r="K118" i="67"/>
  <c r="J118" i="67"/>
  <c r="I118" i="67"/>
  <c r="I117" i="67"/>
  <c r="K116" i="67"/>
  <c r="J116" i="67"/>
  <c r="I116" i="67"/>
  <c r="I115" i="67"/>
  <c r="K114" i="67"/>
  <c r="J114" i="67"/>
  <c r="I114" i="67"/>
  <c r="I113" i="67"/>
  <c r="K112" i="67"/>
  <c r="J112" i="67"/>
  <c r="I112" i="67"/>
  <c r="I111" i="67"/>
  <c r="K110" i="67"/>
  <c r="J110" i="67"/>
  <c r="I110" i="67"/>
  <c r="I109" i="67"/>
  <c r="K108" i="67"/>
  <c r="J108" i="67"/>
  <c r="I108" i="67"/>
  <c r="I107" i="67"/>
  <c r="K106" i="67"/>
  <c r="J106" i="67"/>
  <c r="I106" i="67"/>
  <c r="I105" i="67"/>
  <c r="K104" i="67"/>
  <c r="J104" i="67"/>
  <c r="I104" i="67"/>
  <c r="I103" i="67"/>
  <c r="K102" i="67"/>
  <c r="J102" i="67"/>
  <c r="I102" i="67"/>
  <c r="I101" i="67"/>
  <c r="K100" i="67"/>
  <c r="J100" i="67"/>
  <c r="I100" i="67"/>
  <c r="I99" i="67"/>
  <c r="K98" i="67"/>
  <c r="J98" i="67"/>
  <c r="I98" i="67"/>
  <c r="I97" i="67"/>
  <c r="K96" i="67"/>
  <c r="J96" i="67"/>
  <c r="I96" i="67"/>
  <c r="I95" i="67"/>
  <c r="K94" i="67"/>
  <c r="J94" i="67"/>
  <c r="I94" i="67"/>
  <c r="I93" i="67"/>
  <c r="K92" i="67"/>
  <c r="J92" i="67"/>
  <c r="I92" i="67"/>
  <c r="I91" i="67"/>
  <c r="K90" i="67"/>
  <c r="J90" i="67"/>
  <c r="I90" i="67"/>
  <c r="I89" i="67"/>
  <c r="K88" i="67"/>
  <c r="J88" i="67"/>
  <c r="I88" i="67"/>
  <c r="I87" i="67"/>
  <c r="K86" i="67"/>
  <c r="J86" i="67"/>
  <c r="I86" i="67"/>
  <c r="I85" i="67"/>
  <c r="K84" i="67"/>
  <c r="J84" i="67"/>
  <c r="I84" i="67"/>
  <c r="I83" i="67"/>
  <c r="K82" i="67"/>
  <c r="J82" i="67"/>
  <c r="I82" i="67"/>
  <c r="I81" i="67"/>
  <c r="K80" i="67"/>
  <c r="J80" i="67"/>
  <c r="I80" i="67"/>
  <c r="I79" i="67"/>
  <c r="K78" i="67"/>
  <c r="J78" i="67"/>
  <c r="I78" i="67"/>
  <c r="I77" i="67"/>
  <c r="K76" i="67"/>
  <c r="J76" i="67"/>
  <c r="I76" i="67"/>
  <c r="I75" i="67"/>
  <c r="K74" i="67"/>
  <c r="J74" i="67"/>
  <c r="I74" i="67"/>
  <c r="I73" i="67"/>
  <c r="K72" i="67"/>
  <c r="J72" i="67"/>
  <c r="I72" i="67"/>
  <c r="I71" i="67"/>
  <c r="K70" i="67"/>
  <c r="J70" i="67"/>
  <c r="I70" i="67"/>
  <c r="I69" i="67"/>
  <c r="K68" i="67"/>
  <c r="J68" i="67"/>
  <c r="I68" i="67"/>
  <c r="I67" i="67"/>
  <c r="K66" i="67"/>
  <c r="J66" i="67"/>
  <c r="I66" i="67"/>
  <c r="I65" i="67"/>
  <c r="K64" i="67"/>
  <c r="J64" i="67"/>
  <c r="I64" i="67"/>
  <c r="I63" i="67"/>
  <c r="K62" i="67"/>
  <c r="J62" i="67"/>
  <c r="I62" i="67"/>
  <c r="I61" i="67"/>
  <c r="K60" i="67"/>
  <c r="J60" i="67"/>
  <c r="I60" i="67"/>
  <c r="I59" i="67"/>
  <c r="K58" i="67"/>
  <c r="J58" i="67"/>
  <c r="I58" i="67"/>
  <c r="I57" i="67"/>
  <c r="K56" i="67"/>
  <c r="J56" i="67"/>
  <c r="I56" i="67"/>
  <c r="I55" i="67"/>
  <c r="K54" i="67"/>
  <c r="J54" i="67"/>
  <c r="I54" i="67"/>
  <c r="I53" i="67"/>
  <c r="K52" i="67"/>
  <c r="J52" i="67"/>
  <c r="I52" i="67"/>
  <c r="I51" i="67"/>
  <c r="K50" i="67"/>
  <c r="J50" i="67"/>
  <c r="I50" i="67"/>
  <c r="I49" i="67"/>
  <c r="K48" i="67"/>
  <c r="J48" i="67"/>
  <c r="I48" i="67"/>
  <c r="I47" i="67"/>
  <c r="K46" i="67"/>
  <c r="J46" i="67"/>
  <c r="I46" i="67"/>
  <c r="I45" i="67"/>
  <c r="K44" i="67"/>
  <c r="J44" i="67"/>
  <c r="I44" i="67"/>
  <c r="I43" i="67"/>
  <c r="K42" i="67"/>
  <c r="J42" i="67"/>
  <c r="I42" i="67"/>
  <c r="I41" i="67"/>
  <c r="K40" i="67"/>
  <c r="J40" i="67"/>
  <c r="I40" i="67"/>
  <c r="I39" i="67"/>
  <c r="K38" i="67"/>
  <c r="J38" i="67"/>
  <c r="I38" i="67"/>
  <c r="I37" i="67"/>
  <c r="K36" i="67"/>
  <c r="J36" i="67"/>
  <c r="I36" i="67"/>
  <c r="I35" i="67"/>
  <c r="K34" i="67"/>
  <c r="J34" i="67"/>
  <c r="I34" i="67"/>
  <c r="I33" i="67"/>
  <c r="K32" i="67"/>
  <c r="J32" i="67"/>
  <c r="I32" i="67"/>
  <c r="I31" i="67"/>
  <c r="K30" i="67"/>
  <c r="J30" i="67"/>
  <c r="I30" i="67"/>
  <c r="I29" i="67"/>
  <c r="K28" i="67"/>
  <c r="J28" i="67"/>
  <c r="I28" i="67"/>
  <c r="I27" i="67"/>
  <c r="K26" i="67"/>
  <c r="J26" i="67"/>
  <c r="I26" i="67"/>
  <c r="I25" i="67"/>
  <c r="K24" i="67"/>
  <c r="J24" i="67"/>
  <c r="I24" i="67"/>
  <c r="I23" i="67"/>
  <c r="K22" i="67"/>
  <c r="J22" i="67"/>
  <c r="I22" i="67"/>
  <c r="I21" i="67"/>
  <c r="K20" i="67"/>
  <c r="J20" i="67"/>
  <c r="I20" i="67"/>
  <c r="I19" i="67"/>
  <c r="K18" i="67"/>
  <c r="J18" i="67"/>
  <c r="I18" i="67"/>
  <c r="I17" i="67"/>
  <c r="K16" i="67"/>
  <c r="J16" i="67"/>
  <c r="I16" i="67"/>
  <c r="I15" i="67"/>
  <c r="K14" i="67"/>
  <c r="J14" i="67"/>
  <c r="I14" i="67"/>
  <c r="I13" i="67"/>
  <c r="K12" i="67"/>
  <c r="J12" i="67"/>
  <c r="I12" i="67"/>
  <c r="I11" i="67"/>
  <c r="K10" i="67"/>
  <c r="J10" i="67"/>
  <c r="I10" i="67"/>
  <c r="I9" i="67"/>
  <c r="K8" i="67"/>
  <c r="J8" i="67"/>
  <c r="I8" i="67"/>
  <c r="I7" i="67"/>
  <c r="K6" i="67"/>
  <c r="J6" i="67"/>
  <c r="I6" i="67"/>
  <c r="I5" i="67"/>
  <c r="K4" i="67"/>
  <c r="J4" i="67"/>
  <c r="I4" i="67"/>
  <c r="I3" i="67"/>
  <c r="K2" i="67"/>
  <c r="J2" i="67"/>
  <c r="I2" i="67"/>
  <c r="M411" i="80"/>
  <c r="O410" i="80"/>
  <c r="N410" i="80"/>
  <c r="M410" i="80"/>
  <c r="M409" i="80"/>
  <c r="O408" i="80"/>
  <c r="N408" i="80"/>
  <c r="M408" i="80"/>
  <c r="M407" i="80"/>
  <c r="O406" i="80"/>
  <c r="N406" i="80"/>
  <c r="M406" i="80"/>
  <c r="M405" i="80"/>
  <c r="O404" i="80"/>
  <c r="N404" i="80"/>
  <c r="M404" i="80"/>
  <c r="M403" i="80"/>
  <c r="O402" i="80"/>
  <c r="N402" i="80"/>
  <c r="M402" i="80"/>
  <c r="M401" i="80"/>
  <c r="O400" i="80"/>
  <c r="N400" i="80"/>
  <c r="M400" i="80"/>
  <c r="M399" i="80"/>
  <c r="O398" i="80"/>
  <c r="N398" i="80"/>
  <c r="M398" i="80"/>
  <c r="M397" i="80"/>
  <c r="O396" i="80"/>
  <c r="N396" i="80"/>
  <c r="M396" i="80"/>
  <c r="M395" i="80"/>
  <c r="O394" i="80"/>
  <c r="N394" i="80"/>
  <c r="M394" i="80"/>
  <c r="M393" i="80"/>
  <c r="O392" i="80"/>
  <c r="N392" i="80"/>
  <c r="M392" i="80"/>
  <c r="M391" i="80"/>
  <c r="O390" i="80"/>
  <c r="N390" i="80"/>
  <c r="M390" i="80"/>
  <c r="M389" i="80"/>
  <c r="O388" i="80"/>
  <c r="N388" i="80"/>
  <c r="M388" i="80"/>
  <c r="M387" i="80"/>
  <c r="O386" i="80"/>
  <c r="N386" i="80"/>
  <c r="M386" i="80"/>
  <c r="M385" i="80"/>
  <c r="O384" i="80"/>
  <c r="N384" i="80"/>
  <c r="M384" i="80"/>
  <c r="M383" i="80"/>
  <c r="O382" i="80"/>
  <c r="N382" i="80"/>
  <c r="M382" i="80"/>
  <c r="M381" i="80"/>
  <c r="O380" i="80"/>
  <c r="N380" i="80"/>
  <c r="M380" i="80"/>
  <c r="M379" i="80"/>
  <c r="O378" i="80"/>
  <c r="N378" i="80"/>
  <c r="M378" i="80"/>
  <c r="M377" i="80"/>
  <c r="O376" i="80"/>
  <c r="N376" i="80"/>
  <c r="M376" i="80"/>
  <c r="M375" i="80"/>
  <c r="O374" i="80"/>
  <c r="N374" i="80"/>
  <c r="M374" i="80"/>
  <c r="M373" i="80"/>
  <c r="O372" i="80"/>
  <c r="N372" i="80"/>
  <c r="M372" i="80"/>
  <c r="M371" i="80"/>
  <c r="O370" i="80"/>
  <c r="N370" i="80"/>
  <c r="M370" i="80"/>
  <c r="M369" i="80"/>
  <c r="O368" i="80"/>
  <c r="N368" i="80"/>
  <c r="M368" i="80"/>
  <c r="M367" i="80"/>
  <c r="O366" i="80"/>
  <c r="N366" i="80"/>
  <c r="M366" i="80"/>
  <c r="M365" i="80"/>
  <c r="O364" i="80"/>
  <c r="N364" i="80"/>
  <c r="M364" i="80"/>
  <c r="D364" i="80"/>
  <c r="M363" i="80"/>
  <c r="D363" i="80"/>
  <c r="O362" i="80"/>
  <c r="N362" i="80"/>
  <c r="M362" i="80"/>
  <c r="D362" i="80"/>
  <c r="M361" i="80"/>
  <c r="D361" i="80"/>
  <c r="O360" i="80"/>
  <c r="N360" i="80"/>
  <c r="M360" i="80"/>
  <c r="D360" i="80"/>
  <c r="M359" i="80"/>
  <c r="D359" i="80"/>
  <c r="O358" i="80"/>
  <c r="N358" i="80"/>
  <c r="M358" i="80"/>
  <c r="D358" i="80"/>
  <c r="M357" i="80"/>
  <c r="O356" i="80"/>
  <c r="N356" i="80"/>
  <c r="M356" i="80"/>
  <c r="D356" i="80"/>
  <c r="M355" i="80"/>
  <c r="D355" i="80"/>
  <c r="O354" i="80"/>
  <c r="N354" i="80"/>
  <c r="M354" i="80"/>
  <c r="D354" i="80"/>
  <c r="M353" i="80"/>
  <c r="D353" i="80"/>
  <c r="O352" i="80"/>
  <c r="N352" i="80"/>
  <c r="M352" i="80"/>
  <c r="M351" i="80"/>
  <c r="O350" i="80"/>
  <c r="N350" i="80"/>
  <c r="M350" i="80"/>
  <c r="M349" i="80"/>
  <c r="O348" i="80"/>
  <c r="N348" i="80"/>
  <c r="M348" i="80"/>
  <c r="M347" i="80"/>
  <c r="O346" i="80"/>
  <c r="N346" i="80"/>
  <c r="M346" i="80"/>
  <c r="M345" i="80"/>
  <c r="O344" i="80"/>
  <c r="N344" i="80"/>
  <c r="M344" i="80"/>
  <c r="M343" i="80"/>
  <c r="O342" i="80"/>
  <c r="N342" i="80"/>
  <c r="M342" i="80"/>
  <c r="M341" i="80"/>
  <c r="O340" i="80"/>
  <c r="N340" i="80"/>
  <c r="M340" i="80"/>
  <c r="M339" i="80"/>
  <c r="O338" i="80"/>
  <c r="N338" i="80"/>
  <c r="M338" i="80"/>
  <c r="M337" i="80"/>
  <c r="O336" i="80"/>
  <c r="N336" i="80"/>
  <c r="M336" i="80"/>
  <c r="M335" i="80"/>
  <c r="O334" i="80"/>
  <c r="N334" i="80"/>
  <c r="M334" i="80"/>
  <c r="M333" i="80"/>
  <c r="O332" i="80"/>
  <c r="N332" i="80"/>
  <c r="M332" i="80"/>
  <c r="M331" i="80"/>
  <c r="O330" i="80"/>
  <c r="N330" i="80"/>
  <c r="M330" i="80"/>
  <c r="M329" i="80"/>
  <c r="O328" i="80"/>
  <c r="N328" i="80"/>
  <c r="M328" i="80"/>
  <c r="M327" i="80"/>
  <c r="O326" i="80"/>
  <c r="N326" i="80"/>
  <c r="M326" i="80"/>
  <c r="M325" i="80"/>
  <c r="O324" i="80"/>
  <c r="N324" i="80"/>
  <c r="M324" i="80"/>
  <c r="M323" i="80"/>
  <c r="O322" i="80"/>
  <c r="N322" i="80"/>
  <c r="M322" i="80"/>
  <c r="M321" i="80"/>
  <c r="O320" i="80"/>
  <c r="N320" i="80"/>
  <c r="M320" i="80"/>
  <c r="M319" i="80"/>
  <c r="O318" i="80"/>
  <c r="N318" i="80"/>
  <c r="M318" i="80"/>
  <c r="M317" i="80"/>
  <c r="O316" i="80"/>
  <c r="N316" i="80"/>
  <c r="M316" i="80"/>
  <c r="M315" i="80"/>
  <c r="O314" i="80"/>
  <c r="N314" i="80"/>
  <c r="M314" i="80"/>
  <c r="M313" i="80"/>
  <c r="O312" i="80"/>
  <c r="N312" i="80"/>
  <c r="M312" i="80"/>
  <c r="M311" i="80"/>
  <c r="O310" i="80"/>
  <c r="N310" i="80"/>
  <c r="M310" i="80"/>
  <c r="M309" i="80"/>
  <c r="O308" i="80"/>
  <c r="N308" i="80"/>
  <c r="M308" i="80"/>
  <c r="M307" i="80"/>
  <c r="O306" i="80"/>
  <c r="N306" i="80"/>
  <c r="M306" i="80"/>
  <c r="M305" i="80"/>
  <c r="O304" i="80"/>
  <c r="N304" i="80"/>
  <c r="M304" i="80"/>
  <c r="M303" i="80"/>
  <c r="O302" i="80"/>
  <c r="N302" i="80"/>
  <c r="M302" i="80"/>
  <c r="M301" i="80"/>
  <c r="O300" i="80"/>
  <c r="N300" i="80"/>
  <c r="M300" i="80"/>
  <c r="M299" i="80"/>
  <c r="O298" i="80"/>
  <c r="N298" i="80"/>
  <c r="M298" i="80"/>
  <c r="M297" i="80"/>
  <c r="O296" i="80"/>
  <c r="N296" i="80"/>
  <c r="M296" i="80"/>
  <c r="M295" i="80"/>
  <c r="O294" i="80"/>
  <c r="N294" i="80"/>
  <c r="M294" i="80"/>
  <c r="M293" i="80"/>
  <c r="O292" i="80"/>
  <c r="N292" i="80"/>
  <c r="M292" i="80"/>
  <c r="M291" i="80"/>
  <c r="O290" i="80"/>
  <c r="N290" i="80"/>
  <c r="M290" i="80"/>
  <c r="M289" i="80"/>
  <c r="O288" i="80"/>
  <c r="N288" i="80"/>
  <c r="M288" i="80"/>
  <c r="M287" i="80"/>
  <c r="O286" i="80"/>
  <c r="N286" i="80"/>
  <c r="M286" i="80"/>
  <c r="M285" i="80"/>
  <c r="O284" i="80"/>
  <c r="N284" i="80"/>
  <c r="M284" i="80"/>
  <c r="M283" i="80"/>
  <c r="O282" i="80"/>
  <c r="N282" i="80"/>
  <c r="M282" i="80"/>
  <c r="M281" i="80"/>
  <c r="O280" i="80"/>
  <c r="N280" i="80"/>
  <c r="M280" i="80"/>
  <c r="M279" i="80"/>
  <c r="O278" i="80"/>
  <c r="N278" i="80"/>
  <c r="M278" i="80"/>
  <c r="M277" i="80"/>
  <c r="O276" i="80"/>
  <c r="N276" i="80"/>
  <c r="M276" i="80"/>
  <c r="M275" i="80"/>
  <c r="O274" i="80"/>
  <c r="N274" i="80"/>
  <c r="M274" i="80"/>
  <c r="M273" i="80"/>
  <c r="O272" i="80"/>
  <c r="N272" i="80"/>
  <c r="M272" i="80"/>
  <c r="M271" i="80"/>
  <c r="O270" i="80"/>
  <c r="N270" i="80"/>
  <c r="M270" i="80"/>
  <c r="M269" i="80"/>
  <c r="O268" i="80"/>
  <c r="N268" i="80"/>
  <c r="M268" i="80"/>
  <c r="M267" i="80"/>
  <c r="O266" i="80"/>
  <c r="N266" i="80"/>
  <c r="M266" i="80"/>
  <c r="M265" i="80"/>
  <c r="O264" i="80"/>
  <c r="N264" i="80"/>
  <c r="M264" i="80"/>
  <c r="M263" i="80"/>
  <c r="O262" i="80"/>
  <c r="N262" i="80"/>
  <c r="M262" i="80"/>
  <c r="M261" i="80"/>
  <c r="O260" i="80"/>
  <c r="N260" i="80"/>
  <c r="M260" i="80"/>
  <c r="M259" i="80"/>
  <c r="O258" i="80"/>
  <c r="N258" i="80"/>
  <c r="M258" i="80"/>
  <c r="M257" i="80"/>
  <c r="O256" i="80"/>
  <c r="N256" i="80"/>
  <c r="M256" i="80"/>
  <c r="M255" i="80"/>
  <c r="O254" i="80"/>
  <c r="N254" i="80"/>
  <c r="M254" i="80"/>
  <c r="M253" i="80"/>
  <c r="O252" i="80"/>
  <c r="N252" i="80"/>
  <c r="M252" i="80"/>
  <c r="M251" i="80"/>
  <c r="O250" i="80"/>
  <c r="N250" i="80"/>
  <c r="M250" i="80"/>
  <c r="M249" i="80"/>
  <c r="O248" i="80"/>
  <c r="N248" i="80"/>
  <c r="M248" i="80"/>
  <c r="M247" i="80"/>
  <c r="O246" i="80"/>
  <c r="N246" i="80"/>
  <c r="M246" i="80"/>
  <c r="M245" i="80"/>
  <c r="O244" i="80"/>
  <c r="N244" i="80"/>
  <c r="M244" i="80"/>
  <c r="M243" i="80"/>
  <c r="O242" i="80"/>
  <c r="N242" i="80"/>
  <c r="M242" i="80"/>
  <c r="M241" i="80"/>
  <c r="O240" i="80"/>
  <c r="N240" i="80"/>
  <c r="M240" i="80"/>
  <c r="M239" i="80"/>
  <c r="O238" i="80"/>
  <c r="N238" i="80"/>
  <c r="M238" i="80"/>
  <c r="M237" i="80"/>
  <c r="O236" i="80"/>
  <c r="N236" i="80"/>
  <c r="M236" i="80"/>
  <c r="M235" i="80"/>
  <c r="O234" i="80"/>
  <c r="N234" i="80"/>
  <c r="M234" i="80"/>
  <c r="M233" i="80"/>
  <c r="O232" i="80"/>
  <c r="N232" i="80"/>
  <c r="M232" i="80"/>
  <c r="M231" i="80"/>
  <c r="O230" i="80"/>
  <c r="N230" i="80"/>
  <c r="M230" i="80"/>
  <c r="M229" i="80"/>
  <c r="O228" i="80"/>
  <c r="N228" i="80"/>
  <c r="M228" i="80"/>
  <c r="M227" i="80"/>
  <c r="O226" i="80"/>
  <c r="N226" i="80"/>
  <c r="M226" i="80"/>
  <c r="M225" i="80"/>
  <c r="O224" i="80"/>
  <c r="N224" i="80"/>
  <c r="M224" i="80"/>
  <c r="M223" i="80"/>
  <c r="O222" i="80"/>
  <c r="N222" i="80"/>
  <c r="M222" i="80"/>
  <c r="M221" i="80"/>
  <c r="O220" i="80"/>
  <c r="N220" i="80"/>
  <c r="M220" i="80"/>
  <c r="M219" i="80"/>
  <c r="O218" i="80"/>
  <c r="N218" i="80"/>
  <c r="M218" i="80"/>
  <c r="M217" i="80"/>
  <c r="O216" i="80"/>
  <c r="N216" i="80"/>
  <c r="M216" i="80"/>
  <c r="M215" i="80"/>
  <c r="O214" i="80"/>
  <c r="N214" i="80"/>
  <c r="M214" i="80"/>
  <c r="M213" i="80"/>
  <c r="O212" i="80"/>
  <c r="N212" i="80"/>
  <c r="M212" i="80"/>
  <c r="M211" i="80"/>
  <c r="O210" i="80"/>
  <c r="N210" i="80"/>
  <c r="M210" i="80"/>
  <c r="M209" i="80"/>
  <c r="O208" i="80"/>
  <c r="N208" i="80"/>
  <c r="M208" i="80"/>
  <c r="M207" i="80"/>
  <c r="O206" i="80"/>
  <c r="N206" i="80"/>
  <c r="M206" i="80"/>
  <c r="M205" i="80"/>
  <c r="O204" i="80"/>
  <c r="N204" i="80"/>
  <c r="M204" i="80"/>
  <c r="M203" i="80"/>
  <c r="O202" i="80"/>
  <c r="N202" i="80"/>
  <c r="M202" i="80"/>
  <c r="M201" i="80"/>
  <c r="O200" i="80"/>
  <c r="N200" i="80"/>
  <c r="M200" i="80"/>
  <c r="M199" i="80"/>
  <c r="O198" i="80"/>
  <c r="N198" i="80"/>
  <c r="M198" i="80"/>
  <c r="M197" i="80"/>
  <c r="O196" i="80"/>
  <c r="N196" i="80"/>
  <c r="M196" i="80"/>
  <c r="M195" i="80"/>
  <c r="O194" i="80"/>
  <c r="N194" i="80"/>
  <c r="M194" i="80"/>
  <c r="M193" i="80"/>
  <c r="O192" i="80"/>
  <c r="N192" i="80"/>
  <c r="M192" i="80"/>
  <c r="M191" i="80"/>
  <c r="O190" i="80"/>
  <c r="N190" i="80"/>
  <c r="M190" i="80"/>
  <c r="M189" i="80"/>
  <c r="O188" i="80"/>
  <c r="N188" i="80"/>
  <c r="M188" i="80"/>
  <c r="M187" i="80"/>
  <c r="O186" i="80"/>
  <c r="N186" i="80"/>
  <c r="M186" i="80"/>
  <c r="M185" i="80"/>
  <c r="O184" i="80"/>
  <c r="N184" i="80"/>
  <c r="M184" i="80"/>
  <c r="M183" i="80"/>
  <c r="O182" i="80"/>
  <c r="N182" i="80"/>
  <c r="M182" i="80"/>
  <c r="M181" i="80"/>
  <c r="O180" i="80"/>
  <c r="N180" i="80"/>
  <c r="M180" i="80"/>
  <c r="M179" i="80"/>
  <c r="O178" i="80"/>
  <c r="N178" i="80"/>
  <c r="M178" i="80"/>
  <c r="M177" i="80"/>
  <c r="O176" i="80"/>
  <c r="N176" i="80"/>
  <c r="M176" i="80"/>
  <c r="M175" i="80"/>
  <c r="O174" i="80"/>
  <c r="N174" i="80"/>
  <c r="M174" i="80"/>
  <c r="M173" i="80"/>
  <c r="O172" i="80"/>
  <c r="N172" i="80"/>
  <c r="M172" i="80"/>
  <c r="M171" i="80"/>
  <c r="O170" i="80"/>
  <c r="N170" i="80"/>
  <c r="M170" i="80"/>
  <c r="M169" i="80"/>
  <c r="O168" i="80"/>
  <c r="N168" i="80"/>
  <c r="M168" i="80"/>
  <c r="M167" i="80"/>
  <c r="O166" i="80"/>
  <c r="N166" i="80"/>
  <c r="M166" i="80"/>
  <c r="M165" i="80"/>
  <c r="O164" i="80"/>
  <c r="N164" i="80"/>
  <c r="M164" i="80"/>
  <c r="M163" i="80"/>
  <c r="O162" i="80"/>
  <c r="N162" i="80"/>
  <c r="M162" i="80"/>
  <c r="M161" i="80"/>
  <c r="O160" i="80"/>
  <c r="N160" i="80"/>
  <c r="M160" i="80"/>
  <c r="M159" i="80"/>
  <c r="O158" i="80"/>
  <c r="N158" i="80"/>
  <c r="M158" i="80"/>
  <c r="M157" i="80"/>
  <c r="O156" i="80"/>
  <c r="N156" i="80"/>
  <c r="M156" i="80"/>
  <c r="M155" i="80"/>
  <c r="O154" i="80"/>
  <c r="N154" i="80"/>
  <c r="M154" i="80"/>
  <c r="M153" i="80"/>
  <c r="O152" i="80"/>
  <c r="N152" i="80"/>
  <c r="M152" i="80"/>
  <c r="M151" i="80"/>
  <c r="O150" i="80"/>
  <c r="N150" i="80"/>
  <c r="M150" i="80"/>
  <c r="M149" i="80"/>
  <c r="O148" i="80"/>
  <c r="N148" i="80"/>
  <c r="M148" i="80"/>
  <c r="M147" i="80"/>
  <c r="O146" i="80"/>
  <c r="N146" i="80"/>
  <c r="M146" i="80"/>
  <c r="M145" i="80"/>
  <c r="O144" i="80"/>
  <c r="N144" i="80"/>
  <c r="M144" i="80"/>
  <c r="M143" i="80"/>
  <c r="O142" i="80"/>
  <c r="N142" i="80"/>
  <c r="M142" i="80"/>
  <c r="M141" i="80"/>
  <c r="O140" i="80"/>
  <c r="N140" i="80"/>
  <c r="M140" i="80"/>
  <c r="M139" i="80"/>
  <c r="O138" i="80"/>
  <c r="N138" i="80"/>
  <c r="M138" i="80"/>
  <c r="M137" i="80"/>
  <c r="O136" i="80"/>
  <c r="N136" i="80"/>
  <c r="M136" i="80"/>
  <c r="M135" i="80"/>
  <c r="O134" i="80"/>
  <c r="N134" i="80"/>
  <c r="M134" i="80"/>
  <c r="M133" i="80"/>
  <c r="O132" i="80"/>
  <c r="N132" i="80"/>
  <c r="M132" i="80"/>
  <c r="M131" i="80"/>
  <c r="O130" i="80"/>
  <c r="N130" i="80"/>
  <c r="M130" i="80"/>
  <c r="M129" i="80"/>
  <c r="O128" i="80"/>
  <c r="N128" i="80"/>
  <c r="M128" i="80"/>
  <c r="M127" i="80"/>
  <c r="O126" i="80"/>
  <c r="N126" i="80"/>
  <c r="M126" i="80"/>
  <c r="M125" i="80"/>
  <c r="O124" i="80"/>
  <c r="N124" i="80"/>
  <c r="M124" i="80"/>
  <c r="M123" i="80"/>
  <c r="O122" i="80"/>
  <c r="N122" i="80"/>
  <c r="M122" i="80"/>
  <c r="M121" i="80"/>
  <c r="O120" i="80"/>
  <c r="N120" i="80"/>
  <c r="M120" i="80"/>
  <c r="M119" i="80"/>
  <c r="O118" i="80"/>
  <c r="N118" i="80"/>
  <c r="M118" i="80"/>
  <c r="M117" i="80"/>
  <c r="O116" i="80"/>
  <c r="N116" i="80"/>
  <c r="M116" i="80"/>
  <c r="M115" i="80"/>
  <c r="O114" i="80"/>
  <c r="N114" i="80"/>
  <c r="M114" i="80"/>
  <c r="M113" i="80"/>
  <c r="O112" i="80"/>
  <c r="N112" i="80"/>
  <c r="M112" i="80"/>
  <c r="M111" i="80"/>
  <c r="O110" i="80"/>
  <c r="N110" i="80"/>
  <c r="M110" i="80"/>
  <c r="M109" i="80"/>
  <c r="O108" i="80"/>
  <c r="N108" i="80"/>
  <c r="M108" i="80"/>
  <c r="M107" i="80"/>
  <c r="O106" i="80"/>
  <c r="N106" i="80"/>
  <c r="M106" i="80"/>
  <c r="M105" i="80"/>
  <c r="O104" i="80"/>
  <c r="N104" i="80"/>
  <c r="M104" i="80"/>
  <c r="M103" i="80"/>
  <c r="O102" i="80"/>
  <c r="N102" i="80"/>
  <c r="M102" i="80"/>
  <c r="M101" i="80"/>
  <c r="O100" i="80"/>
  <c r="N100" i="80"/>
  <c r="M100" i="80"/>
  <c r="M99" i="80"/>
  <c r="O98" i="80"/>
  <c r="N98" i="80"/>
  <c r="M98" i="80"/>
  <c r="M97" i="80"/>
  <c r="O96" i="80"/>
  <c r="N96" i="80"/>
  <c r="M96" i="80"/>
  <c r="M95" i="80"/>
  <c r="O94" i="80"/>
  <c r="N94" i="80"/>
  <c r="M94" i="80"/>
  <c r="M93" i="80"/>
  <c r="O92" i="80"/>
  <c r="N92" i="80"/>
  <c r="M92" i="80"/>
  <c r="M91" i="80"/>
  <c r="O90" i="80"/>
  <c r="N90" i="80"/>
  <c r="M90" i="80"/>
  <c r="M89" i="80"/>
  <c r="O88" i="80"/>
  <c r="N88" i="80"/>
  <c r="M88" i="80"/>
  <c r="M87" i="80"/>
  <c r="O86" i="80"/>
  <c r="N86" i="80"/>
  <c r="M86" i="80"/>
  <c r="M85" i="80"/>
  <c r="O84" i="80"/>
  <c r="N84" i="80"/>
  <c r="M84" i="80"/>
  <c r="M83" i="80"/>
  <c r="O82" i="80"/>
  <c r="N82" i="80"/>
  <c r="M82" i="80"/>
  <c r="M81" i="80"/>
  <c r="O80" i="80"/>
  <c r="N80" i="80"/>
  <c r="M80" i="80"/>
  <c r="M79" i="80"/>
  <c r="O78" i="80"/>
  <c r="N78" i="80"/>
  <c r="M78" i="80"/>
  <c r="M77" i="80"/>
  <c r="O76" i="80"/>
  <c r="N76" i="80"/>
  <c r="M76" i="80"/>
  <c r="M75" i="80"/>
  <c r="O74" i="80"/>
  <c r="N74" i="80"/>
  <c r="M74" i="80"/>
  <c r="M73" i="80"/>
  <c r="O72" i="80"/>
  <c r="N72" i="80"/>
  <c r="M72" i="80"/>
  <c r="M71" i="80"/>
  <c r="O70" i="80"/>
  <c r="N70" i="80"/>
  <c r="M70" i="80"/>
  <c r="M69" i="80"/>
  <c r="O68" i="80"/>
  <c r="N68" i="80"/>
  <c r="M68" i="80"/>
  <c r="M67" i="80"/>
  <c r="O66" i="80"/>
  <c r="N66" i="80"/>
  <c r="M66" i="80"/>
  <c r="M65" i="80"/>
  <c r="O64" i="80"/>
  <c r="N64" i="80"/>
  <c r="M64" i="80"/>
  <c r="M63" i="80"/>
  <c r="O62" i="80"/>
  <c r="N62" i="80"/>
  <c r="M62" i="80"/>
  <c r="M61" i="80"/>
  <c r="O60" i="80"/>
  <c r="N60" i="80"/>
  <c r="M60" i="80"/>
  <c r="M59" i="80"/>
  <c r="O58" i="80"/>
  <c r="N58" i="80"/>
  <c r="M58" i="80"/>
  <c r="M57" i="80"/>
  <c r="O56" i="80"/>
  <c r="N56" i="80"/>
  <c r="M56" i="80"/>
  <c r="M55" i="80"/>
  <c r="O54" i="80"/>
  <c r="N54" i="80"/>
  <c r="M54" i="80"/>
  <c r="M53" i="80"/>
  <c r="O52" i="80"/>
  <c r="N52" i="80"/>
  <c r="M52" i="80"/>
  <c r="M51" i="80"/>
  <c r="O50" i="80"/>
  <c r="N50" i="80"/>
  <c r="M50" i="80"/>
  <c r="M49" i="80"/>
  <c r="O48" i="80"/>
  <c r="N48" i="80"/>
  <c r="M48" i="80"/>
  <c r="M47" i="80"/>
  <c r="O46" i="80"/>
  <c r="N46" i="80"/>
  <c r="M46" i="80"/>
  <c r="M45" i="80"/>
  <c r="O44" i="80"/>
  <c r="N44" i="80"/>
  <c r="M44" i="80"/>
  <c r="M43" i="80"/>
  <c r="O42" i="80"/>
  <c r="N42" i="80"/>
  <c r="M42" i="80"/>
  <c r="M41" i="80"/>
  <c r="O40" i="80"/>
  <c r="N40" i="80"/>
  <c r="M40" i="80"/>
  <c r="M39" i="80"/>
  <c r="O38" i="80"/>
  <c r="N38" i="80"/>
  <c r="M38" i="80"/>
  <c r="M37" i="80"/>
  <c r="O36" i="80"/>
  <c r="N36" i="80"/>
  <c r="M36" i="80"/>
  <c r="M35" i="80"/>
  <c r="O34" i="80"/>
  <c r="N34" i="80"/>
  <c r="M34" i="80"/>
  <c r="M33" i="80"/>
  <c r="O32" i="80"/>
  <c r="N32" i="80"/>
  <c r="M32" i="80"/>
  <c r="M31" i="80"/>
  <c r="O30" i="80"/>
  <c r="N30" i="80"/>
  <c r="M30" i="80"/>
  <c r="M29" i="80"/>
  <c r="O28" i="80"/>
  <c r="N28" i="80"/>
  <c r="M28" i="80"/>
  <c r="M27" i="80"/>
  <c r="O26" i="80"/>
  <c r="N26" i="80"/>
  <c r="M26" i="80"/>
  <c r="M25" i="80"/>
  <c r="O24" i="80"/>
  <c r="N24" i="80"/>
  <c r="M24" i="80"/>
  <c r="M23" i="80"/>
  <c r="O22" i="80"/>
  <c r="N22" i="80"/>
  <c r="M22" i="80"/>
  <c r="M21" i="80"/>
  <c r="O20" i="80"/>
  <c r="N20" i="80"/>
  <c r="M20" i="80"/>
  <c r="M19" i="80"/>
  <c r="O18" i="80"/>
  <c r="N18" i="80"/>
  <c r="M18" i="80"/>
  <c r="M17" i="80"/>
  <c r="O16" i="80"/>
  <c r="N16" i="80"/>
  <c r="M16" i="80"/>
  <c r="M15" i="80"/>
  <c r="O14" i="80"/>
  <c r="N14" i="80"/>
  <c r="M14" i="80"/>
  <c r="M13" i="80"/>
  <c r="O12" i="80"/>
  <c r="N12" i="80"/>
  <c r="M12" i="80"/>
  <c r="M11" i="80"/>
  <c r="O10" i="80"/>
  <c r="N10" i="80"/>
  <c r="M10" i="80"/>
  <c r="M9" i="80"/>
  <c r="N8" i="80"/>
  <c r="M8" i="80"/>
  <c r="M7" i="80"/>
  <c r="N6" i="80"/>
  <c r="M6" i="80"/>
  <c r="M5" i="80"/>
  <c r="N4" i="80"/>
  <c r="M4" i="80"/>
  <c r="M3" i="80"/>
  <c r="N2" i="80"/>
  <c r="M2" i="80"/>
  <c r="O324" i="90"/>
  <c r="M324" i="90"/>
  <c r="J324" i="90"/>
  <c r="O323" i="90"/>
  <c r="M323" i="90"/>
  <c r="J323" i="90"/>
  <c r="O322" i="90"/>
  <c r="M322" i="90"/>
  <c r="J322" i="90"/>
  <c r="O321" i="90"/>
  <c r="M321" i="90"/>
  <c r="J321" i="90"/>
  <c r="O320" i="90"/>
  <c r="M320" i="90"/>
  <c r="J320" i="90"/>
  <c r="O319" i="90"/>
  <c r="M319" i="90"/>
  <c r="J319" i="90"/>
  <c r="O318" i="90"/>
  <c r="M318" i="90"/>
  <c r="J318" i="90"/>
  <c r="O317" i="90"/>
  <c r="M317" i="90"/>
  <c r="J317" i="90"/>
  <c r="O316" i="90"/>
  <c r="M316" i="90"/>
  <c r="J316" i="90"/>
  <c r="O315" i="90"/>
  <c r="M315" i="90"/>
  <c r="J315" i="90"/>
  <c r="O314" i="90"/>
  <c r="M314" i="90"/>
  <c r="J314" i="90"/>
  <c r="O313" i="90"/>
  <c r="M313" i="90"/>
  <c r="J313" i="90"/>
  <c r="O312" i="90"/>
  <c r="M312" i="90"/>
  <c r="J312" i="90"/>
  <c r="O311" i="90"/>
  <c r="M311" i="90"/>
  <c r="J311" i="90"/>
  <c r="O310" i="90"/>
  <c r="M310" i="90"/>
  <c r="J310" i="90"/>
  <c r="O309" i="90"/>
  <c r="M309" i="90"/>
  <c r="J309" i="90"/>
  <c r="O308" i="90"/>
  <c r="M308" i="90"/>
  <c r="J308" i="90"/>
  <c r="O307" i="90"/>
  <c r="M307" i="90"/>
  <c r="J307" i="90"/>
  <c r="O306" i="90"/>
  <c r="M306" i="90"/>
  <c r="J306" i="90"/>
  <c r="O305" i="90"/>
  <c r="M305" i="90"/>
  <c r="J305" i="90"/>
  <c r="O304" i="90"/>
  <c r="M304" i="90"/>
  <c r="J304" i="90"/>
  <c r="O303" i="90"/>
  <c r="M303" i="90"/>
  <c r="J303" i="90"/>
  <c r="O302" i="90"/>
  <c r="M302" i="90"/>
  <c r="J302" i="90"/>
  <c r="O301" i="90"/>
  <c r="M301" i="90"/>
  <c r="J301" i="90"/>
  <c r="O300" i="90"/>
  <c r="M300" i="90"/>
  <c r="J300" i="90"/>
  <c r="O299" i="90"/>
  <c r="M299" i="90"/>
  <c r="J299" i="90"/>
  <c r="O298" i="90"/>
  <c r="M298" i="90"/>
  <c r="J298" i="90"/>
  <c r="O297" i="90"/>
  <c r="M297" i="90"/>
  <c r="J297" i="90"/>
  <c r="O296" i="90"/>
  <c r="M296" i="90"/>
  <c r="J296" i="90"/>
  <c r="O295" i="90"/>
  <c r="M295" i="90"/>
  <c r="J295" i="90"/>
  <c r="O294" i="90"/>
  <c r="M294" i="90"/>
  <c r="J294" i="90"/>
  <c r="O293" i="90"/>
  <c r="M293" i="90"/>
  <c r="J293" i="90"/>
  <c r="O292" i="90"/>
  <c r="M292" i="90"/>
  <c r="J292" i="90"/>
  <c r="O291" i="90"/>
  <c r="M291" i="90"/>
  <c r="J291" i="90"/>
  <c r="O290" i="90"/>
  <c r="M290" i="90"/>
  <c r="J290" i="90"/>
  <c r="O289" i="90"/>
  <c r="M289" i="90"/>
  <c r="J289" i="90"/>
  <c r="O288" i="90"/>
  <c r="M288" i="90"/>
  <c r="J288" i="90"/>
  <c r="O287" i="90"/>
  <c r="M287" i="90"/>
  <c r="J287" i="90"/>
  <c r="O286" i="90"/>
  <c r="M286" i="90"/>
  <c r="J286" i="90"/>
  <c r="O285" i="90"/>
  <c r="M285" i="90"/>
  <c r="J285" i="90"/>
  <c r="O284" i="90"/>
  <c r="M284" i="90"/>
  <c r="J284" i="90"/>
  <c r="O283" i="90"/>
  <c r="M283" i="90"/>
  <c r="J283" i="90"/>
  <c r="O282" i="90"/>
  <c r="M282" i="90"/>
  <c r="J282" i="90"/>
  <c r="O281" i="90"/>
  <c r="M281" i="90"/>
  <c r="J281" i="90"/>
  <c r="O280" i="90"/>
  <c r="M280" i="90"/>
  <c r="J280" i="90"/>
  <c r="O279" i="90"/>
  <c r="M279" i="90"/>
  <c r="J279" i="90"/>
  <c r="O278" i="90"/>
  <c r="M278" i="90"/>
  <c r="J278" i="90"/>
  <c r="O277" i="90"/>
  <c r="M277" i="90"/>
  <c r="J277" i="90"/>
  <c r="O276" i="90"/>
  <c r="M276" i="90"/>
  <c r="J276" i="90"/>
  <c r="O275" i="90"/>
  <c r="M275" i="90"/>
  <c r="J275" i="90"/>
  <c r="O274" i="90"/>
  <c r="M274" i="90"/>
  <c r="J274" i="90"/>
  <c r="O273" i="90"/>
  <c r="M273" i="90"/>
  <c r="J273" i="90"/>
  <c r="O272" i="90"/>
  <c r="M272" i="90"/>
  <c r="J272" i="90"/>
  <c r="O271" i="90"/>
  <c r="M271" i="90"/>
  <c r="J271" i="90"/>
  <c r="O270" i="90"/>
  <c r="M270" i="90"/>
  <c r="J270" i="90"/>
  <c r="O269" i="90"/>
  <c r="M269" i="90"/>
  <c r="J269" i="90"/>
  <c r="O268" i="90"/>
  <c r="M268" i="90"/>
  <c r="J268" i="90"/>
  <c r="O267" i="90"/>
  <c r="M267" i="90"/>
  <c r="J267" i="90"/>
  <c r="O266" i="90"/>
  <c r="M266" i="90"/>
  <c r="J266" i="90"/>
  <c r="O265" i="90"/>
  <c r="M265" i="90"/>
  <c r="J265" i="90"/>
  <c r="O264" i="90"/>
  <c r="M264" i="90"/>
  <c r="J264" i="90"/>
  <c r="O263" i="90"/>
  <c r="M263" i="90"/>
  <c r="J263" i="90"/>
  <c r="O262" i="90"/>
  <c r="M262" i="90"/>
  <c r="J262" i="90"/>
  <c r="O261" i="90"/>
  <c r="M261" i="90"/>
  <c r="J261" i="90"/>
  <c r="O260" i="90"/>
  <c r="M260" i="90"/>
  <c r="J260" i="90"/>
  <c r="O259" i="90"/>
  <c r="M259" i="90"/>
  <c r="J259" i="90"/>
  <c r="O258" i="90"/>
  <c r="M258" i="90"/>
  <c r="J258" i="90"/>
  <c r="O257" i="90"/>
  <c r="M257" i="90"/>
  <c r="J257" i="90"/>
  <c r="O256" i="90"/>
  <c r="M256" i="90"/>
  <c r="J256" i="90"/>
  <c r="O255" i="90"/>
  <c r="M255" i="90"/>
  <c r="J255" i="90"/>
  <c r="O254" i="90"/>
  <c r="M254" i="90"/>
  <c r="J254" i="90"/>
  <c r="O253" i="90"/>
  <c r="M253" i="90"/>
  <c r="J253" i="90"/>
  <c r="O252" i="90"/>
  <c r="M252" i="90"/>
  <c r="J252" i="90"/>
  <c r="O251" i="90"/>
  <c r="M251" i="90"/>
  <c r="J251" i="90"/>
  <c r="O250" i="90"/>
  <c r="M250" i="90"/>
  <c r="J250" i="90"/>
  <c r="O249" i="90"/>
  <c r="M249" i="90"/>
  <c r="J249" i="90"/>
  <c r="O248" i="90"/>
  <c r="M248" i="90"/>
  <c r="J248" i="90"/>
  <c r="O247" i="90"/>
  <c r="M247" i="90"/>
  <c r="J247" i="90"/>
  <c r="O246" i="90"/>
  <c r="M246" i="90"/>
  <c r="J246" i="90"/>
  <c r="O245" i="90"/>
  <c r="M245" i="90"/>
  <c r="J245" i="90"/>
  <c r="O244" i="90"/>
  <c r="M244" i="90"/>
  <c r="J244" i="90"/>
  <c r="O243" i="90"/>
  <c r="M243" i="90"/>
  <c r="J243" i="90"/>
  <c r="O242" i="90"/>
  <c r="M242" i="90"/>
  <c r="J242" i="90"/>
  <c r="O241" i="90"/>
  <c r="M241" i="90"/>
  <c r="J241" i="90"/>
  <c r="O240" i="90"/>
  <c r="M240" i="90"/>
  <c r="J240" i="90"/>
  <c r="O239" i="90"/>
  <c r="M239" i="90"/>
  <c r="J239" i="90"/>
  <c r="O238" i="90"/>
  <c r="M238" i="90"/>
  <c r="J238" i="90"/>
  <c r="O237" i="90"/>
  <c r="M237" i="90"/>
  <c r="J237" i="90"/>
  <c r="O236" i="90"/>
  <c r="M236" i="90"/>
  <c r="J236" i="90"/>
  <c r="O235" i="90"/>
  <c r="M235" i="90"/>
  <c r="J235" i="90"/>
  <c r="O234" i="90"/>
  <c r="M234" i="90"/>
  <c r="J234" i="90"/>
  <c r="O233" i="90"/>
  <c r="M233" i="90"/>
  <c r="J233" i="90"/>
  <c r="O232" i="90"/>
  <c r="M232" i="90"/>
  <c r="J232" i="90"/>
  <c r="O231" i="90"/>
  <c r="M231" i="90"/>
  <c r="J231" i="90"/>
  <c r="O230" i="90"/>
  <c r="M230" i="90"/>
  <c r="J230" i="90"/>
  <c r="O229" i="90"/>
  <c r="M229" i="90"/>
  <c r="J229" i="90"/>
  <c r="O228" i="90"/>
  <c r="M228" i="90"/>
  <c r="J228" i="90"/>
  <c r="O227" i="90"/>
  <c r="M227" i="90"/>
  <c r="J227" i="90"/>
  <c r="O226" i="90"/>
  <c r="M226" i="90"/>
  <c r="J226" i="90"/>
  <c r="O225" i="90"/>
  <c r="M225" i="90"/>
  <c r="J225" i="90"/>
  <c r="O224" i="90"/>
  <c r="M224" i="90"/>
  <c r="J224" i="90"/>
  <c r="O223" i="90"/>
  <c r="M223" i="90"/>
  <c r="J223" i="90"/>
  <c r="O222" i="90"/>
  <c r="M222" i="90"/>
  <c r="J222" i="90"/>
  <c r="O221" i="90"/>
  <c r="M221" i="90"/>
  <c r="J221" i="90"/>
  <c r="O220" i="90"/>
  <c r="M220" i="90"/>
  <c r="J220" i="90"/>
  <c r="O219" i="90"/>
  <c r="M219" i="90"/>
  <c r="J219" i="90"/>
  <c r="O218" i="90"/>
  <c r="M218" i="90"/>
  <c r="J218" i="90"/>
  <c r="O217" i="90"/>
  <c r="M217" i="90"/>
  <c r="J217" i="90"/>
  <c r="O216" i="90"/>
  <c r="M216" i="90"/>
  <c r="J216" i="90"/>
  <c r="O215" i="90"/>
  <c r="M215" i="90"/>
  <c r="J215" i="90"/>
  <c r="O214" i="90"/>
  <c r="M214" i="90"/>
  <c r="J214" i="90"/>
  <c r="O213" i="90"/>
  <c r="M213" i="90"/>
  <c r="J213" i="90"/>
  <c r="O212" i="90"/>
  <c r="M212" i="90"/>
  <c r="J212" i="90"/>
  <c r="O211" i="90"/>
  <c r="M211" i="90"/>
  <c r="J211" i="90"/>
  <c r="O210" i="90"/>
  <c r="M210" i="90"/>
  <c r="J210" i="90"/>
  <c r="O209" i="90"/>
  <c r="M209" i="90"/>
  <c r="J209" i="90"/>
  <c r="O208" i="90"/>
  <c r="M208" i="90"/>
  <c r="J208" i="90"/>
  <c r="O207" i="90"/>
  <c r="M207" i="90"/>
  <c r="J207" i="90"/>
  <c r="O206" i="90"/>
  <c r="M206" i="90"/>
  <c r="J206" i="90"/>
  <c r="O205" i="90"/>
  <c r="M205" i="90"/>
  <c r="J205" i="90"/>
  <c r="O204" i="90"/>
  <c r="M204" i="90"/>
  <c r="J204" i="90"/>
  <c r="O203" i="90"/>
  <c r="M203" i="90"/>
  <c r="J203" i="90"/>
  <c r="O202" i="90"/>
  <c r="M202" i="90"/>
  <c r="J202" i="90"/>
  <c r="O201" i="90"/>
  <c r="M201" i="90"/>
  <c r="J201" i="90"/>
  <c r="O200" i="90"/>
  <c r="M200" i="90"/>
  <c r="J200" i="90"/>
  <c r="O199" i="90"/>
  <c r="M199" i="90"/>
  <c r="J199" i="90"/>
  <c r="O198" i="90"/>
  <c r="M198" i="90"/>
  <c r="J198" i="90"/>
  <c r="O197" i="90"/>
  <c r="M197" i="90"/>
  <c r="J197" i="90"/>
  <c r="O196" i="90"/>
  <c r="M196" i="90"/>
  <c r="J196" i="90"/>
  <c r="O195" i="90"/>
  <c r="M195" i="90"/>
  <c r="J195" i="90"/>
  <c r="O194" i="90"/>
  <c r="M194" i="90"/>
  <c r="J194" i="90"/>
  <c r="O193" i="90"/>
  <c r="M193" i="90"/>
  <c r="J193" i="90"/>
  <c r="O192" i="90"/>
  <c r="M192" i="90"/>
  <c r="J192" i="90"/>
  <c r="O191" i="90"/>
  <c r="M191" i="90"/>
  <c r="J191" i="90"/>
  <c r="O190" i="90"/>
  <c r="M190" i="90"/>
  <c r="J190" i="90"/>
  <c r="O189" i="90"/>
  <c r="M189" i="90"/>
  <c r="J189" i="90"/>
  <c r="O188" i="90"/>
  <c r="M188" i="90"/>
  <c r="J188" i="90"/>
  <c r="O187" i="90"/>
  <c r="M187" i="90"/>
  <c r="J187" i="90"/>
  <c r="O186" i="90"/>
  <c r="M186" i="90"/>
  <c r="J186" i="90"/>
  <c r="O185" i="90"/>
  <c r="M185" i="90"/>
  <c r="J185" i="90"/>
  <c r="O184" i="90"/>
  <c r="M184" i="90"/>
  <c r="J184" i="90"/>
  <c r="O183" i="90"/>
  <c r="M183" i="90"/>
  <c r="J183" i="90"/>
  <c r="O182" i="90"/>
  <c r="M182" i="90"/>
  <c r="J182" i="90"/>
  <c r="O181" i="90"/>
  <c r="M181" i="90"/>
  <c r="J181" i="90"/>
  <c r="O180" i="90"/>
  <c r="M180" i="90"/>
  <c r="J180" i="90"/>
  <c r="O179" i="90"/>
  <c r="M179" i="90"/>
  <c r="J179" i="90"/>
  <c r="O178" i="90"/>
  <c r="M178" i="90"/>
  <c r="J178" i="90"/>
  <c r="O177" i="90"/>
  <c r="M177" i="90"/>
  <c r="J177" i="90"/>
  <c r="O176" i="90"/>
  <c r="M176" i="90"/>
  <c r="J176" i="90"/>
  <c r="O175" i="90"/>
  <c r="M175" i="90"/>
  <c r="J175" i="90"/>
  <c r="O174" i="90"/>
  <c r="M174" i="90"/>
  <c r="J174" i="90"/>
  <c r="O173" i="90"/>
  <c r="M173" i="90"/>
  <c r="J173" i="90"/>
  <c r="O172" i="90"/>
  <c r="M172" i="90"/>
  <c r="J172" i="90"/>
  <c r="O171" i="90"/>
  <c r="M171" i="90"/>
  <c r="J171" i="90"/>
  <c r="O170" i="90"/>
  <c r="M170" i="90"/>
  <c r="J170" i="90"/>
  <c r="O169" i="90"/>
  <c r="M169" i="90"/>
  <c r="J169" i="90"/>
  <c r="O168" i="90"/>
  <c r="M168" i="90"/>
  <c r="J168" i="90"/>
  <c r="O167" i="90"/>
  <c r="M167" i="90"/>
  <c r="O166" i="90"/>
  <c r="M166" i="90"/>
  <c r="J166" i="90"/>
  <c r="O165" i="90"/>
  <c r="M165" i="90"/>
  <c r="J165" i="90"/>
  <c r="O164" i="90"/>
  <c r="M164" i="90"/>
  <c r="J164" i="90"/>
  <c r="O163" i="90"/>
  <c r="M163" i="90"/>
  <c r="J163" i="90"/>
  <c r="O162" i="90"/>
  <c r="M162" i="90"/>
  <c r="J162" i="90"/>
  <c r="O161" i="90"/>
  <c r="M161" i="90"/>
  <c r="J161" i="90"/>
  <c r="O160" i="90"/>
  <c r="M160" i="90"/>
  <c r="J160" i="90"/>
  <c r="O159" i="90"/>
  <c r="M159" i="90"/>
  <c r="J159" i="90"/>
  <c r="O158" i="90"/>
  <c r="M158" i="90"/>
  <c r="J158" i="90"/>
  <c r="O157" i="90"/>
  <c r="M157" i="90"/>
  <c r="J157" i="90"/>
  <c r="O156" i="90"/>
  <c r="M156" i="90"/>
  <c r="J156" i="90"/>
  <c r="O155" i="90"/>
  <c r="M155" i="90"/>
  <c r="J155" i="90"/>
  <c r="O154" i="90"/>
  <c r="M154" i="90"/>
  <c r="J154" i="90"/>
  <c r="O153" i="90"/>
  <c r="M153" i="90"/>
  <c r="J153" i="90"/>
  <c r="O152" i="90"/>
  <c r="M152" i="90"/>
  <c r="J152" i="90"/>
  <c r="O151" i="90"/>
  <c r="M151" i="90"/>
  <c r="J151" i="90"/>
  <c r="O150" i="90"/>
  <c r="M150" i="90"/>
  <c r="J150" i="90"/>
  <c r="O149" i="90"/>
  <c r="M149" i="90"/>
  <c r="J149" i="90"/>
  <c r="O148" i="90"/>
  <c r="M148" i="90"/>
  <c r="J148" i="90"/>
  <c r="O147" i="90"/>
  <c r="M147" i="90"/>
  <c r="J147" i="90"/>
  <c r="O146" i="90"/>
  <c r="M146" i="90"/>
  <c r="J146" i="90"/>
  <c r="O145" i="90"/>
  <c r="M145" i="90"/>
  <c r="J145" i="90"/>
  <c r="O144" i="90"/>
  <c r="M144" i="90"/>
  <c r="J144" i="90"/>
  <c r="O143" i="90"/>
  <c r="M143" i="90"/>
  <c r="J143" i="90"/>
  <c r="O142" i="90"/>
  <c r="M142" i="90"/>
  <c r="J142" i="90"/>
  <c r="O141" i="90"/>
  <c r="M141" i="90"/>
  <c r="J141" i="90"/>
  <c r="O140" i="90"/>
  <c r="M140" i="90"/>
  <c r="J140" i="90"/>
  <c r="O139" i="90"/>
  <c r="M139" i="90"/>
  <c r="J139" i="90"/>
  <c r="O138" i="90"/>
  <c r="M138" i="90"/>
  <c r="J138" i="90"/>
  <c r="O137" i="90"/>
  <c r="M137" i="90"/>
  <c r="J137" i="90"/>
  <c r="O136" i="90"/>
  <c r="M136" i="90"/>
  <c r="J136" i="90"/>
  <c r="O135" i="90"/>
  <c r="M135" i="90"/>
  <c r="J135" i="90"/>
  <c r="O134" i="90"/>
  <c r="M134" i="90"/>
  <c r="J134" i="90"/>
  <c r="O133" i="90"/>
  <c r="M133" i="90"/>
  <c r="J133" i="90"/>
  <c r="O132" i="90"/>
  <c r="M132" i="90"/>
  <c r="J132" i="90"/>
  <c r="O131" i="90"/>
  <c r="M131" i="90"/>
  <c r="J131" i="90"/>
  <c r="O130" i="90"/>
  <c r="M130" i="90"/>
  <c r="J130" i="90"/>
  <c r="O129" i="90"/>
  <c r="M129" i="90"/>
  <c r="J129" i="90"/>
  <c r="O128" i="90"/>
  <c r="M128" i="90"/>
  <c r="J128" i="90"/>
  <c r="O127" i="90"/>
  <c r="M127" i="90"/>
  <c r="J127" i="90"/>
  <c r="O126" i="90"/>
  <c r="M126" i="90"/>
  <c r="J126" i="90"/>
  <c r="O125" i="90"/>
  <c r="M125" i="90"/>
  <c r="J125" i="90"/>
  <c r="O124" i="90"/>
  <c r="M124" i="90"/>
  <c r="J124" i="90"/>
  <c r="O123" i="90"/>
  <c r="M123" i="90"/>
  <c r="J123" i="90"/>
  <c r="O122" i="90"/>
  <c r="M122" i="90"/>
  <c r="J122" i="90"/>
  <c r="O121" i="90"/>
  <c r="M121" i="90"/>
  <c r="J121" i="90"/>
  <c r="O120" i="90"/>
  <c r="M120" i="90"/>
  <c r="J120" i="90"/>
  <c r="O119" i="90"/>
  <c r="M119" i="90"/>
  <c r="J119" i="90"/>
  <c r="O118" i="90"/>
  <c r="M118" i="90"/>
  <c r="J118" i="90"/>
  <c r="O117" i="90"/>
  <c r="M117" i="90"/>
  <c r="J117" i="90"/>
  <c r="O116" i="90"/>
  <c r="M116" i="90"/>
  <c r="J116" i="90"/>
  <c r="O115" i="90"/>
  <c r="M115" i="90"/>
  <c r="J115" i="90"/>
  <c r="O114" i="90"/>
  <c r="M114" i="90"/>
  <c r="J114" i="90"/>
  <c r="O113" i="90"/>
  <c r="M113" i="90"/>
  <c r="J113" i="90"/>
  <c r="O112" i="90"/>
  <c r="M112" i="90"/>
  <c r="J112" i="90"/>
  <c r="O111" i="90"/>
  <c r="M111" i="90"/>
  <c r="J111" i="90"/>
  <c r="O110" i="90"/>
  <c r="M110" i="90"/>
  <c r="J110" i="90"/>
  <c r="O109" i="90"/>
  <c r="M109" i="90"/>
  <c r="J109" i="90"/>
  <c r="O108" i="90"/>
  <c r="M108" i="90"/>
  <c r="J108" i="90"/>
  <c r="O107" i="90"/>
  <c r="M107" i="90"/>
  <c r="J107" i="90"/>
  <c r="O106" i="90"/>
  <c r="M106" i="90"/>
  <c r="J106" i="90"/>
  <c r="O105" i="90"/>
  <c r="M105" i="90"/>
  <c r="J105" i="90"/>
  <c r="O104" i="90"/>
  <c r="M104" i="90"/>
  <c r="J104" i="90"/>
  <c r="O103" i="90"/>
  <c r="M103" i="90"/>
  <c r="J103" i="90"/>
  <c r="O102" i="90"/>
  <c r="M102" i="90"/>
  <c r="J102" i="90"/>
  <c r="O101" i="90"/>
  <c r="M101" i="90"/>
  <c r="J101" i="90"/>
  <c r="O100" i="90"/>
  <c r="M100" i="90"/>
  <c r="J100" i="90"/>
  <c r="O99" i="90"/>
  <c r="M99" i="90"/>
  <c r="J99" i="90"/>
  <c r="O98" i="90"/>
  <c r="M98" i="90"/>
  <c r="J98" i="90"/>
  <c r="O97" i="90"/>
  <c r="M97" i="90"/>
  <c r="J97" i="90"/>
  <c r="O96" i="90"/>
  <c r="M96" i="90"/>
  <c r="J96" i="90"/>
  <c r="O95" i="90"/>
  <c r="M95" i="90"/>
  <c r="J95" i="90"/>
  <c r="O94" i="90"/>
  <c r="M94" i="90"/>
  <c r="J94" i="90"/>
  <c r="O93" i="90"/>
  <c r="M93" i="90"/>
  <c r="J93" i="90"/>
  <c r="O92" i="90"/>
  <c r="M92" i="90"/>
  <c r="J92" i="90"/>
  <c r="O91" i="90"/>
  <c r="M91" i="90"/>
  <c r="J91" i="90"/>
  <c r="O90" i="90"/>
  <c r="M90" i="90"/>
  <c r="J90" i="90"/>
  <c r="O89" i="90"/>
  <c r="M89" i="90"/>
  <c r="J89" i="90"/>
  <c r="O88" i="90"/>
  <c r="M88" i="90"/>
  <c r="J88" i="90"/>
  <c r="O87" i="90"/>
  <c r="M87" i="90"/>
  <c r="J87" i="90"/>
  <c r="O86" i="90"/>
  <c r="M86" i="90"/>
  <c r="J86" i="90"/>
  <c r="O85" i="90"/>
  <c r="M85" i="90"/>
  <c r="J85" i="90"/>
  <c r="O84" i="90"/>
  <c r="M84" i="90"/>
  <c r="J84" i="90"/>
  <c r="O83" i="90"/>
  <c r="M83" i="90"/>
  <c r="J83" i="90"/>
  <c r="O82" i="90"/>
  <c r="M82" i="90"/>
  <c r="J82" i="90"/>
  <c r="O81" i="90"/>
  <c r="M81" i="90"/>
  <c r="J81" i="90"/>
  <c r="O80" i="90"/>
  <c r="M80" i="90"/>
  <c r="J80" i="90"/>
  <c r="O79" i="90"/>
  <c r="M79" i="90"/>
  <c r="J79" i="90"/>
  <c r="O78" i="90"/>
  <c r="M78" i="90"/>
  <c r="J78" i="90"/>
  <c r="O77" i="90"/>
  <c r="M77" i="90"/>
  <c r="J77" i="90"/>
  <c r="O76" i="90"/>
  <c r="M76" i="90"/>
  <c r="J76" i="90"/>
  <c r="O75" i="90"/>
  <c r="M75" i="90"/>
  <c r="J75" i="90"/>
  <c r="O74" i="90"/>
  <c r="M74" i="90"/>
  <c r="J74" i="90"/>
  <c r="O73" i="90"/>
  <c r="M73" i="90"/>
  <c r="J73" i="90"/>
  <c r="O72" i="90"/>
  <c r="M72" i="90"/>
  <c r="J72" i="90"/>
  <c r="O71" i="90"/>
  <c r="M71" i="90"/>
  <c r="J71" i="90"/>
  <c r="O70" i="90"/>
  <c r="M70" i="90"/>
  <c r="J70" i="90"/>
  <c r="O69" i="90"/>
  <c r="M69" i="90"/>
  <c r="J69" i="90"/>
  <c r="O68" i="90"/>
  <c r="M68" i="90"/>
  <c r="J68" i="90"/>
  <c r="O67" i="90"/>
  <c r="M67" i="90"/>
  <c r="J67" i="90"/>
  <c r="O66" i="90"/>
  <c r="M66" i="90"/>
  <c r="J66" i="90"/>
  <c r="O65" i="90"/>
  <c r="M65" i="90"/>
  <c r="J65" i="90"/>
  <c r="O64" i="90"/>
  <c r="M64" i="90"/>
  <c r="J64" i="90"/>
  <c r="O63" i="90"/>
  <c r="M63" i="90"/>
  <c r="J63" i="90"/>
  <c r="O62" i="90"/>
  <c r="M62" i="90"/>
  <c r="J62" i="90"/>
  <c r="O61" i="90"/>
  <c r="M61" i="90"/>
  <c r="J61" i="90"/>
  <c r="O60" i="90"/>
  <c r="M60" i="90"/>
  <c r="J60" i="90"/>
  <c r="O59" i="90"/>
  <c r="M59" i="90"/>
  <c r="J59" i="90"/>
  <c r="O58" i="90"/>
  <c r="M58" i="90"/>
  <c r="J58" i="90"/>
  <c r="O57" i="90"/>
  <c r="M57" i="90"/>
  <c r="J57" i="90"/>
  <c r="O56" i="90"/>
  <c r="M56" i="90"/>
  <c r="J56" i="90"/>
  <c r="O55" i="90"/>
  <c r="M55" i="90"/>
  <c r="J55" i="90"/>
  <c r="O54" i="90"/>
  <c r="M54" i="90"/>
  <c r="J54" i="90"/>
  <c r="O53" i="90"/>
  <c r="M53" i="90"/>
  <c r="J53" i="90"/>
  <c r="O52" i="90"/>
  <c r="M52" i="90"/>
  <c r="J52" i="90"/>
  <c r="O51" i="90"/>
  <c r="M51" i="90"/>
  <c r="J51" i="90"/>
  <c r="O50" i="90"/>
  <c r="M50" i="90"/>
  <c r="J50" i="90"/>
  <c r="O49" i="90"/>
  <c r="M49" i="90"/>
  <c r="J49" i="90"/>
  <c r="O48" i="90"/>
  <c r="M48" i="90"/>
  <c r="J48" i="90"/>
  <c r="O47" i="90"/>
  <c r="M47" i="90"/>
  <c r="J47" i="90"/>
  <c r="O46" i="90"/>
  <c r="M46" i="90"/>
  <c r="J46" i="90"/>
  <c r="O45" i="90"/>
  <c r="M45" i="90"/>
  <c r="J45" i="90"/>
  <c r="O44" i="90"/>
  <c r="M44" i="90"/>
  <c r="J44" i="90"/>
  <c r="O43" i="90"/>
  <c r="M43" i="90"/>
  <c r="J43" i="90"/>
  <c r="O42" i="90"/>
  <c r="M42" i="90"/>
  <c r="J42" i="90"/>
  <c r="O41" i="90"/>
  <c r="M41" i="90"/>
  <c r="J41" i="90"/>
  <c r="O40" i="90"/>
  <c r="M40" i="90"/>
  <c r="J40" i="90"/>
  <c r="O39" i="90"/>
  <c r="M39" i="90"/>
  <c r="J39" i="90"/>
  <c r="O38" i="90"/>
  <c r="M38" i="90"/>
  <c r="J38" i="90"/>
  <c r="O37" i="90"/>
  <c r="M37" i="90"/>
  <c r="J37" i="90"/>
  <c r="O36" i="90"/>
  <c r="M36" i="90"/>
  <c r="J36" i="90"/>
  <c r="O35" i="90"/>
  <c r="M35" i="90"/>
  <c r="J35" i="90"/>
  <c r="O34" i="90"/>
  <c r="M34" i="90"/>
  <c r="J34" i="90"/>
  <c r="O33" i="90"/>
  <c r="M33" i="90"/>
  <c r="J33" i="90"/>
  <c r="O32" i="90"/>
  <c r="M32" i="90"/>
  <c r="J32" i="90"/>
  <c r="O31" i="90"/>
  <c r="M31" i="90"/>
  <c r="J31" i="90"/>
  <c r="O30" i="90"/>
  <c r="M30" i="90"/>
  <c r="J30" i="90"/>
  <c r="O29" i="90"/>
  <c r="M29" i="90"/>
  <c r="J29" i="90"/>
  <c r="O28" i="90"/>
  <c r="M28" i="90"/>
  <c r="J28" i="90"/>
  <c r="O27" i="90"/>
  <c r="M27" i="90"/>
  <c r="J27" i="90"/>
  <c r="O26" i="90"/>
  <c r="M26" i="90"/>
  <c r="J26" i="90"/>
  <c r="O25" i="90"/>
  <c r="M25" i="90"/>
  <c r="J25" i="90"/>
  <c r="O24" i="90"/>
  <c r="M24" i="90"/>
  <c r="J24" i="90"/>
  <c r="O23" i="90"/>
  <c r="M23" i="90"/>
  <c r="J23" i="90"/>
  <c r="O22" i="90"/>
  <c r="M22" i="90"/>
  <c r="J22" i="90"/>
  <c r="O21" i="90"/>
  <c r="M21" i="90"/>
  <c r="J21" i="90"/>
  <c r="O20" i="90"/>
  <c r="M20" i="90"/>
  <c r="J20" i="90"/>
  <c r="O19" i="90"/>
  <c r="M19" i="90"/>
  <c r="J19" i="90"/>
  <c r="O18" i="90"/>
  <c r="M18" i="90"/>
  <c r="J18" i="90"/>
  <c r="O17" i="90"/>
  <c r="M17" i="90"/>
  <c r="J17" i="90"/>
  <c r="O16" i="90"/>
  <c r="M16" i="90"/>
  <c r="J16" i="90"/>
  <c r="O15" i="90"/>
  <c r="M15" i="90"/>
  <c r="J15" i="90"/>
  <c r="O14" i="90"/>
  <c r="M14" i="90"/>
  <c r="J14" i="90"/>
  <c r="J13" i="90"/>
  <c r="J12" i="90"/>
  <c r="J11" i="90"/>
  <c r="J10" i="90"/>
  <c r="J9" i="90"/>
  <c r="J8" i="90"/>
  <c r="J7" i="90"/>
  <c r="J6" i="90"/>
  <c r="J5" i="90"/>
  <c r="J4" i="90"/>
  <c r="J3" i="90"/>
  <c r="J2" i="90"/>
  <c r="J662" i="35"/>
  <c r="M662" i="35" s="1"/>
  <c r="J661" i="35"/>
  <c r="M661" i="35" s="1"/>
  <c r="M642" i="35"/>
  <c r="K642" i="35"/>
  <c r="J642" i="35"/>
  <c r="O641" i="35"/>
  <c r="N641" i="35"/>
  <c r="M641" i="35"/>
  <c r="K641" i="35"/>
  <c r="J641" i="35"/>
  <c r="M640" i="35"/>
  <c r="K640" i="35"/>
  <c r="J640" i="35"/>
  <c r="O639" i="35"/>
  <c r="N639" i="35"/>
  <c r="M639" i="35"/>
  <c r="K639" i="35"/>
  <c r="J639" i="35"/>
  <c r="M634" i="35"/>
  <c r="K634" i="35"/>
  <c r="J634" i="35"/>
  <c r="O633" i="35"/>
  <c r="N633" i="35"/>
  <c r="M633" i="35"/>
  <c r="K633" i="35"/>
  <c r="J633" i="35"/>
  <c r="M632" i="35"/>
  <c r="K632" i="35"/>
  <c r="J632" i="35"/>
  <c r="O631" i="35"/>
  <c r="N631" i="35"/>
  <c r="M631" i="35"/>
  <c r="K631" i="35"/>
  <c r="J631" i="35"/>
  <c r="M628" i="35"/>
  <c r="K628" i="35"/>
  <c r="J628" i="35"/>
  <c r="O627" i="35"/>
  <c r="N627" i="35"/>
  <c r="M627" i="35"/>
  <c r="K627" i="35"/>
  <c r="J627" i="35"/>
  <c r="M626" i="35"/>
  <c r="K626" i="35"/>
  <c r="J626" i="35"/>
  <c r="O625" i="35"/>
  <c r="N625" i="35"/>
  <c r="M625" i="35"/>
  <c r="K625" i="35"/>
  <c r="J625" i="35"/>
  <c r="M624" i="35"/>
  <c r="K624" i="35"/>
  <c r="J624" i="35"/>
  <c r="O623" i="35"/>
  <c r="N623" i="35"/>
  <c r="M623" i="35"/>
  <c r="K623" i="35"/>
  <c r="J623" i="35"/>
  <c r="M622" i="35"/>
  <c r="K622" i="35"/>
  <c r="J622" i="35"/>
  <c r="O621" i="35"/>
  <c r="N621" i="35"/>
  <c r="M621" i="35"/>
  <c r="K621" i="35"/>
  <c r="J621" i="35"/>
  <c r="M620" i="35"/>
  <c r="K620" i="35"/>
  <c r="J620" i="35"/>
  <c r="O619" i="35"/>
  <c r="N619" i="35"/>
  <c r="M619" i="35"/>
  <c r="K619" i="35"/>
  <c r="J619" i="35"/>
  <c r="M618" i="35"/>
  <c r="K618" i="35"/>
  <c r="J618" i="35"/>
  <c r="O617" i="35"/>
  <c r="N617" i="35"/>
  <c r="M617" i="35"/>
  <c r="K617" i="35"/>
  <c r="J617" i="35"/>
  <c r="M616" i="35"/>
  <c r="K616" i="35"/>
  <c r="J616" i="35"/>
  <c r="O615" i="35"/>
  <c r="N615" i="35"/>
  <c r="M615" i="35"/>
  <c r="K615" i="35"/>
  <c r="J615" i="35"/>
  <c r="M614" i="35"/>
  <c r="K614" i="35"/>
  <c r="J614" i="35"/>
  <c r="O613" i="35"/>
  <c r="N613" i="35"/>
  <c r="M613" i="35"/>
  <c r="K613" i="35"/>
  <c r="J613" i="35"/>
  <c r="M612" i="35"/>
  <c r="K612" i="35"/>
  <c r="J612" i="35"/>
  <c r="O611" i="35"/>
  <c r="N611" i="35"/>
  <c r="M611" i="35"/>
  <c r="K611" i="35"/>
  <c r="J611" i="35"/>
  <c r="M610" i="35"/>
  <c r="K610" i="35"/>
  <c r="J610" i="35"/>
  <c r="O609" i="35"/>
  <c r="N609" i="35"/>
  <c r="M609" i="35"/>
  <c r="K609" i="35"/>
  <c r="J609" i="35"/>
  <c r="M608" i="35"/>
  <c r="K608" i="35"/>
  <c r="J608" i="35"/>
  <c r="O607" i="35"/>
  <c r="N607" i="35"/>
  <c r="M607" i="35"/>
  <c r="K607" i="35"/>
  <c r="J607" i="35"/>
  <c r="M606" i="35"/>
  <c r="K606" i="35"/>
  <c r="J606" i="35"/>
  <c r="O605" i="35"/>
  <c r="N605" i="35"/>
  <c r="M605" i="35"/>
  <c r="K605" i="35"/>
  <c r="J605" i="35"/>
  <c r="M604" i="35"/>
  <c r="K604" i="35"/>
  <c r="J604" i="35"/>
  <c r="O603" i="35"/>
  <c r="N603" i="35"/>
  <c r="M603" i="35"/>
  <c r="K603" i="35"/>
  <c r="J603" i="35"/>
  <c r="M602" i="35"/>
  <c r="K602" i="35"/>
  <c r="J602" i="35"/>
  <c r="O601" i="35"/>
  <c r="N601" i="35"/>
  <c r="M601" i="35"/>
  <c r="K601" i="35"/>
  <c r="J601" i="35"/>
  <c r="M600" i="35"/>
  <c r="K600" i="35"/>
  <c r="J600" i="35"/>
  <c r="O599" i="35"/>
  <c r="N599" i="35"/>
  <c r="M599" i="35"/>
  <c r="K599" i="35"/>
  <c r="J599" i="35"/>
  <c r="M598" i="35"/>
  <c r="K598" i="35"/>
  <c r="J598" i="35"/>
  <c r="O597" i="35"/>
  <c r="N597" i="35"/>
  <c r="M597" i="35"/>
  <c r="K597" i="35"/>
  <c r="J597" i="35"/>
  <c r="M596" i="35"/>
  <c r="K596" i="35"/>
  <c r="J596" i="35"/>
  <c r="O595" i="35"/>
  <c r="N595" i="35"/>
  <c r="M595" i="35"/>
  <c r="K595" i="35"/>
  <c r="J595" i="35"/>
  <c r="M594" i="35"/>
  <c r="K594" i="35"/>
  <c r="J594" i="35"/>
  <c r="O593" i="35"/>
  <c r="N593" i="35"/>
  <c r="M593" i="35"/>
  <c r="K593" i="35"/>
  <c r="J593" i="35"/>
  <c r="M592" i="35"/>
  <c r="K592" i="35"/>
  <c r="J592" i="35"/>
  <c r="O591" i="35"/>
  <c r="N591" i="35"/>
  <c r="M591" i="35"/>
  <c r="K591" i="35"/>
  <c r="J591" i="35"/>
  <c r="M590" i="35"/>
  <c r="K590" i="35"/>
  <c r="J590" i="35"/>
  <c r="O589" i="35"/>
  <c r="N589" i="35"/>
  <c r="M589" i="35"/>
  <c r="K589" i="35"/>
  <c r="J589" i="35"/>
  <c r="M588" i="35"/>
  <c r="K588" i="35"/>
  <c r="J588" i="35"/>
  <c r="O587" i="35"/>
  <c r="N587" i="35"/>
  <c r="M587" i="35"/>
  <c r="K587" i="35"/>
  <c r="J587" i="35"/>
  <c r="M586" i="35"/>
  <c r="K586" i="35"/>
  <c r="J586" i="35"/>
  <c r="O585" i="35"/>
  <c r="N585" i="35"/>
  <c r="M585" i="35"/>
  <c r="K585" i="35"/>
  <c r="J585" i="35"/>
  <c r="M584" i="35"/>
  <c r="K584" i="35"/>
  <c r="J584" i="35"/>
  <c r="O583" i="35"/>
  <c r="N583" i="35"/>
  <c r="M583" i="35"/>
  <c r="K583" i="35"/>
  <c r="J583" i="35"/>
  <c r="M582" i="35"/>
  <c r="K582" i="35"/>
  <c r="J582" i="35"/>
  <c r="O581" i="35"/>
  <c r="N581" i="35"/>
  <c r="M581" i="35"/>
  <c r="K581" i="35"/>
  <c r="J581" i="35"/>
  <c r="M580" i="35"/>
  <c r="K580" i="35"/>
  <c r="J580" i="35"/>
  <c r="O579" i="35"/>
  <c r="N579" i="35"/>
  <c r="M579" i="35"/>
  <c r="K579" i="35"/>
  <c r="J579" i="35"/>
  <c r="M578" i="35"/>
  <c r="K578" i="35"/>
  <c r="J578" i="35"/>
  <c r="O577" i="35"/>
  <c r="N577" i="35"/>
  <c r="M577" i="35"/>
  <c r="K577" i="35"/>
  <c r="J577" i="35"/>
  <c r="M576" i="35"/>
  <c r="K576" i="35"/>
  <c r="J576" i="35"/>
  <c r="O575" i="35"/>
  <c r="N575" i="35"/>
  <c r="M575" i="35"/>
  <c r="K575" i="35"/>
  <c r="J575" i="35"/>
  <c r="M574" i="35"/>
  <c r="K574" i="35"/>
  <c r="J574" i="35"/>
  <c r="O573" i="35"/>
  <c r="N573" i="35"/>
  <c r="M573" i="35"/>
  <c r="K573" i="35"/>
  <c r="J573" i="35"/>
  <c r="M572" i="35"/>
  <c r="K572" i="35"/>
  <c r="J572" i="35"/>
  <c r="O571" i="35"/>
  <c r="N571" i="35"/>
  <c r="M571" i="35"/>
  <c r="K571" i="35"/>
  <c r="J571" i="35"/>
  <c r="M570" i="35"/>
  <c r="K570" i="35"/>
  <c r="J570" i="35"/>
  <c r="O569" i="35"/>
  <c r="N569" i="35"/>
  <c r="M569" i="35"/>
  <c r="K569" i="35"/>
  <c r="J569" i="35"/>
  <c r="M568" i="35"/>
  <c r="K568" i="35"/>
  <c r="J568" i="35"/>
  <c r="O567" i="35"/>
  <c r="N567" i="35"/>
  <c r="M567" i="35"/>
  <c r="K567" i="35"/>
  <c r="J567" i="35"/>
  <c r="M566" i="35"/>
  <c r="K566" i="35"/>
  <c r="J566" i="35"/>
  <c r="O565" i="35"/>
  <c r="N565" i="35"/>
  <c r="M565" i="35"/>
  <c r="K565" i="35"/>
  <c r="J565" i="35"/>
  <c r="M564" i="35"/>
  <c r="K564" i="35"/>
  <c r="J564" i="35"/>
  <c r="O563" i="35"/>
  <c r="N563" i="35"/>
  <c r="M563" i="35"/>
  <c r="K563" i="35"/>
  <c r="J563" i="35"/>
  <c r="M562" i="35"/>
  <c r="K562" i="35"/>
  <c r="J562" i="35"/>
  <c r="O561" i="35"/>
  <c r="N561" i="35"/>
  <c r="M561" i="35"/>
  <c r="K561" i="35"/>
  <c r="J561" i="35"/>
  <c r="M560" i="35"/>
  <c r="K560" i="35"/>
  <c r="J560" i="35"/>
  <c r="O559" i="35"/>
  <c r="N559" i="35"/>
  <c r="M559" i="35"/>
  <c r="K559" i="35"/>
  <c r="J559" i="35"/>
  <c r="M558" i="35"/>
  <c r="K558" i="35"/>
  <c r="J558" i="35"/>
  <c r="O557" i="35"/>
  <c r="N557" i="35"/>
  <c r="M557" i="35"/>
  <c r="K557" i="35"/>
  <c r="J557" i="35"/>
  <c r="M556" i="35"/>
  <c r="K556" i="35"/>
  <c r="J556" i="35"/>
  <c r="O555" i="35"/>
  <c r="N555" i="35"/>
  <c r="M555" i="35"/>
  <c r="K555" i="35"/>
  <c r="J555" i="35"/>
  <c r="M554" i="35"/>
  <c r="K554" i="35"/>
  <c r="J554" i="35"/>
  <c r="O553" i="35"/>
  <c r="N553" i="35"/>
  <c r="M553" i="35"/>
  <c r="K553" i="35"/>
  <c r="J553" i="35"/>
  <c r="M552" i="35"/>
  <c r="K552" i="35"/>
  <c r="J552" i="35"/>
  <c r="O551" i="35"/>
  <c r="N551" i="35"/>
  <c r="M551" i="35"/>
  <c r="K551" i="35"/>
  <c r="J551" i="35"/>
  <c r="M550" i="35"/>
  <c r="K550" i="35"/>
  <c r="J550" i="35"/>
  <c r="O549" i="35"/>
  <c r="N549" i="35"/>
  <c r="M549" i="35"/>
  <c r="K549" i="35"/>
  <c r="J549" i="35"/>
  <c r="M548" i="35"/>
  <c r="K548" i="35"/>
  <c r="J548" i="35"/>
  <c r="O547" i="35"/>
  <c r="N547" i="35"/>
  <c r="M547" i="35"/>
  <c r="K547" i="35"/>
  <c r="J547" i="35"/>
  <c r="M546" i="35"/>
  <c r="K546" i="35"/>
  <c r="J546" i="35"/>
  <c r="O545" i="35"/>
  <c r="N545" i="35"/>
  <c r="M545" i="35"/>
  <c r="K545" i="35"/>
  <c r="J545" i="35"/>
  <c r="M544" i="35"/>
  <c r="K544" i="35"/>
  <c r="J544" i="35"/>
  <c r="O543" i="35"/>
  <c r="N543" i="35"/>
  <c r="M543" i="35"/>
  <c r="K543" i="35"/>
  <c r="J543" i="35"/>
  <c r="M542" i="35"/>
  <c r="K542" i="35"/>
  <c r="J542" i="35"/>
  <c r="O541" i="35"/>
  <c r="N541" i="35"/>
  <c r="M541" i="35"/>
  <c r="K541" i="35"/>
  <c r="J541" i="35"/>
  <c r="M540" i="35"/>
  <c r="K540" i="35"/>
  <c r="J540" i="35"/>
  <c r="O539" i="35"/>
  <c r="N539" i="35"/>
  <c r="M539" i="35"/>
  <c r="K539" i="35"/>
  <c r="J539" i="35"/>
  <c r="M538" i="35"/>
  <c r="K538" i="35"/>
  <c r="J538" i="35"/>
  <c r="O537" i="35"/>
  <c r="N537" i="35"/>
  <c r="M537" i="35"/>
  <c r="K537" i="35"/>
  <c r="J537" i="35"/>
  <c r="M536" i="35"/>
  <c r="K536" i="35"/>
  <c r="J536" i="35"/>
  <c r="O535" i="35"/>
  <c r="N535" i="35"/>
  <c r="M535" i="35"/>
  <c r="K535" i="35"/>
  <c r="J535" i="35"/>
  <c r="M534" i="35"/>
  <c r="K534" i="35"/>
  <c r="J534" i="35"/>
  <c r="O533" i="35"/>
  <c r="N533" i="35"/>
  <c r="M533" i="35"/>
  <c r="K533" i="35"/>
  <c r="J533" i="35"/>
  <c r="M532" i="35"/>
  <c r="K532" i="35"/>
  <c r="J532" i="35"/>
  <c r="O531" i="35"/>
  <c r="N531" i="35"/>
  <c r="M531" i="35"/>
  <c r="K531" i="35"/>
  <c r="J531" i="35"/>
  <c r="M530" i="35"/>
  <c r="K530" i="35"/>
  <c r="J530" i="35"/>
  <c r="O529" i="35"/>
  <c r="N529" i="35"/>
  <c r="M529" i="35"/>
  <c r="K529" i="35"/>
  <c r="J529" i="35"/>
  <c r="M528" i="35"/>
  <c r="K528" i="35"/>
  <c r="J528" i="35"/>
  <c r="O527" i="35"/>
  <c r="N527" i="35"/>
  <c r="M527" i="35"/>
  <c r="K527" i="35"/>
  <c r="J527" i="35"/>
  <c r="M526" i="35"/>
  <c r="K526" i="35"/>
  <c r="J526" i="35"/>
  <c r="O525" i="35"/>
  <c r="N525" i="35"/>
  <c r="M525" i="35"/>
  <c r="K525" i="35"/>
  <c r="J525" i="35"/>
  <c r="M524" i="35"/>
  <c r="K524" i="35"/>
  <c r="J524" i="35"/>
  <c r="O523" i="35"/>
  <c r="N523" i="35"/>
  <c r="M523" i="35"/>
  <c r="K523" i="35"/>
  <c r="J523" i="35"/>
  <c r="M522" i="35"/>
  <c r="K522" i="35"/>
  <c r="J522" i="35"/>
  <c r="O521" i="35"/>
  <c r="N521" i="35"/>
  <c r="M521" i="35"/>
  <c r="K521" i="35"/>
  <c r="J521" i="35"/>
  <c r="M520" i="35"/>
  <c r="K520" i="35"/>
  <c r="J520" i="35"/>
  <c r="O519" i="35"/>
  <c r="N519" i="35"/>
  <c r="M519" i="35"/>
  <c r="K519" i="35"/>
  <c r="J519" i="35"/>
  <c r="M518" i="35"/>
  <c r="K518" i="35"/>
  <c r="J518" i="35"/>
  <c r="O517" i="35"/>
  <c r="N517" i="35"/>
  <c r="M517" i="35"/>
  <c r="K517" i="35"/>
  <c r="J517" i="35"/>
  <c r="M516" i="35"/>
  <c r="K516" i="35"/>
  <c r="J516" i="35"/>
  <c r="O515" i="35"/>
  <c r="N515" i="35"/>
  <c r="M515" i="35"/>
  <c r="K515" i="35"/>
  <c r="J515" i="35"/>
  <c r="M514" i="35"/>
  <c r="K514" i="35"/>
  <c r="J514" i="35"/>
  <c r="O513" i="35"/>
  <c r="N513" i="35"/>
  <c r="M513" i="35"/>
  <c r="K513" i="35"/>
  <c r="J513" i="35"/>
  <c r="M512" i="35"/>
  <c r="K512" i="35"/>
  <c r="J512" i="35"/>
  <c r="O511" i="35"/>
  <c r="N511" i="35"/>
  <c r="M511" i="35"/>
  <c r="K511" i="35"/>
  <c r="J511" i="35"/>
  <c r="M510" i="35"/>
  <c r="K510" i="35"/>
  <c r="J510" i="35"/>
  <c r="O509" i="35"/>
  <c r="N509" i="35"/>
  <c r="M509" i="35"/>
  <c r="K509" i="35"/>
  <c r="J509" i="35"/>
  <c r="M508" i="35"/>
  <c r="K508" i="35"/>
  <c r="J508" i="35"/>
  <c r="O507" i="35"/>
  <c r="N507" i="35"/>
  <c r="M507" i="35"/>
  <c r="K507" i="35"/>
  <c r="J507" i="35"/>
  <c r="M506" i="35"/>
  <c r="K506" i="35"/>
  <c r="J506" i="35"/>
  <c r="O505" i="35"/>
  <c r="N505" i="35"/>
  <c r="M505" i="35"/>
  <c r="K505" i="35"/>
  <c r="J505" i="35"/>
  <c r="M504" i="35"/>
  <c r="K504" i="35"/>
  <c r="J504" i="35"/>
  <c r="O503" i="35"/>
  <c r="N503" i="35"/>
  <c r="M503" i="35"/>
  <c r="K503" i="35"/>
  <c r="J503" i="35"/>
  <c r="M502" i="35"/>
  <c r="K502" i="35"/>
  <c r="J502" i="35"/>
  <c r="O501" i="35"/>
  <c r="N501" i="35"/>
  <c r="M501" i="35"/>
  <c r="K501" i="35"/>
  <c r="J501" i="35"/>
  <c r="M500" i="35"/>
  <c r="K500" i="35"/>
  <c r="J500" i="35"/>
  <c r="O499" i="35"/>
  <c r="N499" i="35"/>
  <c r="M499" i="35"/>
  <c r="K499" i="35"/>
  <c r="J499" i="35"/>
  <c r="M498" i="35"/>
  <c r="K498" i="35"/>
  <c r="J498" i="35"/>
  <c r="O497" i="35"/>
  <c r="N497" i="35"/>
  <c r="M497" i="35"/>
  <c r="K497" i="35"/>
  <c r="J497" i="35"/>
  <c r="M496" i="35"/>
  <c r="K496" i="35"/>
  <c r="J496" i="35"/>
  <c r="O495" i="35"/>
  <c r="N495" i="35"/>
  <c r="M495" i="35"/>
  <c r="K495" i="35"/>
  <c r="J495" i="35"/>
  <c r="M494" i="35"/>
  <c r="K494" i="35"/>
  <c r="J494" i="35"/>
  <c r="O493" i="35"/>
  <c r="N493" i="35"/>
  <c r="M493" i="35"/>
  <c r="K493" i="35"/>
  <c r="J493" i="35"/>
  <c r="M492" i="35"/>
  <c r="K492" i="35"/>
  <c r="J492" i="35"/>
  <c r="O491" i="35"/>
  <c r="N491" i="35"/>
  <c r="M491" i="35"/>
  <c r="K491" i="35"/>
  <c r="J491" i="35"/>
  <c r="M490" i="35"/>
  <c r="K490" i="35"/>
  <c r="J490" i="35"/>
  <c r="O489" i="35"/>
  <c r="N489" i="35"/>
  <c r="M489" i="35"/>
  <c r="K489" i="35"/>
  <c r="J489" i="35"/>
  <c r="M488" i="35"/>
  <c r="K488" i="35"/>
  <c r="J488" i="35"/>
  <c r="O487" i="35"/>
  <c r="N487" i="35"/>
  <c r="M487" i="35"/>
  <c r="K487" i="35"/>
  <c r="J487" i="35"/>
  <c r="M486" i="35"/>
  <c r="K486" i="35"/>
  <c r="J486" i="35"/>
  <c r="O485" i="35"/>
  <c r="N485" i="35"/>
  <c r="M485" i="35"/>
  <c r="K485" i="35"/>
  <c r="J485" i="35"/>
  <c r="M484" i="35"/>
  <c r="K484" i="35"/>
  <c r="J484" i="35"/>
  <c r="O483" i="35"/>
  <c r="N483" i="35"/>
  <c r="M483" i="35"/>
  <c r="K483" i="35"/>
  <c r="J483" i="35"/>
  <c r="M482" i="35"/>
  <c r="K482" i="35"/>
  <c r="J482" i="35"/>
  <c r="O481" i="35"/>
  <c r="N481" i="35"/>
  <c r="M481" i="35"/>
  <c r="K481" i="35"/>
  <c r="J481" i="35"/>
  <c r="M480" i="35"/>
  <c r="K480" i="35"/>
  <c r="J480" i="35"/>
  <c r="O479" i="35"/>
  <c r="N479" i="35"/>
  <c r="M479" i="35"/>
  <c r="K479" i="35"/>
  <c r="J479" i="35"/>
  <c r="M478" i="35"/>
  <c r="K478" i="35"/>
  <c r="J478" i="35"/>
  <c r="O477" i="35"/>
  <c r="N477" i="35"/>
  <c r="M477" i="35"/>
  <c r="K477" i="35"/>
  <c r="J477" i="35"/>
  <c r="M476" i="35"/>
  <c r="K476" i="35"/>
  <c r="J476" i="35"/>
  <c r="O475" i="35"/>
  <c r="N475" i="35"/>
  <c r="M475" i="35"/>
  <c r="K475" i="35"/>
  <c r="J475" i="35"/>
  <c r="M474" i="35"/>
  <c r="K474" i="35"/>
  <c r="J474" i="35"/>
  <c r="O473" i="35"/>
  <c r="N473" i="35"/>
  <c r="M473" i="35"/>
  <c r="K473" i="35"/>
  <c r="J473" i="35"/>
  <c r="M472" i="35"/>
  <c r="K472" i="35"/>
  <c r="J472" i="35"/>
  <c r="O471" i="35"/>
  <c r="N471" i="35"/>
  <c r="M471" i="35"/>
  <c r="K471" i="35"/>
  <c r="J471" i="35"/>
  <c r="M470" i="35"/>
  <c r="K470" i="35"/>
  <c r="J470" i="35"/>
  <c r="O469" i="35"/>
  <c r="N469" i="35"/>
  <c r="M469" i="35"/>
  <c r="K469" i="35"/>
  <c r="J469" i="35"/>
  <c r="M468" i="35"/>
  <c r="K468" i="35"/>
  <c r="J468" i="35"/>
  <c r="O467" i="35"/>
  <c r="N467" i="35"/>
  <c r="M467" i="35"/>
  <c r="K467" i="35"/>
  <c r="J467" i="35"/>
  <c r="M466" i="35"/>
  <c r="K466" i="35"/>
  <c r="J466" i="35"/>
  <c r="O465" i="35"/>
  <c r="N465" i="35"/>
  <c r="M465" i="35"/>
  <c r="K465" i="35"/>
  <c r="J465" i="35"/>
  <c r="M464" i="35"/>
  <c r="K464" i="35"/>
  <c r="J464" i="35"/>
  <c r="O463" i="35"/>
  <c r="N463" i="35"/>
  <c r="M463" i="35"/>
  <c r="K463" i="35"/>
  <c r="J463" i="35"/>
  <c r="M462" i="35"/>
  <c r="K462" i="35"/>
  <c r="J462" i="35"/>
  <c r="O461" i="35"/>
  <c r="N461" i="35"/>
  <c r="M461" i="35"/>
  <c r="K461" i="35"/>
  <c r="J461" i="35"/>
  <c r="M460" i="35"/>
  <c r="K460" i="35"/>
  <c r="J460" i="35"/>
  <c r="O459" i="35"/>
  <c r="N459" i="35"/>
  <c r="M459" i="35"/>
  <c r="K459" i="35"/>
  <c r="J459" i="35"/>
  <c r="M458" i="35"/>
  <c r="K458" i="35"/>
  <c r="J458" i="35"/>
  <c r="O457" i="35"/>
  <c r="N457" i="35"/>
  <c r="M457" i="35"/>
  <c r="K457" i="35"/>
  <c r="J457" i="35"/>
  <c r="M456" i="35"/>
  <c r="K456" i="35"/>
  <c r="J456" i="35"/>
  <c r="O455" i="35"/>
  <c r="N455" i="35"/>
  <c r="M455" i="35"/>
  <c r="K455" i="35"/>
  <c r="J455" i="35"/>
  <c r="M454" i="35"/>
  <c r="K454" i="35"/>
  <c r="J454" i="35"/>
  <c r="O453" i="35"/>
  <c r="N453" i="35"/>
  <c r="M453" i="35"/>
  <c r="K453" i="35"/>
  <c r="J453" i="35"/>
  <c r="M452" i="35"/>
  <c r="K452" i="35"/>
  <c r="J452" i="35"/>
  <c r="O451" i="35"/>
  <c r="N451" i="35"/>
  <c r="M451" i="35"/>
  <c r="K451" i="35"/>
  <c r="J451" i="35"/>
  <c r="M450" i="35"/>
  <c r="K450" i="35"/>
  <c r="J450" i="35"/>
  <c r="O449" i="35"/>
  <c r="N449" i="35"/>
  <c r="M449" i="35"/>
  <c r="K449" i="35"/>
  <c r="J449" i="35"/>
  <c r="M448" i="35"/>
  <c r="K448" i="35"/>
  <c r="J448" i="35"/>
  <c r="O447" i="35"/>
  <c r="N447" i="35"/>
  <c r="M447" i="35"/>
  <c r="K447" i="35"/>
  <c r="J447" i="35"/>
  <c r="M446" i="35"/>
  <c r="K446" i="35"/>
  <c r="J446" i="35"/>
  <c r="O445" i="35"/>
  <c r="N445" i="35"/>
  <c r="M445" i="35"/>
  <c r="K445" i="35"/>
  <c r="J445" i="35"/>
  <c r="M444" i="35"/>
  <c r="K444" i="35"/>
  <c r="J444" i="35"/>
  <c r="O443" i="35"/>
  <c r="N443" i="35"/>
  <c r="M443" i="35"/>
  <c r="K443" i="35"/>
  <c r="J443" i="35"/>
  <c r="M442" i="35"/>
  <c r="K442" i="35"/>
  <c r="J442" i="35"/>
  <c r="O441" i="35"/>
  <c r="N441" i="35"/>
  <c r="M441" i="35"/>
  <c r="K441" i="35"/>
  <c r="J441" i="35"/>
  <c r="M440" i="35"/>
  <c r="K440" i="35"/>
  <c r="J440" i="35"/>
  <c r="O439" i="35"/>
  <c r="N439" i="35"/>
  <c r="M439" i="35"/>
  <c r="K439" i="35"/>
  <c r="J439" i="35"/>
  <c r="M438" i="35"/>
  <c r="K438" i="35"/>
  <c r="J438" i="35"/>
  <c r="O437" i="35"/>
  <c r="N437" i="35"/>
  <c r="M437" i="35"/>
  <c r="K437" i="35"/>
  <c r="J437" i="35"/>
  <c r="M436" i="35"/>
  <c r="K436" i="35"/>
  <c r="J436" i="35"/>
  <c r="O435" i="35"/>
  <c r="N435" i="35"/>
  <c r="M435" i="35"/>
  <c r="K435" i="35"/>
  <c r="J435" i="35"/>
  <c r="M434" i="35"/>
  <c r="K434" i="35"/>
  <c r="J434" i="35"/>
  <c r="O433" i="35"/>
  <c r="N433" i="35"/>
  <c r="M433" i="35"/>
  <c r="K433" i="35"/>
  <c r="J433" i="35"/>
  <c r="M432" i="35"/>
  <c r="K432" i="35"/>
  <c r="J432" i="35"/>
  <c r="O431" i="35"/>
  <c r="N431" i="35"/>
  <c r="M431" i="35"/>
  <c r="K431" i="35"/>
  <c r="J431" i="35"/>
  <c r="M430" i="35"/>
  <c r="K430" i="35"/>
  <c r="J430" i="35"/>
  <c r="O429" i="35"/>
  <c r="N429" i="35"/>
  <c r="M429" i="35"/>
  <c r="K429" i="35"/>
  <c r="J429" i="35"/>
  <c r="M428" i="35"/>
  <c r="K428" i="35"/>
  <c r="J428" i="35"/>
  <c r="O427" i="35"/>
  <c r="N427" i="35"/>
  <c r="M427" i="35"/>
  <c r="K427" i="35"/>
  <c r="J427" i="35"/>
  <c r="M426" i="35"/>
  <c r="K426" i="35"/>
  <c r="J426" i="35"/>
  <c r="O425" i="35"/>
  <c r="N425" i="35"/>
  <c r="M425" i="35"/>
  <c r="K425" i="35"/>
  <c r="J425" i="35"/>
  <c r="M424" i="35"/>
  <c r="K424" i="35"/>
  <c r="J424" i="35"/>
  <c r="O423" i="35"/>
  <c r="N423" i="35"/>
  <c r="M423" i="35"/>
  <c r="K423" i="35"/>
  <c r="J423" i="35"/>
  <c r="M422" i="35"/>
  <c r="K422" i="35"/>
  <c r="J422" i="35"/>
  <c r="O421" i="35"/>
  <c r="N421" i="35"/>
  <c r="M421" i="35"/>
  <c r="K421" i="35"/>
  <c r="J421" i="35"/>
  <c r="M420" i="35"/>
  <c r="K420" i="35"/>
  <c r="J420" i="35"/>
  <c r="O419" i="35"/>
  <c r="N419" i="35"/>
  <c r="M419" i="35"/>
  <c r="K419" i="35"/>
  <c r="J419" i="35"/>
  <c r="M418" i="35"/>
  <c r="K418" i="35"/>
  <c r="J418" i="35"/>
  <c r="O417" i="35"/>
  <c r="N417" i="35"/>
  <c r="M417" i="35"/>
  <c r="K417" i="35"/>
  <c r="J417" i="35"/>
  <c r="M416" i="35"/>
  <c r="K416" i="35"/>
  <c r="J416" i="35"/>
  <c r="O415" i="35"/>
  <c r="N415" i="35"/>
  <c r="M415" i="35"/>
  <c r="K415" i="35"/>
  <c r="J415" i="35"/>
  <c r="M414" i="35"/>
  <c r="K414" i="35"/>
  <c r="J414" i="35"/>
  <c r="O413" i="35"/>
  <c r="N413" i="35"/>
  <c r="M413" i="35"/>
  <c r="K413" i="35"/>
  <c r="J413" i="35"/>
  <c r="M412" i="35"/>
  <c r="K412" i="35"/>
  <c r="J412" i="35"/>
  <c r="O411" i="35"/>
  <c r="N411" i="35"/>
  <c r="M411" i="35"/>
  <c r="K411" i="35"/>
  <c r="J411" i="35"/>
  <c r="M410" i="35"/>
  <c r="K410" i="35"/>
  <c r="J410" i="35"/>
  <c r="O409" i="35"/>
  <c r="N409" i="35"/>
  <c r="M409" i="35"/>
  <c r="K409" i="35"/>
  <c r="J409" i="35"/>
  <c r="M408" i="35"/>
  <c r="K408" i="35"/>
  <c r="J408" i="35"/>
  <c r="O407" i="35"/>
  <c r="N407" i="35"/>
  <c r="M407" i="35"/>
  <c r="K407" i="35"/>
  <c r="J407" i="35"/>
  <c r="M406" i="35"/>
  <c r="K406" i="35"/>
  <c r="J406" i="35"/>
  <c r="O405" i="35"/>
  <c r="N405" i="35"/>
  <c r="M405" i="35"/>
  <c r="K405" i="35"/>
  <c r="J405" i="35"/>
  <c r="M404" i="35"/>
  <c r="K404" i="35"/>
  <c r="J404" i="35"/>
  <c r="O403" i="35"/>
  <c r="N403" i="35"/>
  <c r="M403" i="35"/>
  <c r="K403" i="35"/>
  <c r="J403" i="35"/>
  <c r="M402" i="35"/>
  <c r="K402" i="35"/>
  <c r="J402" i="35"/>
  <c r="O401" i="35"/>
  <c r="N401" i="35"/>
  <c r="M401" i="35"/>
  <c r="K401" i="35"/>
  <c r="J401" i="35"/>
  <c r="M400" i="35"/>
  <c r="K400" i="35"/>
  <c r="J400" i="35"/>
  <c r="O399" i="35"/>
  <c r="N399" i="35"/>
  <c r="M399" i="35"/>
  <c r="K399" i="35"/>
  <c r="J399" i="35"/>
  <c r="M398" i="35"/>
  <c r="K398" i="35"/>
  <c r="J398" i="35"/>
  <c r="O397" i="35"/>
  <c r="N397" i="35"/>
  <c r="M397" i="35"/>
  <c r="K397" i="35"/>
  <c r="J397" i="35"/>
  <c r="M396" i="35"/>
  <c r="K396" i="35"/>
  <c r="J396" i="35"/>
  <c r="O395" i="35"/>
  <c r="N395" i="35"/>
  <c r="M395" i="35"/>
  <c r="K395" i="35"/>
  <c r="J395" i="35"/>
  <c r="M394" i="35"/>
  <c r="K394" i="35"/>
  <c r="J394" i="35"/>
  <c r="O393" i="35"/>
  <c r="N393" i="35"/>
  <c r="M393" i="35"/>
  <c r="K393" i="35"/>
  <c r="J393" i="35"/>
  <c r="M392" i="35"/>
  <c r="K392" i="35"/>
  <c r="J392" i="35"/>
  <c r="O391" i="35"/>
  <c r="N391" i="35"/>
  <c r="M391" i="35"/>
  <c r="K391" i="35"/>
  <c r="J391" i="35"/>
  <c r="M390" i="35"/>
  <c r="K390" i="35"/>
  <c r="J390" i="35"/>
  <c r="O389" i="35"/>
  <c r="N389" i="35"/>
  <c r="M389" i="35"/>
  <c r="K389" i="35"/>
  <c r="J389" i="35"/>
  <c r="M388" i="35"/>
  <c r="K388" i="35"/>
  <c r="J388" i="35"/>
  <c r="O387" i="35"/>
  <c r="N387" i="35"/>
  <c r="M387" i="35"/>
  <c r="K387" i="35"/>
  <c r="J387" i="35"/>
  <c r="M386" i="35"/>
  <c r="K386" i="35"/>
  <c r="J386" i="35"/>
  <c r="O385" i="35"/>
  <c r="N385" i="35"/>
  <c r="M385" i="35"/>
  <c r="K385" i="35"/>
  <c r="J385" i="35"/>
  <c r="M384" i="35"/>
  <c r="K384" i="35"/>
  <c r="J384" i="35"/>
  <c r="O383" i="35"/>
  <c r="N383" i="35"/>
  <c r="M383" i="35"/>
  <c r="K383" i="35"/>
  <c r="J383" i="35"/>
  <c r="M382" i="35"/>
  <c r="K382" i="35"/>
  <c r="J382" i="35"/>
  <c r="M381" i="35"/>
  <c r="K381" i="35"/>
  <c r="J381" i="35"/>
  <c r="M380" i="35"/>
  <c r="K380" i="35"/>
  <c r="J380" i="35"/>
  <c r="M379" i="35"/>
  <c r="K379" i="35"/>
  <c r="J379" i="35"/>
  <c r="M378" i="35"/>
  <c r="K378" i="35"/>
  <c r="J378" i="35"/>
  <c r="O377" i="35"/>
  <c r="N377" i="35"/>
  <c r="M377" i="35"/>
  <c r="K377" i="35"/>
  <c r="J377" i="35"/>
  <c r="M374" i="35"/>
  <c r="K374" i="35"/>
  <c r="J374" i="35"/>
  <c r="O373" i="35"/>
  <c r="N373" i="35"/>
  <c r="M373" i="35"/>
  <c r="K373" i="35"/>
  <c r="J373" i="35"/>
  <c r="M372" i="35"/>
  <c r="K372" i="35"/>
  <c r="J372" i="35"/>
  <c r="O371" i="35"/>
  <c r="N371" i="35"/>
  <c r="M371" i="35"/>
  <c r="K371" i="35"/>
  <c r="J371" i="35"/>
  <c r="M370" i="35"/>
  <c r="K370" i="35"/>
  <c r="J370" i="35"/>
  <c r="O369" i="35"/>
  <c r="N369" i="35"/>
  <c r="M369" i="35"/>
  <c r="K369" i="35"/>
  <c r="J369" i="35"/>
  <c r="M368" i="35"/>
  <c r="K368" i="35"/>
  <c r="J368" i="35"/>
  <c r="O367" i="35"/>
  <c r="N367" i="35"/>
  <c r="M367" i="35"/>
  <c r="K367" i="35"/>
  <c r="J367" i="35"/>
  <c r="M366" i="35"/>
  <c r="K366" i="35"/>
  <c r="J366" i="35"/>
  <c r="O365" i="35"/>
  <c r="N365" i="35"/>
  <c r="M365" i="35"/>
  <c r="K365" i="35"/>
  <c r="J365" i="35"/>
  <c r="M364" i="35"/>
  <c r="K364" i="35"/>
  <c r="J364" i="35"/>
  <c r="O363" i="35"/>
  <c r="N363" i="35"/>
  <c r="M363" i="35"/>
  <c r="K363" i="35"/>
  <c r="J363" i="35"/>
  <c r="M362" i="35"/>
  <c r="K362" i="35"/>
  <c r="J362" i="35"/>
  <c r="O361" i="35"/>
  <c r="N361" i="35"/>
  <c r="M361" i="35"/>
  <c r="K361" i="35"/>
  <c r="J361" i="35"/>
  <c r="M360" i="35"/>
  <c r="K360" i="35"/>
  <c r="J360" i="35"/>
  <c r="O359" i="35"/>
  <c r="N359" i="35"/>
  <c r="M359" i="35"/>
  <c r="K359" i="35"/>
  <c r="J359" i="35"/>
  <c r="M358" i="35"/>
  <c r="K358" i="35"/>
  <c r="J358" i="35"/>
  <c r="O357" i="35"/>
  <c r="N357" i="35"/>
  <c r="M357" i="35"/>
  <c r="K357" i="35"/>
  <c r="J357" i="35"/>
  <c r="M356" i="35"/>
  <c r="K356" i="35"/>
  <c r="J356" i="35"/>
  <c r="O355" i="35"/>
  <c r="N355" i="35"/>
  <c r="M355" i="35"/>
  <c r="K355" i="35"/>
  <c r="J355" i="35"/>
  <c r="M354" i="35"/>
  <c r="K354" i="35"/>
  <c r="J354" i="35"/>
  <c r="O353" i="35"/>
  <c r="N353" i="35"/>
  <c r="M353" i="35"/>
  <c r="K353" i="35"/>
  <c r="J353" i="35"/>
  <c r="M352" i="35"/>
  <c r="K352" i="35"/>
  <c r="J352" i="35"/>
  <c r="O351" i="35"/>
  <c r="N351" i="35"/>
  <c r="M351" i="35"/>
  <c r="K351" i="35"/>
  <c r="J351" i="35"/>
  <c r="M350" i="35"/>
  <c r="K350" i="35"/>
  <c r="J350" i="35"/>
  <c r="O349" i="35"/>
  <c r="N349" i="35"/>
  <c r="M349" i="35"/>
  <c r="K349" i="35"/>
  <c r="J349" i="35"/>
  <c r="M348" i="35"/>
  <c r="K348" i="35"/>
  <c r="J348" i="35"/>
  <c r="O347" i="35"/>
  <c r="N347" i="35"/>
  <c r="M347" i="35"/>
  <c r="K347" i="35"/>
  <c r="J347" i="35"/>
  <c r="M346" i="35"/>
  <c r="K346" i="35"/>
  <c r="J346" i="35"/>
  <c r="O345" i="35"/>
  <c r="N345" i="35"/>
  <c r="M345" i="35"/>
  <c r="K345" i="35"/>
  <c r="J345" i="35"/>
  <c r="M344" i="35"/>
  <c r="K344" i="35"/>
  <c r="J344" i="35"/>
  <c r="O343" i="35"/>
  <c r="N343" i="35"/>
  <c r="M343" i="35"/>
  <c r="K343" i="35"/>
  <c r="J343" i="35"/>
  <c r="M342" i="35"/>
  <c r="K342" i="35"/>
  <c r="J342" i="35"/>
  <c r="O341" i="35"/>
  <c r="N341" i="35"/>
  <c r="M341" i="35"/>
  <c r="K341" i="35"/>
  <c r="J341" i="35"/>
  <c r="M340" i="35"/>
  <c r="K340" i="35"/>
  <c r="J340" i="35"/>
  <c r="O339" i="35"/>
  <c r="N339" i="35"/>
  <c r="M339" i="35"/>
  <c r="K339" i="35"/>
  <c r="J339" i="35"/>
  <c r="M338" i="35"/>
  <c r="K338" i="35"/>
  <c r="J338" i="35"/>
  <c r="O337" i="35"/>
  <c r="N337" i="35"/>
  <c r="M337" i="35"/>
  <c r="K337" i="35"/>
  <c r="J337" i="35"/>
  <c r="M336" i="35"/>
  <c r="K336" i="35"/>
  <c r="J336" i="35"/>
  <c r="O335" i="35"/>
  <c r="N335" i="35"/>
  <c r="M335" i="35"/>
  <c r="K335" i="35"/>
  <c r="J335" i="35"/>
  <c r="M334" i="35"/>
  <c r="K334" i="35"/>
  <c r="J334" i="35"/>
  <c r="O333" i="35"/>
  <c r="N333" i="35"/>
  <c r="M333" i="35"/>
  <c r="K333" i="35"/>
  <c r="J333" i="35"/>
  <c r="M332" i="35"/>
  <c r="K332" i="35"/>
  <c r="J332" i="35"/>
  <c r="O331" i="35"/>
  <c r="N331" i="35"/>
  <c r="M331" i="35"/>
  <c r="K331" i="35"/>
  <c r="J331" i="35"/>
  <c r="M330" i="35"/>
  <c r="K330" i="35"/>
  <c r="J330" i="35"/>
  <c r="O329" i="35"/>
  <c r="N329" i="35"/>
  <c r="M329" i="35"/>
  <c r="K329" i="35"/>
  <c r="J329" i="35"/>
  <c r="M328" i="35"/>
  <c r="K328" i="35"/>
  <c r="J328" i="35"/>
  <c r="O327" i="35"/>
  <c r="N327" i="35"/>
  <c r="M327" i="35"/>
  <c r="K327" i="35"/>
  <c r="J327" i="35"/>
  <c r="M326" i="35"/>
  <c r="K326" i="35"/>
  <c r="J326" i="35"/>
  <c r="O325" i="35"/>
  <c r="N325" i="35"/>
  <c r="M325" i="35"/>
  <c r="K325" i="35"/>
  <c r="J325" i="35"/>
  <c r="M324" i="35"/>
  <c r="K324" i="35"/>
  <c r="J324" i="35"/>
  <c r="O323" i="35"/>
  <c r="N323" i="35"/>
  <c r="M323" i="35"/>
  <c r="K323" i="35"/>
  <c r="J323" i="35"/>
  <c r="M322" i="35"/>
  <c r="K322" i="35"/>
  <c r="J322" i="35"/>
  <c r="O321" i="35"/>
  <c r="N321" i="35"/>
  <c r="M321" i="35"/>
  <c r="K321" i="35"/>
  <c r="J321" i="35"/>
  <c r="M320" i="35"/>
  <c r="K320" i="35"/>
  <c r="J320" i="35"/>
  <c r="O319" i="35"/>
  <c r="N319" i="35"/>
  <c r="M319" i="35"/>
  <c r="K319" i="35"/>
  <c r="J319" i="35"/>
  <c r="M318" i="35"/>
  <c r="K318" i="35"/>
  <c r="J318" i="35"/>
  <c r="O317" i="35"/>
  <c r="N317" i="35"/>
  <c r="M317" i="35"/>
  <c r="K317" i="35"/>
  <c r="J317" i="35"/>
  <c r="M316" i="35"/>
  <c r="K316" i="35"/>
  <c r="J316" i="35"/>
  <c r="O315" i="35"/>
  <c r="N315" i="35"/>
  <c r="M315" i="35"/>
  <c r="K315" i="35"/>
  <c r="J315" i="35"/>
  <c r="M314" i="35"/>
  <c r="K314" i="35"/>
  <c r="J314" i="35"/>
  <c r="O313" i="35"/>
  <c r="N313" i="35"/>
  <c r="M313" i="35"/>
  <c r="K313" i="35"/>
  <c r="J313" i="35"/>
  <c r="M312" i="35"/>
  <c r="K312" i="35"/>
  <c r="J312" i="35"/>
  <c r="O311" i="35"/>
  <c r="N311" i="35"/>
  <c r="M311" i="35"/>
  <c r="K311" i="35"/>
  <c r="J311" i="35"/>
  <c r="M310" i="35"/>
  <c r="K310" i="35"/>
  <c r="J310" i="35"/>
  <c r="O309" i="35"/>
  <c r="N309" i="35"/>
  <c r="M309" i="35"/>
  <c r="K309" i="35"/>
  <c r="J309" i="35"/>
  <c r="M308" i="35"/>
  <c r="K308" i="35"/>
  <c r="J308" i="35"/>
  <c r="O307" i="35"/>
  <c r="N307" i="35"/>
  <c r="M307" i="35"/>
  <c r="K307" i="35"/>
  <c r="J307" i="35"/>
  <c r="M306" i="35"/>
  <c r="K306" i="35"/>
  <c r="J306" i="35"/>
  <c r="O305" i="35"/>
  <c r="N305" i="35"/>
  <c r="M305" i="35"/>
  <c r="K305" i="35"/>
  <c r="J305" i="35"/>
  <c r="M304" i="35"/>
  <c r="K304" i="35"/>
  <c r="J304" i="35"/>
  <c r="O303" i="35"/>
  <c r="N303" i="35"/>
  <c r="M303" i="35"/>
  <c r="K303" i="35"/>
  <c r="J303" i="35"/>
  <c r="M302" i="35"/>
  <c r="K302" i="35"/>
  <c r="J302" i="35"/>
  <c r="O301" i="35"/>
  <c r="N301" i="35"/>
  <c r="M301" i="35"/>
  <c r="K301" i="35"/>
  <c r="J301" i="35"/>
  <c r="M300" i="35"/>
  <c r="K300" i="35"/>
  <c r="J300" i="35"/>
  <c r="O299" i="35"/>
  <c r="N299" i="35"/>
  <c r="M299" i="35"/>
  <c r="K299" i="35"/>
  <c r="J299" i="35"/>
  <c r="M298" i="35"/>
  <c r="K298" i="35"/>
  <c r="J298" i="35"/>
  <c r="O297" i="35"/>
  <c r="N297" i="35"/>
  <c r="M297" i="35"/>
  <c r="K297" i="35"/>
  <c r="J297" i="35"/>
  <c r="M296" i="35"/>
  <c r="K296" i="35"/>
  <c r="J296" i="35"/>
  <c r="O295" i="35"/>
  <c r="N295" i="35"/>
  <c r="M295" i="35"/>
  <c r="K295" i="35"/>
  <c r="J295" i="35"/>
  <c r="M294" i="35"/>
  <c r="K294" i="35"/>
  <c r="J294" i="35"/>
  <c r="O293" i="35"/>
  <c r="N293" i="35"/>
  <c r="M293" i="35"/>
  <c r="K293" i="35"/>
  <c r="J293" i="35"/>
  <c r="M292" i="35"/>
  <c r="K292" i="35"/>
  <c r="J292" i="35"/>
  <c r="O291" i="35"/>
  <c r="N291" i="35"/>
  <c r="M291" i="35"/>
  <c r="K291" i="35"/>
  <c r="J291" i="35"/>
  <c r="M290" i="35"/>
  <c r="K290" i="35"/>
  <c r="J290" i="35"/>
  <c r="O289" i="35"/>
  <c r="N289" i="35"/>
  <c r="M289" i="35"/>
  <c r="K289" i="35"/>
  <c r="J289" i="35"/>
  <c r="M288" i="35"/>
  <c r="K288" i="35"/>
  <c r="J288" i="35"/>
  <c r="O287" i="35"/>
  <c r="N287" i="35"/>
  <c r="M287" i="35"/>
  <c r="K287" i="35"/>
  <c r="J287" i="35"/>
  <c r="M286" i="35"/>
  <c r="K286" i="35"/>
  <c r="J286" i="35"/>
  <c r="O285" i="35"/>
  <c r="N285" i="35"/>
  <c r="M285" i="35"/>
  <c r="K285" i="35"/>
  <c r="J285" i="35"/>
  <c r="M284" i="35"/>
  <c r="K284" i="35"/>
  <c r="J284" i="35"/>
  <c r="O283" i="35"/>
  <c r="N283" i="35"/>
  <c r="M283" i="35"/>
  <c r="K283" i="35"/>
  <c r="J283" i="35"/>
  <c r="M282" i="35"/>
  <c r="K282" i="35"/>
  <c r="J282" i="35"/>
  <c r="O281" i="35"/>
  <c r="N281" i="35"/>
  <c r="M281" i="35"/>
  <c r="K281" i="35"/>
  <c r="J281" i="35"/>
  <c r="M280" i="35"/>
  <c r="K280" i="35"/>
  <c r="J280" i="35"/>
  <c r="O279" i="35"/>
  <c r="N279" i="35"/>
  <c r="M279" i="35"/>
  <c r="K279" i="35"/>
  <c r="J279" i="35"/>
  <c r="M278" i="35"/>
  <c r="K278" i="35"/>
  <c r="J278" i="35"/>
  <c r="O277" i="35"/>
  <c r="N277" i="35"/>
  <c r="M277" i="35"/>
  <c r="K277" i="35"/>
  <c r="J277" i="35"/>
  <c r="M276" i="35"/>
  <c r="K276" i="35"/>
  <c r="J276" i="35"/>
  <c r="O275" i="35"/>
  <c r="N275" i="35"/>
  <c r="M275" i="35"/>
  <c r="K275" i="35"/>
  <c r="J275" i="35"/>
  <c r="M274" i="35"/>
  <c r="K274" i="35"/>
  <c r="J274" i="35"/>
  <c r="O273" i="35"/>
  <c r="N273" i="35"/>
  <c r="M273" i="35"/>
  <c r="K273" i="35"/>
  <c r="J273" i="35"/>
  <c r="M272" i="35"/>
  <c r="K272" i="35"/>
  <c r="J272" i="35"/>
  <c r="O271" i="35"/>
  <c r="N271" i="35"/>
  <c r="M271" i="35"/>
  <c r="K271" i="35"/>
  <c r="J271" i="35"/>
  <c r="M270" i="35"/>
  <c r="K270" i="35"/>
  <c r="J270" i="35"/>
  <c r="O269" i="35"/>
  <c r="N269" i="35"/>
  <c r="M269" i="35"/>
  <c r="K269" i="35"/>
  <c r="J269" i="35"/>
  <c r="M268" i="35"/>
  <c r="K268" i="35"/>
  <c r="J268" i="35"/>
  <c r="O267" i="35"/>
  <c r="N267" i="35"/>
  <c r="M267" i="35"/>
  <c r="K267" i="35"/>
  <c r="J267" i="35"/>
  <c r="M266" i="35"/>
  <c r="K266" i="35"/>
  <c r="J266" i="35"/>
  <c r="O265" i="35"/>
  <c r="N265" i="35"/>
  <c r="M265" i="35"/>
  <c r="K265" i="35"/>
  <c r="J265" i="35"/>
  <c r="M264" i="35"/>
  <c r="K264" i="35"/>
  <c r="J264" i="35"/>
  <c r="O263" i="35"/>
  <c r="N263" i="35"/>
  <c r="M263" i="35"/>
  <c r="K263" i="35"/>
  <c r="J263" i="35"/>
  <c r="M262" i="35"/>
  <c r="K262" i="35"/>
  <c r="J262" i="35"/>
  <c r="O261" i="35"/>
  <c r="N261" i="35"/>
  <c r="M261" i="35"/>
  <c r="K261" i="35"/>
  <c r="J261" i="35"/>
  <c r="M260" i="35"/>
  <c r="K260" i="35"/>
  <c r="J260" i="35"/>
  <c r="O259" i="35"/>
  <c r="N259" i="35"/>
  <c r="M259" i="35"/>
  <c r="K259" i="35"/>
  <c r="J259" i="35"/>
  <c r="M258" i="35"/>
  <c r="K258" i="35"/>
  <c r="J258" i="35"/>
  <c r="O257" i="35"/>
  <c r="N257" i="35"/>
  <c r="M257" i="35"/>
  <c r="K257" i="35"/>
  <c r="J257" i="35"/>
  <c r="M256" i="35"/>
  <c r="K256" i="35"/>
  <c r="J256" i="35"/>
  <c r="O255" i="35"/>
  <c r="N255" i="35"/>
  <c r="M255" i="35"/>
  <c r="K255" i="35"/>
  <c r="J255" i="35"/>
  <c r="M254" i="35"/>
  <c r="K254" i="35"/>
  <c r="J254" i="35"/>
  <c r="O253" i="35"/>
  <c r="N253" i="35"/>
  <c r="M253" i="35"/>
  <c r="K253" i="35"/>
  <c r="J253" i="35"/>
  <c r="M252" i="35"/>
  <c r="K252" i="35"/>
  <c r="J252" i="35"/>
  <c r="O251" i="35"/>
  <c r="N251" i="35"/>
  <c r="M251" i="35"/>
  <c r="K251" i="35"/>
  <c r="J251" i="35"/>
  <c r="M250" i="35"/>
  <c r="K250" i="35"/>
  <c r="J250" i="35"/>
  <c r="O249" i="35"/>
  <c r="N249" i="35"/>
  <c r="M249" i="35"/>
  <c r="K249" i="35"/>
  <c r="J249" i="35"/>
  <c r="M248" i="35"/>
  <c r="K248" i="35"/>
  <c r="J248" i="35"/>
  <c r="O247" i="35"/>
  <c r="N247" i="35"/>
  <c r="M247" i="35"/>
  <c r="K247" i="35"/>
  <c r="J247" i="35"/>
  <c r="M246" i="35"/>
  <c r="K246" i="35"/>
  <c r="J246" i="35"/>
  <c r="O245" i="35"/>
  <c r="N245" i="35"/>
  <c r="M245" i="35"/>
  <c r="K245" i="35"/>
  <c r="J245" i="35"/>
  <c r="M244" i="35"/>
  <c r="K244" i="35"/>
  <c r="J244" i="35"/>
  <c r="O243" i="35"/>
  <c r="N243" i="35"/>
  <c r="M243" i="35"/>
  <c r="K243" i="35"/>
  <c r="J243" i="35"/>
  <c r="M242" i="35"/>
  <c r="K242" i="35"/>
  <c r="J242" i="35"/>
  <c r="O241" i="35"/>
  <c r="N241" i="35"/>
  <c r="M241" i="35"/>
  <c r="K241" i="35"/>
  <c r="J241" i="35"/>
  <c r="M240" i="35"/>
  <c r="K240" i="35"/>
  <c r="J240" i="35"/>
  <c r="O239" i="35"/>
  <c r="N239" i="35"/>
  <c r="M239" i="35"/>
  <c r="K239" i="35"/>
  <c r="J239" i="35"/>
  <c r="M238" i="35"/>
  <c r="K238" i="35"/>
  <c r="J238" i="35"/>
  <c r="O237" i="35"/>
  <c r="N237" i="35"/>
  <c r="M237" i="35"/>
  <c r="K237" i="35"/>
  <c r="J237" i="35"/>
  <c r="M236" i="35"/>
  <c r="K236" i="35"/>
  <c r="J236" i="35"/>
  <c r="O235" i="35"/>
  <c r="N235" i="35"/>
  <c r="M235" i="35"/>
  <c r="K235" i="35"/>
  <c r="J235" i="35"/>
  <c r="M234" i="35"/>
  <c r="K234" i="35"/>
  <c r="J234" i="35"/>
  <c r="O233" i="35"/>
  <c r="N233" i="35"/>
  <c r="M233" i="35"/>
  <c r="K233" i="35"/>
  <c r="J233" i="35"/>
  <c r="M232" i="35"/>
  <c r="K232" i="35"/>
  <c r="J232" i="35"/>
  <c r="O231" i="35"/>
  <c r="N231" i="35"/>
  <c r="M231" i="35"/>
  <c r="K231" i="35"/>
  <c r="J231" i="35"/>
  <c r="M230" i="35"/>
  <c r="K230" i="35"/>
  <c r="J230" i="35"/>
  <c r="O229" i="35"/>
  <c r="N229" i="35"/>
  <c r="M229" i="35"/>
  <c r="K229" i="35"/>
  <c r="J229" i="35"/>
  <c r="M228" i="35"/>
  <c r="K228" i="35"/>
  <c r="J228" i="35"/>
  <c r="O227" i="35"/>
  <c r="N227" i="35"/>
  <c r="M227" i="35"/>
  <c r="K227" i="35"/>
  <c r="J227" i="35"/>
  <c r="M226" i="35"/>
  <c r="K226" i="35"/>
  <c r="J226" i="35"/>
  <c r="O225" i="35"/>
  <c r="N225" i="35"/>
  <c r="M225" i="35"/>
  <c r="K225" i="35"/>
  <c r="J225" i="35"/>
  <c r="M224" i="35"/>
  <c r="K224" i="35"/>
  <c r="J224" i="35"/>
  <c r="O223" i="35"/>
  <c r="N223" i="35"/>
  <c r="M223" i="35"/>
  <c r="K223" i="35"/>
  <c r="J223" i="35"/>
  <c r="M222" i="35"/>
  <c r="K222" i="35"/>
  <c r="J222" i="35"/>
  <c r="O221" i="35"/>
  <c r="N221" i="35"/>
  <c r="M221" i="35"/>
  <c r="K221" i="35"/>
  <c r="J221" i="35"/>
  <c r="M220" i="35"/>
  <c r="K220" i="35"/>
  <c r="J220" i="35"/>
  <c r="O219" i="35"/>
  <c r="N219" i="35"/>
  <c r="M219" i="35"/>
  <c r="K219" i="35"/>
  <c r="J219" i="35"/>
  <c r="M218" i="35"/>
  <c r="K218" i="35"/>
  <c r="J218" i="35"/>
  <c r="O217" i="35"/>
  <c r="N217" i="35"/>
  <c r="M217" i="35"/>
  <c r="K217" i="35"/>
  <c r="J217" i="35"/>
  <c r="M216" i="35"/>
  <c r="K216" i="35"/>
  <c r="J216" i="35"/>
  <c r="O215" i="35"/>
  <c r="N215" i="35"/>
  <c r="M215" i="35"/>
  <c r="K215" i="35"/>
  <c r="J215" i="35"/>
  <c r="M214" i="35"/>
  <c r="K214" i="35"/>
  <c r="J214" i="35"/>
  <c r="O213" i="35"/>
  <c r="N213" i="35"/>
  <c r="M213" i="35"/>
  <c r="K213" i="35"/>
  <c r="J213" i="35"/>
  <c r="M212" i="35"/>
  <c r="K212" i="35"/>
  <c r="J212" i="35"/>
  <c r="O211" i="35"/>
  <c r="N211" i="35"/>
  <c r="M211" i="35"/>
  <c r="K211" i="35"/>
  <c r="J211" i="35"/>
  <c r="M210" i="35"/>
  <c r="K210" i="35"/>
  <c r="J210" i="35"/>
  <c r="O209" i="35"/>
  <c r="N209" i="35"/>
  <c r="M209" i="35"/>
  <c r="K209" i="35"/>
  <c r="J209" i="35"/>
  <c r="M208" i="35"/>
  <c r="K208" i="35"/>
  <c r="J208" i="35"/>
  <c r="O207" i="35"/>
  <c r="N207" i="35"/>
  <c r="M207" i="35"/>
  <c r="K207" i="35"/>
  <c r="J207" i="35"/>
  <c r="M206" i="35"/>
  <c r="K206" i="35"/>
  <c r="J206" i="35"/>
  <c r="O205" i="35"/>
  <c r="N205" i="35"/>
  <c r="M205" i="35"/>
  <c r="K205" i="35"/>
  <c r="J205" i="35"/>
  <c r="M204" i="35"/>
  <c r="K204" i="35"/>
  <c r="J204" i="35"/>
  <c r="O203" i="35"/>
  <c r="N203" i="35"/>
  <c r="M203" i="35"/>
  <c r="K203" i="35"/>
  <c r="J203" i="35"/>
  <c r="M202" i="35"/>
  <c r="K202" i="35"/>
  <c r="J202" i="35"/>
  <c r="O201" i="35"/>
  <c r="N201" i="35"/>
  <c r="M201" i="35"/>
  <c r="K201" i="35"/>
  <c r="J201" i="35"/>
  <c r="M200" i="35"/>
  <c r="K200" i="35"/>
  <c r="J200" i="35"/>
  <c r="O199" i="35"/>
  <c r="N199" i="35"/>
  <c r="M199" i="35"/>
  <c r="K199" i="35"/>
  <c r="J199" i="35"/>
  <c r="M198" i="35"/>
  <c r="K198" i="35"/>
  <c r="J198" i="35"/>
  <c r="O197" i="35"/>
  <c r="N197" i="35"/>
  <c r="M197" i="35"/>
  <c r="K197" i="35"/>
  <c r="J197" i="35"/>
  <c r="M196" i="35"/>
  <c r="K196" i="35"/>
  <c r="J196" i="35"/>
  <c r="O195" i="35"/>
  <c r="N195" i="35"/>
  <c r="M195" i="35"/>
  <c r="K195" i="35"/>
  <c r="J195" i="35"/>
  <c r="M194" i="35"/>
  <c r="K194" i="35"/>
  <c r="J194" i="35"/>
  <c r="O193" i="35"/>
  <c r="N193" i="35"/>
  <c r="M193" i="35"/>
  <c r="K193" i="35"/>
  <c r="J193" i="35"/>
  <c r="M192" i="35"/>
  <c r="K192" i="35"/>
  <c r="J192" i="35"/>
  <c r="O191" i="35"/>
  <c r="N191" i="35"/>
  <c r="M191" i="35"/>
  <c r="K191" i="35"/>
  <c r="J191" i="35"/>
  <c r="M190" i="35"/>
  <c r="K190" i="35"/>
  <c r="J190" i="35"/>
  <c r="O189" i="35"/>
  <c r="N189" i="35"/>
  <c r="M189" i="35"/>
  <c r="K189" i="35"/>
  <c r="J189" i="35"/>
  <c r="M188" i="35"/>
  <c r="K188" i="35"/>
  <c r="J188" i="35"/>
  <c r="O187" i="35"/>
  <c r="N187" i="35"/>
  <c r="M187" i="35"/>
  <c r="K187" i="35"/>
  <c r="J187" i="35"/>
  <c r="M186" i="35"/>
  <c r="K186" i="35"/>
  <c r="J186" i="35"/>
  <c r="O185" i="35"/>
  <c r="N185" i="35"/>
  <c r="M185" i="35"/>
  <c r="K185" i="35"/>
  <c r="J185" i="35"/>
  <c r="M184" i="35"/>
  <c r="K184" i="35"/>
  <c r="J184" i="35"/>
  <c r="O183" i="35"/>
  <c r="N183" i="35"/>
  <c r="M183" i="35"/>
  <c r="K183" i="35"/>
  <c r="J183" i="35"/>
  <c r="M182" i="35"/>
  <c r="K182" i="35"/>
  <c r="J182" i="35"/>
  <c r="O181" i="35"/>
  <c r="N181" i="35"/>
  <c r="M181" i="35"/>
  <c r="K181" i="35"/>
  <c r="J181" i="35"/>
  <c r="M180" i="35"/>
  <c r="K180" i="35"/>
  <c r="J180" i="35"/>
  <c r="O179" i="35"/>
  <c r="N179" i="35"/>
  <c r="M179" i="35"/>
  <c r="K179" i="35"/>
  <c r="J179" i="35"/>
  <c r="M178" i="35"/>
  <c r="K178" i="35"/>
  <c r="J178" i="35"/>
  <c r="O177" i="35"/>
  <c r="N177" i="35"/>
  <c r="M177" i="35"/>
  <c r="K177" i="35"/>
  <c r="J177" i="35"/>
  <c r="M176" i="35"/>
  <c r="K176" i="35"/>
  <c r="J176" i="35"/>
  <c r="O175" i="35"/>
  <c r="N175" i="35"/>
  <c r="M175" i="35"/>
  <c r="K175" i="35"/>
  <c r="J175" i="35"/>
  <c r="M174" i="35"/>
  <c r="K174" i="35"/>
  <c r="J174" i="35"/>
  <c r="O173" i="35"/>
  <c r="N173" i="35"/>
  <c r="M173" i="35"/>
  <c r="K173" i="35"/>
  <c r="J173" i="35"/>
  <c r="M172" i="35"/>
  <c r="K172" i="35"/>
  <c r="J172" i="35"/>
  <c r="O171" i="35"/>
  <c r="N171" i="35"/>
  <c r="M171" i="35"/>
  <c r="K171" i="35"/>
  <c r="J171" i="35"/>
  <c r="M170" i="35"/>
  <c r="K170" i="35"/>
  <c r="J170" i="35"/>
  <c r="O169" i="35"/>
  <c r="N169" i="35"/>
  <c r="M169" i="35"/>
  <c r="K169" i="35"/>
  <c r="J169" i="35"/>
  <c r="M168" i="35"/>
  <c r="K168" i="35"/>
  <c r="J168" i="35"/>
  <c r="O167" i="35"/>
  <c r="N167" i="35"/>
  <c r="M167" i="35"/>
  <c r="K167" i="35"/>
  <c r="J167" i="35"/>
  <c r="M166" i="35"/>
  <c r="K166" i="35"/>
  <c r="J166" i="35"/>
  <c r="O165" i="35"/>
  <c r="N165" i="35"/>
  <c r="M165" i="35"/>
  <c r="K165" i="35"/>
  <c r="J165" i="35"/>
  <c r="M164" i="35"/>
  <c r="K164" i="35"/>
  <c r="J164" i="35"/>
  <c r="O163" i="35"/>
  <c r="N163" i="35"/>
  <c r="M163" i="35"/>
  <c r="K163" i="35"/>
  <c r="J163" i="35"/>
  <c r="M162" i="35"/>
  <c r="K162" i="35"/>
  <c r="J162" i="35"/>
  <c r="O161" i="35"/>
  <c r="N161" i="35"/>
  <c r="M161" i="35"/>
  <c r="K161" i="35"/>
  <c r="J161" i="35"/>
  <c r="M160" i="35"/>
  <c r="K160" i="35"/>
  <c r="J160" i="35"/>
  <c r="O159" i="35"/>
  <c r="N159" i="35"/>
  <c r="M159" i="35"/>
  <c r="K159" i="35"/>
  <c r="J159" i="35"/>
  <c r="M158" i="35"/>
  <c r="K158" i="35"/>
  <c r="J158" i="35"/>
  <c r="O157" i="35"/>
  <c r="N157" i="35"/>
  <c r="M157" i="35"/>
  <c r="K157" i="35"/>
  <c r="J157" i="35"/>
  <c r="M156" i="35"/>
  <c r="K156" i="35"/>
  <c r="J156" i="35"/>
  <c r="O155" i="35"/>
  <c r="N155" i="35"/>
  <c r="M155" i="35"/>
  <c r="K155" i="35"/>
  <c r="J155" i="35"/>
  <c r="M154" i="35"/>
  <c r="K154" i="35"/>
  <c r="J154" i="35"/>
  <c r="O153" i="35"/>
  <c r="N153" i="35"/>
  <c r="M153" i="35"/>
  <c r="K153" i="35"/>
  <c r="J153" i="35"/>
  <c r="M152" i="35"/>
  <c r="K152" i="35"/>
  <c r="J152" i="35"/>
  <c r="O151" i="35"/>
  <c r="N151" i="35"/>
  <c r="M151" i="35"/>
  <c r="K151" i="35"/>
  <c r="J151" i="35"/>
  <c r="M150" i="35"/>
  <c r="K150" i="35"/>
  <c r="J150" i="35"/>
  <c r="O149" i="35"/>
  <c r="N149" i="35"/>
  <c r="M149" i="35"/>
  <c r="K149" i="35"/>
  <c r="J149" i="35"/>
  <c r="M148" i="35"/>
  <c r="K148" i="35"/>
  <c r="J148" i="35"/>
  <c r="O147" i="35"/>
  <c r="N147" i="35"/>
  <c r="M147" i="35"/>
  <c r="K147" i="35"/>
  <c r="J147" i="35"/>
  <c r="M146" i="35"/>
  <c r="K146" i="35"/>
  <c r="J146" i="35"/>
  <c r="O145" i="35"/>
  <c r="N145" i="35"/>
  <c r="M145" i="35"/>
  <c r="K145" i="35"/>
  <c r="J145" i="35"/>
  <c r="M144" i="35"/>
  <c r="K144" i="35"/>
  <c r="J144" i="35"/>
  <c r="O143" i="35"/>
  <c r="N143" i="35"/>
  <c r="M143" i="35"/>
  <c r="K143" i="35"/>
  <c r="J143" i="35"/>
  <c r="M142" i="35"/>
  <c r="K142" i="35"/>
  <c r="J142" i="35"/>
  <c r="O141" i="35"/>
  <c r="N141" i="35"/>
  <c r="M141" i="35"/>
  <c r="K141" i="35"/>
  <c r="J141" i="35"/>
  <c r="M140" i="35"/>
  <c r="K140" i="35"/>
  <c r="J140" i="35"/>
  <c r="O139" i="35"/>
  <c r="N139" i="35"/>
  <c r="M139" i="35"/>
  <c r="K139" i="35"/>
  <c r="J139" i="35"/>
  <c r="M138" i="35"/>
  <c r="K138" i="35"/>
  <c r="J138" i="35"/>
  <c r="O137" i="35"/>
  <c r="N137" i="35"/>
  <c r="M137" i="35"/>
  <c r="K137" i="35"/>
  <c r="J137" i="35"/>
  <c r="M136" i="35"/>
  <c r="K136" i="35"/>
  <c r="J136" i="35"/>
  <c r="O135" i="35"/>
  <c r="N135" i="35"/>
  <c r="M135" i="35"/>
  <c r="K135" i="35"/>
  <c r="J135" i="35"/>
  <c r="M134" i="35"/>
  <c r="K134" i="35"/>
  <c r="J134" i="35"/>
  <c r="O133" i="35"/>
  <c r="N133" i="35"/>
  <c r="M133" i="35"/>
  <c r="K133" i="35"/>
  <c r="J133" i="35"/>
  <c r="M132" i="35"/>
  <c r="K132" i="35"/>
  <c r="J132" i="35"/>
  <c r="O131" i="35"/>
  <c r="N131" i="35"/>
  <c r="M131" i="35"/>
  <c r="K131" i="35"/>
  <c r="J131" i="35"/>
  <c r="M130" i="35"/>
  <c r="K130" i="35"/>
  <c r="J130" i="35"/>
  <c r="O129" i="35"/>
  <c r="N129" i="35"/>
  <c r="M129" i="35"/>
  <c r="K129" i="35"/>
  <c r="J129" i="35"/>
  <c r="M128" i="35"/>
  <c r="K128" i="35"/>
  <c r="J128" i="35"/>
  <c r="O127" i="35"/>
  <c r="N127" i="35"/>
  <c r="M127" i="35"/>
  <c r="K127" i="35"/>
  <c r="J127" i="35"/>
  <c r="M126" i="35"/>
  <c r="K126" i="35"/>
  <c r="J126" i="35"/>
  <c r="O125" i="35"/>
  <c r="N125" i="35"/>
  <c r="M125" i="35"/>
  <c r="K125" i="35"/>
  <c r="J125" i="35"/>
  <c r="M124" i="35"/>
  <c r="K124" i="35"/>
  <c r="J124" i="35"/>
  <c r="O123" i="35"/>
  <c r="N123" i="35"/>
  <c r="M123" i="35"/>
  <c r="K123" i="35"/>
  <c r="J123" i="35"/>
  <c r="M122" i="35"/>
  <c r="K122" i="35"/>
  <c r="J122" i="35"/>
  <c r="O121" i="35"/>
  <c r="N121" i="35"/>
  <c r="M121" i="35"/>
  <c r="K121" i="35"/>
  <c r="J121" i="35"/>
  <c r="M120" i="35"/>
  <c r="K120" i="35"/>
  <c r="J120" i="35"/>
  <c r="O119" i="35"/>
  <c r="N119" i="35"/>
  <c r="M119" i="35"/>
  <c r="K119" i="35"/>
  <c r="J119" i="35"/>
  <c r="M118" i="35"/>
  <c r="K118" i="35"/>
  <c r="J118" i="35"/>
  <c r="O117" i="35"/>
  <c r="N117" i="35"/>
  <c r="M117" i="35"/>
  <c r="K117" i="35"/>
  <c r="J117" i="35"/>
  <c r="M116" i="35"/>
  <c r="K116" i="35"/>
  <c r="J116" i="35"/>
  <c r="O115" i="35"/>
  <c r="N115" i="35"/>
  <c r="M115" i="35"/>
  <c r="K115" i="35"/>
  <c r="J115" i="35"/>
  <c r="M114" i="35"/>
  <c r="K114" i="35"/>
  <c r="J114" i="35"/>
  <c r="O113" i="35"/>
  <c r="N113" i="35"/>
  <c r="M113" i="35"/>
  <c r="K113" i="35"/>
  <c r="J113" i="35"/>
  <c r="M112" i="35"/>
  <c r="K112" i="35"/>
  <c r="J112" i="35"/>
  <c r="O111" i="35"/>
  <c r="N111" i="35"/>
  <c r="M111" i="35"/>
  <c r="K111" i="35"/>
  <c r="J111" i="35"/>
  <c r="M110" i="35"/>
  <c r="K110" i="35"/>
  <c r="J110" i="35"/>
  <c r="AA109" i="35"/>
  <c r="Z109" i="35"/>
  <c r="O109" i="35"/>
  <c r="N109" i="35"/>
  <c r="M109" i="35"/>
  <c r="K109" i="35"/>
  <c r="J109" i="35"/>
  <c r="AA108" i="35"/>
  <c r="Z108" i="35"/>
  <c r="M108" i="35"/>
  <c r="K108" i="35"/>
  <c r="J108" i="35"/>
  <c r="AA107" i="35"/>
  <c r="Z107" i="35"/>
  <c r="O107" i="35"/>
  <c r="N107" i="35"/>
  <c r="M107" i="35"/>
  <c r="K107" i="35"/>
  <c r="J107" i="35"/>
  <c r="AA106" i="35"/>
  <c r="Z106" i="35"/>
  <c r="M106" i="35"/>
  <c r="K106" i="35"/>
  <c r="J106" i="35"/>
  <c r="AA105" i="35"/>
  <c r="Z105" i="35"/>
  <c r="O105" i="35"/>
  <c r="N105" i="35"/>
  <c r="M105" i="35"/>
  <c r="K105" i="35"/>
  <c r="J105" i="35"/>
  <c r="AA104" i="35"/>
  <c r="Z104" i="35"/>
  <c r="M104" i="35"/>
  <c r="K104" i="35"/>
  <c r="J104" i="35"/>
  <c r="AA103" i="35"/>
  <c r="Z103" i="35"/>
  <c r="O103" i="35"/>
  <c r="N103" i="35"/>
  <c r="M103" i="35"/>
  <c r="K103" i="35"/>
  <c r="J103" i="35"/>
  <c r="AA102" i="35"/>
  <c r="Z102" i="35"/>
  <c r="M102" i="35"/>
  <c r="K102" i="35"/>
  <c r="J102" i="35"/>
  <c r="AA101" i="35"/>
  <c r="Z101" i="35"/>
  <c r="O101" i="35"/>
  <c r="N101" i="35"/>
  <c r="M101" i="35"/>
  <c r="K101" i="35"/>
  <c r="J101" i="35"/>
  <c r="AA100" i="35"/>
  <c r="Z100" i="35"/>
  <c r="M100" i="35"/>
  <c r="K100" i="35"/>
  <c r="J100" i="35"/>
  <c r="AA99" i="35"/>
  <c r="Z99" i="35"/>
  <c r="O99" i="35"/>
  <c r="N99" i="35"/>
  <c r="M99" i="35"/>
  <c r="K99" i="35"/>
  <c r="J99" i="35"/>
  <c r="AA98" i="35"/>
  <c r="Z98" i="35"/>
  <c r="M98" i="35"/>
  <c r="K98" i="35"/>
  <c r="J98" i="35"/>
  <c r="AA97" i="35"/>
  <c r="Z97" i="35"/>
  <c r="O97" i="35"/>
  <c r="N97" i="35"/>
  <c r="M97" i="35"/>
  <c r="K97" i="35"/>
  <c r="J97" i="35"/>
  <c r="AA96" i="35"/>
  <c r="Z96" i="35"/>
  <c r="M96" i="35"/>
  <c r="K96" i="35"/>
  <c r="J96" i="35"/>
  <c r="AA95" i="35"/>
  <c r="Z95" i="35"/>
  <c r="O95" i="35"/>
  <c r="N95" i="35"/>
  <c r="M95" i="35"/>
  <c r="K95" i="35"/>
  <c r="J95" i="35"/>
  <c r="AA94" i="35"/>
  <c r="Z94" i="35"/>
  <c r="M94" i="35"/>
  <c r="K94" i="35"/>
  <c r="J94" i="35"/>
  <c r="AA93" i="35"/>
  <c r="Z93" i="35"/>
  <c r="O93" i="35"/>
  <c r="N93" i="35"/>
  <c r="M93" i="35"/>
  <c r="K93" i="35"/>
  <c r="J93" i="35"/>
  <c r="AA92" i="35"/>
  <c r="Z92" i="35"/>
  <c r="M92" i="35"/>
  <c r="K92" i="35"/>
  <c r="J92" i="35"/>
  <c r="AA91" i="35"/>
  <c r="Z91" i="35"/>
  <c r="O91" i="35"/>
  <c r="N91" i="35"/>
  <c r="M91" i="35"/>
  <c r="K91" i="35"/>
  <c r="J91" i="35"/>
  <c r="AA90" i="35"/>
  <c r="Z90" i="35"/>
  <c r="M90" i="35"/>
  <c r="K90" i="35"/>
  <c r="J90" i="35"/>
  <c r="AA89" i="35"/>
  <c r="Z89" i="35"/>
  <c r="O89" i="35"/>
  <c r="N89" i="35"/>
  <c r="M89" i="35"/>
  <c r="K89" i="35"/>
  <c r="J89" i="35"/>
  <c r="AA88" i="35"/>
  <c r="Z88" i="35"/>
  <c r="M88" i="35"/>
  <c r="K88" i="35"/>
  <c r="J88" i="35"/>
  <c r="AA87" i="35"/>
  <c r="Z87" i="35"/>
  <c r="O87" i="35"/>
  <c r="N87" i="35"/>
  <c r="M87" i="35"/>
  <c r="K87" i="35"/>
  <c r="J87" i="35"/>
  <c r="AA86" i="35"/>
  <c r="Z86" i="35"/>
  <c r="M86" i="35"/>
  <c r="K86" i="35"/>
  <c r="J86" i="35"/>
  <c r="AA85" i="35"/>
  <c r="Z85" i="35"/>
  <c r="O85" i="35"/>
  <c r="N85" i="35"/>
  <c r="M85" i="35"/>
  <c r="K85" i="35"/>
  <c r="J85" i="35"/>
  <c r="AA84" i="35"/>
  <c r="Z84" i="35"/>
  <c r="M84" i="35"/>
  <c r="K84" i="35"/>
  <c r="J84" i="35"/>
  <c r="AA83" i="35"/>
  <c r="Z83" i="35"/>
  <c r="O83" i="35"/>
  <c r="N83" i="35"/>
  <c r="M83" i="35"/>
  <c r="K83" i="35"/>
  <c r="J83" i="35"/>
  <c r="AA82" i="35"/>
  <c r="Z82" i="35"/>
  <c r="M82" i="35"/>
  <c r="K82" i="35"/>
  <c r="J82" i="35"/>
  <c r="AA81" i="35"/>
  <c r="Z81" i="35"/>
  <c r="O81" i="35"/>
  <c r="N81" i="35"/>
  <c r="M81" i="35"/>
  <c r="K81" i="35"/>
  <c r="J81" i="35"/>
  <c r="AA80" i="35"/>
  <c r="Z80" i="35"/>
  <c r="M80" i="35"/>
  <c r="K80" i="35"/>
  <c r="J80" i="35"/>
  <c r="AA79" i="35"/>
  <c r="Z79" i="35"/>
  <c r="O79" i="35"/>
  <c r="N79" i="35"/>
  <c r="M79" i="35"/>
  <c r="K79" i="35"/>
  <c r="J79" i="35"/>
  <c r="AA78" i="35"/>
  <c r="Z78" i="35"/>
  <c r="M78" i="35"/>
  <c r="K78" i="35"/>
  <c r="J78" i="35"/>
  <c r="H78" i="35"/>
  <c r="AA77" i="35"/>
  <c r="Z77" i="35"/>
  <c r="O77" i="35"/>
  <c r="N77" i="35"/>
  <c r="M77" i="35"/>
  <c r="K77" i="35"/>
  <c r="J77" i="35"/>
  <c r="H77" i="35"/>
  <c r="AA76" i="35"/>
  <c r="Z76" i="35"/>
  <c r="M76" i="35"/>
  <c r="K76" i="35"/>
  <c r="J76" i="35"/>
  <c r="AA75" i="35"/>
  <c r="Z75" i="35"/>
  <c r="O75" i="35"/>
  <c r="N75" i="35"/>
  <c r="M75" i="35"/>
  <c r="K75" i="35"/>
  <c r="J75" i="35"/>
  <c r="AA74" i="35"/>
  <c r="Z74" i="35"/>
  <c r="M74" i="35"/>
  <c r="K74" i="35"/>
  <c r="J74" i="35"/>
  <c r="AA73" i="35"/>
  <c r="Z73" i="35"/>
  <c r="O73" i="35"/>
  <c r="N73" i="35"/>
  <c r="M73" i="35"/>
  <c r="K73" i="35"/>
  <c r="J73" i="35"/>
  <c r="AA72" i="35"/>
  <c r="Z72" i="35"/>
  <c r="M72" i="35"/>
  <c r="K72" i="35"/>
  <c r="J72" i="35"/>
  <c r="AA71" i="35"/>
  <c r="Z71" i="35"/>
  <c r="O71" i="35"/>
  <c r="N71" i="35"/>
  <c r="M71" i="35"/>
  <c r="K71" i="35"/>
  <c r="J71" i="35"/>
  <c r="AA70" i="35"/>
  <c r="Z70" i="35"/>
  <c r="M70" i="35"/>
  <c r="K70" i="35"/>
  <c r="J70" i="35"/>
  <c r="AA69" i="35"/>
  <c r="Z69" i="35"/>
  <c r="O69" i="35"/>
  <c r="N69" i="35"/>
  <c r="M69" i="35"/>
  <c r="K69" i="35"/>
  <c r="J69" i="35"/>
  <c r="AA68" i="35"/>
  <c r="Z68" i="35"/>
  <c r="M68" i="35"/>
  <c r="K68" i="35"/>
  <c r="J68" i="35"/>
  <c r="AA67" i="35"/>
  <c r="Z67" i="35"/>
  <c r="O67" i="35"/>
  <c r="N67" i="35"/>
  <c r="M67" i="35"/>
  <c r="K67" i="35"/>
  <c r="J67" i="35"/>
  <c r="AA66" i="35"/>
  <c r="Z66" i="35"/>
  <c r="M66" i="35"/>
  <c r="K66" i="35"/>
  <c r="J66" i="35"/>
  <c r="AA65" i="35"/>
  <c r="Z65" i="35"/>
  <c r="O65" i="35"/>
  <c r="N65" i="35"/>
  <c r="M65" i="35"/>
  <c r="K65" i="35"/>
  <c r="J65" i="35"/>
  <c r="AA64" i="35"/>
  <c r="Z64" i="35"/>
  <c r="M64" i="35"/>
  <c r="K64" i="35"/>
  <c r="J64" i="35"/>
  <c r="AA63" i="35"/>
  <c r="Z63" i="35"/>
  <c r="O63" i="35"/>
  <c r="N63" i="35"/>
  <c r="M63" i="35"/>
  <c r="K63" i="35"/>
  <c r="J63" i="35"/>
  <c r="AA62" i="35"/>
  <c r="Z62" i="35"/>
  <c r="M62" i="35"/>
  <c r="K62" i="35"/>
  <c r="J62" i="35"/>
  <c r="AA61" i="35"/>
  <c r="Z61" i="35"/>
  <c r="O61" i="35"/>
  <c r="N61" i="35"/>
  <c r="M61" i="35"/>
  <c r="K61" i="35"/>
  <c r="J61" i="35"/>
  <c r="AA60" i="35"/>
  <c r="Z60" i="35"/>
  <c r="M60" i="35"/>
  <c r="K60" i="35"/>
  <c r="J60" i="35"/>
  <c r="H60" i="35"/>
  <c r="AA59" i="35"/>
  <c r="Z59" i="35"/>
  <c r="O59" i="35"/>
  <c r="N59" i="35"/>
  <c r="M59" i="35"/>
  <c r="K59" i="35"/>
  <c r="J59" i="35"/>
  <c r="H59" i="35"/>
  <c r="AA58" i="35"/>
  <c r="Z58" i="35"/>
  <c r="M58" i="35"/>
  <c r="K58" i="35"/>
  <c r="J58" i="35"/>
  <c r="H58" i="35"/>
  <c r="AA57" i="35"/>
  <c r="Z57" i="35"/>
  <c r="O57" i="35"/>
  <c r="N57" i="35"/>
  <c r="M57" i="35"/>
  <c r="K57" i="35"/>
  <c r="J57" i="35"/>
  <c r="H57" i="35"/>
  <c r="AA56" i="35"/>
  <c r="Z56" i="35"/>
  <c r="M56" i="35"/>
  <c r="K56" i="35"/>
  <c r="J56" i="35"/>
  <c r="H56" i="35"/>
  <c r="AA55" i="35"/>
  <c r="Z55" i="35"/>
  <c r="O55" i="35"/>
  <c r="N55" i="35"/>
  <c r="M55" i="35"/>
  <c r="K55" i="35"/>
  <c r="J55" i="35"/>
  <c r="H55" i="35"/>
  <c r="AA54" i="35"/>
  <c r="Z54" i="35"/>
  <c r="M54" i="35"/>
  <c r="K54" i="35"/>
  <c r="J54" i="35"/>
  <c r="H54" i="35"/>
  <c r="AA53" i="35"/>
  <c r="Z53" i="35"/>
  <c r="O53" i="35"/>
  <c r="N53" i="35"/>
  <c r="M53" i="35"/>
  <c r="K53" i="35"/>
  <c r="J53" i="35"/>
  <c r="H53" i="35"/>
  <c r="AA52" i="35"/>
  <c r="Z52" i="35"/>
  <c r="M52" i="35"/>
  <c r="K52" i="35"/>
  <c r="J52" i="35"/>
  <c r="H52" i="35"/>
  <c r="AA51" i="35"/>
  <c r="Z51" i="35"/>
  <c r="O51" i="35"/>
  <c r="N51" i="35"/>
  <c r="M51" i="35"/>
  <c r="K51" i="35"/>
  <c r="J51" i="35"/>
  <c r="H51" i="35"/>
  <c r="AA50" i="35"/>
  <c r="Z50" i="35"/>
  <c r="M50" i="35"/>
  <c r="K50" i="35"/>
  <c r="J50" i="35"/>
  <c r="H50" i="35"/>
  <c r="E50" i="35"/>
  <c r="AA49" i="35"/>
  <c r="Z49" i="35"/>
  <c r="O49" i="35"/>
  <c r="N49" i="35"/>
  <c r="M49" i="35"/>
  <c r="K49" i="35"/>
  <c r="J49" i="35"/>
  <c r="H49" i="35"/>
  <c r="E49" i="35"/>
  <c r="AA48" i="35"/>
  <c r="Z48" i="35"/>
  <c r="M48" i="35"/>
  <c r="K48" i="35"/>
  <c r="J48" i="35"/>
  <c r="H48" i="35"/>
  <c r="AA47" i="35"/>
  <c r="Z47" i="35"/>
  <c r="O47" i="35"/>
  <c r="N47" i="35"/>
  <c r="M47" i="35"/>
  <c r="K47" i="35"/>
  <c r="J47" i="35"/>
  <c r="H47" i="35"/>
  <c r="AA46" i="35"/>
  <c r="Z46" i="35"/>
  <c r="M46" i="35"/>
  <c r="K46" i="35"/>
  <c r="J46" i="35"/>
  <c r="H46" i="35"/>
  <c r="AA45" i="35"/>
  <c r="Z45" i="35"/>
  <c r="O45" i="35"/>
  <c r="N45" i="35"/>
  <c r="M45" i="35"/>
  <c r="K45" i="35"/>
  <c r="J45" i="35"/>
  <c r="H45" i="35"/>
  <c r="AA44" i="35"/>
  <c r="Z44" i="35"/>
  <c r="M44" i="35"/>
  <c r="K44" i="35"/>
  <c r="J44" i="35"/>
  <c r="H44" i="35"/>
  <c r="AA43" i="35"/>
  <c r="Z43" i="35"/>
  <c r="O43" i="35"/>
  <c r="N43" i="35"/>
  <c r="M43" i="35"/>
  <c r="K43" i="35"/>
  <c r="J43" i="35"/>
  <c r="H43" i="35"/>
  <c r="AA42" i="35"/>
  <c r="Z42" i="35"/>
  <c r="M42" i="35"/>
  <c r="K42" i="35"/>
  <c r="J42" i="35"/>
  <c r="H42" i="35"/>
  <c r="AA41" i="35"/>
  <c r="Z41" i="35"/>
  <c r="O41" i="35"/>
  <c r="N41" i="35"/>
  <c r="M41" i="35"/>
  <c r="K41" i="35"/>
  <c r="J41" i="35"/>
  <c r="H41" i="35"/>
  <c r="AA40" i="35"/>
  <c r="Z40" i="35"/>
  <c r="M40" i="35"/>
  <c r="K40" i="35"/>
  <c r="J40" i="35"/>
  <c r="H40" i="35"/>
  <c r="E40" i="35"/>
  <c r="AA39" i="35"/>
  <c r="Z39" i="35"/>
  <c r="O39" i="35"/>
  <c r="N39" i="35"/>
  <c r="M39" i="35"/>
  <c r="K39" i="35"/>
  <c r="J39" i="35"/>
  <c r="H39" i="35"/>
  <c r="E39" i="35"/>
  <c r="AA38" i="35"/>
  <c r="Z38" i="35"/>
  <c r="M38" i="35"/>
  <c r="K38" i="35"/>
  <c r="J38" i="35"/>
  <c r="H38" i="35"/>
  <c r="AA37" i="35"/>
  <c r="Z37" i="35"/>
  <c r="O37" i="35"/>
  <c r="N37" i="35"/>
  <c r="M37" i="35"/>
  <c r="K37" i="35"/>
  <c r="J37" i="35"/>
  <c r="H37" i="35"/>
  <c r="AA36" i="35"/>
  <c r="Z36" i="35"/>
  <c r="M36" i="35"/>
  <c r="K36" i="35"/>
  <c r="H36" i="35"/>
  <c r="AA35" i="35"/>
  <c r="Z35" i="35"/>
  <c r="M35" i="35"/>
  <c r="K35" i="35"/>
  <c r="H35" i="35"/>
  <c r="AA34" i="35"/>
  <c r="Z34" i="35"/>
  <c r="M34" i="35"/>
  <c r="K34" i="35"/>
  <c r="H34" i="35"/>
  <c r="AA33" i="35"/>
  <c r="Z33" i="35"/>
  <c r="M33" i="35"/>
  <c r="K33" i="35"/>
  <c r="H33" i="35"/>
  <c r="AA32" i="35"/>
  <c r="Z32" i="35"/>
  <c r="M32" i="35"/>
  <c r="K32" i="35"/>
  <c r="H32" i="35"/>
  <c r="AA31" i="35"/>
  <c r="Z31" i="35"/>
  <c r="O31" i="35"/>
  <c r="N31" i="35"/>
  <c r="M31" i="35"/>
  <c r="K31" i="35"/>
  <c r="H31" i="35"/>
  <c r="AA30" i="35"/>
  <c r="Z30" i="35"/>
  <c r="M30" i="35"/>
  <c r="K30" i="35"/>
  <c r="J30" i="35"/>
  <c r="H30" i="35"/>
  <c r="AA29" i="35"/>
  <c r="Z29" i="35"/>
  <c r="O29" i="35"/>
  <c r="N29" i="35"/>
  <c r="M29" i="35"/>
  <c r="K29" i="35"/>
  <c r="J29" i="35"/>
  <c r="H29" i="35"/>
  <c r="AA28" i="35"/>
  <c r="Z28" i="35"/>
  <c r="M28" i="35"/>
  <c r="K28" i="35"/>
  <c r="J28" i="35"/>
  <c r="H28" i="35"/>
  <c r="AA27" i="35"/>
  <c r="Z27" i="35"/>
  <c r="O27" i="35"/>
  <c r="N27" i="35"/>
  <c r="M27" i="35"/>
  <c r="K27" i="35"/>
  <c r="J27" i="35"/>
  <c r="H27" i="35"/>
  <c r="AA26" i="35"/>
  <c r="Z26" i="35"/>
  <c r="M26" i="35"/>
  <c r="K26" i="35"/>
  <c r="J26" i="35"/>
  <c r="H26" i="35"/>
  <c r="AA25" i="35"/>
  <c r="Z25" i="35"/>
  <c r="O25" i="35"/>
  <c r="N25" i="35"/>
  <c r="M25" i="35"/>
  <c r="K25" i="35"/>
  <c r="J25" i="35"/>
  <c r="H25" i="35"/>
  <c r="AA24" i="35"/>
  <c r="Z24" i="35"/>
  <c r="M24" i="35"/>
  <c r="K24" i="35"/>
  <c r="J24" i="35"/>
  <c r="H24" i="35"/>
  <c r="AA23" i="35"/>
  <c r="Z23" i="35"/>
  <c r="O23" i="35"/>
  <c r="N23" i="35"/>
  <c r="M23" i="35"/>
  <c r="K23" i="35"/>
  <c r="J23" i="35"/>
  <c r="H23" i="35"/>
  <c r="AA22" i="35"/>
  <c r="Z22" i="35"/>
  <c r="M22" i="35"/>
  <c r="K22" i="35"/>
  <c r="J22" i="35"/>
  <c r="H22" i="35"/>
  <c r="E22" i="35"/>
  <c r="AA21" i="35"/>
  <c r="Z21" i="35"/>
  <c r="O21" i="35"/>
  <c r="N21" i="35"/>
  <c r="M21" i="35"/>
  <c r="K21" i="35"/>
  <c r="J21" i="35"/>
  <c r="H21" i="35"/>
  <c r="E21" i="35"/>
  <c r="AA20" i="35"/>
  <c r="Z20" i="35"/>
  <c r="M20" i="35"/>
  <c r="K20" i="35"/>
  <c r="J20" i="35"/>
  <c r="H20" i="35"/>
  <c r="AA19" i="35"/>
  <c r="Z19" i="35"/>
  <c r="O19" i="35"/>
  <c r="N19" i="35"/>
  <c r="M19" i="35"/>
  <c r="K19" i="35"/>
  <c r="J19" i="35"/>
  <c r="H19" i="35"/>
  <c r="AA18" i="35"/>
  <c r="Z18" i="35"/>
  <c r="M18" i="35"/>
  <c r="K18" i="35"/>
  <c r="J18" i="35"/>
  <c r="H18" i="35"/>
  <c r="E18" i="35"/>
  <c r="AA17" i="35"/>
  <c r="Z17" i="35"/>
  <c r="O17" i="35"/>
  <c r="N17" i="35"/>
  <c r="M17" i="35"/>
  <c r="K17" i="35"/>
  <c r="J17" i="35"/>
  <c r="H17" i="35"/>
  <c r="E17" i="35"/>
  <c r="AA16" i="35"/>
  <c r="Z16" i="35"/>
  <c r="M16" i="35"/>
  <c r="K16" i="35"/>
  <c r="J16" i="35"/>
  <c r="H16" i="35"/>
  <c r="E16" i="35"/>
  <c r="AA15" i="35"/>
  <c r="Z15" i="35"/>
  <c r="O15" i="35"/>
  <c r="N15" i="35"/>
  <c r="M15" i="35"/>
  <c r="K15" i="35"/>
  <c r="J15" i="35"/>
  <c r="H15" i="35"/>
  <c r="E15" i="35"/>
  <c r="M14" i="35"/>
  <c r="K14" i="35"/>
  <c r="J14" i="35"/>
  <c r="H14" i="35"/>
  <c r="E14" i="35"/>
  <c r="O13" i="35"/>
  <c r="N13" i="35"/>
  <c r="M13" i="35"/>
  <c r="K13" i="35"/>
  <c r="J13" i="35"/>
  <c r="H13" i="35"/>
  <c r="E13" i="35"/>
  <c r="M12" i="35"/>
  <c r="K12" i="35"/>
  <c r="J12" i="35"/>
  <c r="H12" i="35"/>
  <c r="E12" i="35"/>
  <c r="O11" i="35"/>
  <c r="N11" i="35"/>
  <c r="M11" i="35"/>
  <c r="K11" i="35"/>
  <c r="J11" i="35"/>
  <c r="H11" i="35"/>
  <c r="E11" i="35"/>
  <c r="M10" i="35"/>
  <c r="K10" i="35"/>
  <c r="J10" i="35"/>
  <c r="H10" i="35"/>
  <c r="E10" i="35"/>
  <c r="O9" i="35"/>
  <c r="N9" i="35"/>
  <c r="M9" i="35"/>
  <c r="K9" i="35"/>
  <c r="J9" i="35"/>
  <c r="E9" i="35"/>
  <c r="M8" i="35"/>
  <c r="K8" i="35"/>
  <c r="J8" i="35"/>
  <c r="H8" i="35"/>
  <c r="E8" i="35"/>
  <c r="O7" i="35"/>
  <c r="N7" i="35"/>
  <c r="M7" i="35"/>
  <c r="K7" i="35"/>
  <c r="J7" i="35"/>
  <c r="H7" i="35"/>
  <c r="E7" i="35"/>
  <c r="M6" i="35"/>
  <c r="K6" i="35"/>
  <c r="J6" i="35"/>
  <c r="H6" i="35"/>
  <c r="E6" i="35"/>
  <c r="O5" i="35"/>
  <c r="N5" i="35"/>
  <c r="M5" i="35"/>
  <c r="K5" i="35"/>
  <c r="J5" i="35"/>
  <c r="H5" i="35"/>
  <c r="E5" i="35"/>
  <c r="M4" i="35"/>
  <c r="K4" i="35"/>
  <c r="J4" i="35"/>
  <c r="E4" i="35"/>
  <c r="O3" i="35"/>
  <c r="N3" i="35"/>
  <c r="M3" i="35"/>
  <c r="K3" i="35"/>
  <c r="J3" i="35"/>
  <c r="E3" i="35"/>
  <c r="M2" i="35"/>
  <c r="K2" i="35"/>
  <c r="J2" i="35"/>
  <c r="H2" i="35"/>
  <c r="E2" i="35"/>
  <c r="O316" i="57"/>
  <c r="O315" i="57"/>
  <c r="M315" i="57"/>
  <c r="O314" i="57"/>
  <c r="M314" i="57"/>
  <c r="J314" i="57"/>
  <c r="O313" i="57"/>
  <c r="M313" i="57"/>
  <c r="J313" i="57"/>
  <c r="O312" i="57"/>
  <c r="M312" i="57"/>
  <c r="J312" i="57"/>
  <c r="O311" i="57"/>
  <c r="M311" i="57"/>
  <c r="J311" i="57"/>
  <c r="O310" i="57"/>
  <c r="M310" i="57"/>
  <c r="J310" i="57"/>
  <c r="O308" i="57"/>
  <c r="M308" i="57"/>
  <c r="J308" i="57"/>
  <c r="O307" i="57"/>
  <c r="M307" i="57"/>
  <c r="J307" i="57"/>
  <c r="O306" i="57"/>
  <c r="M306" i="57"/>
  <c r="J306" i="57"/>
  <c r="O305" i="57"/>
  <c r="M305" i="57"/>
  <c r="J305" i="57"/>
  <c r="O304" i="57"/>
  <c r="M304" i="57"/>
  <c r="J304" i="57"/>
  <c r="O303" i="57"/>
  <c r="M303" i="57"/>
  <c r="J303" i="57"/>
  <c r="O302" i="57"/>
  <c r="M302" i="57"/>
  <c r="J302" i="57"/>
  <c r="O301" i="57"/>
  <c r="M301" i="57"/>
  <c r="J301" i="57"/>
  <c r="O300" i="57"/>
  <c r="M300" i="57"/>
  <c r="J300" i="57"/>
  <c r="O299" i="57"/>
  <c r="M299" i="57"/>
  <c r="J299" i="57"/>
  <c r="O298" i="57"/>
  <c r="M298" i="57"/>
  <c r="J298" i="57"/>
  <c r="O297" i="57"/>
  <c r="M297" i="57"/>
  <c r="J297" i="57"/>
  <c r="O296" i="57"/>
  <c r="M296" i="57"/>
  <c r="J296" i="57"/>
  <c r="O295" i="57"/>
  <c r="M295" i="57"/>
  <c r="J295" i="57"/>
  <c r="O294" i="57"/>
  <c r="M294" i="57"/>
  <c r="J294" i="57"/>
  <c r="O293" i="57"/>
  <c r="M293" i="57"/>
  <c r="J293" i="57"/>
  <c r="O292" i="57"/>
  <c r="M292" i="57"/>
  <c r="J292" i="57"/>
  <c r="O291" i="57"/>
  <c r="M291" i="57"/>
  <c r="J291" i="57"/>
  <c r="O290" i="57"/>
  <c r="M290" i="57"/>
  <c r="J290" i="57"/>
  <c r="O289" i="57"/>
  <c r="M289" i="57"/>
  <c r="J289" i="57"/>
  <c r="O288" i="57"/>
  <c r="M288" i="57"/>
  <c r="J288" i="57"/>
  <c r="O287" i="57"/>
  <c r="M287" i="57"/>
  <c r="J287" i="57"/>
  <c r="O286" i="57"/>
  <c r="M286" i="57"/>
  <c r="J286" i="57"/>
  <c r="O285" i="57"/>
  <c r="M285" i="57"/>
  <c r="J285" i="57"/>
  <c r="O284" i="57"/>
  <c r="M284" i="57"/>
  <c r="J284" i="57"/>
  <c r="O283" i="57"/>
  <c r="M283" i="57"/>
  <c r="J283" i="57"/>
  <c r="O282" i="57"/>
  <c r="M282" i="57"/>
  <c r="J282" i="57"/>
  <c r="O281" i="57"/>
  <c r="M281" i="57"/>
  <c r="J281" i="57"/>
  <c r="O280" i="57"/>
  <c r="M280" i="57"/>
  <c r="J280" i="57"/>
  <c r="O279" i="57"/>
  <c r="M279" i="57"/>
  <c r="J279" i="57"/>
  <c r="O278" i="57"/>
  <c r="M278" i="57"/>
  <c r="J278" i="57"/>
  <c r="O277" i="57"/>
  <c r="M277" i="57"/>
  <c r="J277" i="57"/>
  <c r="O276" i="57"/>
  <c r="M276" i="57"/>
  <c r="J276" i="57"/>
  <c r="O275" i="57"/>
  <c r="M275" i="57"/>
  <c r="J275" i="57"/>
  <c r="O274" i="57"/>
  <c r="M274" i="57"/>
  <c r="J274" i="57"/>
  <c r="O273" i="57"/>
  <c r="M273" i="57"/>
  <c r="J273" i="57"/>
  <c r="O272" i="57"/>
  <c r="M272" i="57"/>
  <c r="J272" i="57"/>
  <c r="O271" i="57"/>
  <c r="M271" i="57"/>
  <c r="J271" i="57"/>
  <c r="O270" i="57"/>
  <c r="M270" i="57"/>
  <c r="J270" i="57"/>
  <c r="O269" i="57"/>
  <c r="M269" i="57"/>
  <c r="J269" i="57"/>
  <c r="O268" i="57"/>
  <c r="M268" i="57"/>
  <c r="J268" i="57"/>
  <c r="O267" i="57"/>
  <c r="M267" i="57"/>
  <c r="J267" i="57"/>
  <c r="O266" i="57"/>
  <c r="M266" i="57"/>
  <c r="J266" i="57"/>
  <c r="O265" i="57"/>
  <c r="M265" i="57"/>
  <c r="J265" i="57"/>
  <c r="O264" i="57"/>
  <c r="M264" i="57"/>
  <c r="J264" i="57"/>
  <c r="O263" i="57"/>
  <c r="M263" i="57"/>
  <c r="J263" i="57"/>
  <c r="O262" i="57"/>
  <c r="M262" i="57"/>
  <c r="J262" i="57"/>
  <c r="O261" i="57"/>
  <c r="M261" i="57"/>
  <c r="J261" i="57"/>
  <c r="O260" i="57"/>
  <c r="M260" i="57"/>
  <c r="J260" i="57"/>
  <c r="O259" i="57"/>
  <c r="M259" i="57"/>
  <c r="J259" i="57"/>
  <c r="O258" i="57"/>
  <c r="M258" i="57"/>
  <c r="J258" i="57"/>
  <c r="O257" i="57"/>
  <c r="M257" i="57"/>
  <c r="J257" i="57"/>
  <c r="O256" i="57"/>
  <c r="M256" i="57"/>
  <c r="J256" i="57"/>
  <c r="O255" i="57"/>
  <c r="M255" i="57"/>
  <c r="J255" i="57"/>
  <c r="O254" i="57"/>
  <c r="M254" i="57"/>
  <c r="J254" i="57"/>
  <c r="O253" i="57"/>
  <c r="M253" i="57"/>
  <c r="J253" i="57"/>
  <c r="O252" i="57"/>
  <c r="M252" i="57"/>
  <c r="J252" i="57"/>
  <c r="O251" i="57"/>
  <c r="M251" i="57"/>
  <c r="J251" i="57"/>
  <c r="O250" i="57"/>
  <c r="M250" i="57"/>
  <c r="J250" i="57"/>
  <c r="O249" i="57"/>
  <c r="M249" i="57"/>
  <c r="J249" i="57"/>
  <c r="O248" i="57"/>
  <c r="M248" i="57"/>
  <c r="J248" i="57"/>
  <c r="O247" i="57"/>
  <c r="M247" i="57"/>
  <c r="J247" i="57"/>
  <c r="O246" i="57"/>
  <c r="M246" i="57"/>
  <c r="J246" i="57"/>
  <c r="O245" i="57"/>
  <c r="M245" i="57"/>
  <c r="J245" i="57"/>
  <c r="O244" i="57"/>
  <c r="M244" i="57"/>
  <c r="J244" i="57"/>
  <c r="O243" i="57"/>
  <c r="M243" i="57"/>
  <c r="J243" i="57"/>
  <c r="O242" i="57"/>
  <c r="M242" i="57"/>
  <c r="J242" i="57"/>
  <c r="O241" i="57"/>
  <c r="M241" i="57"/>
  <c r="J241" i="57"/>
  <c r="O240" i="57"/>
  <c r="M240" i="57"/>
  <c r="J240" i="57"/>
  <c r="O239" i="57"/>
  <c r="M239" i="57"/>
  <c r="J239" i="57"/>
  <c r="O238" i="57"/>
  <c r="M238" i="57"/>
  <c r="J238" i="57"/>
  <c r="O237" i="57"/>
  <c r="M237" i="57"/>
  <c r="J237" i="57"/>
  <c r="O236" i="57"/>
  <c r="M236" i="57"/>
  <c r="J236" i="57"/>
  <c r="O235" i="57"/>
  <c r="M235" i="57"/>
  <c r="J235" i="57"/>
  <c r="O234" i="57"/>
  <c r="M234" i="57"/>
  <c r="J234" i="57"/>
  <c r="O233" i="57"/>
  <c r="M233" i="57"/>
  <c r="J233" i="57"/>
  <c r="O232" i="57"/>
  <c r="M232" i="57"/>
  <c r="J232" i="57"/>
  <c r="O231" i="57"/>
  <c r="M231" i="57"/>
  <c r="J231" i="57"/>
  <c r="O230" i="57"/>
  <c r="M230" i="57"/>
  <c r="J230" i="57"/>
  <c r="O229" i="57"/>
  <c r="M229" i="57"/>
  <c r="J229" i="57"/>
  <c r="O228" i="57"/>
  <c r="M228" i="57"/>
  <c r="J228" i="57"/>
  <c r="O227" i="57"/>
  <c r="M227" i="57"/>
  <c r="J227" i="57"/>
  <c r="O226" i="57"/>
  <c r="M226" i="57"/>
  <c r="J226" i="57"/>
  <c r="O225" i="57"/>
  <c r="M225" i="57"/>
  <c r="J225" i="57"/>
  <c r="O224" i="57"/>
  <c r="M224" i="57"/>
  <c r="J224" i="57"/>
  <c r="O223" i="57"/>
  <c r="M223" i="57"/>
  <c r="J223" i="57"/>
  <c r="O222" i="57"/>
  <c r="M222" i="57"/>
  <c r="J222" i="57"/>
  <c r="O221" i="57"/>
  <c r="M221" i="57"/>
  <c r="J221" i="57"/>
  <c r="O220" i="57"/>
  <c r="M220" i="57"/>
  <c r="J220" i="57"/>
  <c r="O219" i="57"/>
  <c r="M219" i="57"/>
  <c r="J219" i="57"/>
  <c r="O218" i="57"/>
  <c r="M218" i="57"/>
  <c r="J218" i="57"/>
  <c r="O217" i="57"/>
  <c r="M217" i="57"/>
  <c r="J217" i="57"/>
  <c r="O216" i="57"/>
  <c r="M216" i="57"/>
  <c r="J216" i="57"/>
  <c r="O215" i="57"/>
  <c r="M215" i="57"/>
  <c r="J215" i="57"/>
  <c r="O214" i="57"/>
  <c r="M214" i="57"/>
  <c r="J214" i="57"/>
  <c r="O213" i="57"/>
  <c r="M213" i="57"/>
  <c r="J213" i="57"/>
  <c r="O212" i="57"/>
  <c r="M212" i="57"/>
  <c r="J212" i="57"/>
  <c r="O211" i="57"/>
  <c r="M211" i="57"/>
  <c r="J211" i="57"/>
  <c r="O210" i="57"/>
  <c r="M210" i="57"/>
  <c r="J210" i="57"/>
  <c r="O209" i="57"/>
  <c r="M209" i="57"/>
  <c r="J209" i="57"/>
  <c r="O208" i="57"/>
  <c r="M208" i="57"/>
  <c r="J208" i="57"/>
  <c r="O207" i="57"/>
  <c r="M207" i="57"/>
  <c r="J207" i="57"/>
  <c r="O206" i="57"/>
  <c r="M206" i="57"/>
  <c r="J206" i="57"/>
  <c r="O205" i="57"/>
  <c r="M205" i="57"/>
  <c r="J205" i="57"/>
  <c r="O204" i="57"/>
  <c r="M204" i="57"/>
  <c r="J204" i="57"/>
  <c r="O203" i="57"/>
  <c r="M203" i="57"/>
  <c r="J203" i="57"/>
  <c r="O202" i="57"/>
  <c r="M202" i="57"/>
  <c r="J202" i="57"/>
  <c r="O201" i="57"/>
  <c r="M201" i="57"/>
  <c r="J201" i="57"/>
  <c r="O200" i="57"/>
  <c r="M200" i="57"/>
  <c r="J200" i="57"/>
  <c r="O199" i="57"/>
  <c r="M199" i="57"/>
  <c r="J199" i="57"/>
  <c r="O198" i="57"/>
  <c r="M198" i="57"/>
  <c r="J198" i="57"/>
  <c r="O197" i="57"/>
  <c r="M197" i="57"/>
  <c r="J197" i="57"/>
  <c r="O196" i="57"/>
  <c r="M196" i="57"/>
  <c r="J196" i="57"/>
  <c r="O195" i="57"/>
  <c r="M195" i="57"/>
  <c r="J195" i="57"/>
  <c r="O194" i="57"/>
  <c r="M194" i="57"/>
  <c r="J194" i="57"/>
  <c r="O193" i="57"/>
  <c r="M193" i="57"/>
  <c r="J193" i="57"/>
  <c r="O192" i="57"/>
  <c r="M192" i="57"/>
  <c r="J192" i="57"/>
  <c r="O191" i="57"/>
  <c r="M191" i="57"/>
  <c r="J191" i="57"/>
  <c r="O190" i="57"/>
  <c r="M190" i="57"/>
  <c r="J190" i="57"/>
  <c r="O189" i="57"/>
  <c r="M189" i="57"/>
  <c r="J189" i="57"/>
  <c r="O188" i="57"/>
  <c r="M188" i="57"/>
  <c r="J188" i="57"/>
  <c r="O187" i="57"/>
  <c r="M187" i="57"/>
  <c r="J187" i="57"/>
  <c r="O186" i="57"/>
  <c r="M186" i="57"/>
  <c r="J186" i="57"/>
  <c r="O185" i="57"/>
  <c r="M185" i="57"/>
  <c r="J185" i="57"/>
  <c r="O184" i="57"/>
  <c r="M184" i="57"/>
  <c r="J184" i="57"/>
  <c r="O183" i="57"/>
  <c r="M183" i="57"/>
  <c r="J183" i="57"/>
  <c r="O182" i="57"/>
  <c r="M182" i="57"/>
  <c r="J182" i="57"/>
  <c r="O181" i="57"/>
  <c r="M181" i="57"/>
  <c r="J181" i="57"/>
  <c r="O180" i="57"/>
  <c r="M180" i="57"/>
  <c r="J180" i="57"/>
  <c r="O179" i="57"/>
  <c r="M179" i="57"/>
  <c r="J179" i="57"/>
  <c r="O178" i="57"/>
  <c r="M178" i="57"/>
  <c r="J178" i="57"/>
  <c r="O177" i="57"/>
  <c r="M177" i="57"/>
  <c r="J177" i="57"/>
  <c r="O176" i="57"/>
  <c r="M176" i="57"/>
  <c r="J176" i="57"/>
  <c r="O175" i="57"/>
  <c r="M175" i="57"/>
  <c r="J175" i="57"/>
  <c r="O174" i="57"/>
  <c r="M174" i="57"/>
  <c r="J174" i="57"/>
  <c r="O173" i="57"/>
  <c r="M173" i="57"/>
  <c r="J173" i="57"/>
  <c r="O172" i="57"/>
  <c r="M172" i="57"/>
  <c r="J172" i="57"/>
  <c r="O171" i="57"/>
  <c r="M171" i="57"/>
  <c r="J171" i="57"/>
  <c r="O170" i="57"/>
  <c r="M170" i="57"/>
  <c r="J170" i="57"/>
  <c r="O169" i="57"/>
  <c r="M169" i="57"/>
  <c r="J169" i="57"/>
  <c r="O168" i="57"/>
  <c r="M168" i="57"/>
  <c r="J168" i="57"/>
  <c r="O167" i="57"/>
  <c r="M167" i="57"/>
  <c r="O166" i="57"/>
  <c r="M166" i="57"/>
  <c r="J166" i="57"/>
  <c r="O165" i="57"/>
  <c r="M165" i="57"/>
  <c r="J165" i="57"/>
  <c r="O164" i="57"/>
  <c r="M164" i="57"/>
  <c r="J164" i="57"/>
  <c r="O163" i="57"/>
  <c r="M163" i="57"/>
  <c r="J163" i="57"/>
  <c r="O162" i="57"/>
  <c r="M162" i="57"/>
  <c r="J162" i="57"/>
  <c r="O161" i="57"/>
  <c r="M161" i="57"/>
  <c r="J161" i="57"/>
  <c r="O160" i="57"/>
  <c r="M160" i="57"/>
  <c r="J160" i="57"/>
  <c r="O159" i="57"/>
  <c r="M159" i="57"/>
  <c r="J159" i="57"/>
  <c r="O158" i="57"/>
  <c r="M158" i="57"/>
  <c r="J158" i="57"/>
  <c r="O157" i="57"/>
  <c r="M157" i="57"/>
  <c r="J157" i="57"/>
  <c r="O156" i="57"/>
  <c r="M156" i="57"/>
  <c r="J156" i="57"/>
  <c r="O155" i="57"/>
  <c r="M155" i="57"/>
  <c r="J155" i="57"/>
  <c r="O154" i="57"/>
  <c r="M154" i="57"/>
  <c r="J154" i="57"/>
  <c r="O153" i="57"/>
  <c r="M153" i="57"/>
  <c r="J153" i="57"/>
  <c r="O152" i="57"/>
  <c r="M152" i="57"/>
  <c r="J152" i="57"/>
  <c r="O151" i="57"/>
  <c r="M151" i="57"/>
  <c r="J151" i="57"/>
  <c r="O150" i="57"/>
  <c r="M150" i="57"/>
  <c r="J150" i="57"/>
  <c r="O149" i="57"/>
  <c r="M149" i="57"/>
  <c r="J149" i="57"/>
  <c r="O148" i="57"/>
  <c r="M148" i="57"/>
  <c r="J148" i="57"/>
  <c r="O147" i="57"/>
  <c r="M147" i="57"/>
  <c r="J147" i="57"/>
  <c r="O146" i="57"/>
  <c r="M146" i="57"/>
  <c r="J146" i="57"/>
  <c r="O145" i="57"/>
  <c r="M145" i="57"/>
  <c r="J145" i="57"/>
  <c r="O144" i="57"/>
  <c r="M144" i="57"/>
  <c r="J144" i="57"/>
  <c r="O143" i="57"/>
  <c r="M143" i="57"/>
  <c r="J143" i="57"/>
  <c r="O142" i="57"/>
  <c r="M142" i="57"/>
  <c r="J142" i="57"/>
  <c r="O141" i="57"/>
  <c r="M141" i="57"/>
  <c r="J141" i="57"/>
  <c r="O140" i="57"/>
  <c r="M140" i="57"/>
  <c r="J140" i="57"/>
  <c r="O139" i="57"/>
  <c r="M139" i="57"/>
  <c r="J139" i="57"/>
  <c r="O138" i="57"/>
  <c r="M138" i="57"/>
  <c r="J138" i="57"/>
  <c r="O137" i="57"/>
  <c r="M137" i="57"/>
  <c r="J137" i="57"/>
  <c r="O136" i="57"/>
  <c r="M136" i="57"/>
  <c r="J136" i="57"/>
  <c r="O135" i="57"/>
  <c r="M135" i="57"/>
  <c r="J135" i="57"/>
  <c r="O134" i="57"/>
  <c r="M134" i="57"/>
  <c r="J134" i="57"/>
  <c r="O133" i="57"/>
  <c r="M133" i="57"/>
  <c r="J133" i="57"/>
  <c r="O132" i="57"/>
  <c r="M132" i="57"/>
  <c r="J132" i="57"/>
  <c r="O131" i="57"/>
  <c r="M131" i="57"/>
  <c r="J131" i="57"/>
  <c r="O130" i="57"/>
  <c r="M130" i="57"/>
  <c r="J130" i="57"/>
  <c r="O129" i="57"/>
  <c r="M129" i="57"/>
  <c r="J129" i="57"/>
  <c r="O128" i="57"/>
  <c r="M128" i="57"/>
  <c r="J128" i="57"/>
  <c r="O127" i="57"/>
  <c r="M127" i="57"/>
  <c r="J127" i="57"/>
  <c r="O126" i="57"/>
  <c r="M126" i="57"/>
  <c r="J126" i="57"/>
  <c r="O125" i="57"/>
  <c r="M125" i="57"/>
  <c r="J125" i="57"/>
  <c r="O124" i="57"/>
  <c r="M124" i="57"/>
  <c r="J124" i="57"/>
  <c r="O123" i="57"/>
  <c r="M123" i="57"/>
  <c r="J123" i="57"/>
  <c r="O122" i="57"/>
  <c r="M122" i="57"/>
  <c r="J122" i="57"/>
  <c r="O121" i="57"/>
  <c r="M121" i="57"/>
  <c r="J121" i="57"/>
  <c r="O120" i="57"/>
  <c r="M120" i="57"/>
  <c r="J120" i="57"/>
  <c r="O119" i="57"/>
  <c r="M119" i="57"/>
  <c r="J119" i="57"/>
  <c r="O118" i="57"/>
  <c r="M118" i="57"/>
  <c r="J118" i="57"/>
  <c r="O117" i="57"/>
  <c r="M117" i="57"/>
  <c r="J117" i="57"/>
  <c r="O116" i="57"/>
  <c r="M116" i="57"/>
  <c r="J116" i="57"/>
  <c r="O115" i="57"/>
  <c r="M115" i="57"/>
  <c r="J115" i="57"/>
  <c r="O114" i="57"/>
  <c r="M114" i="57"/>
  <c r="J114" i="57"/>
  <c r="O113" i="57"/>
  <c r="M113" i="57"/>
  <c r="J113" i="57"/>
  <c r="O112" i="57"/>
  <c r="M112" i="57"/>
  <c r="J112" i="57"/>
  <c r="O111" i="57"/>
  <c r="M111" i="57"/>
  <c r="J111" i="57"/>
  <c r="O110" i="57"/>
  <c r="M110" i="57"/>
  <c r="J110" i="57"/>
  <c r="O109" i="57"/>
  <c r="M109" i="57"/>
  <c r="J109" i="57"/>
  <c r="O108" i="57"/>
  <c r="M108" i="57"/>
  <c r="J108" i="57"/>
  <c r="O107" i="57"/>
  <c r="M107" i="57"/>
  <c r="J107" i="57"/>
  <c r="O106" i="57"/>
  <c r="M106" i="57"/>
  <c r="J106" i="57"/>
  <c r="O105" i="57"/>
  <c r="M105" i="57"/>
  <c r="J105" i="57"/>
  <c r="O104" i="57"/>
  <c r="M104" i="57"/>
  <c r="J104" i="57"/>
  <c r="O103" i="57"/>
  <c r="M103" i="57"/>
  <c r="J103" i="57"/>
  <c r="O102" i="57"/>
  <c r="M102" i="57"/>
  <c r="J102" i="57"/>
  <c r="O101" i="57"/>
  <c r="M101" i="57"/>
  <c r="J101" i="57"/>
  <c r="O100" i="57"/>
  <c r="M100" i="57"/>
  <c r="J100" i="57"/>
  <c r="O99" i="57"/>
  <c r="M99" i="57"/>
  <c r="J99" i="57"/>
  <c r="O98" i="57"/>
  <c r="M98" i="57"/>
  <c r="J98" i="57"/>
  <c r="O97" i="57"/>
  <c r="M97" i="57"/>
  <c r="J97" i="57"/>
  <c r="O96" i="57"/>
  <c r="M96" i="57"/>
  <c r="J96" i="57"/>
  <c r="O95" i="57"/>
  <c r="M95" i="57"/>
  <c r="J95" i="57"/>
  <c r="O94" i="57"/>
  <c r="M94" i="57"/>
  <c r="J94" i="57"/>
  <c r="O93" i="57"/>
  <c r="M93" i="57"/>
  <c r="J93" i="57"/>
  <c r="O92" i="57"/>
  <c r="M92" i="57"/>
  <c r="J92" i="57"/>
  <c r="O91" i="57"/>
  <c r="M91" i="57"/>
  <c r="J91" i="57"/>
  <c r="O90" i="57"/>
  <c r="M90" i="57"/>
  <c r="J90" i="57"/>
  <c r="O89" i="57"/>
  <c r="M89" i="57"/>
  <c r="J89" i="57"/>
  <c r="O88" i="57"/>
  <c r="M88" i="57"/>
  <c r="J88" i="57"/>
  <c r="O87" i="57"/>
  <c r="M87" i="57"/>
  <c r="J87" i="57"/>
  <c r="O86" i="57"/>
  <c r="M86" i="57"/>
  <c r="J86" i="57"/>
  <c r="O85" i="57"/>
  <c r="M85" i="57"/>
  <c r="J85" i="57"/>
  <c r="O84" i="57"/>
  <c r="M84" i="57"/>
  <c r="J84" i="57"/>
  <c r="O83" i="57"/>
  <c r="M83" i="57"/>
  <c r="J83" i="57"/>
  <c r="O82" i="57"/>
  <c r="M82" i="57"/>
  <c r="J82" i="57"/>
  <c r="O81" i="57"/>
  <c r="M81" i="57"/>
  <c r="J81" i="57"/>
  <c r="O80" i="57"/>
  <c r="M80" i="57"/>
  <c r="J80" i="57"/>
  <c r="O79" i="57"/>
  <c r="M79" i="57"/>
  <c r="J79" i="57"/>
  <c r="O78" i="57"/>
  <c r="M78" i="57"/>
  <c r="J78" i="57"/>
  <c r="O77" i="57"/>
  <c r="M77" i="57"/>
  <c r="J77" i="57"/>
  <c r="O76" i="57"/>
  <c r="M76" i="57"/>
  <c r="J76" i="57"/>
  <c r="O75" i="57"/>
  <c r="M75" i="57"/>
  <c r="J75" i="57"/>
  <c r="O74" i="57"/>
  <c r="M74" i="57"/>
  <c r="J74" i="57"/>
  <c r="O73" i="57"/>
  <c r="M73" i="57"/>
  <c r="J73" i="57"/>
  <c r="O72" i="57"/>
  <c r="M72" i="57"/>
  <c r="J72" i="57"/>
  <c r="O71" i="57"/>
  <c r="M71" i="57"/>
  <c r="J71" i="57"/>
  <c r="O70" i="57"/>
  <c r="M70" i="57"/>
  <c r="J70" i="57"/>
  <c r="O69" i="57"/>
  <c r="M69" i="57"/>
  <c r="J69" i="57"/>
  <c r="O68" i="57"/>
  <c r="M68" i="57"/>
  <c r="J68" i="57"/>
  <c r="O67" i="57"/>
  <c r="M67" i="57"/>
  <c r="J67" i="57"/>
  <c r="O66" i="57"/>
  <c r="M66" i="57"/>
  <c r="J66" i="57"/>
  <c r="O65" i="57"/>
  <c r="M65" i="57"/>
  <c r="J65" i="57"/>
  <c r="O64" i="57"/>
  <c r="M64" i="57"/>
  <c r="J64" i="57"/>
  <c r="O63" i="57"/>
  <c r="M63" i="57"/>
  <c r="J63" i="57"/>
  <c r="O62" i="57"/>
  <c r="M62" i="57"/>
  <c r="J62" i="57"/>
  <c r="O61" i="57"/>
  <c r="M61" i="57"/>
  <c r="J61" i="57"/>
  <c r="O60" i="57"/>
  <c r="M60" i="57"/>
  <c r="J60" i="57"/>
  <c r="O59" i="57"/>
  <c r="M59" i="57"/>
  <c r="J59" i="57"/>
  <c r="O58" i="57"/>
  <c r="M58" i="57"/>
  <c r="J58" i="57"/>
  <c r="O57" i="57"/>
  <c r="M57" i="57"/>
  <c r="J57" i="57"/>
  <c r="O56" i="57"/>
  <c r="M56" i="57"/>
  <c r="J56" i="57"/>
  <c r="O55" i="57"/>
  <c r="M55" i="57"/>
  <c r="J55" i="57"/>
  <c r="O54" i="57"/>
  <c r="M54" i="57"/>
  <c r="J54" i="57"/>
  <c r="O53" i="57"/>
  <c r="M53" i="57"/>
  <c r="J53" i="57"/>
  <c r="O52" i="57"/>
  <c r="M52" i="57"/>
  <c r="J52" i="57"/>
  <c r="O51" i="57"/>
  <c r="M51" i="57"/>
  <c r="J51" i="57"/>
  <c r="O50" i="57"/>
  <c r="M50" i="57"/>
  <c r="J50" i="57"/>
  <c r="O49" i="57"/>
  <c r="M49" i="57"/>
  <c r="J49" i="57"/>
  <c r="O48" i="57"/>
  <c r="M48" i="57"/>
  <c r="J48" i="57"/>
  <c r="O47" i="57"/>
  <c r="M47" i="57"/>
  <c r="J47" i="57"/>
  <c r="O46" i="57"/>
  <c r="M46" i="57"/>
  <c r="J46" i="57"/>
  <c r="O45" i="57"/>
  <c r="M45" i="57"/>
  <c r="J45" i="57"/>
  <c r="O44" i="57"/>
  <c r="M44" i="57"/>
  <c r="J44" i="57"/>
  <c r="O43" i="57"/>
  <c r="M43" i="57"/>
  <c r="J43" i="57"/>
  <c r="O42" i="57"/>
  <c r="M42" i="57"/>
  <c r="J42" i="57"/>
  <c r="O41" i="57"/>
  <c r="M41" i="57"/>
  <c r="J41" i="57"/>
  <c r="O40" i="57"/>
  <c r="M40" i="57"/>
  <c r="J40" i="57"/>
  <c r="O39" i="57"/>
  <c r="M39" i="57"/>
  <c r="J39" i="57"/>
  <c r="O38" i="57"/>
  <c r="M38" i="57"/>
  <c r="J38" i="57"/>
  <c r="O37" i="57"/>
  <c r="M37" i="57"/>
  <c r="J37" i="57"/>
  <c r="O36" i="57"/>
  <c r="M36" i="57"/>
  <c r="J36" i="57"/>
  <c r="O35" i="57"/>
  <c r="M35" i="57"/>
  <c r="J35" i="57"/>
  <c r="O34" i="57"/>
  <c r="M34" i="57"/>
  <c r="J34" i="57"/>
  <c r="O33" i="57"/>
  <c r="M33" i="57"/>
  <c r="J33" i="57"/>
  <c r="O32" i="57"/>
  <c r="M32" i="57"/>
  <c r="J32" i="57"/>
  <c r="O31" i="57"/>
  <c r="M31" i="57"/>
  <c r="J31" i="57"/>
  <c r="O30" i="57"/>
  <c r="M30" i="57"/>
  <c r="J30" i="57"/>
  <c r="O29" i="57"/>
  <c r="M29" i="57"/>
  <c r="J29" i="57"/>
  <c r="O28" i="57"/>
  <c r="M28" i="57"/>
  <c r="J28" i="57"/>
  <c r="O27" i="57"/>
  <c r="M27" i="57"/>
  <c r="J27" i="57"/>
  <c r="O26" i="57"/>
  <c r="M26" i="57"/>
  <c r="J26" i="57"/>
  <c r="O25" i="57"/>
  <c r="M25" i="57"/>
  <c r="J25" i="57"/>
  <c r="O24" i="57"/>
  <c r="M24" i="57"/>
  <c r="J24" i="57"/>
  <c r="O23" i="57"/>
  <c r="M23" i="57"/>
  <c r="J23" i="57"/>
  <c r="O22" i="57"/>
  <c r="M22" i="57"/>
  <c r="J22" i="57"/>
  <c r="O21" i="57"/>
  <c r="M21" i="57"/>
  <c r="J21" i="57"/>
  <c r="O20" i="57"/>
  <c r="M20" i="57"/>
  <c r="J20" i="57"/>
  <c r="O19" i="57"/>
  <c r="M19" i="57"/>
  <c r="J19" i="57"/>
  <c r="O18" i="57"/>
  <c r="M18" i="57"/>
  <c r="J18" i="57"/>
  <c r="O17" i="57"/>
  <c r="M17" i="57"/>
  <c r="J17" i="57"/>
  <c r="O16" i="57"/>
  <c r="M16" i="57"/>
  <c r="J16" i="57"/>
  <c r="O15" i="57"/>
  <c r="M15" i="57"/>
  <c r="J15" i="57"/>
  <c r="O14" i="57"/>
  <c r="M14" i="57"/>
  <c r="J14" i="57"/>
  <c r="J13" i="57"/>
  <c r="J12" i="57"/>
  <c r="J11" i="57"/>
  <c r="J10" i="57"/>
  <c r="J9" i="57"/>
  <c r="J8" i="57"/>
  <c r="J7" i="57"/>
  <c r="J6" i="57"/>
  <c r="J5" i="57"/>
  <c r="J4" i="57"/>
  <c r="J3" i="57"/>
  <c r="J2" i="57"/>
  <c r="I1053" i="34"/>
  <c r="J1053" i="34" s="1"/>
  <c r="I1052" i="34"/>
  <c r="J1052" i="34" s="1"/>
  <c r="J1033" i="34"/>
  <c r="I1033" i="34"/>
  <c r="L1032" i="34"/>
  <c r="K1032" i="34"/>
  <c r="J1032" i="34"/>
  <c r="I1032" i="34"/>
  <c r="J1031" i="34"/>
  <c r="I1031" i="34"/>
  <c r="L1030" i="34"/>
  <c r="K1030" i="34"/>
  <c r="J1030" i="34"/>
  <c r="I1030" i="34"/>
  <c r="J1025" i="34"/>
  <c r="I1025" i="34"/>
  <c r="L1024" i="34"/>
  <c r="K1024" i="34"/>
  <c r="J1024" i="34"/>
  <c r="I1024" i="34"/>
  <c r="J1023" i="34"/>
  <c r="I1023" i="34"/>
  <c r="L1022" i="34"/>
  <c r="K1022" i="34"/>
  <c r="J1022" i="34"/>
  <c r="I1022" i="34"/>
  <c r="J1019" i="34"/>
  <c r="I1019" i="34"/>
  <c r="L1018" i="34"/>
  <c r="K1018" i="34"/>
  <c r="J1018" i="34"/>
  <c r="I1018" i="34"/>
  <c r="J1017" i="34"/>
  <c r="I1017" i="34"/>
  <c r="L1016" i="34"/>
  <c r="K1016" i="34"/>
  <c r="J1016" i="34"/>
  <c r="I1016" i="34"/>
  <c r="J1015" i="34"/>
  <c r="I1015" i="34"/>
  <c r="L1014" i="34"/>
  <c r="K1014" i="34"/>
  <c r="J1014" i="34"/>
  <c r="I1014" i="34"/>
  <c r="J1013" i="34"/>
  <c r="I1013" i="34"/>
  <c r="L1012" i="34"/>
  <c r="K1012" i="34"/>
  <c r="J1012" i="34"/>
  <c r="I1012" i="34"/>
  <c r="J1011" i="34"/>
  <c r="I1011" i="34"/>
  <c r="E1011" i="34"/>
  <c r="J1010" i="34"/>
  <c r="I1010" i="34"/>
  <c r="E1010" i="34"/>
  <c r="J1009" i="34"/>
  <c r="I1009" i="34"/>
  <c r="F1009" i="34"/>
  <c r="E1009" i="34"/>
  <c r="J1008" i="34"/>
  <c r="I1008" i="34"/>
  <c r="F1008" i="34"/>
  <c r="E1008" i="34"/>
  <c r="J1007" i="34"/>
  <c r="I1007" i="34"/>
  <c r="E1007" i="34"/>
  <c r="J1006" i="34"/>
  <c r="I1006" i="34"/>
  <c r="F1006" i="34"/>
  <c r="E1006" i="34"/>
  <c r="J1005" i="34"/>
  <c r="I1005" i="34"/>
  <c r="F1005" i="34"/>
  <c r="E1005" i="34"/>
  <c r="J1004" i="34"/>
  <c r="I1004" i="34"/>
  <c r="L1003" i="34"/>
  <c r="K1003" i="34"/>
  <c r="J1003" i="34"/>
  <c r="I1003" i="34"/>
  <c r="J1002" i="34"/>
  <c r="I1002" i="34"/>
  <c r="L1001" i="34"/>
  <c r="K1001" i="34"/>
  <c r="J1001" i="34"/>
  <c r="I1001" i="34"/>
  <c r="J1000" i="34"/>
  <c r="I1000" i="34"/>
  <c r="L999" i="34"/>
  <c r="K999" i="34"/>
  <c r="J999" i="34"/>
  <c r="I999" i="34"/>
  <c r="J998" i="34"/>
  <c r="I998" i="34"/>
  <c r="L997" i="34"/>
  <c r="K997" i="34"/>
  <c r="J997" i="34"/>
  <c r="I997" i="34"/>
  <c r="J996" i="34"/>
  <c r="I996" i="34"/>
  <c r="L995" i="34"/>
  <c r="K995" i="34"/>
  <c r="J995" i="34"/>
  <c r="I995" i="34"/>
  <c r="J994" i="34"/>
  <c r="I994" i="34"/>
  <c r="L993" i="34"/>
  <c r="K993" i="34"/>
  <c r="J993" i="34"/>
  <c r="I993" i="34"/>
  <c r="J992" i="34"/>
  <c r="I992" i="34"/>
  <c r="L991" i="34"/>
  <c r="K991" i="34"/>
  <c r="J991" i="34"/>
  <c r="I991" i="34"/>
  <c r="J990" i="34"/>
  <c r="I990" i="34"/>
  <c r="L989" i="34"/>
  <c r="K989" i="34"/>
  <c r="J989" i="34"/>
  <c r="I989" i="34"/>
  <c r="J988" i="34"/>
  <c r="I988" i="34"/>
  <c r="L987" i="34"/>
  <c r="K987" i="34"/>
  <c r="J987" i="34"/>
  <c r="I987" i="34"/>
  <c r="J986" i="34"/>
  <c r="I986" i="34"/>
  <c r="L985" i="34"/>
  <c r="K985" i="34"/>
  <c r="J985" i="34"/>
  <c r="I985" i="34"/>
  <c r="J984" i="34"/>
  <c r="I984" i="34"/>
  <c r="L983" i="34"/>
  <c r="K983" i="34"/>
  <c r="J983" i="34"/>
  <c r="I983" i="34"/>
  <c r="J982" i="34"/>
  <c r="I982" i="34"/>
  <c r="L981" i="34"/>
  <c r="K981" i="34"/>
  <c r="J981" i="34"/>
  <c r="I981" i="34"/>
  <c r="J980" i="34"/>
  <c r="I980" i="34"/>
  <c r="N979" i="34"/>
  <c r="L979" i="34"/>
  <c r="K979" i="34"/>
  <c r="J979" i="34"/>
  <c r="I979" i="34"/>
  <c r="J978" i="34"/>
  <c r="I978" i="34"/>
  <c r="L977" i="34"/>
  <c r="K977" i="34"/>
  <c r="J977" i="34"/>
  <c r="I977" i="34"/>
  <c r="J976" i="34"/>
  <c r="I976" i="34"/>
  <c r="L975" i="34"/>
  <c r="K975" i="34"/>
  <c r="J975" i="34"/>
  <c r="I975" i="34"/>
  <c r="J974" i="34"/>
  <c r="I974" i="34"/>
  <c r="L973" i="34"/>
  <c r="K973" i="34"/>
  <c r="J973" i="34"/>
  <c r="I973" i="34"/>
  <c r="J972" i="34"/>
  <c r="I972" i="34"/>
  <c r="L971" i="34"/>
  <c r="K971" i="34"/>
  <c r="J971" i="34"/>
  <c r="I971" i="34"/>
  <c r="J970" i="34"/>
  <c r="I970" i="34"/>
  <c r="L969" i="34"/>
  <c r="K969" i="34"/>
  <c r="J969" i="34"/>
  <c r="I969" i="34"/>
  <c r="J968" i="34"/>
  <c r="I968" i="34"/>
  <c r="L967" i="34"/>
  <c r="K967" i="34"/>
  <c r="J967" i="34"/>
  <c r="I967" i="34"/>
  <c r="J966" i="34"/>
  <c r="I966" i="34"/>
  <c r="L965" i="34"/>
  <c r="K965" i="34"/>
  <c r="J965" i="34"/>
  <c r="I965" i="34"/>
  <c r="J964" i="34"/>
  <c r="I964" i="34"/>
  <c r="L963" i="34"/>
  <c r="K963" i="34"/>
  <c r="J963" i="34"/>
  <c r="I963" i="34"/>
  <c r="J962" i="34"/>
  <c r="I962" i="34"/>
  <c r="L961" i="34"/>
  <c r="K961" i="34"/>
  <c r="J961" i="34"/>
  <c r="I961" i="34"/>
  <c r="J960" i="34"/>
  <c r="I960" i="34"/>
  <c r="L959" i="34"/>
  <c r="K959" i="34"/>
  <c r="J959" i="34"/>
  <c r="I959" i="34"/>
  <c r="J958" i="34"/>
  <c r="I958" i="34"/>
  <c r="L957" i="34"/>
  <c r="K957" i="34"/>
  <c r="J957" i="34"/>
  <c r="I957" i="34"/>
  <c r="J956" i="34"/>
  <c r="I956" i="34"/>
  <c r="L955" i="34"/>
  <c r="K955" i="34"/>
  <c r="J955" i="34"/>
  <c r="I955" i="34"/>
  <c r="J954" i="34"/>
  <c r="I954" i="34"/>
  <c r="L953" i="34"/>
  <c r="K953" i="34"/>
  <c r="J953" i="34"/>
  <c r="I953" i="34"/>
  <c r="J952" i="34"/>
  <c r="I952" i="34"/>
  <c r="L951" i="34"/>
  <c r="K951" i="34"/>
  <c r="J951" i="34"/>
  <c r="I951" i="34"/>
  <c r="J950" i="34"/>
  <c r="I950" i="34"/>
  <c r="L949" i="34"/>
  <c r="K949" i="34"/>
  <c r="J949" i="34"/>
  <c r="I949" i="34"/>
  <c r="J948" i="34"/>
  <c r="I948" i="34"/>
  <c r="L947" i="34"/>
  <c r="K947" i="34"/>
  <c r="J947" i="34"/>
  <c r="I947" i="34"/>
  <c r="J946" i="34"/>
  <c r="I946" i="34"/>
  <c r="L945" i="34"/>
  <c r="K945" i="34"/>
  <c r="J945" i="34"/>
  <c r="I945" i="34"/>
  <c r="I944" i="34"/>
  <c r="L943" i="34"/>
  <c r="K943" i="34"/>
  <c r="I943" i="34"/>
  <c r="I942" i="34"/>
  <c r="L941" i="34"/>
  <c r="K941" i="34"/>
  <c r="I941" i="34"/>
  <c r="J940" i="34"/>
  <c r="I940" i="34"/>
  <c r="L939" i="34"/>
  <c r="K939" i="34"/>
  <c r="J939" i="34"/>
  <c r="I939" i="34"/>
  <c r="J938" i="34"/>
  <c r="I938" i="34"/>
  <c r="L937" i="34"/>
  <c r="K937" i="34"/>
  <c r="J937" i="34"/>
  <c r="I937" i="34"/>
  <c r="J936" i="34"/>
  <c r="I936" i="34"/>
  <c r="L935" i="34"/>
  <c r="K935" i="34"/>
  <c r="J935" i="34"/>
  <c r="I935" i="34"/>
  <c r="J934" i="34"/>
  <c r="I934" i="34"/>
  <c r="L933" i="34"/>
  <c r="K933" i="34"/>
  <c r="J933" i="34"/>
  <c r="I933" i="34"/>
  <c r="J932" i="34"/>
  <c r="I932" i="34"/>
  <c r="L931" i="34"/>
  <c r="K931" i="34"/>
  <c r="J931" i="34"/>
  <c r="I931" i="34"/>
  <c r="J930" i="34"/>
  <c r="I930" i="34"/>
  <c r="L929" i="34"/>
  <c r="K929" i="34"/>
  <c r="J929" i="34"/>
  <c r="I929" i="34"/>
  <c r="J928" i="34"/>
  <c r="I928" i="34"/>
  <c r="L927" i="34"/>
  <c r="K927" i="34"/>
  <c r="J927" i="34"/>
  <c r="I927" i="34"/>
  <c r="J926" i="34"/>
  <c r="I926" i="34"/>
  <c r="L925" i="34"/>
  <c r="K925" i="34"/>
  <c r="J925" i="34"/>
  <c r="I925" i="34"/>
  <c r="J924" i="34"/>
  <c r="I924" i="34"/>
  <c r="L923" i="34"/>
  <c r="K923" i="34"/>
  <c r="J923" i="34"/>
  <c r="I923" i="34"/>
  <c r="J922" i="34"/>
  <c r="I922" i="34"/>
  <c r="L921" i="34"/>
  <c r="K921" i="34"/>
  <c r="J921" i="34"/>
  <c r="I921" i="34"/>
  <c r="J920" i="34"/>
  <c r="I920" i="34"/>
  <c r="L919" i="34"/>
  <c r="K919" i="34"/>
  <c r="J919" i="34"/>
  <c r="I919" i="34"/>
  <c r="J918" i="34"/>
  <c r="I918" i="34"/>
  <c r="L917" i="34"/>
  <c r="K917" i="34"/>
  <c r="J917" i="34"/>
  <c r="I917" i="34"/>
  <c r="J916" i="34"/>
  <c r="I916" i="34"/>
  <c r="L915" i="34"/>
  <c r="K915" i="34"/>
  <c r="J915" i="34"/>
  <c r="I915" i="34"/>
  <c r="J914" i="34"/>
  <c r="I914" i="34"/>
  <c r="L913" i="34"/>
  <c r="K913" i="34"/>
  <c r="J913" i="34"/>
  <c r="I913" i="34"/>
  <c r="J912" i="34"/>
  <c r="I912" i="34"/>
  <c r="L911" i="34"/>
  <c r="K911" i="34"/>
  <c r="J911" i="34"/>
  <c r="I911" i="34"/>
  <c r="J910" i="34"/>
  <c r="I910" i="34"/>
  <c r="L909" i="34"/>
  <c r="K909" i="34"/>
  <c r="J909" i="34"/>
  <c r="I909" i="34"/>
  <c r="J908" i="34"/>
  <c r="I908" i="34"/>
  <c r="L907" i="34"/>
  <c r="K907" i="34"/>
  <c r="J907" i="34"/>
  <c r="I907" i="34"/>
  <c r="J906" i="34"/>
  <c r="I906" i="34"/>
  <c r="L905" i="34"/>
  <c r="K905" i="34"/>
  <c r="J905" i="34"/>
  <c r="I905" i="34"/>
  <c r="J904" i="34"/>
  <c r="I904" i="34"/>
  <c r="L903" i="34"/>
  <c r="K903" i="34"/>
  <c r="J903" i="34"/>
  <c r="I903" i="34"/>
  <c r="J902" i="34"/>
  <c r="I902" i="34"/>
  <c r="L901" i="34"/>
  <c r="K901" i="34"/>
  <c r="J901" i="34"/>
  <c r="I901" i="34"/>
  <c r="J900" i="34"/>
  <c r="I900" i="34"/>
  <c r="L899" i="34"/>
  <c r="K899" i="34"/>
  <c r="J899" i="34"/>
  <c r="I899" i="34"/>
  <c r="J898" i="34"/>
  <c r="I898" i="34"/>
  <c r="L897" i="34"/>
  <c r="K897" i="34"/>
  <c r="J897" i="34"/>
  <c r="I897" i="34"/>
  <c r="J896" i="34"/>
  <c r="I896" i="34"/>
  <c r="L895" i="34"/>
  <c r="K895" i="34"/>
  <c r="J895" i="34"/>
  <c r="I895" i="34"/>
  <c r="J894" i="34"/>
  <c r="I894" i="34"/>
  <c r="L893" i="34"/>
  <c r="K893" i="34"/>
  <c r="J893" i="34"/>
  <c r="I893" i="34"/>
  <c r="J892" i="34"/>
  <c r="I892" i="34"/>
  <c r="L891" i="34"/>
  <c r="K891" i="34"/>
  <c r="J891" i="34"/>
  <c r="I891" i="34"/>
  <c r="J890" i="34"/>
  <c r="I890" i="34"/>
  <c r="L889" i="34"/>
  <c r="K889" i="34"/>
  <c r="J889" i="34"/>
  <c r="I889" i="34"/>
  <c r="J888" i="34"/>
  <c r="I888" i="34"/>
  <c r="L887" i="34"/>
  <c r="K887" i="34"/>
  <c r="J887" i="34"/>
  <c r="I887" i="34"/>
  <c r="J886" i="34"/>
  <c r="I886" i="34"/>
  <c r="L885" i="34"/>
  <c r="K885" i="34"/>
  <c r="J885" i="34"/>
  <c r="I885" i="34"/>
  <c r="J884" i="34"/>
  <c r="I884" i="34"/>
  <c r="L883" i="34"/>
  <c r="K883" i="34"/>
  <c r="J883" i="34"/>
  <c r="I883" i="34"/>
  <c r="J882" i="34"/>
  <c r="I882" i="34"/>
  <c r="L881" i="34"/>
  <c r="K881" i="34"/>
  <c r="J881" i="34"/>
  <c r="I881" i="34"/>
  <c r="J880" i="34"/>
  <c r="I880" i="34"/>
  <c r="L879" i="34"/>
  <c r="K879" i="34"/>
  <c r="J879" i="34"/>
  <c r="I879" i="34"/>
  <c r="J878" i="34"/>
  <c r="I878" i="34"/>
  <c r="L877" i="34"/>
  <c r="K877" i="34"/>
  <c r="J877" i="34"/>
  <c r="I877" i="34"/>
  <c r="J876" i="34"/>
  <c r="I876" i="34"/>
  <c r="L875" i="34"/>
  <c r="K875" i="34"/>
  <c r="J875" i="34"/>
  <c r="I875" i="34"/>
  <c r="J874" i="34"/>
  <c r="I874" i="34"/>
  <c r="L873" i="34"/>
  <c r="K873" i="34"/>
  <c r="J873" i="34"/>
  <c r="I873" i="34"/>
  <c r="J872" i="34"/>
  <c r="I872" i="34"/>
  <c r="L871" i="34"/>
  <c r="K871" i="34"/>
  <c r="J871" i="34"/>
  <c r="I871" i="34"/>
  <c r="J870" i="34"/>
  <c r="I870" i="34"/>
  <c r="L869" i="34"/>
  <c r="K869" i="34"/>
  <c r="J869" i="34"/>
  <c r="I869" i="34"/>
  <c r="J868" i="34"/>
  <c r="I868" i="34"/>
  <c r="L867" i="34"/>
  <c r="K867" i="34"/>
  <c r="J867" i="34"/>
  <c r="I867" i="34"/>
  <c r="J866" i="34"/>
  <c r="I866" i="34"/>
  <c r="L865" i="34"/>
  <c r="K865" i="34"/>
  <c r="J865" i="34"/>
  <c r="I865" i="34"/>
  <c r="J864" i="34"/>
  <c r="I864" i="34"/>
  <c r="L863" i="34"/>
  <c r="K863" i="34"/>
  <c r="J863" i="34"/>
  <c r="I863" i="34"/>
  <c r="J862" i="34"/>
  <c r="I862" i="34"/>
  <c r="L861" i="34"/>
  <c r="K861" i="34"/>
  <c r="J861" i="34"/>
  <c r="I861" i="34"/>
  <c r="J860" i="34"/>
  <c r="I860" i="34"/>
  <c r="L859" i="34"/>
  <c r="K859" i="34"/>
  <c r="J859" i="34"/>
  <c r="I859" i="34"/>
  <c r="J858" i="34"/>
  <c r="I858" i="34"/>
  <c r="L857" i="34"/>
  <c r="K857" i="34"/>
  <c r="J857" i="34"/>
  <c r="I857" i="34"/>
  <c r="J856" i="34"/>
  <c r="I856" i="34"/>
  <c r="L855" i="34"/>
  <c r="K855" i="34"/>
  <c r="J855" i="34"/>
  <c r="I855" i="34"/>
  <c r="J854" i="34"/>
  <c r="I854" i="34"/>
  <c r="L853" i="34"/>
  <c r="K853" i="34"/>
  <c r="J853" i="34"/>
  <c r="I853" i="34"/>
  <c r="J852" i="34"/>
  <c r="I852" i="34"/>
  <c r="L851" i="34"/>
  <c r="K851" i="34"/>
  <c r="J851" i="34"/>
  <c r="I851" i="34"/>
  <c r="J850" i="34"/>
  <c r="I850" i="34"/>
  <c r="L849" i="34"/>
  <c r="K849" i="34"/>
  <c r="J849" i="34"/>
  <c r="I849" i="34"/>
  <c r="J848" i="34"/>
  <c r="I848" i="34"/>
  <c r="L847" i="34"/>
  <c r="K847" i="34"/>
  <c r="J847" i="34"/>
  <c r="I847" i="34"/>
  <c r="J846" i="34"/>
  <c r="I846" i="34"/>
  <c r="L845" i="34"/>
  <c r="K845" i="34"/>
  <c r="J845" i="34"/>
  <c r="I845" i="34"/>
  <c r="J844" i="34"/>
  <c r="I844" i="34"/>
  <c r="L843" i="34"/>
  <c r="K843" i="34"/>
  <c r="J843" i="34"/>
  <c r="I843" i="34"/>
  <c r="J842" i="34"/>
  <c r="I842" i="34"/>
  <c r="L841" i="34"/>
  <c r="K841" i="34"/>
  <c r="J841" i="34"/>
  <c r="I841" i="34"/>
  <c r="J840" i="34"/>
  <c r="I840" i="34"/>
  <c r="L839" i="34"/>
  <c r="K839" i="34"/>
  <c r="J839" i="34"/>
  <c r="I839" i="34"/>
  <c r="J838" i="34"/>
  <c r="I838" i="34"/>
  <c r="L837" i="34"/>
  <c r="K837" i="34"/>
  <c r="J837" i="34"/>
  <c r="I837" i="34"/>
  <c r="J836" i="34"/>
  <c r="I836" i="34"/>
  <c r="L835" i="34"/>
  <c r="K835" i="34"/>
  <c r="J835" i="34"/>
  <c r="I835" i="34"/>
  <c r="J834" i="34"/>
  <c r="I834" i="34"/>
  <c r="L833" i="34"/>
  <c r="K833" i="34"/>
  <c r="J833" i="34"/>
  <c r="I833" i="34"/>
  <c r="J832" i="34"/>
  <c r="I832" i="34"/>
  <c r="L831" i="34"/>
  <c r="K831" i="34"/>
  <c r="J831" i="34"/>
  <c r="I831" i="34"/>
  <c r="J830" i="34"/>
  <c r="I830" i="34"/>
  <c r="L829" i="34"/>
  <c r="K829" i="34"/>
  <c r="J829" i="34"/>
  <c r="I829" i="34"/>
  <c r="J828" i="34"/>
  <c r="I828" i="34"/>
  <c r="L827" i="34"/>
  <c r="K827" i="34"/>
  <c r="J827" i="34"/>
  <c r="I827" i="34"/>
  <c r="J826" i="34"/>
  <c r="I826" i="34"/>
  <c r="L825" i="34"/>
  <c r="K825" i="34"/>
  <c r="J825" i="34"/>
  <c r="I825" i="34"/>
  <c r="J824" i="34"/>
  <c r="I824" i="34"/>
  <c r="L823" i="34"/>
  <c r="K823" i="34"/>
  <c r="J823" i="34"/>
  <c r="I823" i="34"/>
  <c r="J822" i="34"/>
  <c r="I822" i="34"/>
  <c r="L821" i="34"/>
  <c r="K821" i="34"/>
  <c r="J821" i="34"/>
  <c r="I821" i="34"/>
  <c r="J820" i="34"/>
  <c r="I820" i="34"/>
  <c r="L819" i="34"/>
  <c r="K819" i="34"/>
  <c r="J819" i="34"/>
  <c r="I819" i="34"/>
  <c r="J818" i="34"/>
  <c r="I818" i="34"/>
  <c r="L817" i="34"/>
  <c r="K817" i="34"/>
  <c r="J817" i="34"/>
  <c r="I817" i="34"/>
  <c r="J816" i="34"/>
  <c r="I816" i="34"/>
  <c r="L815" i="34"/>
  <c r="K815" i="34"/>
  <c r="J815" i="34"/>
  <c r="I815" i="34"/>
  <c r="J814" i="34"/>
  <c r="I814" i="34"/>
  <c r="L813" i="34"/>
  <c r="K813" i="34"/>
  <c r="J813" i="34"/>
  <c r="I813" i="34"/>
  <c r="J812" i="34"/>
  <c r="I812" i="34"/>
  <c r="L811" i="34"/>
  <c r="K811" i="34"/>
  <c r="J811" i="34"/>
  <c r="I811" i="34"/>
  <c r="J810" i="34"/>
  <c r="I810" i="34"/>
  <c r="L809" i="34"/>
  <c r="K809" i="34"/>
  <c r="J809" i="34"/>
  <c r="I809" i="34"/>
  <c r="J808" i="34"/>
  <c r="I808" i="34"/>
  <c r="L807" i="34"/>
  <c r="K807" i="34"/>
  <c r="J807" i="34"/>
  <c r="I807" i="34"/>
  <c r="J806" i="34"/>
  <c r="I806" i="34"/>
  <c r="L805" i="34"/>
  <c r="K805" i="34"/>
  <c r="J805" i="34"/>
  <c r="I805" i="34"/>
  <c r="J804" i="34"/>
  <c r="I804" i="34"/>
  <c r="L803" i="34"/>
  <c r="K803" i="34"/>
  <c r="J803" i="34"/>
  <c r="I803" i="34"/>
  <c r="J802" i="34"/>
  <c r="I802" i="34"/>
  <c r="L801" i="34"/>
  <c r="K801" i="34"/>
  <c r="J801" i="34"/>
  <c r="I801" i="34"/>
  <c r="J800" i="34"/>
  <c r="I800" i="34"/>
  <c r="L799" i="34"/>
  <c r="K799" i="34"/>
  <c r="J799" i="34"/>
  <c r="I799" i="34"/>
  <c r="J798" i="34"/>
  <c r="I798" i="34"/>
  <c r="L797" i="34"/>
  <c r="K797" i="34"/>
  <c r="J797" i="34"/>
  <c r="I797" i="34"/>
  <c r="J796" i="34"/>
  <c r="I796" i="34"/>
  <c r="L795" i="34"/>
  <c r="K795" i="34"/>
  <c r="J795" i="34"/>
  <c r="I795" i="34"/>
  <c r="J794" i="34"/>
  <c r="I794" i="34"/>
  <c r="L793" i="34"/>
  <c r="K793" i="34"/>
  <c r="J793" i="34"/>
  <c r="I793" i="34"/>
  <c r="J792" i="34"/>
  <c r="I792" i="34"/>
  <c r="L791" i="34"/>
  <c r="K791" i="34"/>
  <c r="J791" i="34"/>
  <c r="I791" i="34"/>
  <c r="J790" i="34"/>
  <c r="I790" i="34"/>
  <c r="L789" i="34"/>
  <c r="K789" i="34"/>
  <c r="J789" i="34"/>
  <c r="I789" i="34"/>
  <c r="J788" i="34"/>
  <c r="I788" i="34"/>
  <c r="L787" i="34"/>
  <c r="K787" i="34"/>
  <c r="J787" i="34"/>
  <c r="I787" i="34"/>
  <c r="J786" i="34"/>
  <c r="I786" i="34"/>
  <c r="L785" i="34"/>
  <c r="K785" i="34"/>
  <c r="J785" i="34"/>
  <c r="I785" i="34"/>
  <c r="J784" i="34"/>
  <c r="I784" i="34"/>
  <c r="L783" i="34"/>
  <c r="K783" i="34"/>
  <c r="J783" i="34"/>
  <c r="I783" i="34"/>
  <c r="J782" i="34"/>
  <c r="I782" i="34"/>
  <c r="L781" i="34"/>
  <c r="K781" i="34"/>
  <c r="J781" i="34"/>
  <c r="I781" i="34"/>
  <c r="J780" i="34"/>
  <c r="I780" i="34"/>
  <c r="L779" i="34"/>
  <c r="K779" i="34"/>
  <c r="J779" i="34"/>
  <c r="I779" i="34"/>
  <c r="J778" i="34"/>
  <c r="I778" i="34"/>
  <c r="L777" i="34"/>
  <c r="K777" i="34"/>
  <c r="J777" i="34"/>
  <c r="I777" i="34"/>
  <c r="J776" i="34"/>
  <c r="I776" i="34"/>
  <c r="L775" i="34"/>
  <c r="K775" i="34"/>
  <c r="J775" i="34"/>
  <c r="I775" i="34"/>
  <c r="J774" i="34"/>
  <c r="I774" i="34"/>
  <c r="L773" i="34"/>
  <c r="K773" i="34"/>
  <c r="J773" i="34"/>
  <c r="I773" i="34"/>
  <c r="J772" i="34"/>
  <c r="I772" i="34"/>
  <c r="L771" i="34"/>
  <c r="K771" i="34"/>
  <c r="J771" i="34"/>
  <c r="I771" i="34"/>
  <c r="J770" i="34"/>
  <c r="I770" i="34"/>
  <c r="L769" i="34"/>
  <c r="K769" i="34"/>
  <c r="J769" i="34"/>
  <c r="I769" i="34"/>
  <c r="J768" i="34"/>
  <c r="I768" i="34"/>
  <c r="L767" i="34"/>
  <c r="K767" i="34"/>
  <c r="J767" i="34"/>
  <c r="I767" i="34"/>
  <c r="J766" i="34"/>
  <c r="I766" i="34"/>
  <c r="L765" i="34"/>
  <c r="K765" i="34"/>
  <c r="J765" i="34"/>
  <c r="I765" i="34"/>
  <c r="J764" i="34"/>
  <c r="I764" i="34"/>
  <c r="L763" i="34"/>
  <c r="K763" i="34"/>
  <c r="J763" i="34"/>
  <c r="I763" i="34"/>
  <c r="J762" i="34"/>
  <c r="I762" i="34"/>
  <c r="L761" i="34"/>
  <c r="K761" i="34"/>
  <c r="J761" i="34"/>
  <c r="I761" i="34"/>
  <c r="J760" i="34"/>
  <c r="I760" i="34"/>
  <c r="L759" i="34"/>
  <c r="K759" i="34"/>
  <c r="J759" i="34"/>
  <c r="I759" i="34"/>
  <c r="J758" i="34"/>
  <c r="I758" i="34"/>
  <c r="L757" i="34"/>
  <c r="K757" i="34"/>
  <c r="J757" i="34"/>
  <c r="I757" i="34"/>
  <c r="J756" i="34"/>
  <c r="I756" i="34"/>
  <c r="L755" i="34"/>
  <c r="K755" i="34"/>
  <c r="J755" i="34"/>
  <c r="I755" i="34"/>
  <c r="J754" i="34"/>
  <c r="I754" i="34"/>
  <c r="L753" i="34"/>
  <c r="K753" i="34"/>
  <c r="J753" i="34"/>
  <c r="I753" i="34"/>
  <c r="J752" i="34"/>
  <c r="I752" i="34"/>
  <c r="L751" i="34"/>
  <c r="K751" i="34"/>
  <c r="J751" i="34"/>
  <c r="I751" i="34"/>
  <c r="J750" i="34"/>
  <c r="I750" i="34"/>
  <c r="L749" i="34"/>
  <c r="K749" i="34"/>
  <c r="J749" i="34"/>
  <c r="I749" i="34"/>
  <c r="J748" i="34"/>
  <c r="I748" i="34"/>
  <c r="L747" i="34"/>
  <c r="K747" i="34"/>
  <c r="J747" i="34"/>
  <c r="I747" i="34"/>
  <c r="J746" i="34"/>
  <c r="I746" i="34"/>
  <c r="L745" i="34"/>
  <c r="K745" i="34"/>
  <c r="J745" i="34"/>
  <c r="I745" i="34"/>
  <c r="J744" i="34"/>
  <c r="I744" i="34"/>
  <c r="L743" i="34"/>
  <c r="K743" i="34"/>
  <c r="J743" i="34"/>
  <c r="I743" i="34"/>
  <c r="J742" i="34"/>
  <c r="I742" i="34"/>
  <c r="L741" i="34"/>
  <c r="K741" i="34"/>
  <c r="J741" i="34"/>
  <c r="I741" i="34"/>
  <c r="J740" i="34"/>
  <c r="I740" i="34"/>
  <c r="L739" i="34"/>
  <c r="K739" i="34"/>
  <c r="J739" i="34"/>
  <c r="I739" i="34"/>
  <c r="J738" i="34"/>
  <c r="I738" i="34"/>
  <c r="L737" i="34"/>
  <c r="K737" i="34"/>
  <c r="J737" i="34"/>
  <c r="I737" i="34"/>
  <c r="J736" i="34"/>
  <c r="I736" i="34"/>
  <c r="L735" i="34"/>
  <c r="K735" i="34"/>
  <c r="J735" i="34"/>
  <c r="I735" i="34"/>
  <c r="J734" i="34"/>
  <c r="I734" i="34"/>
  <c r="L733" i="34"/>
  <c r="K733" i="34"/>
  <c r="J733" i="34"/>
  <c r="I733" i="34"/>
  <c r="J732" i="34"/>
  <c r="I732" i="34"/>
  <c r="L731" i="34"/>
  <c r="K731" i="34"/>
  <c r="J731" i="34"/>
  <c r="I731" i="34"/>
  <c r="J730" i="34"/>
  <c r="I730" i="34"/>
  <c r="L729" i="34"/>
  <c r="K729" i="34"/>
  <c r="J729" i="34"/>
  <c r="I729" i="34"/>
  <c r="J728" i="34"/>
  <c r="I728" i="34"/>
  <c r="L727" i="34"/>
  <c r="K727" i="34"/>
  <c r="J727" i="34"/>
  <c r="I727" i="34"/>
  <c r="J726" i="34"/>
  <c r="I726" i="34"/>
  <c r="L725" i="34"/>
  <c r="K725" i="34"/>
  <c r="J725" i="34"/>
  <c r="I725" i="34"/>
  <c r="J724" i="34"/>
  <c r="I724" i="34"/>
  <c r="L723" i="34"/>
  <c r="K723" i="34"/>
  <c r="J723" i="34"/>
  <c r="I723" i="34"/>
  <c r="J722" i="34"/>
  <c r="I722" i="34"/>
  <c r="L721" i="34"/>
  <c r="K721" i="34"/>
  <c r="J721" i="34"/>
  <c r="I721" i="34"/>
  <c r="J720" i="34"/>
  <c r="I720" i="34"/>
  <c r="L719" i="34"/>
  <c r="K719" i="34"/>
  <c r="J719" i="34"/>
  <c r="I719" i="34"/>
  <c r="J718" i="34"/>
  <c r="I718" i="34"/>
  <c r="J717" i="34"/>
  <c r="I717" i="34"/>
  <c r="J716" i="34"/>
  <c r="I716" i="34"/>
  <c r="J715" i="34"/>
  <c r="I715" i="34"/>
  <c r="J714" i="34"/>
  <c r="I714" i="34"/>
  <c r="L713" i="34"/>
  <c r="K713" i="34"/>
  <c r="J713" i="34"/>
  <c r="I713" i="34"/>
  <c r="J710" i="34"/>
  <c r="I710" i="34"/>
  <c r="L709" i="34"/>
  <c r="K709" i="34"/>
  <c r="J709" i="34"/>
  <c r="I709" i="34"/>
  <c r="J708" i="34"/>
  <c r="I708" i="34"/>
  <c r="L707" i="34"/>
  <c r="K707" i="34"/>
  <c r="J707" i="34"/>
  <c r="I707" i="34"/>
  <c r="J706" i="34"/>
  <c r="I706" i="34"/>
  <c r="L705" i="34"/>
  <c r="K705" i="34"/>
  <c r="J705" i="34"/>
  <c r="I705" i="34"/>
  <c r="J704" i="34"/>
  <c r="I704" i="34"/>
  <c r="L703" i="34"/>
  <c r="K703" i="34"/>
  <c r="J703" i="34"/>
  <c r="I703" i="34"/>
  <c r="J702" i="34"/>
  <c r="I702" i="34"/>
  <c r="L701" i="34"/>
  <c r="K701" i="34"/>
  <c r="J701" i="34"/>
  <c r="I701" i="34"/>
  <c r="J700" i="34"/>
  <c r="I700" i="34"/>
  <c r="L699" i="34"/>
  <c r="K699" i="34"/>
  <c r="J699" i="34"/>
  <c r="I699" i="34"/>
  <c r="J698" i="34"/>
  <c r="I698" i="34"/>
  <c r="L697" i="34"/>
  <c r="K697" i="34"/>
  <c r="J697" i="34"/>
  <c r="I697" i="34"/>
  <c r="J696" i="34"/>
  <c r="I696" i="34"/>
  <c r="L695" i="34"/>
  <c r="K695" i="34"/>
  <c r="J695" i="34"/>
  <c r="I695" i="34"/>
  <c r="J694" i="34"/>
  <c r="I694" i="34"/>
  <c r="L693" i="34"/>
  <c r="K693" i="34"/>
  <c r="J693" i="34"/>
  <c r="I693" i="34"/>
  <c r="J692" i="34"/>
  <c r="I692" i="34"/>
  <c r="L691" i="34"/>
  <c r="K691" i="34"/>
  <c r="J691" i="34"/>
  <c r="I691" i="34"/>
  <c r="J690" i="34"/>
  <c r="I690" i="34"/>
  <c r="L689" i="34"/>
  <c r="K689" i="34"/>
  <c r="J689" i="34"/>
  <c r="I689" i="34"/>
  <c r="J688" i="34"/>
  <c r="I688" i="34"/>
  <c r="L687" i="34"/>
  <c r="K687" i="34"/>
  <c r="J687" i="34"/>
  <c r="I687" i="34"/>
  <c r="J686" i="34"/>
  <c r="I686" i="34"/>
  <c r="L685" i="34"/>
  <c r="K685" i="34"/>
  <c r="J685" i="34"/>
  <c r="I685" i="34"/>
  <c r="J684" i="34"/>
  <c r="I684" i="34"/>
  <c r="L683" i="34"/>
  <c r="K683" i="34"/>
  <c r="J683" i="34"/>
  <c r="I683" i="34"/>
  <c r="J682" i="34"/>
  <c r="I682" i="34"/>
  <c r="L681" i="34"/>
  <c r="K681" i="34"/>
  <c r="J681" i="34"/>
  <c r="I681" i="34"/>
  <c r="J680" i="34"/>
  <c r="I680" i="34"/>
  <c r="L679" i="34"/>
  <c r="K679" i="34"/>
  <c r="J679" i="34"/>
  <c r="I679" i="34"/>
  <c r="J678" i="34"/>
  <c r="I678" i="34"/>
  <c r="L677" i="34"/>
  <c r="K677" i="34"/>
  <c r="J677" i="34"/>
  <c r="I677" i="34"/>
  <c r="J676" i="34"/>
  <c r="I676" i="34"/>
  <c r="L675" i="34"/>
  <c r="K675" i="34"/>
  <c r="J675" i="34"/>
  <c r="I675" i="34"/>
  <c r="J674" i="34"/>
  <c r="I674" i="34"/>
  <c r="L673" i="34"/>
  <c r="K673" i="34"/>
  <c r="J673" i="34"/>
  <c r="I673" i="34"/>
  <c r="J672" i="34"/>
  <c r="I672" i="34"/>
  <c r="L671" i="34"/>
  <c r="K671" i="34"/>
  <c r="J671" i="34"/>
  <c r="I671" i="34"/>
  <c r="J670" i="34"/>
  <c r="I670" i="34"/>
  <c r="L669" i="34"/>
  <c r="K669" i="34"/>
  <c r="J669" i="34"/>
  <c r="I669" i="34"/>
  <c r="J668" i="34"/>
  <c r="I668" i="34"/>
  <c r="L667" i="34"/>
  <c r="K667" i="34"/>
  <c r="J667" i="34"/>
  <c r="I667" i="34"/>
  <c r="J666" i="34"/>
  <c r="I666" i="34"/>
  <c r="L665" i="34"/>
  <c r="K665" i="34"/>
  <c r="J665" i="34"/>
  <c r="I665" i="34"/>
  <c r="J664" i="34"/>
  <c r="I664" i="34"/>
  <c r="L663" i="34"/>
  <c r="K663" i="34"/>
  <c r="J663" i="34"/>
  <c r="I663" i="34"/>
  <c r="J662" i="34"/>
  <c r="I662" i="34"/>
  <c r="L661" i="34"/>
  <c r="K661" i="34"/>
  <c r="J661" i="34"/>
  <c r="I661" i="34"/>
  <c r="J660" i="34"/>
  <c r="I660" i="34"/>
  <c r="L659" i="34"/>
  <c r="K659" i="34"/>
  <c r="J659" i="34"/>
  <c r="I659" i="34"/>
  <c r="J658" i="34"/>
  <c r="I658" i="34"/>
  <c r="L657" i="34"/>
  <c r="K657" i="34"/>
  <c r="J657" i="34"/>
  <c r="I657" i="34"/>
  <c r="J656" i="34"/>
  <c r="I656" i="34"/>
  <c r="L655" i="34"/>
  <c r="K655" i="34"/>
  <c r="J655" i="34"/>
  <c r="I655" i="34"/>
  <c r="J654" i="34"/>
  <c r="I654" i="34"/>
  <c r="L653" i="34"/>
  <c r="K653" i="34"/>
  <c r="J653" i="34"/>
  <c r="I653" i="34"/>
  <c r="J652" i="34"/>
  <c r="I652" i="34"/>
  <c r="L651" i="34"/>
  <c r="K651" i="34"/>
  <c r="J651" i="34"/>
  <c r="I651" i="34"/>
  <c r="J650" i="34"/>
  <c r="I650" i="34"/>
  <c r="L649" i="34"/>
  <c r="K649" i="34"/>
  <c r="J649" i="34"/>
  <c r="I649" i="34"/>
  <c r="J648" i="34"/>
  <c r="I648" i="34"/>
  <c r="L647" i="34"/>
  <c r="K647" i="34"/>
  <c r="J647" i="34"/>
  <c r="I647" i="34"/>
  <c r="J646" i="34"/>
  <c r="I646" i="34"/>
  <c r="L645" i="34"/>
  <c r="K645" i="34"/>
  <c r="J645" i="34"/>
  <c r="I645" i="34"/>
  <c r="J644" i="34"/>
  <c r="I644" i="34"/>
  <c r="L643" i="34"/>
  <c r="K643" i="34"/>
  <c r="J643" i="34"/>
  <c r="I643" i="34"/>
  <c r="J642" i="34"/>
  <c r="I642" i="34"/>
  <c r="L641" i="34"/>
  <c r="K641" i="34"/>
  <c r="J641" i="34"/>
  <c r="I641" i="34"/>
  <c r="J640" i="34"/>
  <c r="I640" i="34"/>
  <c r="L639" i="34"/>
  <c r="K639" i="34"/>
  <c r="J639" i="34"/>
  <c r="I639" i="34"/>
  <c r="J638" i="34"/>
  <c r="I638" i="34"/>
  <c r="L637" i="34"/>
  <c r="K637" i="34"/>
  <c r="J637" i="34"/>
  <c r="I637" i="34"/>
  <c r="J636" i="34"/>
  <c r="I636" i="34"/>
  <c r="L635" i="34"/>
  <c r="K635" i="34"/>
  <c r="J635" i="34"/>
  <c r="I635" i="34"/>
  <c r="J634" i="34"/>
  <c r="I634" i="34"/>
  <c r="L633" i="34"/>
  <c r="K633" i="34"/>
  <c r="J633" i="34"/>
  <c r="I633" i="34"/>
  <c r="J632" i="34"/>
  <c r="I632" i="34"/>
  <c r="L631" i="34"/>
  <c r="K631" i="34"/>
  <c r="J631" i="34"/>
  <c r="I631" i="34"/>
  <c r="J630" i="34"/>
  <c r="I630" i="34"/>
  <c r="L629" i="34"/>
  <c r="K629" i="34"/>
  <c r="J629" i="34"/>
  <c r="I629" i="34"/>
  <c r="J628" i="34"/>
  <c r="I628" i="34"/>
  <c r="L627" i="34"/>
  <c r="K627" i="34"/>
  <c r="J627" i="34"/>
  <c r="I627" i="34"/>
  <c r="J626" i="34"/>
  <c r="I626" i="34"/>
  <c r="L625" i="34"/>
  <c r="K625" i="34"/>
  <c r="J625" i="34"/>
  <c r="I625" i="34"/>
  <c r="J624" i="34"/>
  <c r="I624" i="34"/>
  <c r="L623" i="34"/>
  <c r="K623" i="34"/>
  <c r="J623" i="34"/>
  <c r="I623" i="34"/>
  <c r="J622" i="34"/>
  <c r="I622" i="34"/>
  <c r="L621" i="34"/>
  <c r="K621" i="34"/>
  <c r="J621" i="34"/>
  <c r="I621" i="34"/>
  <c r="J620" i="34"/>
  <c r="I620" i="34"/>
  <c r="L619" i="34"/>
  <c r="K619" i="34"/>
  <c r="J619" i="34"/>
  <c r="I619" i="34"/>
  <c r="J618" i="34"/>
  <c r="I618" i="34"/>
  <c r="L617" i="34"/>
  <c r="K617" i="34"/>
  <c r="J617" i="34"/>
  <c r="I617" i="34"/>
  <c r="J616" i="34"/>
  <c r="I616" i="34"/>
  <c r="L615" i="34"/>
  <c r="K615" i="34"/>
  <c r="J615" i="34"/>
  <c r="I615" i="34"/>
  <c r="J614" i="34"/>
  <c r="I614" i="34"/>
  <c r="L613" i="34"/>
  <c r="K613" i="34"/>
  <c r="J613" i="34"/>
  <c r="I613" i="34"/>
  <c r="J612" i="34"/>
  <c r="I612" i="34"/>
  <c r="L611" i="34"/>
  <c r="K611" i="34"/>
  <c r="J611" i="34"/>
  <c r="I611" i="34"/>
  <c r="J610" i="34"/>
  <c r="I610" i="34"/>
  <c r="L609" i="34"/>
  <c r="K609" i="34"/>
  <c r="J609" i="34"/>
  <c r="I609" i="34"/>
  <c r="J608" i="34"/>
  <c r="I608" i="34"/>
  <c r="L607" i="34"/>
  <c r="K607" i="34"/>
  <c r="J607" i="34"/>
  <c r="I607" i="34"/>
  <c r="J606" i="34"/>
  <c r="I606" i="34"/>
  <c r="L605" i="34"/>
  <c r="K605" i="34"/>
  <c r="J605" i="34"/>
  <c r="I605" i="34"/>
  <c r="J604" i="34"/>
  <c r="I604" i="34"/>
  <c r="L603" i="34"/>
  <c r="K603" i="34"/>
  <c r="J603" i="34"/>
  <c r="I603" i="34"/>
  <c r="J602" i="34"/>
  <c r="I602" i="34"/>
  <c r="L601" i="34"/>
  <c r="K601" i="34"/>
  <c r="J601" i="34"/>
  <c r="I601" i="34"/>
  <c r="J600" i="34"/>
  <c r="I600" i="34"/>
  <c r="L599" i="34"/>
  <c r="K599" i="34"/>
  <c r="J599" i="34"/>
  <c r="I599" i="34"/>
  <c r="J598" i="34"/>
  <c r="I598" i="34"/>
  <c r="L597" i="34"/>
  <c r="K597" i="34"/>
  <c r="J597" i="34"/>
  <c r="I597" i="34"/>
  <c r="J596" i="34"/>
  <c r="I596" i="34"/>
  <c r="L595" i="34"/>
  <c r="K595" i="34"/>
  <c r="J595" i="34"/>
  <c r="I595" i="34"/>
  <c r="J594" i="34"/>
  <c r="I594" i="34"/>
  <c r="L593" i="34"/>
  <c r="K593" i="34"/>
  <c r="J593" i="34"/>
  <c r="I593" i="34"/>
  <c r="J592" i="34"/>
  <c r="I592" i="34"/>
  <c r="L591" i="34"/>
  <c r="K591" i="34"/>
  <c r="J591" i="34"/>
  <c r="I591" i="34"/>
  <c r="J590" i="34"/>
  <c r="I590" i="34"/>
  <c r="L589" i="34"/>
  <c r="K589" i="34"/>
  <c r="J589" i="34"/>
  <c r="I589" i="34"/>
  <c r="J588" i="34"/>
  <c r="I588" i="34"/>
  <c r="L587" i="34"/>
  <c r="K587" i="34"/>
  <c r="J587" i="34"/>
  <c r="I587" i="34"/>
  <c r="J586" i="34"/>
  <c r="I586" i="34"/>
  <c r="L585" i="34"/>
  <c r="K585" i="34"/>
  <c r="J585" i="34"/>
  <c r="I585" i="34"/>
  <c r="J584" i="34"/>
  <c r="I584" i="34"/>
  <c r="L583" i="34"/>
  <c r="K583" i="34"/>
  <c r="J583" i="34"/>
  <c r="I583" i="34"/>
  <c r="J582" i="34"/>
  <c r="I582" i="34"/>
  <c r="L581" i="34"/>
  <c r="K581" i="34"/>
  <c r="J581" i="34"/>
  <c r="I581" i="34"/>
  <c r="J580" i="34"/>
  <c r="I580" i="34"/>
  <c r="L579" i="34"/>
  <c r="K579" i="34"/>
  <c r="J579" i="34"/>
  <c r="I579" i="34"/>
  <c r="J578" i="34"/>
  <c r="I578" i="34"/>
  <c r="L577" i="34"/>
  <c r="K577" i="34"/>
  <c r="J577" i="34"/>
  <c r="I577" i="34"/>
  <c r="J576" i="34"/>
  <c r="I576" i="34"/>
  <c r="L575" i="34"/>
  <c r="K575" i="34"/>
  <c r="J575" i="34"/>
  <c r="I575" i="34"/>
  <c r="J574" i="34"/>
  <c r="I574" i="34"/>
  <c r="L573" i="34"/>
  <c r="K573" i="34"/>
  <c r="J573" i="34"/>
  <c r="I573" i="34"/>
  <c r="J572" i="34"/>
  <c r="I572" i="34"/>
  <c r="L571" i="34"/>
  <c r="K571" i="34"/>
  <c r="J571" i="34"/>
  <c r="I571" i="34"/>
  <c r="J570" i="34"/>
  <c r="I570" i="34"/>
  <c r="L569" i="34"/>
  <c r="K569" i="34"/>
  <c r="J569" i="34"/>
  <c r="I569" i="34"/>
  <c r="J568" i="34"/>
  <c r="I568" i="34"/>
  <c r="L567" i="34"/>
  <c r="K567" i="34"/>
  <c r="J567" i="34"/>
  <c r="I567" i="34"/>
  <c r="J566" i="34"/>
  <c r="I566" i="34"/>
  <c r="L565" i="34"/>
  <c r="K565" i="34"/>
  <c r="J565" i="34"/>
  <c r="I565" i="34"/>
  <c r="J564" i="34"/>
  <c r="I564" i="34"/>
  <c r="L563" i="34"/>
  <c r="K563" i="34"/>
  <c r="J563" i="34"/>
  <c r="I563" i="34"/>
  <c r="J562" i="34"/>
  <c r="I562" i="34"/>
  <c r="L561" i="34"/>
  <c r="K561" i="34"/>
  <c r="J561" i="34"/>
  <c r="I561" i="34"/>
  <c r="J560" i="34"/>
  <c r="I560" i="34"/>
  <c r="L559" i="34"/>
  <c r="K559" i="34"/>
  <c r="J559" i="34"/>
  <c r="I559" i="34"/>
  <c r="J558" i="34"/>
  <c r="I558" i="34"/>
  <c r="L557" i="34"/>
  <c r="K557" i="34"/>
  <c r="J557" i="34"/>
  <c r="I557" i="34"/>
  <c r="J556" i="34"/>
  <c r="I556" i="34"/>
  <c r="L555" i="34"/>
  <c r="K555" i="34"/>
  <c r="J555" i="34"/>
  <c r="I555" i="34"/>
  <c r="J554" i="34"/>
  <c r="I554" i="34"/>
  <c r="L553" i="34"/>
  <c r="K553" i="34"/>
  <c r="J553" i="34"/>
  <c r="I553" i="34"/>
  <c r="J552" i="34"/>
  <c r="I552" i="34"/>
  <c r="L551" i="34"/>
  <c r="K551" i="34"/>
  <c r="J551" i="34"/>
  <c r="I551" i="34"/>
  <c r="J550" i="34"/>
  <c r="I550" i="34"/>
  <c r="L549" i="34"/>
  <c r="K549" i="34"/>
  <c r="J549" i="34"/>
  <c r="I549" i="34"/>
  <c r="J548" i="34"/>
  <c r="I548" i="34"/>
  <c r="L547" i="34"/>
  <c r="K547" i="34"/>
  <c r="J547" i="34"/>
  <c r="I547" i="34"/>
  <c r="J546" i="34"/>
  <c r="I546" i="34"/>
  <c r="L545" i="34"/>
  <c r="K545" i="34"/>
  <c r="J545" i="34"/>
  <c r="I545" i="34"/>
  <c r="J544" i="34"/>
  <c r="I544" i="34"/>
  <c r="L543" i="34"/>
  <c r="K543" i="34"/>
  <c r="J543" i="34"/>
  <c r="I543" i="34"/>
  <c r="J542" i="34"/>
  <c r="I542" i="34"/>
  <c r="L541" i="34"/>
  <c r="K541" i="34"/>
  <c r="J541" i="34"/>
  <c r="I541" i="34"/>
  <c r="J540" i="34"/>
  <c r="I540" i="34"/>
  <c r="L539" i="34"/>
  <c r="K539" i="34"/>
  <c r="J539" i="34"/>
  <c r="I539" i="34"/>
  <c r="J538" i="34"/>
  <c r="I538" i="34"/>
  <c r="L537" i="34"/>
  <c r="K537" i="34"/>
  <c r="J537" i="34"/>
  <c r="I537" i="34"/>
  <c r="J536" i="34"/>
  <c r="I536" i="34"/>
  <c r="L535" i="34"/>
  <c r="K535" i="34"/>
  <c r="J535" i="34"/>
  <c r="I535" i="34"/>
  <c r="J534" i="34"/>
  <c r="I534" i="34"/>
  <c r="L533" i="34"/>
  <c r="K533" i="34"/>
  <c r="J533" i="34"/>
  <c r="I533" i="34"/>
  <c r="J532" i="34"/>
  <c r="I532" i="34"/>
  <c r="L531" i="34"/>
  <c r="K531" i="34"/>
  <c r="J531" i="34"/>
  <c r="I531" i="34"/>
  <c r="J530" i="34"/>
  <c r="I530" i="34"/>
  <c r="L529" i="34"/>
  <c r="K529" i="34"/>
  <c r="J529" i="34"/>
  <c r="I529" i="34"/>
  <c r="J528" i="34"/>
  <c r="I528" i="34"/>
  <c r="L527" i="34"/>
  <c r="K527" i="34"/>
  <c r="J527" i="34"/>
  <c r="I527" i="34"/>
  <c r="J526" i="34"/>
  <c r="I526" i="34"/>
  <c r="L525" i="34"/>
  <c r="K525" i="34"/>
  <c r="J525" i="34"/>
  <c r="I525" i="34"/>
  <c r="J524" i="34"/>
  <c r="I524" i="34"/>
  <c r="L523" i="34"/>
  <c r="K523" i="34"/>
  <c r="J523" i="34"/>
  <c r="I523" i="34"/>
  <c r="J522" i="34"/>
  <c r="I522" i="34"/>
  <c r="L521" i="34"/>
  <c r="K521" i="34"/>
  <c r="J521" i="34"/>
  <c r="I521" i="34"/>
  <c r="J520" i="34"/>
  <c r="I520" i="34"/>
  <c r="L519" i="34"/>
  <c r="K519" i="34"/>
  <c r="J519" i="34"/>
  <c r="I519" i="34"/>
  <c r="J518" i="34"/>
  <c r="I518" i="34"/>
  <c r="L517" i="34"/>
  <c r="K517" i="34"/>
  <c r="J517" i="34"/>
  <c r="I517" i="34"/>
  <c r="J516" i="34"/>
  <c r="I516" i="34"/>
  <c r="L515" i="34"/>
  <c r="K515" i="34"/>
  <c r="J515" i="34"/>
  <c r="I515" i="34"/>
  <c r="J514" i="34"/>
  <c r="I514" i="34"/>
  <c r="L513" i="34"/>
  <c r="K513" i="34"/>
  <c r="J513" i="34"/>
  <c r="I513" i="34"/>
  <c r="J512" i="34"/>
  <c r="I512" i="34"/>
  <c r="L511" i="34"/>
  <c r="K511" i="34"/>
  <c r="J511" i="34"/>
  <c r="I511" i="34"/>
  <c r="J510" i="34"/>
  <c r="I510" i="34"/>
  <c r="L509" i="34"/>
  <c r="K509" i="34"/>
  <c r="J509" i="34"/>
  <c r="I509" i="34"/>
  <c r="J508" i="34"/>
  <c r="I508" i="34"/>
  <c r="L507" i="34"/>
  <c r="K507" i="34"/>
  <c r="J507" i="34"/>
  <c r="I507" i="34"/>
  <c r="J506" i="34"/>
  <c r="I506" i="34"/>
  <c r="L505" i="34"/>
  <c r="K505" i="34"/>
  <c r="J505" i="34"/>
  <c r="I505" i="34"/>
  <c r="J504" i="34"/>
  <c r="I504" i="34"/>
  <c r="L503" i="34"/>
  <c r="K503" i="34"/>
  <c r="J503" i="34"/>
  <c r="I503" i="34"/>
  <c r="J502" i="34"/>
  <c r="I502" i="34"/>
  <c r="L501" i="34"/>
  <c r="K501" i="34"/>
  <c r="J501" i="34"/>
  <c r="I501" i="34"/>
  <c r="J500" i="34"/>
  <c r="I500" i="34"/>
  <c r="L499" i="34"/>
  <c r="K499" i="34"/>
  <c r="J499" i="34"/>
  <c r="I499" i="34"/>
  <c r="J498" i="34"/>
  <c r="I498" i="34"/>
  <c r="L497" i="34"/>
  <c r="K497" i="34"/>
  <c r="J497" i="34"/>
  <c r="I497" i="34"/>
  <c r="J496" i="34"/>
  <c r="I496" i="34"/>
  <c r="L495" i="34"/>
  <c r="K495" i="34"/>
  <c r="J495" i="34"/>
  <c r="I495" i="34"/>
  <c r="J494" i="34"/>
  <c r="I494" i="34"/>
  <c r="L493" i="34"/>
  <c r="K493" i="34"/>
  <c r="J493" i="34"/>
  <c r="I493" i="34"/>
  <c r="J492" i="34"/>
  <c r="I492" i="34"/>
  <c r="L491" i="34"/>
  <c r="K491" i="34"/>
  <c r="J491" i="34"/>
  <c r="I491" i="34"/>
  <c r="J490" i="34"/>
  <c r="I490" i="34"/>
  <c r="L489" i="34"/>
  <c r="K489" i="34"/>
  <c r="J489" i="34"/>
  <c r="I489" i="34"/>
  <c r="J488" i="34"/>
  <c r="I488" i="34"/>
  <c r="L487" i="34"/>
  <c r="K487" i="34"/>
  <c r="J487" i="34"/>
  <c r="I487" i="34"/>
  <c r="J486" i="34"/>
  <c r="I486" i="34"/>
  <c r="L485" i="34"/>
  <c r="K485" i="34"/>
  <c r="J485" i="34"/>
  <c r="I485" i="34"/>
  <c r="J484" i="34"/>
  <c r="I484" i="34"/>
  <c r="L483" i="34"/>
  <c r="K483" i="34"/>
  <c r="J483" i="34"/>
  <c r="I483" i="34"/>
  <c r="J482" i="34"/>
  <c r="I482" i="34"/>
  <c r="L481" i="34"/>
  <c r="K481" i="34"/>
  <c r="J481" i="34"/>
  <c r="I481" i="34"/>
  <c r="J480" i="34"/>
  <c r="I480" i="34"/>
  <c r="L479" i="34"/>
  <c r="K479" i="34"/>
  <c r="J479" i="34"/>
  <c r="I479" i="34"/>
  <c r="J478" i="34"/>
  <c r="I478" i="34"/>
  <c r="L477" i="34"/>
  <c r="K477" i="34"/>
  <c r="J477" i="34"/>
  <c r="I477" i="34"/>
  <c r="J476" i="34"/>
  <c r="I476" i="34"/>
  <c r="L475" i="34"/>
  <c r="K475" i="34"/>
  <c r="J475" i="34"/>
  <c r="I475" i="34"/>
  <c r="J474" i="34"/>
  <c r="I474" i="34"/>
  <c r="L473" i="34"/>
  <c r="K473" i="34"/>
  <c r="J473" i="34"/>
  <c r="I473" i="34"/>
  <c r="J472" i="34"/>
  <c r="I472" i="34"/>
  <c r="L471" i="34"/>
  <c r="K471" i="34"/>
  <c r="J471" i="34"/>
  <c r="I471" i="34"/>
  <c r="J470" i="34"/>
  <c r="I470" i="34"/>
  <c r="L469" i="34"/>
  <c r="K469" i="34"/>
  <c r="J469" i="34"/>
  <c r="I469" i="34"/>
  <c r="J468" i="34"/>
  <c r="I468" i="34"/>
  <c r="L467" i="34"/>
  <c r="K467" i="34"/>
  <c r="J467" i="34"/>
  <c r="I467" i="34"/>
  <c r="J466" i="34"/>
  <c r="I466" i="34"/>
  <c r="L465" i="34"/>
  <c r="K465" i="34"/>
  <c r="J465" i="34"/>
  <c r="I465" i="34"/>
  <c r="J464" i="34"/>
  <c r="I464" i="34"/>
  <c r="L463" i="34"/>
  <c r="K463" i="34"/>
  <c r="J463" i="34"/>
  <c r="I463" i="34"/>
  <c r="J462" i="34"/>
  <c r="I462" i="34"/>
  <c r="L461" i="34"/>
  <c r="K461" i="34"/>
  <c r="J461" i="34"/>
  <c r="I461" i="34"/>
  <c r="J460" i="34"/>
  <c r="I460" i="34"/>
  <c r="L459" i="34"/>
  <c r="K459" i="34"/>
  <c r="J459" i="34"/>
  <c r="I459" i="34"/>
  <c r="J458" i="34"/>
  <c r="I458" i="34"/>
  <c r="L457" i="34"/>
  <c r="K457" i="34"/>
  <c r="J457" i="34"/>
  <c r="I457" i="34"/>
  <c r="J456" i="34"/>
  <c r="I456" i="34"/>
  <c r="L455" i="34"/>
  <c r="K455" i="34"/>
  <c r="J455" i="34"/>
  <c r="I455" i="34"/>
  <c r="J454" i="34"/>
  <c r="I454" i="34"/>
  <c r="L453" i="34"/>
  <c r="K453" i="34"/>
  <c r="J453" i="34"/>
  <c r="I453" i="34"/>
  <c r="J452" i="34"/>
  <c r="I452" i="34"/>
  <c r="L451" i="34"/>
  <c r="K451" i="34"/>
  <c r="J451" i="34"/>
  <c r="I451" i="34"/>
  <c r="J450" i="34"/>
  <c r="I450" i="34"/>
  <c r="L449" i="34"/>
  <c r="K449" i="34"/>
  <c r="J449" i="34"/>
  <c r="I449" i="34"/>
  <c r="J448" i="34"/>
  <c r="I448" i="34"/>
  <c r="L447" i="34"/>
  <c r="K447" i="34"/>
  <c r="J447" i="34"/>
  <c r="I447" i="34"/>
  <c r="J446" i="34"/>
  <c r="I446" i="34"/>
  <c r="L445" i="34"/>
  <c r="K445" i="34"/>
  <c r="J445" i="34"/>
  <c r="I445" i="34"/>
  <c r="J444" i="34"/>
  <c r="I444" i="34"/>
  <c r="L443" i="34"/>
  <c r="K443" i="34"/>
  <c r="J443" i="34"/>
  <c r="I443" i="34"/>
  <c r="J442" i="34"/>
  <c r="I442" i="34"/>
  <c r="L441" i="34"/>
  <c r="K441" i="34"/>
  <c r="J441" i="34"/>
  <c r="I441" i="34"/>
  <c r="J440" i="34"/>
  <c r="I440" i="34"/>
  <c r="L439" i="34"/>
  <c r="K439" i="34"/>
  <c r="J439" i="34"/>
  <c r="I439" i="34"/>
  <c r="J438" i="34"/>
  <c r="I438" i="34"/>
  <c r="L437" i="34"/>
  <c r="K437" i="34"/>
  <c r="J437" i="34"/>
  <c r="I437" i="34"/>
  <c r="J436" i="34"/>
  <c r="I436" i="34"/>
  <c r="L435" i="34"/>
  <c r="K435" i="34"/>
  <c r="J435" i="34"/>
  <c r="I435" i="34"/>
  <c r="J434" i="34"/>
  <c r="I434" i="34"/>
  <c r="L433" i="34"/>
  <c r="K433" i="34"/>
  <c r="J433" i="34"/>
  <c r="I433" i="34"/>
  <c r="J432" i="34"/>
  <c r="I432" i="34"/>
  <c r="L431" i="34"/>
  <c r="K431" i="34"/>
  <c r="J431" i="34"/>
  <c r="I431" i="34"/>
  <c r="J430" i="34"/>
  <c r="I430" i="34"/>
  <c r="L429" i="34"/>
  <c r="K429" i="34"/>
  <c r="J429" i="34"/>
  <c r="I429" i="34"/>
  <c r="J428" i="34"/>
  <c r="I428" i="34"/>
  <c r="L427" i="34"/>
  <c r="K427" i="34"/>
  <c r="J427" i="34"/>
  <c r="I427" i="34"/>
  <c r="J426" i="34"/>
  <c r="I426" i="34"/>
  <c r="L425" i="34"/>
  <c r="K425" i="34"/>
  <c r="J425" i="34"/>
  <c r="I425" i="34"/>
  <c r="J424" i="34"/>
  <c r="I424" i="34"/>
  <c r="L423" i="34"/>
  <c r="K423" i="34"/>
  <c r="J423" i="34"/>
  <c r="I423" i="34"/>
  <c r="J422" i="34"/>
  <c r="I422" i="34"/>
  <c r="L421" i="34"/>
  <c r="K421" i="34"/>
  <c r="J421" i="34"/>
  <c r="I421" i="34"/>
  <c r="J420" i="34"/>
  <c r="I420" i="34"/>
  <c r="L419" i="34"/>
  <c r="K419" i="34"/>
  <c r="J419" i="34"/>
  <c r="I419" i="34"/>
  <c r="J418" i="34"/>
  <c r="I418" i="34"/>
  <c r="L417" i="34"/>
  <c r="K417" i="34"/>
  <c r="J417" i="34"/>
  <c r="I417" i="34"/>
  <c r="J416" i="34"/>
  <c r="I416" i="34"/>
  <c r="L415" i="34"/>
  <c r="K415" i="34"/>
  <c r="J415" i="34"/>
  <c r="I415" i="34"/>
  <c r="J414" i="34"/>
  <c r="I414" i="34"/>
  <c r="L413" i="34"/>
  <c r="K413" i="34"/>
  <c r="J413" i="34"/>
  <c r="I413" i="34"/>
  <c r="J412" i="34"/>
  <c r="I412" i="34"/>
  <c r="L411" i="34"/>
  <c r="K411" i="34"/>
  <c r="J411" i="34"/>
  <c r="I411" i="34"/>
  <c r="J410" i="34"/>
  <c r="I410" i="34"/>
  <c r="L409" i="34"/>
  <c r="K409" i="34"/>
  <c r="J409" i="34"/>
  <c r="I409" i="34"/>
  <c r="J408" i="34"/>
  <c r="I408" i="34"/>
  <c r="L407" i="34"/>
  <c r="K407" i="34"/>
  <c r="J407" i="34"/>
  <c r="I407" i="34"/>
  <c r="J406" i="34"/>
  <c r="I406" i="34"/>
  <c r="L405" i="34"/>
  <c r="K405" i="34"/>
  <c r="J405" i="34"/>
  <c r="I405" i="34"/>
  <c r="J404" i="34"/>
  <c r="I404" i="34"/>
  <c r="L403" i="34"/>
  <c r="K403" i="34"/>
  <c r="J403" i="34"/>
  <c r="I403" i="34"/>
  <c r="J402" i="34"/>
  <c r="I402" i="34"/>
  <c r="L401" i="34"/>
  <c r="K401" i="34"/>
  <c r="J401" i="34"/>
  <c r="I401" i="34"/>
  <c r="J400" i="34"/>
  <c r="I400" i="34"/>
  <c r="L399" i="34"/>
  <c r="K399" i="34"/>
  <c r="J399" i="34"/>
  <c r="I399" i="34"/>
  <c r="J398" i="34"/>
  <c r="I398" i="34"/>
  <c r="L397" i="34"/>
  <c r="K397" i="34"/>
  <c r="J397" i="34"/>
  <c r="I397" i="34"/>
  <c r="J396" i="34"/>
  <c r="I396" i="34"/>
  <c r="L395" i="34"/>
  <c r="K395" i="34"/>
  <c r="J395" i="34"/>
  <c r="I395" i="34"/>
  <c r="J394" i="34"/>
  <c r="I394" i="34"/>
  <c r="L393" i="34"/>
  <c r="K393" i="34"/>
  <c r="J393" i="34"/>
  <c r="I393" i="34"/>
  <c r="J392" i="34"/>
  <c r="I392" i="34"/>
  <c r="L391" i="34"/>
  <c r="K391" i="34"/>
  <c r="J391" i="34"/>
  <c r="I391" i="34"/>
  <c r="J390" i="34"/>
  <c r="I390" i="34"/>
  <c r="L389" i="34"/>
  <c r="K389" i="34"/>
  <c r="J389" i="34"/>
  <c r="I389" i="34"/>
  <c r="J388" i="34"/>
  <c r="I388" i="34"/>
  <c r="L387" i="34"/>
  <c r="K387" i="34"/>
  <c r="J387" i="34"/>
  <c r="I387" i="34"/>
  <c r="J386" i="34"/>
  <c r="I386" i="34"/>
  <c r="L385" i="34"/>
  <c r="K385" i="34"/>
  <c r="J385" i="34"/>
  <c r="I385" i="34"/>
  <c r="J384" i="34"/>
  <c r="I384" i="34"/>
  <c r="L383" i="34"/>
  <c r="K383" i="34"/>
  <c r="J383" i="34"/>
  <c r="I383" i="34"/>
  <c r="J382" i="34"/>
  <c r="I382" i="34"/>
  <c r="L381" i="34"/>
  <c r="K381" i="34"/>
  <c r="J381" i="34"/>
  <c r="I381" i="34"/>
  <c r="J380" i="34"/>
  <c r="I380" i="34"/>
  <c r="L379" i="34"/>
  <c r="K379" i="34"/>
  <c r="J379" i="34"/>
  <c r="I379" i="34"/>
  <c r="J378" i="34"/>
  <c r="I378" i="34"/>
  <c r="L377" i="34"/>
  <c r="K377" i="34"/>
  <c r="J377" i="34"/>
  <c r="I377" i="34"/>
  <c r="J376" i="34"/>
  <c r="I376" i="34"/>
  <c r="L375" i="34"/>
  <c r="K375" i="34"/>
  <c r="J375" i="34"/>
  <c r="I375" i="34"/>
  <c r="J374" i="34"/>
  <c r="I374" i="34"/>
  <c r="L373" i="34"/>
  <c r="K373" i="34"/>
  <c r="J373" i="34"/>
  <c r="I373" i="34"/>
  <c r="J372" i="34"/>
  <c r="I372" i="34"/>
  <c r="L371" i="34"/>
  <c r="K371" i="34"/>
  <c r="J371" i="34"/>
  <c r="I371" i="34"/>
  <c r="J370" i="34"/>
  <c r="I370" i="34"/>
  <c r="L369" i="34"/>
  <c r="K369" i="34"/>
  <c r="J369" i="34"/>
  <c r="I369" i="34"/>
  <c r="J368" i="34"/>
  <c r="I368" i="34"/>
  <c r="L367" i="34"/>
  <c r="K367" i="34"/>
  <c r="J367" i="34"/>
  <c r="I367" i="34"/>
  <c r="J366" i="34"/>
  <c r="I366" i="34"/>
  <c r="L365" i="34"/>
  <c r="K365" i="34"/>
  <c r="J365" i="34"/>
  <c r="I365" i="34"/>
  <c r="J364" i="34"/>
  <c r="I364" i="34"/>
  <c r="L363" i="34"/>
  <c r="K363" i="34"/>
  <c r="J363" i="34"/>
  <c r="I363" i="34"/>
  <c r="J362" i="34"/>
  <c r="I362" i="34"/>
  <c r="L361" i="34"/>
  <c r="K361" i="34"/>
  <c r="J361" i="34"/>
  <c r="I361" i="34"/>
  <c r="J360" i="34"/>
  <c r="I360" i="34"/>
  <c r="L359" i="34"/>
  <c r="K359" i="34"/>
  <c r="J359" i="34"/>
  <c r="I359" i="34"/>
  <c r="J358" i="34"/>
  <c r="I358" i="34"/>
  <c r="L357" i="34"/>
  <c r="K357" i="34"/>
  <c r="J357" i="34"/>
  <c r="I357" i="34"/>
  <c r="J356" i="34"/>
  <c r="I356" i="34"/>
  <c r="L355" i="34"/>
  <c r="K355" i="34"/>
  <c r="J355" i="34"/>
  <c r="I355" i="34"/>
  <c r="J354" i="34"/>
  <c r="I354" i="34"/>
  <c r="L353" i="34"/>
  <c r="K353" i="34"/>
  <c r="J353" i="34"/>
  <c r="I353" i="34"/>
  <c r="J352" i="34"/>
  <c r="I352" i="34"/>
  <c r="L351" i="34"/>
  <c r="K351" i="34"/>
  <c r="J351" i="34"/>
  <c r="I351" i="34"/>
  <c r="J350" i="34"/>
  <c r="I350" i="34"/>
  <c r="L349" i="34"/>
  <c r="K349" i="34"/>
  <c r="J349" i="34"/>
  <c r="I349" i="34"/>
  <c r="J348" i="34"/>
  <c r="I348" i="34"/>
  <c r="L347" i="34"/>
  <c r="K347" i="34"/>
  <c r="J347" i="34"/>
  <c r="I347" i="34"/>
  <c r="J346" i="34"/>
  <c r="I346" i="34"/>
  <c r="L345" i="34"/>
  <c r="K345" i="34"/>
  <c r="J345" i="34"/>
  <c r="I345" i="34"/>
  <c r="J344" i="34"/>
  <c r="I344" i="34"/>
  <c r="L343" i="34"/>
  <c r="K343" i="34"/>
  <c r="J343" i="34"/>
  <c r="I343" i="34"/>
  <c r="J342" i="34"/>
  <c r="I342" i="34"/>
  <c r="L341" i="34"/>
  <c r="K341" i="34"/>
  <c r="J341" i="34"/>
  <c r="I341" i="34"/>
  <c r="J340" i="34"/>
  <c r="I340" i="34"/>
  <c r="L339" i="34"/>
  <c r="K339" i="34"/>
  <c r="J339" i="34"/>
  <c r="I339" i="34"/>
  <c r="J338" i="34"/>
  <c r="I338" i="34"/>
  <c r="L337" i="34"/>
  <c r="K337" i="34"/>
  <c r="J337" i="34"/>
  <c r="I337" i="34"/>
  <c r="J336" i="34"/>
  <c r="I336" i="34"/>
  <c r="L335" i="34"/>
  <c r="K335" i="34"/>
  <c r="J335" i="34"/>
  <c r="I335" i="34"/>
  <c r="J334" i="34"/>
  <c r="I334" i="34"/>
  <c r="L333" i="34"/>
  <c r="K333" i="34"/>
  <c r="J333" i="34"/>
  <c r="I333" i="34"/>
  <c r="L331" i="34"/>
  <c r="K331" i="34"/>
  <c r="I331" i="34"/>
  <c r="J330" i="34"/>
  <c r="I330" i="34"/>
  <c r="L329" i="34"/>
  <c r="K329" i="34"/>
  <c r="J329" i="34"/>
  <c r="I329" i="34"/>
  <c r="J328" i="34"/>
  <c r="I328" i="34"/>
  <c r="L327" i="34"/>
  <c r="K327" i="34"/>
  <c r="J327" i="34"/>
  <c r="I327" i="34"/>
  <c r="J326" i="34"/>
  <c r="I326" i="34"/>
  <c r="L325" i="34"/>
  <c r="K325" i="34"/>
  <c r="J325" i="34"/>
  <c r="I325" i="34"/>
  <c r="J324" i="34"/>
  <c r="I324" i="34"/>
  <c r="L323" i="34"/>
  <c r="K323" i="34"/>
  <c r="J323" i="34"/>
  <c r="I323" i="34"/>
  <c r="J322" i="34"/>
  <c r="I322" i="34"/>
  <c r="L321" i="34"/>
  <c r="K321" i="34"/>
  <c r="J321" i="34"/>
  <c r="I321" i="34"/>
  <c r="J320" i="34"/>
  <c r="I320" i="34"/>
  <c r="L319" i="34"/>
  <c r="K319" i="34"/>
  <c r="J319" i="34"/>
  <c r="I319" i="34"/>
  <c r="J318" i="34"/>
  <c r="I318" i="34"/>
  <c r="L317" i="34"/>
  <c r="K317" i="34"/>
  <c r="J317" i="34"/>
  <c r="I317" i="34"/>
  <c r="J316" i="34"/>
  <c r="I316" i="34"/>
  <c r="L315" i="34"/>
  <c r="K315" i="34"/>
  <c r="J315" i="34"/>
  <c r="I315" i="34"/>
  <c r="J314" i="34"/>
  <c r="I314" i="34"/>
  <c r="L313" i="34"/>
  <c r="K313" i="34"/>
  <c r="J313" i="34"/>
  <c r="I313" i="34"/>
  <c r="J312" i="34"/>
  <c r="I312" i="34"/>
  <c r="L311" i="34"/>
  <c r="K311" i="34"/>
  <c r="J311" i="34"/>
  <c r="I311" i="34"/>
  <c r="J310" i="34"/>
  <c r="I310" i="34"/>
  <c r="L309" i="34"/>
  <c r="K309" i="34"/>
  <c r="J309" i="34"/>
  <c r="I309" i="34"/>
  <c r="J308" i="34"/>
  <c r="I308" i="34"/>
  <c r="L307" i="34"/>
  <c r="K307" i="34"/>
  <c r="J307" i="34"/>
  <c r="I307" i="34"/>
  <c r="J306" i="34"/>
  <c r="I306" i="34"/>
  <c r="L305" i="34"/>
  <c r="K305" i="34"/>
  <c r="J305" i="34"/>
  <c r="I305" i="34"/>
  <c r="J304" i="34"/>
  <c r="I304" i="34"/>
  <c r="L303" i="34"/>
  <c r="K303" i="34"/>
  <c r="J303" i="34"/>
  <c r="I303" i="34"/>
  <c r="J302" i="34"/>
  <c r="I302" i="34"/>
  <c r="L301" i="34"/>
  <c r="K301" i="34"/>
  <c r="J301" i="34"/>
  <c r="I301" i="34"/>
  <c r="J300" i="34"/>
  <c r="I300" i="34"/>
  <c r="L299" i="34"/>
  <c r="K299" i="34"/>
  <c r="J299" i="34"/>
  <c r="I299" i="34"/>
  <c r="J298" i="34"/>
  <c r="I298" i="34"/>
  <c r="L297" i="34"/>
  <c r="K297" i="34"/>
  <c r="J297" i="34"/>
  <c r="I297" i="34"/>
  <c r="J296" i="34"/>
  <c r="I296" i="34"/>
  <c r="L295" i="34"/>
  <c r="K295" i="34"/>
  <c r="J295" i="34"/>
  <c r="I295" i="34"/>
  <c r="J294" i="34"/>
  <c r="I294" i="34"/>
  <c r="L293" i="34"/>
  <c r="K293" i="34"/>
  <c r="J293" i="34"/>
  <c r="I293" i="34"/>
  <c r="J292" i="34"/>
  <c r="I292" i="34"/>
  <c r="L291" i="34"/>
  <c r="K291" i="34"/>
  <c r="J291" i="34"/>
  <c r="I291" i="34"/>
  <c r="J290" i="34"/>
  <c r="I290" i="34"/>
  <c r="L289" i="34"/>
  <c r="K289" i="34"/>
  <c r="J289" i="34"/>
  <c r="I289" i="34"/>
  <c r="J288" i="34"/>
  <c r="I288" i="34"/>
  <c r="L287" i="34"/>
  <c r="K287" i="34"/>
  <c r="J287" i="34"/>
  <c r="I287" i="34"/>
  <c r="J286" i="34"/>
  <c r="I286" i="34"/>
  <c r="L285" i="34"/>
  <c r="K285" i="34"/>
  <c r="J285" i="34"/>
  <c r="I285" i="34"/>
  <c r="J284" i="34"/>
  <c r="I284" i="34"/>
  <c r="L283" i="34"/>
  <c r="K283" i="34"/>
  <c r="J283" i="34"/>
  <c r="I283" i="34"/>
  <c r="J282" i="34"/>
  <c r="I282" i="34"/>
  <c r="L281" i="34"/>
  <c r="K281" i="34"/>
  <c r="J281" i="34"/>
  <c r="I281" i="34"/>
  <c r="J280" i="34"/>
  <c r="I280" i="34"/>
  <c r="L279" i="34"/>
  <c r="K279" i="34"/>
  <c r="J279" i="34"/>
  <c r="I279" i="34"/>
  <c r="J278" i="34"/>
  <c r="I278" i="34"/>
  <c r="L277" i="34"/>
  <c r="K277" i="34"/>
  <c r="J277" i="34"/>
  <c r="I277" i="34"/>
  <c r="J276" i="34"/>
  <c r="I276" i="34"/>
  <c r="L275" i="34"/>
  <c r="K275" i="34"/>
  <c r="J275" i="34"/>
  <c r="I275" i="34"/>
  <c r="J274" i="34"/>
  <c r="I274" i="34"/>
  <c r="L273" i="34"/>
  <c r="K273" i="34"/>
  <c r="J273" i="34"/>
  <c r="I273" i="34"/>
  <c r="J272" i="34"/>
  <c r="I272" i="34"/>
  <c r="L271" i="34"/>
  <c r="K271" i="34"/>
  <c r="J271" i="34"/>
  <c r="I271" i="34"/>
  <c r="J270" i="34"/>
  <c r="I270" i="34"/>
  <c r="L269" i="34"/>
  <c r="K269" i="34"/>
  <c r="J269" i="34"/>
  <c r="I269" i="34"/>
  <c r="J268" i="34"/>
  <c r="L267" i="34"/>
  <c r="K267" i="34"/>
  <c r="J267" i="34"/>
  <c r="J266" i="34"/>
  <c r="I266" i="34"/>
  <c r="L265" i="34"/>
  <c r="K265" i="34"/>
  <c r="J265" i="34"/>
  <c r="I265" i="34"/>
  <c r="J264" i="34"/>
  <c r="I264" i="34"/>
  <c r="L263" i="34"/>
  <c r="K263" i="34"/>
  <c r="J263" i="34"/>
  <c r="I263" i="34"/>
  <c r="J262" i="34"/>
  <c r="I262" i="34"/>
  <c r="L261" i="34"/>
  <c r="K261" i="34"/>
  <c r="J261" i="34"/>
  <c r="I261" i="34"/>
  <c r="J260" i="34"/>
  <c r="I260" i="34"/>
  <c r="L259" i="34"/>
  <c r="K259" i="34"/>
  <c r="J259" i="34"/>
  <c r="I259" i="34"/>
  <c r="J258" i="34"/>
  <c r="I258" i="34"/>
  <c r="L257" i="34"/>
  <c r="K257" i="34"/>
  <c r="J257" i="34"/>
  <c r="I257" i="34"/>
  <c r="J256" i="34"/>
  <c r="I256" i="34"/>
  <c r="L255" i="34"/>
  <c r="K255" i="34"/>
  <c r="J255" i="34"/>
  <c r="I255" i="34"/>
  <c r="J254" i="34"/>
  <c r="I254" i="34"/>
  <c r="L253" i="34"/>
  <c r="K253" i="34"/>
  <c r="J253" i="34"/>
  <c r="I253" i="34"/>
  <c r="J252" i="34"/>
  <c r="I252" i="34"/>
  <c r="L251" i="34"/>
  <c r="K251" i="34"/>
  <c r="J251" i="34"/>
  <c r="I251" i="34"/>
  <c r="J250" i="34"/>
  <c r="I250" i="34"/>
  <c r="L249" i="34"/>
  <c r="K249" i="34"/>
  <c r="J249" i="34"/>
  <c r="I249" i="34"/>
  <c r="J248" i="34"/>
  <c r="I248" i="34"/>
  <c r="L247" i="34"/>
  <c r="K247" i="34"/>
  <c r="J247" i="34"/>
  <c r="I247" i="34"/>
  <c r="J246" i="34"/>
  <c r="I246" i="34"/>
  <c r="L245" i="34"/>
  <c r="K245" i="34"/>
  <c r="J245" i="34"/>
  <c r="I245" i="34"/>
  <c r="J244" i="34"/>
  <c r="I244" i="34"/>
  <c r="L243" i="34"/>
  <c r="K243" i="34"/>
  <c r="J243" i="34"/>
  <c r="I243" i="34"/>
  <c r="J242" i="34"/>
  <c r="I242" i="34"/>
  <c r="L241" i="34"/>
  <c r="K241" i="34"/>
  <c r="J241" i="34"/>
  <c r="I241" i="34"/>
  <c r="J240" i="34"/>
  <c r="I240" i="34"/>
  <c r="L239" i="34"/>
  <c r="K239" i="34"/>
  <c r="J239" i="34"/>
  <c r="I239" i="34"/>
  <c r="J238" i="34"/>
  <c r="I238" i="34"/>
  <c r="L237" i="34"/>
  <c r="K237" i="34"/>
  <c r="J237" i="34"/>
  <c r="I237" i="34"/>
  <c r="J236" i="34"/>
  <c r="I236" i="34"/>
  <c r="L235" i="34"/>
  <c r="K235" i="34"/>
  <c r="J235" i="34"/>
  <c r="I235" i="34"/>
  <c r="J234" i="34"/>
  <c r="I234" i="34"/>
  <c r="L233" i="34"/>
  <c r="K233" i="34"/>
  <c r="J233" i="34"/>
  <c r="I233" i="34"/>
  <c r="J232" i="34"/>
  <c r="I232" i="34"/>
  <c r="L231" i="34"/>
  <c r="K231" i="34"/>
  <c r="J231" i="34"/>
  <c r="I231" i="34"/>
  <c r="J230" i="34"/>
  <c r="I230" i="34"/>
  <c r="L229" i="34"/>
  <c r="K229" i="34"/>
  <c r="J229" i="34"/>
  <c r="I229" i="34"/>
  <c r="J228" i="34"/>
  <c r="I228" i="34"/>
  <c r="L227" i="34"/>
  <c r="K227" i="34"/>
  <c r="J227" i="34"/>
  <c r="I227" i="34"/>
  <c r="J226" i="34"/>
  <c r="I226" i="34"/>
  <c r="L225" i="34"/>
  <c r="K225" i="34"/>
  <c r="J225" i="34"/>
  <c r="I225" i="34"/>
  <c r="J224" i="34"/>
  <c r="I224" i="34"/>
  <c r="L223" i="34"/>
  <c r="K223" i="34"/>
  <c r="J223" i="34"/>
  <c r="I223" i="34"/>
  <c r="J222" i="34"/>
  <c r="I222" i="34"/>
  <c r="L221" i="34"/>
  <c r="K221" i="34"/>
  <c r="J221" i="34"/>
  <c r="I221" i="34"/>
  <c r="J220" i="34"/>
  <c r="I220" i="34"/>
  <c r="L219" i="34"/>
  <c r="K219" i="34"/>
  <c r="J219" i="34"/>
  <c r="I219" i="34"/>
  <c r="J218" i="34"/>
  <c r="I218" i="34"/>
  <c r="L217" i="34"/>
  <c r="K217" i="34"/>
  <c r="J217" i="34"/>
  <c r="I217" i="34"/>
  <c r="J216" i="34"/>
  <c r="I216" i="34"/>
  <c r="L215" i="34"/>
  <c r="K215" i="34"/>
  <c r="J215" i="34"/>
  <c r="I215" i="34"/>
  <c r="J214" i="34"/>
  <c r="I214" i="34"/>
  <c r="L213" i="34"/>
  <c r="K213" i="34"/>
  <c r="J213" i="34"/>
  <c r="I213" i="34"/>
  <c r="J212" i="34"/>
  <c r="I212" i="34"/>
  <c r="L211" i="34"/>
  <c r="K211" i="34"/>
  <c r="J211" i="34"/>
  <c r="I211" i="34"/>
  <c r="J210" i="34"/>
  <c r="I210" i="34"/>
  <c r="L209" i="34"/>
  <c r="K209" i="34"/>
  <c r="J209" i="34"/>
  <c r="I209" i="34"/>
  <c r="J208" i="34"/>
  <c r="I208" i="34"/>
  <c r="L207" i="34"/>
  <c r="K207" i="34"/>
  <c r="J207" i="34"/>
  <c r="I207" i="34"/>
  <c r="J206" i="34"/>
  <c r="I206" i="34"/>
  <c r="L205" i="34"/>
  <c r="K205" i="34"/>
  <c r="J205" i="34"/>
  <c r="I205" i="34"/>
  <c r="J204" i="34"/>
  <c r="I204" i="34"/>
  <c r="L203" i="34"/>
  <c r="K203" i="34"/>
  <c r="J203" i="34"/>
  <c r="I203" i="34"/>
  <c r="J202" i="34"/>
  <c r="I202" i="34"/>
  <c r="L201" i="34"/>
  <c r="K201" i="34"/>
  <c r="J201" i="34"/>
  <c r="I201" i="34"/>
  <c r="J200" i="34"/>
  <c r="I200" i="34"/>
  <c r="L199" i="34"/>
  <c r="K199" i="34"/>
  <c r="J199" i="34"/>
  <c r="I199" i="34"/>
  <c r="J198" i="34"/>
  <c r="I198" i="34"/>
  <c r="L197" i="34"/>
  <c r="K197" i="34"/>
  <c r="J197" i="34"/>
  <c r="I197" i="34"/>
  <c r="J196" i="34"/>
  <c r="I196" i="34"/>
  <c r="L195" i="34"/>
  <c r="K195" i="34"/>
  <c r="J195" i="34"/>
  <c r="I195" i="34"/>
  <c r="J194" i="34"/>
  <c r="I194" i="34"/>
  <c r="L193" i="34"/>
  <c r="K193" i="34"/>
  <c r="J193" i="34"/>
  <c r="I193" i="34"/>
  <c r="J192" i="34"/>
  <c r="I192" i="34"/>
  <c r="L191" i="34"/>
  <c r="K191" i="34"/>
  <c r="J191" i="34"/>
  <c r="I191" i="34"/>
  <c r="J190" i="34"/>
  <c r="I190" i="34"/>
  <c r="L189" i="34"/>
  <c r="K189" i="34"/>
  <c r="J189" i="34"/>
  <c r="I189" i="34"/>
  <c r="J188" i="34"/>
  <c r="I188" i="34"/>
  <c r="L187" i="34"/>
  <c r="K187" i="34"/>
  <c r="J187" i="34"/>
  <c r="I187" i="34"/>
  <c r="J186" i="34"/>
  <c r="I186" i="34"/>
  <c r="L185" i="34"/>
  <c r="K185" i="34"/>
  <c r="J185" i="34"/>
  <c r="I185" i="34"/>
  <c r="J184" i="34"/>
  <c r="I184" i="34"/>
  <c r="L183" i="34"/>
  <c r="K183" i="34"/>
  <c r="J183" i="34"/>
  <c r="I183" i="34"/>
  <c r="J182" i="34"/>
  <c r="I182" i="34"/>
  <c r="L181" i="34"/>
  <c r="K181" i="34"/>
  <c r="J181" i="34"/>
  <c r="I181" i="34"/>
  <c r="J180" i="34"/>
  <c r="I180" i="34"/>
  <c r="L179" i="34"/>
  <c r="K179" i="34"/>
  <c r="J179" i="34"/>
  <c r="I179" i="34"/>
  <c r="J178" i="34"/>
  <c r="I178" i="34"/>
  <c r="L177" i="34"/>
  <c r="K177" i="34"/>
  <c r="J177" i="34"/>
  <c r="I177" i="34"/>
  <c r="J176" i="34"/>
  <c r="I176" i="34"/>
  <c r="L175" i="34"/>
  <c r="K175" i="34"/>
  <c r="J175" i="34"/>
  <c r="I175" i="34"/>
  <c r="J174" i="34"/>
  <c r="I174" i="34"/>
  <c r="L173" i="34"/>
  <c r="K173" i="34"/>
  <c r="J173" i="34"/>
  <c r="I173" i="34"/>
  <c r="J172" i="34"/>
  <c r="I172" i="34"/>
  <c r="L171" i="34"/>
  <c r="K171" i="34"/>
  <c r="J171" i="34"/>
  <c r="I171" i="34"/>
  <c r="J170" i="34"/>
  <c r="I170" i="34"/>
  <c r="L169" i="34"/>
  <c r="K169" i="34"/>
  <c r="J169" i="34"/>
  <c r="I169" i="34"/>
  <c r="J168" i="34"/>
  <c r="I168" i="34"/>
  <c r="L167" i="34"/>
  <c r="K167" i="34"/>
  <c r="J167" i="34"/>
  <c r="I167" i="34"/>
  <c r="J166" i="34"/>
  <c r="I166" i="34"/>
  <c r="L165" i="34"/>
  <c r="K165" i="34"/>
  <c r="J165" i="34"/>
  <c r="I165" i="34"/>
  <c r="L164" i="34"/>
  <c r="K164" i="34"/>
  <c r="J164" i="34"/>
  <c r="I164" i="34"/>
  <c r="J163" i="34"/>
  <c r="I163" i="34"/>
  <c r="L162" i="34"/>
  <c r="K162" i="34"/>
  <c r="J162" i="34"/>
  <c r="I162" i="34"/>
  <c r="J161" i="34"/>
  <c r="I161" i="34"/>
  <c r="L160" i="34"/>
  <c r="K160" i="34"/>
  <c r="J160" i="34"/>
  <c r="I160" i="34"/>
  <c r="J159" i="34"/>
  <c r="I159" i="34"/>
  <c r="L158" i="34"/>
  <c r="K158" i="34"/>
  <c r="J158" i="34"/>
  <c r="I158" i="34"/>
  <c r="J157" i="34"/>
  <c r="I157" i="34"/>
  <c r="L156" i="34"/>
  <c r="K156" i="34"/>
  <c r="J156" i="34"/>
  <c r="I156" i="34"/>
  <c r="J155" i="34"/>
  <c r="I155" i="34"/>
  <c r="L154" i="34"/>
  <c r="K154" i="34"/>
  <c r="J154" i="34"/>
  <c r="I154" i="34"/>
  <c r="J153" i="34"/>
  <c r="I153" i="34"/>
  <c r="L152" i="34"/>
  <c r="K152" i="34"/>
  <c r="J152" i="34"/>
  <c r="I152" i="34"/>
  <c r="J151" i="34"/>
  <c r="I151" i="34"/>
  <c r="L150" i="34"/>
  <c r="K150" i="34"/>
  <c r="J150" i="34"/>
  <c r="I150" i="34"/>
  <c r="J149" i="34"/>
  <c r="I149" i="34"/>
  <c r="L148" i="34"/>
  <c r="K148" i="34"/>
  <c r="J148" i="34"/>
  <c r="I148" i="34"/>
  <c r="J147" i="34"/>
  <c r="I147" i="34"/>
  <c r="L146" i="34"/>
  <c r="K146" i="34"/>
  <c r="J146" i="34"/>
  <c r="I146" i="34"/>
  <c r="J145" i="34"/>
  <c r="I145" i="34"/>
  <c r="L144" i="34"/>
  <c r="K144" i="34"/>
  <c r="J144" i="34"/>
  <c r="I144" i="34"/>
  <c r="L139" i="34"/>
  <c r="K139" i="34"/>
  <c r="J139" i="34"/>
  <c r="J138" i="34"/>
  <c r="I138" i="34"/>
  <c r="L137" i="34"/>
  <c r="K137" i="34"/>
  <c r="J137" i="34"/>
  <c r="I137" i="34"/>
  <c r="J136" i="34"/>
  <c r="I136" i="34"/>
  <c r="L135" i="34"/>
  <c r="K135" i="34"/>
  <c r="J135" i="34"/>
  <c r="I135" i="34"/>
  <c r="J134" i="34"/>
  <c r="I134" i="34"/>
  <c r="L133" i="34"/>
  <c r="K133" i="34"/>
  <c r="J133" i="34"/>
  <c r="I133" i="34"/>
  <c r="J132" i="34"/>
  <c r="I132" i="34"/>
  <c r="L131" i="34"/>
  <c r="K131" i="34"/>
  <c r="J131" i="34"/>
  <c r="I131" i="34"/>
  <c r="J130" i="34"/>
  <c r="I130" i="34"/>
  <c r="L129" i="34"/>
  <c r="K129" i="34"/>
  <c r="J129" i="34"/>
  <c r="I129" i="34"/>
  <c r="J128" i="34"/>
  <c r="I128" i="34"/>
  <c r="L127" i="34"/>
  <c r="K127" i="34"/>
  <c r="J127" i="34"/>
  <c r="I127" i="34"/>
  <c r="J126" i="34"/>
  <c r="I126" i="34"/>
  <c r="L125" i="34"/>
  <c r="K125" i="34"/>
  <c r="J125" i="34"/>
  <c r="I125" i="34"/>
  <c r="J124" i="34"/>
  <c r="I124" i="34"/>
  <c r="L123" i="34"/>
  <c r="K123" i="34"/>
  <c r="J123" i="34"/>
  <c r="I123" i="34"/>
  <c r="J122" i="34"/>
  <c r="I122" i="34"/>
  <c r="L121" i="34"/>
  <c r="K121" i="34"/>
  <c r="J121" i="34"/>
  <c r="I121" i="34"/>
  <c r="J120" i="34"/>
  <c r="I120" i="34"/>
  <c r="L119" i="34"/>
  <c r="K119" i="34"/>
  <c r="J119" i="34"/>
  <c r="I119" i="34"/>
  <c r="J118" i="34"/>
  <c r="I118" i="34"/>
  <c r="L117" i="34"/>
  <c r="K117" i="34"/>
  <c r="J117" i="34"/>
  <c r="I117" i="34"/>
  <c r="J116" i="34"/>
  <c r="I116" i="34"/>
  <c r="L115" i="34"/>
  <c r="K115" i="34"/>
  <c r="J115" i="34"/>
  <c r="I115" i="34"/>
  <c r="J114" i="34"/>
  <c r="I114" i="34"/>
  <c r="L113" i="34"/>
  <c r="K113" i="34"/>
  <c r="J113" i="34"/>
  <c r="I113" i="34"/>
  <c r="J112" i="34"/>
  <c r="I112" i="34"/>
  <c r="L111" i="34"/>
  <c r="K111" i="34"/>
  <c r="J111" i="34"/>
  <c r="I111" i="34"/>
  <c r="J110" i="34"/>
  <c r="I110" i="34"/>
  <c r="L109" i="34"/>
  <c r="K109" i="34"/>
  <c r="J109" i="34"/>
  <c r="I109" i="34"/>
  <c r="J108" i="34"/>
  <c r="I108" i="34"/>
  <c r="L107" i="34"/>
  <c r="K107" i="34"/>
  <c r="J107" i="34"/>
  <c r="I107" i="34"/>
  <c r="J106" i="34"/>
  <c r="I106" i="34"/>
  <c r="L105" i="34"/>
  <c r="K105" i="34"/>
  <c r="J105" i="34"/>
  <c r="I105" i="34"/>
  <c r="J104" i="34"/>
  <c r="I104" i="34"/>
  <c r="L103" i="34"/>
  <c r="K103" i="34"/>
  <c r="J103" i="34"/>
  <c r="I103" i="34"/>
  <c r="J102" i="34"/>
  <c r="I102" i="34"/>
  <c r="L101" i="34"/>
  <c r="K101" i="34"/>
  <c r="J101" i="34"/>
  <c r="I101" i="34"/>
  <c r="J100" i="34"/>
  <c r="I100" i="34"/>
  <c r="L99" i="34"/>
  <c r="K99" i="34"/>
  <c r="J99" i="34"/>
  <c r="I99" i="34"/>
  <c r="J98" i="34"/>
  <c r="I98" i="34"/>
  <c r="L97" i="34"/>
  <c r="K97" i="34"/>
  <c r="J97" i="34"/>
  <c r="I97" i="34"/>
  <c r="J96" i="34"/>
  <c r="I96" i="34"/>
  <c r="L95" i="34"/>
  <c r="K95" i="34"/>
  <c r="J95" i="34"/>
  <c r="I95" i="34"/>
  <c r="J94" i="34"/>
  <c r="I94" i="34"/>
  <c r="L93" i="34"/>
  <c r="K93" i="34"/>
  <c r="J93" i="34"/>
  <c r="I93" i="34"/>
  <c r="J92" i="34"/>
  <c r="I92" i="34"/>
  <c r="L91" i="34"/>
  <c r="K91" i="34"/>
  <c r="J91" i="34"/>
  <c r="I91" i="34"/>
  <c r="J90" i="34"/>
  <c r="I90" i="34"/>
  <c r="L89" i="34"/>
  <c r="K89" i="34"/>
  <c r="J89" i="34"/>
  <c r="I89" i="34"/>
  <c r="J88" i="34"/>
  <c r="I88" i="34"/>
  <c r="L87" i="34"/>
  <c r="K87" i="34"/>
  <c r="J87" i="34"/>
  <c r="I87" i="34"/>
  <c r="J86" i="34"/>
  <c r="I86" i="34"/>
  <c r="L85" i="34"/>
  <c r="K85" i="34"/>
  <c r="J85" i="34"/>
  <c r="I85" i="34"/>
  <c r="J84" i="34"/>
  <c r="I84" i="34"/>
  <c r="L83" i="34"/>
  <c r="K83" i="34"/>
  <c r="J83" i="34"/>
  <c r="I83" i="34"/>
  <c r="J82" i="34"/>
  <c r="I82" i="34"/>
  <c r="L81" i="34"/>
  <c r="K81" i="34"/>
  <c r="J81" i="34"/>
  <c r="I81" i="34"/>
  <c r="J80" i="34"/>
  <c r="I80" i="34"/>
  <c r="L79" i="34"/>
  <c r="K79" i="34"/>
  <c r="J79" i="34"/>
  <c r="I79" i="34"/>
  <c r="J78" i="34"/>
  <c r="I78" i="34"/>
  <c r="L77" i="34"/>
  <c r="K77" i="34"/>
  <c r="J77" i="34"/>
  <c r="I77" i="34"/>
  <c r="J76" i="34"/>
  <c r="I76" i="34"/>
  <c r="L75" i="34"/>
  <c r="K75" i="34"/>
  <c r="J75" i="34"/>
  <c r="I75" i="34"/>
  <c r="J74" i="34"/>
  <c r="I74" i="34"/>
  <c r="L73" i="34"/>
  <c r="K73" i="34"/>
  <c r="J73" i="34"/>
  <c r="I73" i="34"/>
  <c r="J72" i="34"/>
  <c r="I72" i="34"/>
  <c r="L71" i="34"/>
  <c r="K71" i="34"/>
  <c r="J71" i="34"/>
  <c r="I71" i="34"/>
  <c r="J70" i="34"/>
  <c r="I70" i="34"/>
  <c r="L69" i="34"/>
  <c r="K69" i="34"/>
  <c r="J69" i="34"/>
  <c r="I69" i="34"/>
  <c r="J68" i="34"/>
  <c r="I68" i="34"/>
  <c r="L67" i="34"/>
  <c r="K67" i="34"/>
  <c r="J67" i="34"/>
  <c r="I67" i="34"/>
  <c r="J66" i="34"/>
  <c r="I66" i="34"/>
  <c r="L65" i="34"/>
  <c r="K65" i="34"/>
  <c r="J65" i="34"/>
  <c r="I65" i="34"/>
  <c r="J64" i="34"/>
  <c r="I64" i="34"/>
  <c r="L63" i="34"/>
  <c r="K63" i="34"/>
  <c r="J63" i="34"/>
  <c r="I63" i="34"/>
  <c r="J62" i="34"/>
  <c r="I62" i="34"/>
  <c r="L61" i="34"/>
  <c r="K61" i="34"/>
  <c r="J61" i="34"/>
  <c r="I61" i="34"/>
  <c r="J60" i="34"/>
  <c r="I60" i="34"/>
  <c r="L59" i="34"/>
  <c r="K59" i="34"/>
  <c r="J59" i="34"/>
  <c r="I59" i="34"/>
  <c r="J58" i="34"/>
  <c r="I58" i="34"/>
  <c r="L57" i="34"/>
  <c r="K57" i="34"/>
  <c r="J57" i="34"/>
  <c r="I57" i="34"/>
  <c r="J56" i="34"/>
  <c r="I56" i="34"/>
  <c r="L55" i="34"/>
  <c r="K55" i="34"/>
  <c r="J55" i="34"/>
  <c r="I55" i="34"/>
  <c r="J54" i="34"/>
  <c r="I54" i="34"/>
  <c r="L53" i="34"/>
  <c r="K53" i="34"/>
  <c r="J53" i="34"/>
  <c r="I53" i="34"/>
  <c r="J52" i="34"/>
  <c r="I52" i="34"/>
  <c r="L51" i="34"/>
  <c r="K51" i="34"/>
  <c r="J51" i="34"/>
  <c r="I51" i="34"/>
  <c r="J50" i="34"/>
  <c r="I50" i="34"/>
  <c r="L49" i="34"/>
  <c r="K49" i="34"/>
  <c r="J49" i="34"/>
  <c r="I49" i="34"/>
  <c r="J48" i="34"/>
  <c r="I48" i="34"/>
  <c r="J47" i="34"/>
  <c r="I47" i="34"/>
  <c r="J46" i="34"/>
  <c r="I46" i="34"/>
  <c r="J45" i="34"/>
  <c r="I45" i="34"/>
  <c r="J44" i="34"/>
  <c r="I44" i="34"/>
  <c r="L43" i="34"/>
  <c r="K43" i="34"/>
  <c r="J43" i="34"/>
  <c r="I43" i="34"/>
  <c r="J42" i="34"/>
  <c r="I42" i="34"/>
  <c r="L41" i="34"/>
  <c r="K41" i="34"/>
  <c r="J41" i="34"/>
  <c r="I41" i="34"/>
  <c r="J40" i="34"/>
  <c r="I40" i="34"/>
  <c r="L39" i="34"/>
  <c r="K39" i="34"/>
  <c r="J39" i="34"/>
  <c r="I39" i="34"/>
  <c r="J38" i="34"/>
  <c r="I38" i="34"/>
  <c r="L37" i="34"/>
  <c r="K37" i="34"/>
  <c r="J37" i="34"/>
  <c r="I37" i="34"/>
  <c r="J36" i="34"/>
  <c r="I36" i="34"/>
  <c r="L35" i="34"/>
  <c r="K35" i="34"/>
  <c r="J35" i="34"/>
  <c r="I35" i="34"/>
  <c r="J34" i="34"/>
  <c r="I34" i="34"/>
  <c r="L33" i="34"/>
  <c r="K33" i="34"/>
  <c r="J33" i="34"/>
  <c r="I33" i="34"/>
  <c r="J32" i="34"/>
  <c r="I32" i="34"/>
  <c r="L31" i="34"/>
  <c r="K31" i="34"/>
  <c r="J31" i="34"/>
  <c r="I31" i="34"/>
  <c r="J30" i="34"/>
  <c r="I30" i="34"/>
  <c r="L29" i="34"/>
  <c r="K29" i="34"/>
  <c r="J29" i="34"/>
  <c r="I29" i="34"/>
  <c r="J28" i="34"/>
  <c r="I28" i="34"/>
  <c r="L27" i="34"/>
  <c r="K27" i="34"/>
  <c r="J27" i="34"/>
  <c r="I27" i="34"/>
  <c r="J26" i="34"/>
  <c r="I26" i="34"/>
  <c r="L25" i="34"/>
  <c r="K25" i="34"/>
  <c r="J25" i="34"/>
  <c r="I25" i="34"/>
  <c r="J24" i="34"/>
  <c r="I24" i="34"/>
  <c r="L23" i="34"/>
  <c r="K23" i="34"/>
  <c r="J23" i="34"/>
  <c r="I23" i="34"/>
  <c r="J22" i="34"/>
  <c r="I22" i="34"/>
  <c r="L21" i="34"/>
  <c r="K21" i="34"/>
  <c r="J21" i="34"/>
  <c r="I21" i="34"/>
  <c r="J20" i="34"/>
  <c r="I20" i="34"/>
  <c r="L19" i="34"/>
  <c r="K19" i="34"/>
  <c r="J19" i="34"/>
  <c r="I19" i="34"/>
  <c r="J18" i="34"/>
  <c r="I18" i="34"/>
  <c r="L17" i="34"/>
  <c r="K17" i="34"/>
  <c r="J17" i="34"/>
  <c r="I17" i="34"/>
  <c r="J16" i="34"/>
  <c r="I16" i="34"/>
  <c r="L15" i="34"/>
  <c r="K15" i="34"/>
  <c r="J15" i="34"/>
  <c r="I15" i="34"/>
  <c r="J14" i="34"/>
  <c r="I14" i="34"/>
  <c r="L13" i="34"/>
  <c r="K13" i="34"/>
  <c r="J13" i="34"/>
  <c r="I13" i="34"/>
  <c r="J12" i="34"/>
  <c r="I12" i="34"/>
  <c r="L11" i="34"/>
  <c r="K11" i="34"/>
  <c r="J11" i="34"/>
  <c r="I11" i="34"/>
  <c r="J10" i="34"/>
  <c r="I10" i="34"/>
  <c r="L9" i="34"/>
  <c r="K9" i="34"/>
  <c r="J9" i="34"/>
  <c r="I9" i="34"/>
  <c r="J8" i="34"/>
  <c r="I8" i="34"/>
  <c r="J7" i="34"/>
  <c r="I7" i="34"/>
  <c r="J6" i="34"/>
  <c r="I6" i="34"/>
  <c r="L5" i="34"/>
  <c r="J5" i="34"/>
  <c r="I5" i="34"/>
  <c r="L4" i="34"/>
  <c r="K4" i="34"/>
  <c r="J4" i="34"/>
  <c r="I4" i="34"/>
  <c r="J3" i="34"/>
  <c r="L2" i="34"/>
  <c r="K2" i="34"/>
  <c r="J2" i="34"/>
  <c r="J264" i="89"/>
  <c r="J263" i="89"/>
  <c r="J262" i="89"/>
  <c r="J261" i="89"/>
  <c r="J260" i="89"/>
  <c r="J259" i="89"/>
  <c r="J258" i="89"/>
  <c r="J257" i="89"/>
  <c r="J256" i="89"/>
  <c r="J255" i="89"/>
  <c r="J254" i="89"/>
  <c r="J253" i="89"/>
  <c r="J252" i="89"/>
  <c r="J251" i="89"/>
  <c r="J250" i="89"/>
  <c r="J249" i="89"/>
  <c r="J248" i="89"/>
  <c r="J247" i="89"/>
  <c r="J246" i="89"/>
  <c r="J245" i="89"/>
  <c r="J244" i="89"/>
  <c r="J243" i="89"/>
  <c r="J242" i="89"/>
  <c r="J241" i="89"/>
  <c r="J240" i="89"/>
  <c r="J239" i="89"/>
  <c r="J238" i="89"/>
  <c r="J237" i="89"/>
  <c r="J236" i="89"/>
  <c r="J235" i="89"/>
  <c r="J234" i="89"/>
  <c r="J233" i="89"/>
  <c r="J232" i="89"/>
  <c r="J231" i="89"/>
  <c r="J230" i="89"/>
  <c r="J229" i="89"/>
  <c r="J228" i="89"/>
  <c r="J227" i="89"/>
  <c r="J226" i="89"/>
  <c r="J225" i="89"/>
  <c r="J224" i="89"/>
  <c r="J223" i="89"/>
  <c r="J222" i="89"/>
  <c r="J221" i="89"/>
  <c r="J220" i="89"/>
  <c r="J219" i="89"/>
  <c r="J218" i="89"/>
  <c r="J217" i="89"/>
  <c r="J216" i="89"/>
  <c r="J215" i="89"/>
  <c r="J214" i="89"/>
  <c r="J213" i="89"/>
  <c r="J212" i="89"/>
  <c r="J211" i="89"/>
  <c r="J210" i="89"/>
  <c r="J209" i="89"/>
  <c r="J208" i="89"/>
  <c r="J207" i="89"/>
  <c r="J206" i="89"/>
  <c r="J205" i="89"/>
  <c r="J204" i="89"/>
  <c r="J203" i="89"/>
  <c r="J202" i="89"/>
  <c r="J201" i="89"/>
  <c r="J200" i="89"/>
  <c r="J199" i="89"/>
  <c r="J198" i="89"/>
  <c r="J197" i="89"/>
  <c r="J196" i="89"/>
  <c r="J195" i="89"/>
  <c r="J194" i="89"/>
  <c r="J193" i="89"/>
  <c r="J192" i="89"/>
  <c r="J191" i="89"/>
  <c r="J190" i="89"/>
  <c r="J189" i="89"/>
  <c r="J188" i="89"/>
  <c r="J187" i="89"/>
  <c r="J186" i="89"/>
  <c r="J185" i="89"/>
  <c r="J184" i="89"/>
  <c r="J183" i="89"/>
  <c r="J182" i="89"/>
  <c r="J181" i="89"/>
  <c r="J180" i="89"/>
  <c r="J179" i="89"/>
  <c r="J178" i="89"/>
  <c r="J177" i="89"/>
  <c r="J176" i="89"/>
  <c r="J175" i="89"/>
  <c r="J174" i="89"/>
  <c r="J173" i="89"/>
  <c r="J172" i="89"/>
  <c r="J171" i="89"/>
  <c r="J170" i="89"/>
  <c r="J169" i="89"/>
  <c r="J168" i="89"/>
  <c r="J166" i="89"/>
  <c r="J165" i="89"/>
  <c r="J164" i="89"/>
  <c r="J163" i="89"/>
  <c r="J162" i="89"/>
  <c r="J161" i="89"/>
  <c r="J160" i="89"/>
  <c r="J159" i="89"/>
  <c r="J158" i="89"/>
  <c r="J157" i="89"/>
  <c r="J156" i="89"/>
  <c r="J155" i="89"/>
  <c r="J154" i="89"/>
  <c r="J153" i="89"/>
  <c r="J152" i="89"/>
  <c r="J151" i="89"/>
  <c r="J150" i="89"/>
  <c r="J149" i="89"/>
  <c r="J148" i="89"/>
  <c r="J147" i="89"/>
  <c r="J146" i="89"/>
  <c r="J145" i="89"/>
  <c r="J144" i="89"/>
  <c r="J143" i="89"/>
  <c r="J142" i="89"/>
  <c r="J141" i="89"/>
  <c r="J140" i="89"/>
  <c r="J139" i="89"/>
  <c r="J138" i="89"/>
  <c r="J137" i="89"/>
  <c r="J136" i="89"/>
  <c r="J135" i="89"/>
  <c r="J134" i="89"/>
  <c r="J133" i="89"/>
  <c r="J132" i="89"/>
  <c r="J131" i="89"/>
  <c r="J130" i="89"/>
  <c r="J129" i="89"/>
  <c r="J128" i="89"/>
  <c r="J127" i="89"/>
  <c r="J126" i="89"/>
  <c r="J125" i="89"/>
  <c r="J124" i="89"/>
  <c r="J123" i="89"/>
  <c r="J122" i="89"/>
  <c r="J121" i="89"/>
  <c r="J120" i="89"/>
  <c r="J119" i="89"/>
  <c r="J118" i="89"/>
  <c r="J117" i="89"/>
  <c r="J116" i="89"/>
  <c r="J115" i="89"/>
  <c r="J114" i="89"/>
  <c r="J113" i="89"/>
  <c r="J112" i="89"/>
  <c r="J111" i="89"/>
  <c r="J110" i="89"/>
  <c r="J109" i="89"/>
  <c r="J108" i="89"/>
  <c r="J107" i="89"/>
  <c r="J106" i="89"/>
  <c r="J105" i="89"/>
  <c r="J104" i="89"/>
  <c r="J103" i="89"/>
  <c r="J102" i="89"/>
  <c r="J101" i="89"/>
  <c r="J100" i="89"/>
  <c r="J99" i="89"/>
  <c r="J98" i="89"/>
  <c r="J97" i="89"/>
  <c r="J96" i="89"/>
  <c r="J95" i="89"/>
  <c r="J94" i="89"/>
  <c r="J93" i="89"/>
  <c r="J92" i="89"/>
  <c r="J91" i="89"/>
  <c r="J90" i="89"/>
  <c r="J89" i="89"/>
  <c r="J88" i="89"/>
  <c r="J87" i="89"/>
  <c r="J86" i="89"/>
  <c r="J85" i="89"/>
  <c r="J84" i="89"/>
  <c r="J83" i="89"/>
  <c r="J82" i="89"/>
  <c r="J81" i="89"/>
  <c r="J80" i="89"/>
  <c r="J79" i="89"/>
  <c r="J78" i="89"/>
  <c r="J77" i="89"/>
  <c r="J76" i="89"/>
  <c r="J75" i="89"/>
  <c r="J74" i="89"/>
  <c r="J73" i="89"/>
  <c r="J72" i="89"/>
  <c r="J71" i="89"/>
  <c r="J70" i="89"/>
  <c r="O69" i="89"/>
  <c r="M69" i="89"/>
  <c r="J69" i="89"/>
  <c r="O68" i="89"/>
  <c r="M68" i="89"/>
  <c r="J68" i="89"/>
  <c r="O67" i="89"/>
  <c r="M67" i="89"/>
  <c r="J67" i="89"/>
  <c r="O66" i="89"/>
  <c r="M66" i="89"/>
  <c r="J66" i="89"/>
  <c r="O65" i="89"/>
  <c r="M65" i="89"/>
  <c r="J65" i="89"/>
  <c r="O64" i="89"/>
  <c r="M64" i="89"/>
  <c r="J64" i="89"/>
  <c r="O63" i="89"/>
  <c r="M63" i="89"/>
  <c r="J63" i="89"/>
  <c r="O62" i="89"/>
  <c r="M62" i="89"/>
  <c r="J62" i="89"/>
  <c r="O61" i="89"/>
  <c r="M61" i="89"/>
  <c r="J61" i="89"/>
  <c r="O60" i="89"/>
  <c r="M60" i="89"/>
  <c r="J60" i="89"/>
  <c r="O59" i="89"/>
  <c r="M59" i="89"/>
  <c r="J59" i="89"/>
  <c r="O58" i="89"/>
  <c r="M58" i="89"/>
  <c r="J58" i="89"/>
  <c r="O57" i="89"/>
  <c r="M57" i="89"/>
  <c r="J57" i="89"/>
  <c r="O56" i="89"/>
  <c r="M56" i="89"/>
  <c r="J56" i="89"/>
  <c r="O55" i="89"/>
  <c r="M55" i="89"/>
  <c r="J55" i="89"/>
  <c r="O54" i="89"/>
  <c r="M54" i="89"/>
  <c r="J54" i="89"/>
  <c r="O53" i="89"/>
  <c r="M53" i="89"/>
  <c r="J53" i="89"/>
  <c r="O52" i="89"/>
  <c r="M52" i="89"/>
  <c r="J52" i="89"/>
  <c r="O51" i="89"/>
  <c r="M51" i="89"/>
  <c r="J51" i="89"/>
  <c r="O50" i="89"/>
  <c r="M50" i="89"/>
  <c r="J50" i="89"/>
  <c r="O49" i="89"/>
  <c r="M49" i="89"/>
  <c r="J49" i="89"/>
  <c r="O48" i="89"/>
  <c r="M48" i="89"/>
  <c r="J48" i="89"/>
  <c r="O47" i="89"/>
  <c r="M47" i="89"/>
  <c r="J47" i="89"/>
  <c r="O46" i="89"/>
  <c r="M46" i="89"/>
  <c r="J46" i="89"/>
  <c r="O45" i="89"/>
  <c r="M45" i="89"/>
  <c r="J45" i="89"/>
  <c r="O44" i="89"/>
  <c r="M44" i="89"/>
  <c r="J44" i="89"/>
  <c r="O43" i="89"/>
  <c r="M43" i="89"/>
  <c r="J43" i="89"/>
  <c r="O42" i="89"/>
  <c r="M42" i="89"/>
  <c r="J42" i="89"/>
  <c r="O41" i="89"/>
  <c r="M41" i="89"/>
  <c r="J41" i="89"/>
  <c r="O40" i="89"/>
  <c r="M40" i="89"/>
  <c r="J40" i="89"/>
  <c r="O39" i="89"/>
  <c r="M39" i="89"/>
  <c r="J39" i="89"/>
  <c r="O38" i="89"/>
  <c r="M38" i="89"/>
  <c r="J38" i="89"/>
  <c r="O37" i="89"/>
  <c r="M37" i="89"/>
  <c r="J37" i="89"/>
  <c r="O36" i="89"/>
  <c r="M36" i="89"/>
  <c r="J36" i="89"/>
  <c r="O35" i="89"/>
  <c r="M35" i="89"/>
  <c r="J35" i="89"/>
  <c r="O34" i="89"/>
  <c r="M34" i="89"/>
  <c r="J34" i="89"/>
  <c r="O33" i="89"/>
  <c r="M33" i="89"/>
  <c r="J33" i="89"/>
  <c r="O32" i="89"/>
  <c r="M32" i="89"/>
  <c r="J32" i="89"/>
  <c r="O31" i="89"/>
  <c r="M31" i="89"/>
  <c r="J31" i="89"/>
  <c r="O30" i="89"/>
  <c r="M30" i="89"/>
  <c r="J30" i="89"/>
  <c r="O29" i="89"/>
  <c r="M29" i="89"/>
  <c r="J29" i="89"/>
  <c r="O28" i="89"/>
  <c r="M28" i="89"/>
  <c r="J28" i="89"/>
  <c r="O27" i="89"/>
  <c r="M27" i="89"/>
  <c r="J27" i="89"/>
  <c r="O26" i="89"/>
  <c r="M26" i="89"/>
  <c r="J26" i="89"/>
  <c r="O25" i="89"/>
  <c r="M25" i="89"/>
  <c r="J25" i="89"/>
  <c r="O24" i="89"/>
  <c r="M24" i="89"/>
  <c r="J24" i="89"/>
  <c r="O23" i="89"/>
  <c r="M23" i="89"/>
  <c r="J23" i="89"/>
  <c r="O22" i="89"/>
  <c r="M22" i="89"/>
  <c r="J22" i="89"/>
  <c r="O21" i="89"/>
  <c r="M21" i="89"/>
  <c r="J21" i="89"/>
  <c r="O20" i="89"/>
  <c r="M20" i="89"/>
  <c r="J20" i="89"/>
  <c r="O19" i="89"/>
  <c r="M19" i="89"/>
  <c r="J19" i="89"/>
  <c r="O18" i="89"/>
  <c r="M18" i="89"/>
  <c r="J18" i="89"/>
  <c r="O17" i="89"/>
  <c r="M17" i="89"/>
  <c r="J17" i="89"/>
  <c r="O16" i="89"/>
  <c r="M16" i="89"/>
  <c r="J16" i="89"/>
  <c r="O15" i="89"/>
  <c r="M15" i="89"/>
  <c r="J15" i="89"/>
  <c r="O14" i="89"/>
  <c r="M14" i="89"/>
  <c r="J14" i="89"/>
  <c r="J13" i="89"/>
  <c r="J12" i="89"/>
  <c r="J11" i="89"/>
  <c r="J10" i="89"/>
  <c r="J9" i="89"/>
  <c r="J8" i="89"/>
  <c r="J7" i="89"/>
  <c r="J6" i="89"/>
  <c r="J5" i="89"/>
  <c r="J4" i="89"/>
  <c r="J3" i="89"/>
  <c r="J2" i="89"/>
  <c r="P417" i="33"/>
  <c r="O417" i="33"/>
  <c r="N416" i="33"/>
  <c r="L416" i="33"/>
  <c r="K416" i="33"/>
  <c r="P415" i="33"/>
  <c r="O415" i="33"/>
  <c r="N415" i="33"/>
  <c r="L415" i="33"/>
  <c r="K415" i="33"/>
  <c r="N414" i="33"/>
  <c r="L414" i="33"/>
  <c r="K414" i="33"/>
  <c r="P413" i="33"/>
  <c r="O413" i="33"/>
  <c r="N413" i="33"/>
  <c r="L413" i="33"/>
  <c r="K413" i="33"/>
  <c r="N412" i="33"/>
  <c r="L412" i="33"/>
  <c r="K412" i="33"/>
  <c r="P411" i="33"/>
  <c r="O411" i="33"/>
  <c r="N411" i="33"/>
  <c r="L411" i="33"/>
  <c r="K411" i="33"/>
  <c r="N410" i="33"/>
  <c r="L410" i="33"/>
  <c r="K410" i="33"/>
  <c r="P409" i="33"/>
  <c r="O409" i="33"/>
  <c r="N409" i="33"/>
  <c r="L409" i="33"/>
  <c r="K409" i="33"/>
  <c r="N408" i="33"/>
  <c r="L408" i="33"/>
  <c r="K408" i="33"/>
  <c r="P407" i="33"/>
  <c r="O407" i="33"/>
  <c r="N407" i="33"/>
  <c r="L407" i="33"/>
  <c r="K407" i="33"/>
  <c r="N406" i="33"/>
  <c r="L406" i="33"/>
  <c r="K406" i="33"/>
  <c r="P405" i="33"/>
  <c r="O405" i="33"/>
  <c r="N405" i="33"/>
  <c r="L405" i="33"/>
  <c r="K405" i="33"/>
  <c r="N404" i="33"/>
  <c r="L404" i="33"/>
  <c r="K404" i="33"/>
  <c r="P403" i="33"/>
  <c r="O403" i="33"/>
  <c r="N403" i="33"/>
  <c r="L403" i="33"/>
  <c r="K403" i="33"/>
  <c r="N402" i="33"/>
  <c r="L402" i="33"/>
  <c r="K402" i="33"/>
  <c r="P401" i="33"/>
  <c r="O401" i="33"/>
  <c r="N401" i="33"/>
  <c r="L401" i="33"/>
  <c r="K401" i="33"/>
  <c r="N400" i="33"/>
  <c r="L400" i="33"/>
  <c r="K400" i="33"/>
  <c r="P399" i="33"/>
  <c r="O399" i="33"/>
  <c r="N399" i="33"/>
  <c r="L399" i="33"/>
  <c r="K399" i="33"/>
  <c r="N398" i="33"/>
  <c r="L398" i="33"/>
  <c r="K398" i="33"/>
  <c r="P397" i="33"/>
  <c r="O397" i="33"/>
  <c r="N397" i="33"/>
  <c r="L397" i="33"/>
  <c r="K397" i="33"/>
  <c r="N396" i="33"/>
  <c r="L396" i="33"/>
  <c r="K396" i="33"/>
  <c r="P395" i="33"/>
  <c r="O395" i="33"/>
  <c r="N395" i="33"/>
  <c r="L395" i="33"/>
  <c r="K395" i="33"/>
  <c r="N394" i="33"/>
  <c r="L394" i="33"/>
  <c r="K394" i="33"/>
  <c r="P393" i="33"/>
  <c r="O393" i="33"/>
  <c r="N393" i="33"/>
  <c r="L393" i="33"/>
  <c r="K393" i="33"/>
  <c r="N392" i="33"/>
  <c r="L392" i="33"/>
  <c r="K392" i="33"/>
  <c r="P391" i="33"/>
  <c r="O391" i="33"/>
  <c r="N391" i="33"/>
  <c r="L391" i="33"/>
  <c r="K391" i="33"/>
  <c r="N390" i="33"/>
  <c r="L390" i="33"/>
  <c r="K390" i="33"/>
  <c r="P389" i="33"/>
  <c r="O389" i="33"/>
  <c r="N389" i="33"/>
  <c r="L389" i="33"/>
  <c r="K389" i="33"/>
  <c r="N388" i="33"/>
  <c r="L388" i="33"/>
  <c r="K388" i="33"/>
  <c r="P387" i="33"/>
  <c r="O387" i="33"/>
  <c r="N387" i="33"/>
  <c r="L387" i="33"/>
  <c r="K387" i="33"/>
  <c r="N386" i="33"/>
  <c r="L386" i="33"/>
  <c r="K386" i="33"/>
  <c r="P385" i="33"/>
  <c r="O385" i="33"/>
  <c r="N385" i="33"/>
  <c r="L385" i="33"/>
  <c r="K385" i="33"/>
  <c r="N384" i="33"/>
  <c r="L384" i="33"/>
  <c r="K384" i="33"/>
  <c r="P383" i="33"/>
  <c r="O383" i="33"/>
  <c r="N383" i="33"/>
  <c r="L383" i="33"/>
  <c r="K383" i="33"/>
  <c r="N382" i="33"/>
  <c r="L382" i="33"/>
  <c r="K382" i="33"/>
  <c r="P381" i="33"/>
  <c r="O381" i="33"/>
  <c r="N381" i="33"/>
  <c r="L381" i="33"/>
  <c r="K381" i="33"/>
  <c r="N380" i="33"/>
  <c r="L380" i="33"/>
  <c r="K380" i="33"/>
  <c r="P379" i="33"/>
  <c r="O379" i="33"/>
  <c r="N379" i="33"/>
  <c r="L379" i="33"/>
  <c r="K379" i="33"/>
  <c r="N378" i="33"/>
  <c r="L378" i="33"/>
  <c r="K378" i="33"/>
  <c r="P377" i="33"/>
  <c r="O377" i="33"/>
  <c r="N377" i="33"/>
  <c r="L377" i="33"/>
  <c r="K377" i="33"/>
  <c r="N376" i="33"/>
  <c r="L376" i="33"/>
  <c r="K376" i="33"/>
  <c r="P375" i="33"/>
  <c r="O375" i="33"/>
  <c r="N375" i="33"/>
  <c r="L375" i="33"/>
  <c r="K375" i="33"/>
  <c r="N374" i="33"/>
  <c r="L374" i="33"/>
  <c r="K374" i="33"/>
  <c r="P373" i="33"/>
  <c r="O373" i="33"/>
  <c r="N373" i="33"/>
  <c r="L373" i="33"/>
  <c r="K373" i="33"/>
  <c r="N372" i="33"/>
  <c r="L372" i="33"/>
  <c r="K372" i="33"/>
  <c r="P371" i="33"/>
  <c r="O371" i="33"/>
  <c r="N371" i="33"/>
  <c r="L371" i="33"/>
  <c r="K371" i="33"/>
  <c r="N370" i="33"/>
  <c r="L370" i="33"/>
  <c r="K370" i="33"/>
  <c r="P369" i="33"/>
  <c r="O369" i="33"/>
  <c r="N369" i="33"/>
  <c r="L369" i="33"/>
  <c r="K369" i="33"/>
  <c r="N368" i="33"/>
  <c r="L368" i="33"/>
  <c r="K368" i="33"/>
  <c r="P367" i="33"/>
  <c r="O367" i="33"/>
  <c r="N367" i="33"/>
  <c r="L367" i="33"/>
  <c r="K367" i="33"/>
  <c r="N366" i="33"/>
  <c r="L366" i="33"/>
  <c r="K366" i="33"/>
  <c r="P365" i="33"/>
  <c r="O365" i="33"/>
  <c r="N365" i="33"/>
  <c r="L365" i="33"/>
  <c r="K365" i="33"/>
  <c r="N364" i="33"/>
  <c r="L364" i="33"/>
  <c r="K364" i="33"/>
  <c r="P363" i="33"/>
  <c r="O363" i="33"/>
  <c r="N363" i="33"/>
  <c r="L363" i="33"/>
  <c r="K363" i="33"/>
  <c r="N362" i="33"/>
  <c r="L362" i="33"/>
  <c r="K362" i="33"/>
  <c r="P361" i="33"/>
  <c r="O361" i="33"/>
  <c r="N361" i="33"/>
  <c r="L361" i="33"/>
  <c r="K361" i="33"/>
  <c r="N360" i="33"/>
  <c r="L360" i="33"/>
  <c r="K360" i="33"/>
  <c r="P359" i="33"/>
  <c r="O359" i="33"/>
  <c r="N359" i="33"/>
  <c r="L359" i="33"/>
  <c r="K359" i="33"/>
  <c r="N358" i="33"/>
  <c r="L358" i="33"/>
  <c r="K358" i="33"/>
  <c r="P357" i="33"/>
  <c r="O357" i="33"/>
  <c r="N357" i="33"/>
  <c r="L357" i="33"/>
  <c r="K357" i="33"/>
  <c r="N356" i="33"/>
  <c r="L356" i="33"/>
  <c r="K356" i="33"/>
  <c r="P355" i="33"/>
  <c r="O355" i="33"/>
  <c r="N355" i="33"/>
  <c r="L355" i="33"/>
  <c r="K355" i="33"/>
  <c r="N354" i="33"/>
  <c r="L354" i="33"/>
  <c r="K354" i="33"/>
  <c r="P353" i="33"/>
  <c r="O353" i="33"/>
  <c r="N353" i="33"/>
  <c r="L353" i="33"/>
  <c r="K353" i="33"/>
  <c r="N352" i="33"/>
  <c r="L352" i="33"/>
  <c r="K352" i="33"/>
  <c r="P351" i="33"/>
  <c r="O351" i="33"/>
  <c r="N351" i="33"/>
  <c r="L351" i="33"/>
  <c r="K351" i="33"/>
  <c r="N350" i="33"/>
  <c r="L350" i="33"/>
  <c r="K350" i="33"/>
  <c r="P349" i="33"/>
  <c r="O349" i="33"/>
  <c r="N349" i="33"/>
  <c r="L349" i="33"/>
  <c r="K349" i="33"/>
  <c r="N348" i="33"/>
  <c r="L348" i="33"/>
  <c r="K348" i="33"/>
  <c r="P347" i="33"/>
  <c r="O347" i="33"/>
  <c r="N347" i="33"/>
  <c r="L347" i="33"/>
  <c r="K347" i="33"/>
  <c r="N346" i="33"/>
  <c r="L346" i="33"/>
  <c r="K346" i="33"/>
  <c r="P345" i="33"/>
  <c r="O345" i="33"/>
  <c r="N345" i="33"/>
  <c r="L345" i="33"/>
  <c r="K345" i="33"/>
  <c r="N344" i="33"/>
  <c r="L344" i="33"/>
  <c r="K344" i="33"/>
  <c r="P343" i="33"/>
  <c r="O343" i="33"/>
  <c r="N343" i="33"/>
  <c r="L343" i="33"/>
  <c r="K343" i="33"/>
  <c r="N342" i="33"/>
  <c r="L342" i="33"/>
  <c r="K342" i="33"/>
  <c r="P341" i="33"/>
  <c r="O341" i="33"/>
  <c r="N341" i="33"/>
  <c r="L341" i="33"/>
  <c r="K341" i="33"/>
  <c r="N340" i="33"/>
  <c r="L340" i="33"/>
  <c r="K340" i="33"/>
  <c r="P339" i="33"/>
  <c r="O339" i="33"/>
  <c r="N339" i="33"/>
  <c r="L339" i="33"/>
  <c r="K339" i="33"/>
  <c r="N338" i="33"/>
  <c r="L338" i="33"/>
  <c r="K338" i="33"/>
  <c r="P337" i="33"/>
  <c r="O337" i="33"/>
  <c r="N337" i="33"/>
  <c r="L337" i="33"/>
  <c r="K337" i="33"/>
  <c r="N336" i="33"/>
  <c r="L336" i="33"/>
  <c r="K336" i="33"/>
  <c r="P335" i="33"/>
  <c r="O335" i="33"/>
  <c r="N335" i="33"/>
  <c r="L335" i="33"/>
  <c r="K335" i="33"/>
  <c r="N334" i="33"/>
  <c r="L334" i="33"/>
  <c r="K334" i="33"/>
  <c r="P333" i="33"/>
  <c r="O333" i="33"/>
  <c r="N333" i="33"/>
  <c r="L333" i="33"/>
  <c r="K333" i="33"/>
  <c r="N332" i="33"/>
  <c r="L332" i="33"/>
  <c r="K332" i="33"/>
  <c r="P331" i="33"/>
  <c r="O331" i="33"/>
  <c r="N331" i="33"/>
  <c r="L331" i="33"/>
  <c r="K331" i="33"/>
  <c r="N330" i="33"/>
  <c r="L330" i="33"/>
  <c r="K330" i="33"/>
  <c r="P329" i="33"/>
  <c r="O329" i="33"/>
  <c r="N329" i="33"/>
  <c r="L329" i="33"/>
  <c r="K329" i="33"/>
  <c r="N328" i="33"/>
  <c r="L328" i="33"/>
  <c r="K328" i="33"/>
  <c r="P327" i="33"/>
  <c r="O327" i="33"/>
  <c r="N327" i="33"/>
  <c r="L327" i="33"/>
  <c r="K327" i="33"/>
  <c r="N326" i="33"/>
  <c r="L326" i="33"/>
  <c r="K326" i="33"/>
  <c r="P325" i="33"/>
  <c r="O325" i="33"/>
  <c r="N325" i="33"/>
  <c r="L325" i="33"/>
  <c r="K325" i="33"/>
  <c r="N324" i="33"/>
  <c r="L324" i="33"/>
  <c r="K324" i="33"/>
  <c r="P323" i="33"/>
  <c r="O323" i="33"/>
  <c r="N323" i="33"/>
  <c r="L323" i="33"/>
  <c r="K323" i="33"/>
  <c r="N322" i="33"/>
  <c r="L322" i="33"/>
  <c r="K322" i="33"/>
  <c r="P321" i="33"/>
  <c r="O321" i="33"/>
  <c r="N321" i="33"/>
  <c r="L321" i="33"/>
  <c r="K321" i="33"/>
  <c r="N320" i="33"/>
  <c r="L320" i="33"/>
  <c r="K320" i="33"/>
  <c r="P319" i="33"/>
  <c r="O319" i="33"/>
  <c r="N319" i="33"/>
  <c r="L319" i="33"/>
  <c r="K319" i="33"/>
  <c r="N318" i="33"/>
  <c r="L318" i="33"/>
  <c r="K318" i="33"/>
  <c r="P317" i="33"/>
  <c r="O317" i="33"/>
  <c r="N317" i="33"/>
  <c r="L317" i="33"/>
  <c r="K317" i="33"/>
  <c r="N316" i="33"/>
  <c r="L316" i="33"/>
  <c r="K316" i="33"/>
  <c r="P315" i="33"/>
  <c r="O315" i="33"/>
  <c r="N315" i="33"/>
  <c r="L315" i="33"/>
  <c r="K315" i="33"/>
  <c r="N314" i="33"/>
  <c r="L314" i="33"/>
  <c r="K314" i="33"/>
  <c r="P313" i="33"/>
  <c r="O313" i="33"/>
  <c r="N313" i="33"/>
  <c r="L313" i="33"/>
  <c r="K313" i="33"/>
  <c r="N312" i="33"/>
  <c r="L312" i="33"/>
  <c r="K312" i="33"/>
  <c r="P311" i="33"/>
  <c r="O311" i="33"/>
  <c r="N311" i="33"/>
  <c r="L311" i="33"/>
  <c r="K311" i="33"/>
  <c r="N310" i="33"/>
  <c r="L310" i="33"/>
  <c r="K310" i="33"/>
  <c r="P309" i="33"/>
  <c r="O309" i="33"/>
  <c r="N309" i="33"/>
  <c r="L309" i="33"/>
  <c r="K309" i="33"/>
  <c r="N308" i="33"/>
  <c r="L308" i="33"/>
  <c r="K308" i="33"/>
  <c r="P307" i="33"/>
  <c r="O307" i="33"/>
  <c r="N307" i="33"/>
  <c r="L307" i="33"/>
  <c r="K307" i="33"/>
  <c r="N306" i="33"/>
  <c r="L306" i="33"/>
  <c r="K306" i="33"/>
  <c r="P305" i="33"/>
  <c r="O305" i="33"/>
  <c r="N305" i="33"/>
  <c r="L305" i="33"/>
  <c r="K305" i="33"/>
  <c r="N304" i="33"/>
  <c r="L304" i="33"/>
  <c r="K304" i="33"/>
  <c r="P303" i="33"/>
  <c r="O303" i="33"/>
  <c r="N303" i="33"/>
  <c r="L303" i="33"/>
  <c r="K303" i="33"/>
  <c r="N302" i="33"/>
  <c r="L302" i="33"/>
  <c r="K302" i="33"/>
  <c r="P301" i="33"/>
  <c r="O301" i="33"/>
  <c r="N301" i="33"/>
  <c r="L301" i="33"/>
  <c r="K301" i="33"/>
  <c r="N300" i="33"/>
  <c r="L300" i="33"/>
  <c r="K300" i="33"/>
  <c r="P299" i="33"/>
  <c r="O299" i="33"/>
  <c r="N299" i="33"/>
  <c r="L299" i="33"/>
  <c r="K299" i="33"/>
  <c r="N298" i="33"/>
  <c r="L298" i="33"/>
  <c r="K298" i="33"/>
  <c r="P297" i="33"/>
  <c r="O297" i="33"/>
  <c r="N297" i="33"/>
  <c r="L297" i="33"/>
  <c r="N296" i="33"/>
  <c r="L296" i="33"/>
  <c r="K296" i="33"/>
  <c r="P295" i="33"/>
  <c r="O295" i="33"/>
  <c r="N295" i="33"/>
  <c r="L295" i="33"/>
  <c r="K295" i="33"/>
  <c r="N294" i="33"/>
  <c r="L294" i="33"/>
  <c r="K294" i="33"/>
  <c r="P293" i="33"/>
  <c r="O293" i="33"/>
  <c r="N293" i="33"/>
  <c r="L293" i="33"/>
  <c r="K293" i="33"/>
  <c r="N292" i="33"/>
  <c r="L292" i="33"/>
  <c r="K292" i="33"/>
  <c r="P291" i="33"/>
  <c r="O291" i="33"/>
  <c r="N291" i="33"/>
  <c r="L291" i="33"/>
  <c r="K291" i="33"/>
  <c r="N290" i="33"/>
  <c r="L290" i="33"/>
  <c r="K290" i="33"/>
  <c r="P289" i="33"/>
  <c r="O289" i="33"/>
  <c r="N289" i="33"/>
  <c r="L289" i="33"/>
  <c r="K289" i="33"/>
  <c r="N288" i="33"/>
  <c r="L288" i="33"/>
  <c r="K288" i="33"/>
  <c r="P287" i="33"/>
  <c r="O287" i="33"/>
  <c r="N287" i="33"/>
  <c r="L287" i="33"/>
  <c r="K287" i="33"/>
  <c r="N286" i="33"/>
  <c r="L286" i="33"/>
  <c r="K286" i="33"/>
  <c r="P285" i="33"/>
  <c r="O285" i="33"/>
  <c r="N285" i="33"/>
  <c r="L285" i="33"/>
  <c r="K285" i="33"/>
  <c r="N284" i="33"/>
  <c r="L284" i="33"/>
  <c r="K284" i="33"/>
  <c r="P283" i="33"/>
  <c r="O283" i="33"/>
  <c r="N283" i="33"/>
  <c r="L283" i="33"/>
  <c r="K283" i="33"/>
  <c r="N282" i="33"/>
  <c r="L282" i="33"/>
  <c r="K282" i="33"/>
  <c r="P281" i="33"/>
  <c r="O281" i="33"/>
  <c r="N281" i="33"/>
  <c r="L281" i="33"/>
  <c r="K281" i="33"/>
  <c r="N280" i="33"/>
  <c r="L280" i="33"/>
  <c r="K280" i="33"/>
  <c r="P279" i="33"/>
  <c r="O279" i="33"/>
  <c r="N279" i="33"/>
  <c r="L279" i="33"/>
  <c r="K279" i="33"/>
  <c r="N278" i="33"/>
  <c r="L278" i="33"/>
  <c r="K278" i="33"/>
  <c r="P277" i="33"/>
  <c r="O277" i="33"/>
  <c r="N277" i="33"/>
  <c r="L277" i="33"/>
  <c r="K277" i="33"/>
  <c r="N276" i="33"/>
  <c r="L276" i="33"/>
  <c r="K276" i="33"/>
  <c r="P275" i="33"/>
  <c r="O275" i="33"/>
  <c r="N275" i="33"/>
  <c r="L275" i="33"/>
  <c r="K275" i="33"/>
  <c r="N274" i="33"/>
  <c r="L274" i="33"/>
  <c r="K274" i="33"/>
  <c r="P273" i="33"/>
  <c r="O273" i="33"/>
  <c r="N273" i="33"/>
  <c r="L273" i="33"/>
  <c r="K273" i="33"/>
  <c r="N272" i="33"/>
  <c r="L272" i="33"/>
  <c r="K272" i="33"/>
  <c r="P271" i="33"/>
  <c r="O271" i="33"/>
  <c r="N271" i="33"/>
  <c r="L271" i="33"/>
  <c r="K271" i="33"/>
  <c r="N270" i="33"/>
  <c r="L270" i="33"/>
  <c r="K270" i="33"/>
  <c r="P269" i="33"/>
  <c r="O269" i="33"/>
  <c r="N269" i="33"/>
  <c r="L269" i="33"/>
  <c r="K269" i="33"/>
  <c r="N268" i="33"/>
  <c r="L268" i="33"/>
  <c r="K268" i="33"/>
  <c r="P267" i="33"/>
  <c r="O267" i="33"/>
  <c r="N267" i="33"/>
  <c r="L267" i="33"/>
  <c r="K267" i="33"/>
  <c r="N266" i="33"/>
  <c r="L266" i="33"/>
  <c r="K266" i="33"/>
  <c r="P265" i="33"/>
  <c r="O265" i="33"/>
  <c r="N265" i="33"/>
  <c r="L265" i="33"/>
  <c r="K265" i="33"/>
  <c r="N264" i="33"/>
  <c r="L264" i="33"/>
  <c r="K264" i="33"/>
  <c r="P263" i="33"/>
  <c r="O263" i="33"/>
  <c r="N263" i="33"/>
  <c r="L263" i="33"/>
  <c r="K263" i="33"/>
  <c r="N262" i="33"/>
  <c r="L262" i="33"/>
  <c r="K262" i="33"/>
  <c r="P261" i="33"/>
  <c r="O261" i="33"/>
  <c r="N261" i="33"/>
  <c r="L261" i="33"/>
  <c r="K261" i="33"/>
  <c r="N260" i="33"/>
  <c r="L260" i="33"/>
  <c r="K260" i="33"/>
  <c r="P259" i="33"/>
  <c r="O259" i="33"/>
  <c r="N259" i="33"/>
  <c r="L259" i="33"/>
  <c r="K259" i="33"/>
  <c r="N258" i="33"/>
  <c r="L258" i="33"/>
  <c r="K258" i="33"/>
  <c r="P257" i="33"/>
  <c r="O257" i="33"/>
  <c r="N257" i="33"/>
  <c r="L257" i="33"/>
  <c r="K257" i="33"/>
  <c r="N256" i="33"/>
  <c r="L256" i="33"/>
  <c r="K256" i="33"/>
  <c r="P255" i="33"/>
  <c r="O255" i="33"/>
  <c r="N255" i="33"/>
  <c r="L255" i="33"/>
  <c r="K255" i="33"/>
  <c r="N254" i="33"/>
  <c r="L254" i="33"/>
  <c r="K254" i="33"/>
  <c r="P253" i="33"/>
  <c r="O253" i="33"/>
  <c r="N253" i="33"/>
  <c r="L253" i="33"/>
  <c r="K253" i="33"/>
  <c r="N252" i="33"/>
  <c r="L252" i="33"/>
  <c r="K252" i="33"/>
  <c r="P251" i="33"/>
  <c r="O251" i="33"/>
  <c r="N251" i="33"/>
  <c r="L251" i="33"/>
  <c r="K251" i="33"/>
  <c r="N250" i="33"/>
  <c r="L250" i="33"/>
  <c r="K250" i="33"/>
  <c r="P249" i="33"/>
  <c r="O249" i="33"/>
  <c r="N249" i="33"/>
  <c r="L249" i="33"/>
  <c r="K249" i="33"/>
  <c r="N248" i="33"/>
  <c r="L248" i="33"/>
  <c r="K248" i="33"/>
  <c r="P247" i="33"/>
  <c r="O247" i="33"/>
  <c r="N247" i="33"/>
  <c r="L247" i="33"/>
  <c r="N246" i="33"/>
  <c r="L246" i="33"/>
  <c r="K246" i="33"/>
  <c r="P245" i="33"/>
  <c r="O245" i="33"/>
  <c r="N245" i="33"/>
  <c r="L245" i="33"/>
  <c r="K245" i="33"/>
  <c r="N244" i="33"/>
  <c r="L244" i="33"/>
  <c r="K244" i="33"/>
  <c r="P243" i="33"/>
  <c r="O243" i="33"/>
  <c r="N243" i="33"/>
  <c r="L243" i="33"/>
  <c r="K243" i="33"/>
  <c r="N242" i="33"/>
  <c r="L242" i="33"/>
  <c r="K242" i="33"/>
  <c r="P241" i="33"/>
  <c r="O241" i="33"/>
  <c r="N241" i="33"/>
  <c r="L241" i="33"/>
  <c r="K241" i="33"/>
  <c r="N240" i="33"/>
  <c r="L240" i="33"/>
  <c r="K240" i="33"/>
  <c r="P239" i="33"/>
  <c r="O239" i="33"/>
  <c r="N239" i="33"/>
  <c r="L239" i="33"/>
  <c r="K239" i="33"/>
  <c r="N238" i="33"/>
  <c r="L238" i="33"/>
  <c r="K238" i="33"/>
  <c r="P237" i="33"/>
  <c r="O237" i="33"/>
  <c r="N237" i="33"/>
  <c r="L237" i="33"/>
  <c r="K237" i="33"/>
  <c r="N236" i="33"/>
  <c r="L236" i="33"/>
  <c r="K236" i="33"/>
  <c r="P235" i="33"/>
  <c r="O235" i="33"/>
  <c r="N235" i="33"/>
  <c r="L235" i="33"/>
  <c r="K235" i="33"/>
  <c r="N234" i="33"/>
  <c r="L234" i="33"/>
  <c r="K234" i="33"/>
  <c r="P233" i="33"/>
  <c r="O233" i="33"/>
  <c r="N233" i="33"/>
  <c r="L233" i="33"/>
  <c r="K233" i="33"/>
  <c r="N232" i="33"/>
  <c r="L232" i="33"/>
  <c r="K232" i="33"/>
  <c r="P231" i="33"/>
  <c r="O231" i="33"/>
  <c r="N231" i="33"/>
  <c r="L231" i="33"/>
  <c r="K231" i="33"/>
  <c r="N230" i="33"/>
  <c r="L230" i="33"/>
  <c r="K230" i="33"/>
  <c r="P229" i="33"/>
  <c r="O229" i="33"/>
  <c r="N229" i="33"/>
  <c r="L229" i="33"/>
  <c r="K229" i="33"/>
  <c r="N228" i="33"/>
  <c r="L228" i="33"/>
  <c r="K228" i="33"/>
  <c r="P227" i="33"/>
  <c r="O227" i="33"/>
  <c r="N227" i="33"/>
  <c r="L227" i="33"/>
  <c r="K227" i="33"/>
  <c r="N226" i="33"/>
  <c r="L226" i="33"/>
  <c r="K226" i="33"/>
  <c r="P225" i="33"/>
  <c r="O225" i="33"/>
  <c r="N225" i="33"/>
  <c r="L225" i="33"/>
  <c r="K225" i="33"/>
  <c r="N224" i="33"/>
  <c r="L224" i="33"/>
  <c r="K224" i="33"/>
  <c r="P223" i="33"/>
  <c r="O223" i="33"/>
  <c r="N223" i="33"/>
  <c r="L223" i="33"/>
  <c r="K223" i="33"/>
  <c r="N222" i="33"/>
  <c r="L222" i="33"/>
  <c r="K222" i="33"/>
  <c r="P221" i="33"/>
  <c r="O221" i="33"/>
  <c r="N221" i="33"/>
  <c r="L221" i="33"/>
  <c r="K221" i="33"/>
  <c r="N220" i="33"/>
  <c r="L220" i="33"/>
  <c r="K220" i="33"/>
  <c r="P219" i="33"/>
  <c r="O219" i="33"/>
  <c r="N219" i="33"/>
  <c r="L219" i="33"/>
  <c r="K219" i="33"/>
  <c r="N218" i="33"/>
  <c r="L218" i="33"/>
  <c r="K218" i="33"/>
  <c r="P217" i="33"/>
  <c r="O217" i="33"/>
  <c r="N217" i="33"/>
  <c r="L217" i="33"/>
  <c r="K217" i="33"/>
  <c r="N216" i="33"/>
  <c r="L216" i="33"/>
  <c r="K216" i="33"/>
  <c r="P215" i="33"/>
  <c r="O215" i="33"/>
  <c r="N215" i="33"/>
  <c r="L215" i="33"/>
  <c r="K215" i="33"/>
  <c r="N214" i="33"/>
  <c r="L214" i="33"/>
  <c r="K214" i="33"/>
  <c r="P213" i="33"/>
  <c r="O213" i="33"/>
  <c r="N213" i="33"/>
  <c r="L213" i="33"/>
  <c r="K213" i="33"/>
  <c r="N212" i="33"/>
  <c r="L212" i="33"/>
  <c r="K212" i="33"/>
  <c r="P211" i="33"/>
  <c r="O211" i="33"/>
  <c r="N211" i="33"/>
  <c r="L211" i="33"/>
  <c r="K211" i="33"/>
  <c r="N210" i="33"/>
  <c r="L210" i="33"/>
  <c r="K210" i="33"/>
  <c r="P209" i="33"/>
  <c r="O209" i="33"/>
  <c r="N209" i="33"/>
  <c r="L209" i="33"/>
  <c r="K209" i="33"/>
  <c r="N208" i="33"/>
  <c r="L208" i="33"/>
  <c r="K208" i="33"/>
  <c r="P207" i="33"/>
  <c r="O207" i="33"/>
  <c r="N207" i="33"/>
  <c r="L207" i="33"/>
  <c r="K207" i="33"/>
  <c r="N206" i="33"/>
  <c r="L206" i="33"/>
  <c r="K206" i="33"/>
  <c r="P205" i="33"/>
  <c r="O205" i="33"/>
  <c r="N205" i="33"/>
  <c r="L205" i="33"/>
  <c r="K205" i="33"/>
  <c r="N204" i="33"/>
  <c r="L204" i="33"/>
  <c r="K204" i="33"/>
  <c r="P203" i="33"/>
  <c r="O203" i="33"/>
  <c r="N203" i="33"/>
  <c r="L203" i="33"/>
  <c r="K203" i="33"/>
  <c r="N202" i="33"/>
  <c r="L202" i="33"/>
  <c r="K202" i="33"/>
  <c r="P201" i="33"/>
  <c r="O201" i="33"/>
  <c r="N201" i="33"/>
  <c r="L201" i="33"/>
  <c r="K201" i="33"/>
  <c r="N200" i="33"/>
  <c r="L200" i="33"/>
  <c r="K200" i="33"/>
  <c r="P199" i="33"/>
  <c r="O199" i="33"/>
  <c r="N199" i="33"/>
  <c r="L199" i="33"/>
  <c r="K199" i="33"/>
  <c r="N198" i="33"/>
  <c r="L198" i="33"/>
  <c r="K198" i="33"/>
  <c r="P197" i="33"/>
  <c r="O197" i="33"/>
  <c r="N197" i="33"/>
  <c r="L197" i="33"/>
  <c r="K197" i="33"/>
  <c r="N196" i="33"/>
  <c r="L196" i="33"/>
  <c r="K196" i="33"/>
  <c r="P195" i="33"/>
  <c r="O195" i="33"/>
  <c r="N195" i="33"/>
  <c r="L195" i="33"/>
  <c r="K195" i="33"/>
  <c r="N194" i="33"/>
  <c r="L194" i="33"/>
  <c r="K194" i="33"/>
  <c r="P193" i="33"/>
  <c r="O193" i="33"/>
  <c r="N193" i="33"/>
  <c r="L193" i="33"/>
  <c r="K193" i="33"/>
  <c r="N192" i="33"/>
  <c r="L192" i="33"/>
  <c r="K192" i="33"/>
  <c r="P191" i="33"/>
  <c r="O191" i="33"/>
  <c r="N191" i="33"/>
  <c r="L191" i="33"/>
  <c r="K191" i="33"/>
  <c r="N190" i="33"/>
  <c r="L190" i="33"/>
  <c r="K190" i="33"/>
  <c r="P189" i="33"/>
  <c r="O189" i="33"/>
  <c r="N189" i="33"/>
  <c r="L189" i="33"/>
  <c r="K189" i="33"/>
  <c r="N188" i="33"/>
  <c r="L188" i="33"/>
  <c r="K188" i="33"/>
  <c r="P187" i="33"/>
  <c r="O187" i="33"/>
  <c r="N187" i="33"/>
  <c r="L187" i="33"/>
  <c r="K187" i="33"/>
  <c r="N186" i="33"/>
  <c r="L186" i="33"/>
  <c r="K186" i="33"/>
  <c r="P185" i="33"/>
  <c r="O185" i="33"/>
  <c r="N185" i="33"/>
  <c r="L185" i="33"/>
  <c r="K185" i="33"/>
  <c r="N184" i="33"/>
  <c r="L184" i="33"/>
  <c r="K184" i="33"/>
  <c r="P183" i="33"/>
  <c r="O183" i="33"/>
  <c r="N183" i="33"/>
  <c r="L183" i="33"/>
  <c r="K183" i="33"/>
  <c r="N182" i="33"/>
  <c r="L182" i="33"/>
  <c r="K182" i="33"/>
  <c r="P181" i="33"/>
  <c r="O181" i="33"/>
  <c r="N181" i="33"/>
  <c r="L181" i="33"/>
  <c r="K181" i="33"/>
  <c r="N180" i="33"/>
  <c r="L180" i="33"/>
  <c r="K180" i="33"/>
  <c r="AA179" i="33"/>
  <c r="P179" i="33"/>
  <c r="O179" i="33"/>
  <c r="N179" i="33"/>
  <c r="L179" i="33"/>
  <c r="K179" i="33"/>
  <c r="AB178" i="33"/>
  <c r="AA178" i="33"/>
  <c r="N178" i="33"/>
  <c r="L178" i="33"/>
  <c r="K178" i="33"/>
  <c r="AB177" i="33"/>
  <c r="AA177" i="33"/>
  <c r="P177" i="33"/>
  <c r="O177" i="33"/>
  <c r="N177" i="33"/>
  <c r="L177" i="33"/>
  <c r="K177" i="33"/>
  <c r="AB176" i="33"/>
  <c r="AA176" i="33"/>
  <c r="N176" i="33"/>
  <c r="L176" i="33"/>
  <c r="K176" i="33"/>
  <c r="AB175" i="33"/>
  <c r="AA175" i="33"/>
  <c r="P175" i="33"/>
  <c r="O175" i="33"/>
  <c r="N175" i="33"/>
  <c r="L175" i="33"/>
  <c r="K175" i="33"/>
  <c r="AB174" i="33"/>
  <c r="AA174" i="33"/>
  <c r="N174" i="33"/>
  <c r="L174" i="33"/>
  <c r="K174" i="33"/>
  <c r="AB173" i="33"/>
  <c r="AA173" i="33"/>
  <c r="P173" i="33"/>
  <c r="O173" i="33"/>
  <c r="N173" i="33"/>
  <c r="L173" i="33"/>
  <c r="K173" i="33"/>
  <c r="AB172" i="33"/>
  <c r="AA172" i="33"/>
  <c r="N172" i="33"/>
  <c r="L172" i="33"/>
  <c r="K172" i="33"/>
  <c r="AB171" i="33"/>
  <c r="AA171" i="33"/>
  <c r="P171" i="33"/>
  <c r="O171" i="33"/>
  <c r="N171" i="33"/>
  <c r="L171" i="33"/>
  <c r="K171" i="33"/>
  <c r="AB170" i="33"/>
  <c r="AA170" i="33"/>
  <c r="N170" i="33"/>
  <c r="L170" i="33"/>
  <c r="K170" i="33"/>
  <c r="AB169" i="33"/>
  <c r="AA169" i="33"/>
  <c r="P169" i="33"/>
  <c r="O169" i="33"/>
  <c r="N169" i="33"/>
  <c r="L169" i="33"/>
  <c r="K169" i="33"/>
  <c r="AB168" i="33"/>
  <c r="AA168" i="33"/>
  <c r="N168" i="33"/>
  <c r="L168" i="33"/>
  <c r="K168" i="33"/>
  <c r="AB167" i="33"/>
  <c r="AA167" i="33"/>
  <c r="P167" i="33"/>
  <c r="O167" i="33"/>
  <c r="N167" i="33"/>
  <c r="L167" i="33"/>
  <c r="K167" i="33"/>
  <c r="AB166" i="33"/>
  <c r="AA166" i="33"/>
  <c r="N166" i="33"/>
  <c r="L166" i="33"/>
  <c r="K166" i="33"/>
  <c r="AB165" i="33"/>
  <c r="AA165" i="33"/>
  <c r="P165" i="33"/>
  <c r="O165" i="33"/>
  <c r="N165" i="33"/>
  <c r="L165" i="33"/>
  <c r="K165" i="33"/>
  <c r="AB164" i="33"/>
  <c r="AA164" i="33"/>
  <c r="N164" i="33"/>
  <c r="L164" i="33"/>
  <c r="K164" i="33"/>
  <c r="AB163" i="33"/>
  <c r="AA163" i="33"/>
  <c r="P163" i="33"/>
  <c r="O163" i="33"/>
  <c r="N163" i="33"/>
  <c r="L163" i="33"/>
  <c r="K163" i="33"/>
  <c r="AB162" i="33"/>
  <c r="AA162" i="33"/>
  <c r="N162" i="33"/>
  <c r="L162" i="33"/>
  <c r="K162" i="33"/>
  <c r="AB161" i="33"/>
  <c r="AA161" i="33"/>
  <c r="P161" i="33"/>
  <c r="O161" i="33"/>
  <c r="N161" i="33"/>
  <c r="L161" i="33"/>
  <c r="K161" i="33"/>
  <c r="AB160" i="33"/>
  <c r="AA160" i="33"/>
  <c r="N160" i="33"/>
  <c r="L160" i="33"/>
  <c r="K160" i="33"/>
  <c r="AB159" i="33"/>
  <c r="AA159" i="33"/>
  <c r="P159" i="33"/>
  <c r="O159" i="33"/>
  <c r="N159" i="33"/>
  <c r="L159" i="33"/>
  <c r="K159" i="33"/>
  <c r="AB158" i="33"/>
  <c r="AA158" i="33"/>
  <c r="N158" i="33"/>
  <c r="L158" i="33"/>
  <c r="K158" i="33"/>
  <c r="AB157" i="33"/>
  <c r="AA157" i="33"/>
  <c r="P157" i="33"/>
  <c r="O157" i="33"/>
  <c r="N157" i="33"/>
  <c r="L157" i="33"/>
  <c r="K157" i="33"/>
  <c r="AB156" i="33"/>
  <c r="AA156" i="33"/>
  <c r="N156" i="33"/>
  <c r="L156" i="33"/>
  <c r="K156" i="33"/>
  <c r="AB155" i="33"/>
  <c r="AA155" i="33"/>
  <c r="P155" i="33"/>
  <c r="O155" i="33"/>
  <c r="N155" i="33"/>
  <c r="L155" i="33"/>
  <c r="K155" i="33"/>
  <c r="AB154" i="33"/>
  <c r="AA154" i="33"/>
  <c r="N154" i="33"/>
  <c r="L154" i="33"/>
  <c r="K154" i="33"/>
  <c r="AB153" i="33"/>
  <c r="AA153" i="33"/>
  <c r="P153" i="33"/>
  <c r="O153" i="33"/>
  <c r="N153" i="33"/>
  <c r="L153" i="33"/>
  <c r="K153" i="33"/>
  <c r="AB152" i="33"/>
  <c r="AA152" i="33"/>
  <c r="N152" i="33"/>
  <c r="L152" i="33"/>
  <c r="K152" i="33"/>
  <c r="AB151" i="33"/>
  <c r="AA151" i="33"/>
  <c r="P151" i="33"/>
  <c r="O151" i="33"/>
  <c r="N151" i="33"/>
  <c r="L151" i="33"/>
  <c r="K151" i="33"/>
  <c r="AB150" i="33"/>
  <c r="AA150" i="33"/>
  <c r="N150" i="33"/>
  <c r="L150" i="33"/>
  <c r="K150" i="33"/>
  <c r="AB149" i="33"/>
  <c r="AA149" i="33"/>
  <c r="P149" i="33"/>
  <c r="O149" i="33"/>
  <c r="N149" i="33"/>
  <c r="L149" i="33"/>
  <c r="K149" i="33"/>
  <c r="AB148" i="33"/>
  <c r="AA148" i="33"/>
  <c r="N148" i="33"/>
  <c r="L148" i="33"/>
  <c r="K148" i="33"/>
  <c r="AB147" i="33"/>
  <c r="AA147" i="33"/>
  <c r="P147" i="33"/>
  <c r="O147" i="33"/>
  <c r="N147" i="33"/>
  <c r="L147" i="33"/>
  <c r="K147" i="33"/>
  <c r="AB146" i="33"/>
  <c r="AA146" i="33"/>
  <c r="N146" i="33"/>
  <c r="L146" i="33"/>
  <c r="K146" i="33"/>
  <c r="AB145" i="33"/>
  <c r="AA145" i="33"/>
  <c r="P145" i="33"/>
  <c r="O145" i="33"/>
  <c r="N145" i="33"/>
  <c r="L145" i="33"/>
  <c r="K145" i="33"/>
  <c r="AB144" i="33"/>
  <c r="AA144" i="33"/>
  <c r="N144" i="33"/>
  <c r="L144" i="33"/>
  <c r="K144" i="33"/>
  <c r="AB143" i="33"/>
  <c r="AA143" i="33"/>
  <c r="P143" i="33"/>
  <c r="O143" i="33"/>
  <c r="N143" i="33"/>
  <c r="L143" i="33"/>
  <c r="K143" i="33"/>
  <c r="AB142" i="33"/>
  <c r="AA142" i="33"/>
  <c r="N142" i="33"/>
  <c r="L142" i="33"/>
  <c r="K142" i="33"/>
  <c r="AB141" i="33"/>
  <c r="AA141" i="33"/>
  <c r="P141" i="33"/>
  <c r="O141" i="33"/>
  <c r="N141" i="33"/>
  <c r="L141" i="33"/>
  <c r="K141" i="33"/>
  <c r="AB140" i="33"/>
  <c r="AA140" i="33"/>
  <c r="N140" i="33"/>
  <c r="L140" i="33"/>
  <c r="K140" i="33"/>
  <c r="AB139" i="33"/>
  <c r="AA139" i="33"/>
  <c r="P139" i="33"/>
  <c r="O139" i="33"/>
  <c r="N139" i="33"/>
  <c r="L139" i="33"/>
  <c r="K139" i="33"/>
  <c r="AB138" i="33"/>
  <c r="AA138" i="33"/>
  <c r="N138" i="33"/>
  <c r="L138" i="33"/>
  <c r="K138" i="33"/>
  <c r="AB137" i="33"/>
  <c r="AA137" i="33"/>
  <c r="P137" i="33"/>
  <c r="O137" i="33"/>
  <c r="N137" i="33"/>
  <c r="L137" i="33"/>
  <c r="K137" i="33"/>
  <c r="AB136" i="33"/>
  <c r="AA136" i="33"/>
  <c r="N136" i="33"/>
  <c r="L136" i="33"/>
  <c r="K136" i="33"/>
  <c r="AB135" i="33"/>
  <c r="AA135" i="33"/>
  <c r="P135" i="33"/>
  <c r="O135" i="33"/>
  <c r="N135" i="33"/>
  <c r="L135" i="33"/>
  <c r="K135" i="33"/>
  <c r="AB134" i="33"/>
  <c r="AA134" i="33"/>
  <c r="N134" i="33"/>
  <c r="L134" i="33"/>
  <c r="K134" i="33"/>
  <c r="AB133" i="33"/>
  <c r="AA133" i="33"/>
  <c r="P133" i="33"/>
  <c r="O133" i="33"/>
  <c r="N133" i="33"/>
  <c r="L133" i="33"/>
  <c r="K133" i="33"/>
  <c r="N132" i="33"/>
  <c r="L132" i="33"/>
  <c r="K132" i="33"/>
  <c r="P131" i="33"/>
  <c r="O131" i="33"/>
  <c r="N131" i="33"/>
  <c r="L131" i="33"/>
  <c r="K131" i="33"/>
  <c r="N130" i="33"/>
  <c r="L130" i="33"/>
  <c r="K130" i="33"/>
  <c r="P129" i="33"/>
  <c r="O129" i="33"/>
  <c r="N129" i="33"/>
  <c r="L129" i="33"/>
  <c r="K129" i="33"/>
  <c r="N128" i="33"/>
  <c r="L128" i="33"/>
  <c r="K128" i="33"/>
  <c r="P127" i="33"/>
  <c r="O127" i="33"/>
  <c r="N127" i="33"/>
  <c r="L127" i="33"/>
  <c r="K127" i="33"/>
  <c r="N126" i="33"/>
  <c r="L126" i="33"/>
  <c r="K126" i="33"/>
  <c r="P125" i="33"/>
  <c r="O125" i="33"/>
  <c r="N125" i="33"/>
  <c r="L125" i="33"/>
  <c r="K125" i="33"/>
  <c r="N124" i="33"/>
  <c r="L124" i="33"/>
  <c r="K124" i="33"/>
  <c r="P123" i="33"/>
  <c r="O123" i="33"/>
  <c r="N123" i="33"/>
  <c r="L123" i="33"/>
  <c r="K123" i="33"/>
  <c r="N122" i="33"/>
  <c r="L122" i="33"/>
  <c r="K122" i="33"/>
  <c r="P121" i="33"/>
  <c r="O121" i="33"/>
  <c r="N121" i="33"/>
  <c r="L121" i="33"/>
  <c r="K121" i="33"/>
  <c r="N120" i="33"/>
  <c r="L120" i="33"/>
  <c r="K120" i="33"/>
  <c r="P119" i="33"/>
  <c r="O119" i="33"/>
  <c r="N119" i="33"/>
  <c r="L119" i="33"/>
  <c r="K119" i="33"/>
  <c r="N118" i="33"/>
  <c r="L118" i="33"/>
  <c r="K118" i="33"/>
  <c r="P117" i="33"/>
  <c r="O117" i="33"/>
  <c r="N117" i="33"/>
  <c r="L117" i="33"/>
  <c r="K117" i="33"/>
  <c r="N116" i="33"/>
  <c r="L116" i="33"/>
  <c r="K116" i="33"/>
  <c r="P115" i="33"/>
  <c r="O115" i="33"/>
  <c r="N115" i="33"/>
  <c r="L115" i="33"/>
  <c r="K115" i="33"/>
  <c r="N114" i="33"/>
  <c r="L114" i="33"/>
  <c r="K114" i="33"/>
  <c r="P113" i="33"/>
  <c r="O113" i="33"/>
  <c r="N113" i="33"/>
  <c r="L113" i="33"/>
  <c r="K113" i="33"/>
  <c r="N112" i="33"/>
  <c r="L112" i="33"/>
  <c r="K112" i="33"/>
  <c r="P111" i="33"/>
  <c r="O111" i="33"/>
  <c r="N111" i="33"/>
  <c r="L111" i="33"/>
  <c r="K111" i="33"/>
  <c r="N110" i="33"/>
  <c r="L110" i="33"/>
  <c r="K110" i="33"/>
  <c r="P109" i="33"/>
  <c r="O109" i="33"/>
  <c r="N109" i="33"/>
  <c r="L109" i="33"/>
  <c r="K109" i="33"/>
  <c r="N108" i="33"/>
  <c r="L108" i="33"/>
  <c r="K108" i="33"/>
  <c r="P107" i="33"/>
  <c r="O107" i="33"/>
  <c r="N107" i="33"/>
  <c r="L107" i="33"/>
  <c r="K107" i="33"/>
  <c r="N106" i="33"/>
  <c r="L106" i="33"/>
  <c r="K106" i="33"/>
  <c r="P105" i="33"/>
  <c r="O105" i="33"/>
  <c r="N105" i="33"/>
  <c r="L105" i="33"/>
  <c r="K105" i="33"/>
  <c r="N104" i="33"/>
  <c r="L104" i="33"/>
  <c r="K104" i="33"/>
  <c r="P103" i="33"/>
  <c r="O103" i="33"/>
  <c r="N103" i="33"/>
  <c r="L103" i="33"/>
  <c r="K103" i="33"/>
  <c r="N102" i="33"/>
  <c r="L102" i="33"/>
  <c r="K102" i="33"/>
  <c r="P101" i="33"/>
  <c r="O101" i="33"/>
  <c r="N101" i="33"/>
  <c r="L101" i="33"/>
  <c r="K101" i="33"/>
  <c r="N100" i="33"/>
  <c r="L100" i="33"/>
  <c r="K100" i="33"/>
  <c r="P99" i="33"/>
  <c r="O99" i="33"/>
  <c r="N99" i="33"/>
  <c r="L99" i="33"/>
  <c r="K99" i="33"/>
  <c r="N98" i="33"/>
  <c r="L98" i="33"/>
  <c r="K98" i="33"/>
  <c r="P97" i="33"/>
  <c r="O97" i="33"/>
  <c r="N97" i="33"/>
  <c r="L97" i="33"/>
  <c r="K97" i="33"/>
  <c r="N96" i="33"/>
  <c r="L96" i="33"/>
  <c r="K96" i="33"/>
  <c r="P95" i="33"/>
  <c r="O95" i="33"/>
  <c r="N95" i="33"/>
  <c r="L95" i="33"/>
  <c r="K95" i="33"/>
  <c r="N94" i="33"/>
  <c r="L94" i="33"/>
  <c r="K94" i="33"/>
  <c r="P93" i="33"/>
  <c r="O93" i="33"/>
  <c r="N93" i="33"/>
  <c r="L93" i="33"/>
  <c r="K93" i="33"/>
  <c r="N92" i="33"/>
  <c r="L92" i="33"/>
  <c r="K92" i="33"/>
  <c r="P91" i="33"/>
  <c r="O91" i="33"/>
  <c r="N91" i="33"/>
  <c r="L91" i="33"/>
  <c r="K91" i="33"/>
  <c r="N90" i="33"/>
  <c r="L90" i="33"/>
  <c r="K90" i="33"/>
  <c r="P89" i="33"/>
  <c r="O89" i="33"/>
  <c r="N89" i="33"/>
  <c r="L89" i="33"/>
  <c r="K89" i="33"/>
  <c r="N88" i="33"/>
  <c r="L88" i="33"/>
  <c r="K88" i="33"/>
  <c r="P87" i="33"/>
  <c r="O87" i="33"/>
  <c r="N87" i="33"/>
  <c r="L87" i="33"/>
  <c r="K87" i="33"/>
  <c r="N86" i="33"/>
  <c r="L86" i="33"/>
  <c r="K86" i="33"/>
  <c r="P85" i="33"/>
  <c r="O85" i="33"/>
  <c r="N85" i="33"/>
  <c r="L85" i="33"/>
  <c r="K85" i="33"/>
  <c r="N84" i="33"/>
  <c r="L84" i="33"/>
  <c r="K84" i="33"/>
  <c r="P83" i="33"/>
  <c r="O83" i="33"/>
  <c r="N83" i="33"/>
  <c r="L83" i="33"/>
  <c r="K83" i="33"/>
  <c r="N82" i="33"/>
  <c r="L82" i="33"/>
  <c r="K82" i="33"/>
  <c r="P81" i="33"/>
  <c r="O81" i="33"/>
  <c r="N81" i="33"/>
  <c r="L81" i="33"/>
  <c r="K81" i="33"/>
  <c r="N80" i="33"/>
  <c r="L80" i="33"/>
  <c r="K80" i="33"/>
  <c r="P79" i="33"/>
  <c r="O79" i="33"/>
  <c r="N79" i="33"/>
  <c r="L79" i="33"/>
  <c r="K79" i="33"/>
  <c r="N78" i="33"/>
  <c r="L78" i="33"/>
  <c r="K78" i="33"/>
  <c r="P77" i="33"/>
  <c r="O77" i="33"/>
  <c r="N77" i="33"/>
  <c r="L77" i="33"/>
  <c r="K77" i="33"/>
  <c r="N76" i="33"/>
  <c r="L76" i="33"/>
  <c r="K76" i="33"/>
  <c r="P75" i="33"/>
  <c r="O75" i="33"/>
  <c r="N75" i="33"/>
  <c r="L75" i="33"/>
  <c r="K75" i="33"/>
  <c r="N74" i="33"/>
  <c r="L74" i="33"/>
  <c r="K74" i="33"/>
  <c r="P73" i="33"/>
  <c r="O73" i="33"/>
  <c r="N73" i="33"/>
  <c r="L73" i="33"/>
  <c r="K73" i="33"/>
  <c r="N72" i="33"/>
  <c r="L72" i="33"/>
  <c r="K72" i="33"/>
  <c r="P71" i="33"/>
  <c r="O71" i="33"/>
  <c r="N71" i="33"/>
  <c r="L71" i="33"/>
  <c r="K71" i="33"/>
  <c r="N70" i="33"/>
  <c r="L70" i="33"/>
  <c r="K70" i="33"/>
  <c r="P69" i="33"/>
  <c r="O69" i="33"/>
  <c r="N69" i="33"/>
  <c r="L69" i="33"/>
  <c r="K69" i="33"/>
  <c r="N68" i="33"/>
  <c r="L68" i="33"/>
  <c r="K68" i="33"/>
  <c r="P67" i="33"/>
  <c r="O67" i="33"/>
  <c r="N67" i="33"/>
  <c r="L67" i="33"/>
  <c r="K67" i="33"/>
  <c r="N66" i="33"/>
  <c r="L66" i="33"/>
  <c r="K66" i="33"/>
  <c r="I66" i="33"/>
  <c r="P65" i="33"/>
  <c r="O65" i="33"/>
  <c r="N65" i="33"/>
  <c r="L65" i="33"/>
  <c r="K65" i="33"/>
  <c r="I65" i="33"/>
  <c r="N64" i="33"/>
  <c r="L64" i="33"/>
  <c r="K64" i="33"/>
  <c r="I64" i="33"/>
  <c r="P63" i="33"/>
  <c r="O63" i="33"/>
  <c r="N63" i="33"/>
  <c r="L63" i="33"/>
  <c r="K63" i="33"/>
  <c r="I63" i="33"/>
  <c r="N62" i="33"/>
  <c r="L62" i="33"/>
  <c r="K62" i="33"/>
  <c r="I62" i="33"/>
  <c r="P61" i="33"/>
  <c r="O61" i="33"/>
  <c r="N61" i="33"/>
  <c r="L61" i="33"/>
  <c r="K61" i="33"/>
  <c r="N60" i="33"/>
  <c r="L60" i="33"/>
  <c r="K60" i="33"/>
  <c r="I60" i="33"/>
  <c r="P59" i="33"/>
  <c r="O59" i="33"/>
  <c r="N59" i="33"/>
  <c r="L59" i="33"/>
  <c r="K59" i="33"/>
  <c r="I59" i="33"/>
  <c r="N58" i="33"/>
  <c r="L58" i="33"/>
  <c r="K58" i="33"/>
  <c r="I58" i="33"/>
  <c r="P57" i="33"/>
  <c r="O57" i="33"/>
  <c r="N57" i="33"/>
  <c r="L57" i="33"/>
  <c r="K57" i="33"/>
  <c r="I57" i="33"/>
  <c r="N56" i="33"/>
  <c r="L56" i="33"/>
  <c r="K56" i="33"/>
  <c r="I56" i="33"/>
  <c r="P55" i="33"/>
  <c r="O55" i="33"/>
  <c r="N55" i="33"/>
  <c r="L55" i="33"/>
  <c r="K55" i="33"/>
  <c r="I55" i="33"/>
  <c r="N54" i="33"/>
  <c r="L54" i="33"/>
  <c r="K54" i="33"/>
  <c r="I54" i="33"/>
  <c r="P53" i="33"/>
  <c r="O53" i="33"/>
  <c r="N53" i="33"/>
  <c r="L53" i="33"/>
  <c r="K53" i="33"/>
  <c r="I53" i="33"/>
  <c r="N52" i="33"/>
  <c r="L52" i="33"/>
  <c r="K52" i="33"/>
  <c r="I52" i="33"/>
  <c r="P51" i="33"/>
  <c r="O51" i="33"/>
  <c r="N51" i="33"/>
  <c r="L51" i="33"/>
  <c r="K51" i="33"/>
  <c r="I51" i="33"/>
  <c r="N50" i="33"/>
  <c r="L50" i="33"/>
  <c r="K50" i="33"/>
  <c r="I50" i="33"/>
  <c r="P49" i="33"/>
  <c r="O49" i="33"/>
  <c r="N49" i="33"/>
  <c r="L49" i="33"/>
  <c r="K49" i="33"/>
  <c r="I49" i="33"/>
  <c r="N48" i="33"/>
  <c r="L48" i="33"/>
  <c r="K48" i="33"/>
  <c r="I48" i="33"/>
  <c r="P47" i="33"/>
  <c r="O47" i="33"/>
  <c r="N47" i="33"/>
  <c r="L47" i="33"/>
  <c r="K47" i="33"/>
  <c r="I47" i="33"/>
  <c r="N46" i="33"/>
  <c r="L46" i="33"/>
  <c r="K46" i="33"/>
  <c r="I46" i="33"/>
  <c r="P45" i="33"/>
  <c r="O45" i="33"/>
  <c r="N45" i="33"/>
  <c r="L45" i="33"/>
  <c r="K45" i="33"/>
  <c r="I45" i="33"/>
  <c r="N44" i="33"/>
  <c r="L44" i="33"/>
  <c r="K44" i="33"/>
  <c r="I44" i="33"/>
  <c r="P43" i="33"/>
  <c r="O43" i="33"/>
  <c r="N43" i="33"/>
  <c r="L43" i="33"/>
  <c r="K43" i="33"/>
  <c r="I43" i="33"/>
  <c r="N42" i="33"/>
  <c r="L42" i="33"/>
  <c r="K42" i="33"/>
  <c r="I42" i="33"/>
  <c r="P41" i="33"/>
  <c r="O41" i="33"/>
  <c r="N41" i="33"/>
  <c r="L41" i="33"/>
  <c r="K41" i="33"/>
  <c r="I41" i="33"/>
  <c r="N40" i="33"/>
  <c r="L40" i="33"/>
  <c r="K40" i="33"/>
  <c r="I40" i="33"/>
  <c r="P39" i="33"/>
  <c r="O39" i="33"/>
  <c r="N39" i="33"/>
  <c r="L39" i="33"/>
  <c r="K39" i="33"/>
  <c r="I39" i="33"/>
  <c r="N38" i="33"/>
  <c r="L38" i="33"/>
  <c r="K38" i="33"/>
  <c r="I38" i="33"/>
  <c r="P37" i="33"/>
  <c r="O37" i="33"/>
  <c r="N37" i="33"/>
  <c r="L37" i="33"/>
  <c r="K37" i="33"/>
  <c r="I37" i="33"/>
  <c r="N36" i="33"/>
  <c r="L36" i="33"/>
  <c r="K36" i="33"/>
  <c r="I36" i="33"/>
  <c r="P35" i="33"/>
  <c r="O35" i="33"/>
  <c r="N35" i="33"/>
  <c r="L35" i="33"/>
  <c r="K35" i="33"/>
  <c r="I35" i="33"/>
  <c r="N34" i="33"/>
  <c r="L34" i="33"/>
  <c r="K34" i="33"/>
  <c r="I34" i="33"/>
  <c r="P33" i="33"/>
  <c r="O33" i="33"/>
  <c r="N33" i="33"/>
  <c r="L33" i="33"/>
  <c r="K33" i="33"/>
  <c r="I33" i="33"/>
  <c r="N32" i="33"/>
  <c r="L32" i="33"/>
  <c r="K32" i="33"/>
  <c r="I32" i="33"/>
  <c r="P31" i="33"/>
  <c r="O31" i="33"/>
  <c r="N31" i="33"/>
  <c r="L31" i="33"/>
  <c r="K31" i="33"/>
  <c r="I31" i="33"/>
  <c r="N30" i="33"/>
  <c r="L30" i="33"/>
  <c r="K30" i="33"/>
  <c r="I30" i="33"/>
  <c r="P29" i="33"/>
  <c r="O29" i="33"/>
  <c r="N29" i="33"/>
  <c r="L29" i="33"/>
  <c r="K29" i="33"/>
  <c r="I29" i="33"/>
  <c r="N28" i="33"/>
  <c r="L28" i="33"/>
  <c r="K28" i="33"/>
  <c r="I28" i="33"/>
  <c r="P27" i="33"/>
  <c r="O27" i="33"/>
  <c r="N27" i="33"/>
  <c r="L27" i="33"/>
  <c r="K27" i="33"/>
  <c r="I27" i="33"/>
  <c r="N26" i="33"/>
  <c r="L26" i="33"/>
  <c r="K26" i="33"/>
  <c r="I26" i="33"/>
  <c r="P25" i="33"/>
  <c r="O25" i="33"/>
  <c r="N25" i="33"/>
  <c r="L25" i="33"/>
  <c r="K25" i="33"/>
  <c r="I25" i="33"/>
  <c r="F25" i="33"/>
  <c r="N24" i="33"/>
  <c r="L24" i="33"/>
  <c r="K24" i="33"/>
  <c r="I24" i="33"/>
  <c r="P23" i="33"/>
  <c r="O23" i="33"/>
  <c r="N23" i="33"/>
  <c r="L23" i="33"/>
  <c r="K23" i="33"/>
  <c r="I23" i="33"/>
  <c r="N22" i="33"/>
  <c r="L22" i="33"/>
  <c r="K22" i="33"/>
  <c r="I22" i="33"/>
  <c r="P21" i="33"/>
  <c r="O21" i="33"/>
  <c r="N21" i="33"/>
  <c r="L21" i="33"/>
  <c r="K21" i="33"/>
  <c r="I21" i="33"/>
  <c r="N20" i="33"/>
  <c r="L20" i="33"/>
  <c r="K20" i="33"/>
  <c r="I20" i="33"/>
  <c r="P19" i="33"/>
  <c r="O19" i="33"/>
  <c r="N19" i="33"/>
  <c r="L19" i="33"/>
  <c r="K19" i="33"/>
  <c r="I19" i="33"/>
  <c r="N18" i="33"/>
  <c r="L18" i="33"/>
  <c r="K18" i="33"/>
  <c r="I18" i="33"/>
  <c r="P17" i="33"/>
  <c r="O17" i="33"/>
  <c r="N17" i="33"/>
  <c r="L17" i="33"/>
  <c r="K17" i="33"/>
  <c r="I17" i="33"/>
  <c r="N16" i="33"/>
  <c r="L16" i="33"/>
  <c r="K16" i="33"/>
  <c r="I16" i="33"/>
  <c r="P15" i="33"/>
  <c r="O15" i="33"/>
  <c r="N15" i="33"/>
  <c r="L15" i="33"/>
  <c r="K15" i="33"/>
  <c r="I15" i="33"/>
  <c r="N14" i="33"/>
  <c r="L14" i="33"/>
  <c r="K14" i="33"/>
  <c r="I14" i="33"/>
  <c r="P13" i="33"/>
  <c r="O13" i="33"/>
  <c r="N13" i="33"/>
  <c r="L13" i="33"/>
  <c r="K13" i="33"/>
  <c r="I13" i="33"/>
  <c r="N12" i="33"/>
  <c r="L12" i="33"/>
  <c r="K12" i="33"/>
  <c r="I12" i="33"/>
  <c r="P11" i="33"/>
  <c r="O11" i="33"/>
  <c r="N11" i="33"/>
  <c r="L11" i="33"/>
  <c r="K11" i="33"/>
  <c r="N10" i="33"/>
  <c r="L10" i="33"/>
  <c r="K10" i="33"/>
  <c r="I10" i="33"/>
  <c r="P9" i="33"/>
  <c r="O9" i="33"/>
  <c r="N9" i="33"/>
  <c r="L9" i="33"/>
  <c r="K9" i="33"/>
  <c r="I9" i="33"/>
  <c r="N8" i="33"/>
  <c r="L8" i="33"/>
  <c r="K8" i="33"/>
  <c r="I8" i="33"/>
  <c r="F8" i="33"/>
  <c r="P7" i="33"/>
  <c r="O7" i="33"/>
  <c r="N7" i="33"/>
  <c r="L7" i="33"/>
  <c r="K7" i="33"/>
  <c r="I7" i="33"/>
  <c r="F7" i="33"/>
  <c r="N6" i="33"/>
  <c r="L6" i="33"/>
  <c r="K6" i="33"/>
  <c r="F6" i="33"/>
  <c r="P5" i="33"/>
  <c r="O5" i="33"/>
  <c r="N5" i="33"/>
  <c r="L5" i="33"/>
  <c r="K5" i="33"/>
  <c r="F5" i="33"/>
  <c r="N4" i="33"/>
  <c r="L4" i="33"/>
  <c r="K4" i="33"/>
  <c r="I4" i="33"/>
  <c r="F4" i="33"/>
  <c r="N3" i="33"/>
  <c r="L3" i="33"/>
  <c r="K3" i="33"/>
  <c r="I3" i="33"/>
  <c r="F3" i="33"/>
  <c r="P2" i="33"/>
  <c r="O2" i="33"/>
  <c r="N2" i="33"/>
  <c r="L2" i="33"/>
  <c r="K2" i="33"/>
  <c r="I2" i="33"/>
  <c r="F2" i="33"/>
  <c r="J456" i="39"/>
  <c r="L455" i="39"/>
  <c r="K455" i="39"/>
  <c r="J455" i="39"/>
  <c r="J454" i="39"/>
  <c r="L453" i="39"/>
  <c r="K453" i="39"/>
  <c r="J453" i="39"/>
  <c r="J452" i="39"/>
  <c r="L451" i="39"/>
  <c r="K451" i="39"/>
  <c r="J451" i="39"/>
  <c r="J450" i="39"/>
  <c r="L449" i="39"/>
  <c r="K449" i="39"/>
  <c r="J449" i="39"/>
  <c r="J448" i="39"/>
  <c r="L447" i="39"/>
  <c r="K447" i="39"/>
  <c r="J447" i="39"/>
  <c r="J446" i="39"/>
  <c r="L445" i="39"/>
  <c r="K445" i="39"/>
  <c r="J445" i="39"/>
  <c r="J444" i="39"/>
  <c r="L443" i="39"/>
  <c r="K443" i="39"/>
  <c r="J443" i="39"/>
  <c r="J442" i="39"/>
  <c r="L441" i="39"/>
  <c r="K441" i="39"/>
  <c r="J441" i="39"/>
  <c r="J440" i="39"/>
  <c r="L439" i="39"/>
  <c r="K439" i="39"/>
  <c r="J439" i="39"/>
  <c r="J438" i="39"/>
  <c r="L437" i="39"/>
  <c r="K437" i="39"/>
  <c r="J437" i="39"/>
  <c r="J436" i="39"/>
  <c r="L435" i="39"/>
  <c r="K435" i="39"/>
  <c r="J435" i="39"/>
  <c r="J434" i="39"/>
  <c r="L433" i="39"/>
  <c r="K433" i="39"/>
  <c r="J433" i="39"/>
  <c r="J432" i="39"/>
  <c r="L431" i="39"/>
  <c r="K431" i="39"/>
  <c r="J431" i="39"/>
  <c r="J430" i="39"/>
  <c r="L429" i="39"/>
  <c r="K429" i="39"/>
  <c r="J429" i="39"/>
  <c r="J428" i="39"/>
  <c r="L427" i="39"/>
  <c r="K427" i="39"/>
  <c r="J427" i="39"/>
  <c r="J426" i="39"/>
  <c r="L425" i="39"/>
  <c r="K425" i="39"/>
  <c r="J425" i="39"/>
  <c r="J424" i="39"/>
  <c r="L423" i="39"/>
  <c r="K423" i="39"/>
  <c r="J423" i="39"/>
  <c r="J422" i="39"/>
  <c r="L421" i="39"/>
  <c r="K421" i="39"/>
  <c r="J421" i="39"/>
  <c r="J420" i="39"/>
  <c r="L419" i="39"/>
  <c r="K419" i="39"/>
  <c r="J419" i="39"/>
  <c r="J418" i="39"/>
  <c r="L417" i="39"/>
  <c r="K417" i="39"/>
  <c r="J417" i="39"/>
  <c r="J416" i="39"/>
  <c r="L415" i="39"/>
  <c r="K415" i="39"/>
  <c r="J415" i="39"/>
  <c r="J414" i="39"/>
  <c r="L413" i="39"/>
  <c r="K413" i="39"/>
  <c r="J413" i="39"/>
  <c r="J412" i="39"/>
  <c r="L411" i="39"/>
  <c r="K411" i="39"/>
  <c r="J411" i="39"/>
  <c r="J410" i="39"/>
  <c r="L409" i="39"/>
  <c r="K409" i="39"/>
  <c r="J409" i="39"/>
  <c r="J408" i="39"/>
  <c r="L407" i="39"/>
  <c r="K407" i="39"/>
  <c r="J407" i="39"/>
  <c r="J406" i="39"/>
  <c r="L405" i="39"/>
  <c r="K405" i="39"/>
  <c r="J405" i="39"/>
  <c r="J404" i="39"/>
  <c r="L403" i="39"/>
  <c r="K403" i="39"/>
  <c r="J403" i="39"/>
  <c r="J402" i="39"/>
  <c r="L401" i="39"/>
  <c r="K401" i="39"/>
  <c r="J401" i="39"/>
  <c r="J400" i="39"/>
  <c r="J399" i="39"/>
  <c r="J398" i="39"/>
  <c r="J397" i="39"/>
  <c r="J396" i="39"/>
  <c r="L395" i="39"/>
  <c r="K395" i="39"/>
  <c r="J395" i="39"/>
  <c r="J394" i="39"/>
  <c r="L393" i="39"/>
  <c r="K393" i="39"/>
  <c r="J393" i="39"/>
  <c r="J392" i="39"/>
  <c r="L391" i="39"/>
  <c r="K391" i="39"/>
  <c r="J391" i="39"/>
  <c r="J390" i="39"/>
  <c r="L389" i="39"/>
  <c r="K389" i="39"/>
  <c r="J389" i="39"/>
  <c r="J388" i="39"/>
  <c r="L387" i="39"/>
  <c r="K387" i="39"/>
  <c r="J387" i="39"/>
  <c r="J386" i="39"/>
  <c r="L385" i="39"/>
  <c r="K385" i="39"/>
  <c r="J385" i="39"/>
  <c r="J384" i="39"/>
  <c r="L383" i="39"/>
  <c r="K383" i="39"/>
  <c r="J383" i="39"/>
  <c r="J382" i="39"/>
  <c r="L381" i="39"/>
  <c r="K381" i="39"/>
  <c r="J381" i="39"/>
  <c r="J380" i="39"/>
  <c r="L379" i="39"/>
  <c r="K379" i="39"/>
  <c r="J379" i="39"/>
  <c r="J378" i="39"/>
  <c r="L377" i="39"/>
  <c r="K377" i="39"/>
  <c r="J377" i="39"/>
  <c r="J376" i="39"/>
  <c r="L375" i="39"/>
  <c r="K375" i="39"/>
  <c r="J375" i="39"/>
  <c r="J374" i="39"/>
  <c r="L373" i="39"/>
  <c r="K373" i="39"/>
  <c r="J373" i="39"/>
  <c r="J372" i="39"/>
  <c r="L371" i="39"/>
  <c r="K371" i="39"/>
  <c r="J371" i="39"/>
  <c r="J370" i="39"/>
  <c r="L369" i="39"/>
  <c r="K369" i="39"/>
  <c r="J369" i="39"/>
  <c r="J368" i="39"/>
  <c r="L367" i="39"/>
  <c r="K367" i="39"/>
  <c r="J367" i="39"/>
  <c r="J366" i="39"/>
  <c r="L365" i="39"/>
  <c r="K365" i="39"/>
  <c r="J365" i="39"/>
  <c r="J364" i="39"/>
  <c r="L363" i="39"/>
  <c r="K363" i="39"/>
  <c r="J363" i="39"/>
  <c r="J362" i="39"/>
  <c r="L361" i="39"/>
  <c r="K361" i="39"/>
  <c r="J361" i="39"/>
  <c r="J360" i="39"/>
  <c r="L359" i="39"/>
  <c r="K359" i="39"/>
  <c r="J359" i="39"/>
  <c r="J358" i="39"/>
  <c r="L357" i="39"/>
  <c r="K357" i="39"/>
  <c r="J357" i="39"/>
  <c r="J356" i="39"/>
  <c r="L355" i="39"/>
  <c r="K355" i="39"/>
  <c r="J355" i="39"/>
  <c r="J354" i="39"/>
  <c r="L353" i="39"/>
  <c r="K353" i="39"/>
  <c r="J353" i="39"/>
  <c r="J352" i="39"/>
  <c r="L351" i="39"/>
  <c r="K351" i="39"/>
  <c r="J351" i="39"/>
  <c r="J350" i="39"/>
  <c r="L349" i="39"/>
  <c r="K349" i="39"/>
  <c r="J349" i="39"/>
  <c r="J348" i="39"/>
  <c r="L347" i="39"/>
  <c r="K347" i="39"/>
  <c r="J347" i="39"/>
  <c r="J346" i="39"/>
  <c r="L345" i="39"/>
  <c r="K345" i="39"/>
  <c r="J345" i="39"/>
  <c r="J344" i="39"/>
  <c r="L343" i="39"/>
  <c r="K343" i="39"/>
  <c r="J343" i="39"/>
  <c r="J342" i="39"/>
  <c r="L341" i="39"/>
  <c r="K341" i="39"/>
  <c r="J341" i="39"/>
  <c r="J340" i="39"/>
  <c r="L339" i="39"/>
  <c r="K339" i="39"/>
  <c r="J339" i="39"/>
  <c r="J338" i="39"/>
  <c r="L337" i="39"/>
  <c r="K337" i="39"/>
  <c r="J337" i="39"/>
  <c r="J336" i="39"/>
  <c r="L335" i="39"/>
  <c r="K335" i="39"/>
  <c r="J335" i="39"/>
  <c r="J334" i="39"/>
  <c r="L333" i="39"/>
  <c r="K333" i="39"/>
  <c r="J333" i="39"/>
  <c r="J332" i="39"/>
  <c r="L331" i="39"/>
  <c r="K331" i="39"/>
  <c r="J331" i="39"/>
  <c r="J330" i="39"/>
  <c r="L329" i="39"/>
  <c r="K329" i="39"/>
  <c r="J329" i="39"/>
  <c r="J328" i="39"/>
  <c r="L327" i="39"/>
  <c r="K327" i="39"/>
  <c r="J327" i="39"/>
  <c r="J326" i="39"/>
  <c r="L325" i="39"/>
  <c r="K325" i="39"/>
  <c r="J325" i="39"/>
  <c r="J324" i="39"/>
  <c r="L323" i="39"/>
  <c r="K323" i="39"/>
  <c r="J323" i="39"/>
  <c r="J322" i="39"/>
  <c r="L321" i="39"/>
  <c r="K321" i="39"/>
  <c r="J321" i="39"/>
  <c r="J320" i="39"/>
  <c r="L319" i="39"/>
  <c r="K319" i="39"/>
  <c r="J319" i="39"/>
  <c r="J318" i="39"/>
  <c r="L317" i="39"/>
  <c r="K317" i="39"/>
  <c r="J317" i="39"/>
  <c r="J316" i="39"/>
  <c r="L315" i="39"/>
  <c r="K315" i="39"/>
  <c r="J315" i="39"/>
  <c r="J314" i="39"/>
  <c r="L313" i="39"/>
  <c r="K313" i="39"/>
  <c r="J313" i="39"/>
  <c r="J312" i="39"/>
  <c r="L311" i="39"/>
  <c r="K311" i="39"/>
  <c r="J311" i="39"/>
  <c r="J310" i="39"/>
  <c r="L309" i="39"/>
  <c r="K309" i="39"/>
  <c r="J309" i="39"/>
  <c r="J308" i="39"/>
  <c r="L307" i="39"/>
  <c r="K307" i="39"/>
  <c r="J307" i="39"/>
  <c r="J306" i="39"/>
  <c r="L305" i="39"/>
  <c r="K305" i="39"/>
  <c r="J305" i="39"/>
  <c r="J304" i="39"/>
  <c r="L303" i="39"/>
  <c r="K303" i="39"/>
  <c r="J303" i="39"/>
  <c r="J302" i="39"/>
  <c r="L301" i="39"/>
  <c r="K301" i="39"/>
  <c r="J301" i="39"/>
  <c r="J300" i="39"/>
  <c r="L299" i="39"/>
  <c r="K299" i="39"/>
  <c r="J299" i="39"/>
  <c r="J297" i="39"/>
  <c r="J296" i="39"/>
  <c r="J294" i="39"/>
  <c r="L293" i="39"/>
  <c r="K293" i="39"/>
  <c r="J293" i="39"/>
  <c r="J292" i="39"/>
  <c r="L291" i="39"/>
  <c r="K291" i="39"/>
  <c r="J291" i="39"/>
  <c r="J290" i="39"/>
  <c r="L289" i="39"/>
  <c r="K289" i="39"/>
  <c r="J289" i="39"/>
  <c r="J288" i="39"/>
  <c r="L287" i="39"/>
  <c r="K287" i="39"/>
  <c r="J287" i="39"/>
  <c r="J286" i="39"/>
  <c r="L285" i="39"/>
  <c r="K285" i="39"/>
  <c r="J285" i="39"/>
  <c r="J284" i="39"/>
  <c r="L283" i="39"/>
  <c r="K283" i="39"/>
  <c r="J283" i="39"/>
  <c r="J282" i="39"/>
  <c r="L281" i="39"/>
  <c r="K281" i="39"/>
  <c r="J281" i="39"/>
  <c r="J280" i="39"/>
  <c r="L279" i="39"/>
  <c r="K279" i="39"/>
  <c r="J279" i="39"/>
  <c r="J278" i="39"/>
  <c r="L277" i="39"/>
  <c r="K277" i="39"/>
  <c r="J277" i="39"/>
  <c r="J276" i="39"/>
  <c r="L275" i="39"/>
  <c r="K275" i="39"/>
  <c r="J275" i="39"/>
  <c r="J274" i="39"/>
  <c r="L273" i="39"/>
  <c r="K273" i="39"/>
  <c r="J273" i="39"/>
  <c r="J272" i="39"/>
  <c r="L271" i="39"/>
  <c r="K271" i="39"/>
  <c r="J271" i="39"/>
  <c r="J270" i="39"/>
  <c r="L269" i="39"/>
  <c r="K269" i="39"/>
  <c r="J269" i="39"/>
  <c r="J268" i="39"/>
  <c r="L267" i="39"/>
  <c r="K267" i="39"/>
  <c r="J267" i="39"/>
  <c r="J266" i="39"/>
  <c r="L265" i="39"/>
  <c r="K265" i="39"/>
  <c r="J265" i="39"/>
  <c r="J264" i="39"/>
  <c r="L263" i="39"/>
  <c r="K263" i="39"/>
  <c r="J263" i="39"/>
  <c r="J262" i="39"/>
  <c r="L261" i="39"/>
  <c r="K261" i="39"/>
  <c r="J261" i="39"/>
  <c r="J260" i="39"/>
  <c r="L259" i="39"/>
  <c r="K259" i="39"/>
  <c r="J259" i="39"/>
  <c r="J258" i="39"/>
  <c r="L257" i="39"/>
  <c r="K257" i="39"/>
  <c r="J257" i="39"/>
  <c r="J256" i="39"/>
  <c r="L255" i="39"/>
  <c r="K255" i="39"/>
  <c r="J255" i="39"/>
  <c r="J254" i="39"/>
  <c r="L253" i="39"/>
  <c r="K253" i="39"/>
  <c r="J253" i="39"/>
  <c r="J252" i="39"/>
  <c r="L251" i="39"/>
  <c r="K251" i="39"/>
  <c r="J251" i="39"/>
  <c r="J250" i="39"/>
  <c r="L249" i="39"/>
  <c r="K249" i="39"/>
  <c r="J249" i="39"/>
  <c r="J248" i="39"/>
  <c r="L247" i="39"/>
  <c r="K247" i="39"/>
  <c r="J247" i="39"/>
  <c r="J246" i="39"/>
  <c r="L245" i="39"/>
  <c r="K245" i="39"/>
  <c r="J245" i="39"/>
  <c r="J244" i="39"/>
  <c r="L243" i="39"/>
  <c r="K243" i="39"/>
  <c r="J243" i="39"/>
  <c r="J242" i="39"/>
  <c r="L241" i="39"/>
  <c r="K241" i="39"/>
  <c r="J241" i="39"/>
  <c r="J240" i="39"/>
  <c r="L239" i="39"/>
  <c r="K239" i="39"/>
  <c r="J239" i="39"/>
  <c r="J238" i="39"/>
  <c r="L237" i="39"/>
  <c r="K237" i="39"/>
  <c r="J237" i="39"/>
  <c r="J236" i="39"/>
  <c r="L235" i="39"/>
  <c r="K235" i="39"/>
  <c r="J235" i="39"/>
  <c r="J234" i="39"/>
  <c r="L233" i="39"/>
  <c r="K233" i="39"/>
  <c r="J233" i="39"/>
  <c r="J232" i="39"/>
  <c r="L231" i="39"/>
  <c r="K231" i="39"/>
  <c r="J231" i="39"/>
  <c r="J230" i="39"/>
  <c r="L229" i="39"/>
  <c r="K229" i="39"/>
  <c r="J229" i="39"/>
  <c r="J228" i="39"/>
  <c r="L227" i="39"/>
  <c r="K227" i="39"/>
  <c r="J227" i="39"/>
  <c r="J226" i="39"/>
  <c r="L225" i="39"/>
  <c r="K225" i="39"/>
  <c r="J225" i="39"/>
  <c r="J224" i="39"/>
  <c r="L223" i="39"/>
  <c r="K223" i="39"/>
  <c r="J223" i="39"/>
  <c r="J222" i="39"/>
  <c r="L221" i="39"/>
  <c r="K221" i="39"/>
  <c r="J221" i="39"/>
  <c r="J220" i="39"/>
  <c r="L219" i="39"/>
  <c r="K219" i="39"/>
  <c r="J219" i="39"/>
  <c r="J218" i="39"/>
  <c r="L217" i="39"/>
  <c r="K217" i="39"/>
  <c r="J217" i="39"/>
  <c r="J216" i="39"/>
  <c r="L215" i="39"/>
  <c r="K215" i="39"/>
  <c r="J215" i="39"/>
  <c r="J214" i="39"/>
  <c r="L213" i="39"/>
  <c r="K213" i="39"/>
  <c r="J213" i="39"/>
  <c r="J212" i="39"/>
  <c r="L211" i="39"/>
  <c r="K211" i="39"/>
  <c r="J211" i="39"/>
  <c r="J210" i="39"/>
  <c r="L209" i="39"/>
  <c r="K209" i="39"/>
  <c r="J209" i="39"/>
  <c r="J208" i="39"/>
  <c r="L207" i="39"/>
  <c r="K207" i="39"/>
  <c r="J207" i="39"/>
  <c r="J206" i="39"/>
  <c r="L205" i="39"/>
  <c r="K205" i="39"/>
  <c r="J205" i="39"/>
  <c r="J204" i="39"/>
  <c r="L203" i="39"/>
  <c r="K203" i="39"/>
  <c r="J203" i="39"/>
  <c r="J202" i="39"/>
  <c r="L201" i="39"/>
  <c r="K201" i="39"/>
  <c r="J201" i="39"/>
  <c r="J200" i="39"/>
  <c r="L199" i="39"/>
  <c r="K199" i="39"/>
  <c r="J199" i="39"/>
  <c r="J198" i="39"/>
  <c r="L197" i="39"/>
  <c r="K197" i="39"/>
  <c r="J197" i="39"/>
  <c r="J196" i="39"/>
  <c r="L195" i="39"/>
  <c r="K195" i="39"/>
  <c r="J195" i="39"/>
  <c r="J194" i="39"/>
  <c r="L193" i="39"/>
  <c r="K193" i="39"/>
  <c r="J193" i="39"/>
  <c r="J192" i="39"/>
  <c r="L191" i="39"/>
  <c r="K191" i="39"/>
  <c r="J191" i="39"/>
  <c r="J190" i="39"/>
  <c r="L189" i="39"/>
  <c r="K189" i="39"/>
  <c r="J189" i="39"/>
  <c r="J188" i="39"/>
  <c r="L187" i="39"/>
  <c r="K187" i="39"/>
  <c r="J187" i="39"/>
  <c r="J186" i="39"/>
  <c r="L185" i="39"/>
  <c r="K185" i="39"/>
  <c r="J185" i="39"/>
  <c r="J184" i="39"/>
  <c r="L183" i="39"/>
  <c r="K183" i="39"/>
  <c r="J183" i="39"/>
  <c r="J182" i="39"/>
  <c r="L181" i="39"/>
  <c r="K181" i="39"/>
  <c r="J181" i="39"/>
  <c r="J180" i="39"/>
  <c r="L179" i="39"/>
  <c r="K179" i="39"/>
  <c r="J179" i="39"/>
  <c r="J178" i="39"/>
  <c r="L177" i="39"/>
  <c r="K177" i="39"/>
  <c r="J177" i="39"/>
  <c r="J176" i="39"/>
  <c r="L175" i="39"/>
  <c r="K175" i="39"/>
  <c r="J175" i="39"/>
  <c r="J174" i="39"/>
  <c r="L173" i="39"/>
  <c r="K173" i="39"/>
  <c r="J173" i="39"/>
  <c r="J172" i="39"/>
  <c r="L171" i="39"/>
  <c r="K171" i="39"/>
  <c r="J171" i="39"/>
  <c r="J170" i="39"/>
  <c r="L169" i="39"/>
  <c r="K169" i="39"/>
  <c r="J169" i="39"/>
  <c r="J168" i="39"/>
  <c r="L167" i="39"/>
  <c r="K167" i="39"/>
  <c r="J167" i="39"/>
  <c r="J166" i="39"/>
  <c r="L165" i="39"/>
  <c r="K165" i="39"/>
  <c r="J165" i="39"/>
  <c r="J164" i="39"/>
  <c r="L163" i="39"/>
  <c r="K163" i="39"/>
  <c r="J163" i="39"/>
  <c r="J162" i="39"/>
  <c r="L161" i="39"/>
  <c r="K161" i="39"/>
  <c r="J161" i="39"/>
  <c r="J160" i="39"/>
  <c r="L159" i="39"/>
  <c r="K159" i="39"/>
  <c r="J159" i="39"/>
  <c r="J158" i="39"/>
  <c r="L157" i="39"/>
  <c r="K157" i="39"/>
  <c r="J157" i="39"/>
  <c r="J156" i="39"/>
  <c r="L155" i="39"/>
  <c r="K155" i="39"/>
  <c r="J155" i="39"/>
  <c r="J154" i="39"/>
  <c r="L153" i="39"/>
  <c r="K153" i="39"/>
  <c r="J153" i="39"/>
  <c r="J152" i="39"/>
  <c r="L151" i="39"/>
  <c r="K151" i="39"/>
  <c r="J151" i="39"/>
  <c r="J150" i="39"/>
  <c r="L149" i="39"/>
  <c r="K149" i="39"/>
  <c r="J149" i="39"/>
  <c r="J148" i="39"/>
  <c r="L147" i="39"/>
  <c r="K147" i="39"/>
  <c r="J147" i="39"/>
  <c r="J146" i="39"/>
  <c r="L145" i="39"/>
  <c r="K145" i="39"/>
  <c r="J145" i="39"/>
  <c r="J144" i="39"/>
  <c r="L143" i="39"/>
  <c r="K143" i="39"/>
  <c r="J143" i="39"/>
  <c r="J142" i="39"/>
  <c r="L141" i="39"/>
  <c r="K141" i="39"/>
  <c r="J141" i="39"/>
  <c r="J140" i="39"/>
  <c r="L139" i="39"/>
  <c r="K139" i="39"/>
  <c r="J139" i="39"/>
  <c r="J138" i="39"/>
  <c r="L137" i="39"/>
  <c r="K137" i="39"/>
  <c r="J137" i="39"/>
  <c r="J136" i="39"/>
  <c r="L135" i="39"/>
  <c r="K135" i="39"/>
  <c r="J135" i="39"/>
  <c r="J134" i="39"/>
  <c r="L133" i="39"/>
  <c r="K133" i="39"/>
  <c r="J133" i="39"/>
  <c r="J132" i="39"/>
  <c r="L131" i="39"/>
  <c r="K131" i="39"/>
  <c r="J131" i="39"/>
  <c r="J130" i="39"/>
  <c r="L129" i="39"/>
  <c r="K129" i="39"/>
  <c r="J129" i="39"/>
  <c r="J128" i="39"/>
  <c r="L127" i="39"/>
  <c r="K127" i="39"/>
  <c r="J127" i="39"/>
  <c r="J126" i="39"/>
  <c r="L125" i="39"/>
  <c r="K125" i="39"/>
  <c r="J125" i="39"/>
  <c r="J124" i="39"/>
  <c r="L123" i="39"/>
  <c r="K123" i="39"/>
  <c r="J123" i="39"/>
  <c r="J122" i="39"/>
  <c r="L121" i="39"/>
  <c r="K121" i="39"/>
  <c r="J121" i="39"/>
  <c r="J120" i="39"/>
  <c r="J119" i="39"/>
  <c r="J118" i="39"/>
  <c r="J117" i="39"/>
  <c r="J116" i="39"/>
  <c r="L115" i="39"/>
  <c r="K115" i="39"/>
  <c r="J115" i="39"/>
  <c r="J114" i="39"/>
  <c r="J113" i="39"/>
  <c r="J112" i="39"/>
  <c r="J111" i="39"/>
  <c r="J110" i="39"/>
  <c r="L109" i="39"/>
  <c r="K109" i="39"/>
  <c r="J109" i="39"/>
  <c r="J108" i="39"/>
  <c r="L107" i="39"/>
  <c r="K107" i="39"/>
  <c r="J107" i="39"/>
  <c r="J106" i="39"/>
  <c r="L105" i="39"/>
  <c r="K105" i="39"/>
  <c r="J105" i="39"/>
  <c r="J104" i="39"/>
  <c r="L103" i="39"/>
  <c r="K103" i="39"/>
  <c r="J103" i="39"/>
  <c r="J102" i="39"/>
  <c r="L101" i="39"/>
  <c r="K101" i="39"/>
  <c r="J101" i="39"/>
  <c r="J100" i="39"/>
  <c r="L99" i="39"/>
  <c r="K99" i="39"/>
  <c r="J99" i="39"/>
  <c r="J98" i="39"/>
  <c r="L97" i="39"/>
  <c r="K97" i="39"/>
  <c r="J97" i="39"/>
  <c r="J96" i="39"/>
  <c r="L95" i="39"/>
  <c r="K95" i="39"/>
  <c r="J95" i="39"/>
  <c r="J94" i="39"/>
  <c r="L93" i="39"/>
  <c r="K93" i="39"/>
  <c r="J93" i="39"/>
  <c r="J92" i="39"/>
  <c r="L91" i="39"/>
  <c r="K91" i="39"/>
  <c r="J91" i="39"/>
  <c r="J90" i="39"/>
  <c r="L89" i="39"/>
  <c r="K89" i="39"/>
  <c r="J89" i="39"/>
  <c r="J88" i="39"/>
  <c r="L87" i="39"/>
  <c r="K87" i="39"/>
  <c r="J87" i="39"/>
  <c r="J86" i="39"/>
  <c r="L85" i="39"/>
  <c r="K85" i="39"/>
  <c r="J85" i="39"/>
  <c r="J84" i="39"/>
  <c r="L83" i="39"/>
  <c r="K83" i="39"/>
  <c r="J83" i="39"/>
  <c r="J82" i="39"/>
  <c r="L81" i="39"/>
  <c r="K81" i="39"/>
  <c r="J81" i="39"/>
  <c r="J80" i="39"/>
  <c r="L79" i="39"/>
  <c r="K79" i="39"/>
  <c r="J79" i="39"/>
  <c r="J78" i="39"/>
  <c r="L77" i="39"/>
  <c r="K77" i="39"/>
  <c r="J77" i="39"/>
  <c r="J76" i="39"/>
  <c r="L75" i="39"/>
  <c r="K75" i="39"/>
  <c r="J75" i="39"/>
  <c r="J74" i="39"/>
  <c r="L73" i="39"/>
  <c r="K73" i="39"/>
  <c r="J73" i="39"/>
  <c r="J72" i="39"/>
  <c r="L71" i="39"/>
  <c r="K71" i="39"/>
  <c r="J71" i="39"/>
  <c r="J70" i="39"/>
  <c r="L69" i="39"/>
  <c r="K69" i="39"/>
  <c r="J69" i="39"/>
  <c r="J68" i="39"/>
  <c r="L67" i="39"/>
  <c r="K67" i="39"/>
  <c r="J67" i="39"/>
  <c r="J66" i="39"/>
  <c r="L65" i="39"/>
  <c r="K65" i="39"/>
  <c r="J65" i="39"/>
  <c r="J64" i="39"/>
  <c r="L63" i="39"/>
  <c r="K63" i="39"/>
  <c r="J63" i="39"/>
  <c r="J62" i="39"/>
  <c r="L61" i="39"/>
  <c r="K61" i="39"/>
  <c r="J61" i="39"/>
  <c r="J60" i="39"/>
  <c r="L59" i="39"/>
  <c r="K59" i="39"/>
  <c r="J59" i="39"/>
  <c r="J58" i="39"/>
  <c r="L57" i="39"/>
  <c r="K57" i="39"/>
  <c r="J57" i="39"/>
  <c r="J56" i="39"/>
  <c r="L55" i="39"/>
  <c r="K55" i="39"/>
  <c r="J55" i="39"/>
  <c r="J54" i="39"/>
  <c r="L53" i="39"/>
  <c r="K53" i="39"/>
  <c r="J53" i="39"/>
  <c r="J52" i="39"/>
  <c r="L51" i="39"/>
  <c r="K51" i="39"/>
  <c r="J51" i="39"/>
  <c r="J50" i="39"/>
  <c r="L49" i="39"/>
  <c r="K49" i="39"/>
  <c r="J49" i="39"/>
  <c r="J48" i="39"/>
  <c r="L47" i="39"/>
  <c r="K47" i="39"/>
  <c r="J47" i="39"/>
  <c r="J46" i="39"/>
  <c r="L45" i="39"/>
  <c r="K45" i="39"/>
  <c r="J45" i="39"/>
  <c r="J44" i="39"/>
  <c r="L43" i="39"/>
  <c r="K43" i="39"/>
  <c r="J43" i="39"/>
  <c r="J42" i="39"/>
  <c r="L41" i="39"/>
  <c r="K41" i="39"/>
  <c r="J41" i="39"/>
  <c r="J40" i="39"/>
  <c r="L39" i="39"/>
  <c r="K39" i="39"/>
  <c r="J39" i="39"/>
  <c r="J38" i="39"/>
  <c r="L37" i="39"/>
  <c r="K37" i="39"/>
  <c r="J37" i="39"/>
  <c r="J36" i="39"/>
  <c r="L35" i="39"/>
  <c r="K35" i="39"/>
  <c r="J35" i="39"/>
  <c r="J34" i="39"/>
  <c r="L33" i="39"/>
  <c r="K33" i="39"/>
  <c r="J33" i="39"/>
  <c r="J32" i="39"/>
  <c r="L31" i="39"/>
  <c r="K31" i="39"/>
  <c r="J31" i="39"/>
  <c r="J30" i="39"/>
  <c r="L29" i="39"/>
  <c r="K29" i="39"/>
  <c r="J29" i="39"/>
  <c r="J28" i="39"/>
  <c r="L27" i="39"/>
  <c r="K27" i="39"/>
  <c r="J27" i="39"/>
  <c r="J26" i="39"/>
  <c r="L25" i="39"/>
  <c r="K25" i="39"/>
  <c r="J25" i="39"/>
  <c r="J24" i="39"/>
  <c r="L23" i="39"/>
  <c r="K23" i="39"/>
  <c r="J23" i="39"/>
  <c r="J22" i="39"/>
  <c r="L21" i="39"/>
  <c r="K21" i="39"/>
  <c r="J21" i="39"/>
  <c r="J20" i="39"/>
  <c r="L19" i="39"/>
  <c r="K19" i="39"/>
  <c r="J19" i="39"/>
  <c r="J18" i="39"/>
  <c r="L17" i="39"/>
  <c r="K17" i="39"/>
  <c r="J17" i="39"/>
  <c r="J16" i="39"/>
  <c r="L15" i="39"/>
  <c r="K15" i="39"/>
  <c r="J15" i="39"/>
  <c r="J14" i="39"/>
  <c r="L13" i="39"/>
  <c r="K13" i="39"/>
  <c r="J13" i="39"/>
  <c r="J12" i="39"/>
  <c r="J11" i="39"/>
  <c r="J10" i="39"/>
  <c r="J9" i="39"/>
  <c r="L8" i="39"/>
  <c r="K8" i="39"/>
  <c r="J8" i="39"/>
  <c r="J7" i="39"/>
  <c r="L6" i="39"/>
  <c r="K6" i="39"/>
  <c r="J6" i="39"/>
  <c r="J5" i="39"/>
  <c r="L4" i="39"/>
  <c r="K4" i="39"/>
  <c r="J4" i="39"/>
  <c r="J3" i="39"/>
  <c r="L2" i="39"/>
  <c r="K2" i="39"/>
  <c r="J2" i="39"/>
  <c r="J94" i="38"/>
  <c r="L93" i="38"/>
  <c r="K93" i="38"/>
  <c r="J93" i="38"/>
  <c r="J92" i="38"/>
  <c r="L91" i="38"/>
  <c r="K91" i="38"/>
  <c r="J91" i="38"/>
  <c r="J90" i="38"/>
  <c r="L89" i="38"/>
  <c r="K89" i="38"/>
  <c r="J89" i="38"/>
  <c r="J87" i="38"/>
  <c r="J86" i="38"/>
  <c r="L85" i="38"/>
  <c r="K85" i="38"/>
  <c r="J85" i="38"/>
  <c r="J84" i="38"/>
  <c r="L83" i="38"/>
  <c r="K83" i="38"/>
  <c r="J83" i="38"/>
  <c r="J82" i="38"/>
  <c r="J81" i="38"/>
  <c r="L80" i="38"/>
  <c r="K80" i="38"/>
  <c r="J80" i="38"/>
  <c r="J79" i="38"/>
  <c r="L78" i="38"/>
  <c r="K78" i="38"/>
  <c r="J78" i="38"/>
  <c r="J77" i="38"/>
  <c r="L76" i="38"/>
  <c r="K76" i="38"/>
  <c r="J76" i="38"/>
  <c r="J75" i="38"/>
  <c r="L74" i="38"/>
  <c r="K74" i="38"/>
  <c r="J74" i="38"/>
  <c r="J73" i="38"/>
  <c r="L72" i="38"/>
  <c r="K72" i="38"/>
  <c r="J72" i="38"/>
  <c r="J71" i="38"/>
  <c r="L70" i="38"/>
  <c r="K70" i="38"/>
  <c r="J70" i="38"/>
  <c r="J69" i="38"/>
  <c r="J68" i="38"/>
  <c r="J67" i="38"/>
  <c r="M66" i="38"/>
  <c r="J66" i="38"/>
  <c r="J65" i="38"/>
  <c r="L64" i="38"/>
  <c r="K64" i="38"/>
  <c r="J64" i="38"/>
  <c r="J63" i="38"/>
  <c r="L62" i="38"/>
  <c r="K62" i="38"/>
  <c r="J62" i="38"/>
  <c r="J61" i="38"/>
  <c r="L60" i="38"/>
  <c r="K60" i="38"/>
  <c r="J60" i="38"/>
  <c r="J59" i="38"/>
  <c r="L58" i="38"/>
  <c r="K58" i="38"/>
  <c r="J58" i="38"/>
  <c r="J57" i="38"/>
  <c r="L56" i="38"/>
  <c r="K56" i="38"/>
  <c r="J56" i="38"/>
  <c r="J55" i="38"/>
  <c r="L54" i="38"/>
  <c r="K54" i="38"/>
  <c r="J54" i="38"/>
  <c r="J53" i="38"/>
  <c r="L52" i="38"/>
  <c r="K52" i="38"/>
  <c r="J52" i="38"/>
  <c r="J51" i="38"/>
  <c r="L50" i="38"/>
  <c r="K50" i="38"/>
  <c r="J50" i="38"/>
  <c r="L48" i="38"/>
  <c r="K48" i="38"/>
  <c r="J48" i="38"/>
  <c r="J47" i="38"/>
  <c r="L46" i="38"/>
  <c r="K46" i="38"/>
  <c r="J46" i="38"/>
  <c r="J45" i="38"/>
  <c r="L44" i="38"/>
  <c r="K44" i="38"/>
  <c r="J44" i="38"/>
  <c r="J43" i="38"/>
  <c r="L42" i="38"/>
  <c r="K42" i="38"/>
  <c r="J42" i="38"/>
  <c r="J41" i="38"/>
  <c r="L40" i="38"/>
  <c r="K40" i="38"/>
  <c r="J40" i="38"/>
  <c r="J39" i="38"/>
  <c r="L38" i="38"/>
  <c r="K38" i="38"/>
  <c r="J38" i="38"/>
  <c r="J37" i="38"/>
  <c r="L36" i="38"/>
  <c r="K36" i="38"/>
  <c r="J36" i="38"/>
  <c r="J35" i="38"/>
  <c r="L34" i="38"/>
  <c r="K34" i="38"/>
  <c r="J34" i="38"/>
  <c r="J33" i="38"/>
  <c r="L32" i="38"/>
  <c r="K32" i="38"/>
  <c r="J32" i="38"/>
  <c r="J31" i="38"/>
  <c r="L30" i="38"/>
  <c r="K30" i="38"/>
  <c r="J30" i="38"/>
  <c r="J29" i="38"/>
  <c r="L28" i="38"/>
  <c r="K28" i="38"/>
  <c r="J28" i="38"/>
  <c r="J27" i="38"/>
  <c r="V26" i="38"/>
  <c r="L26" i="38"/>
  <c r="K26" i="38"/>
  <c r="J26" i="38"/>
  <c r="J25" i="38"/>
  <c r="K24" i="38"/>
  <c r="J24" i="38"/>
  <c r="J23" i="38"/>
  <c r="J22" i="38"/>
  <c r="X21" i="38"/>
  <c r="W21" i="38"/>
  <c r="V21" i="38"/>
  <c r="J21" i="38"/>
  <c r="V20" i="38"/>
  <c r="L20" i="38"/>
  <c r="K20" i="38"/>
  <c r="J20" i="38"/>
  <c r="J19" i="38"/>
  <c r="J18" i="38"/>
  <c r="K17" i="38"/>
  <c r="J17" i="38"/>
  <c r="J16" i="38"/>
  <c r="X15" i="38"/>
  <c r="W15" i="38"/>
  <c r="V15" i="38"/>
  <c r="J15" i="38"/>
  <c r="V14" i="38"/>
  <c r="L14" i="38"/>
  <c r="K14" i="38"/>
  <c r="J14" i="38"/>
  <c r="X13" i="38"/>
  <c r="W13" i="38"/>
  <c r="V13" i="38"/>
  <c r="J13" i="38"/>
  <c r="V12" i="38"/>
  <c r="L12" i="38"/>
  <c r="K12" i="38"/>
  <c r="J12" i="38"/>
  <c r="X11" i="38"/>
  <c r="W11" i="38"/>
  <c r="V11" i="38"/>
  <c r="J11" i="38"/>
  <c r="V10" i="38"/>
  <c r="L10" i="38"/>
  <c r="K10" i="38"/>
  <c r="J10" i="38"/>
  <c r="W9" i="38"/>
  <c r="V9" i="38"/>
  <c r="J9" i="38"/>
  <c r="V8" i="38"/>
  <c r="L8" i="38"/>
  <c r="K8" i="38"/>
  <c r="J8" i="38"/>
  <c r="W7" i="38"/>
  <c r="V7" i="38"/>
  <c r="J7" i="38"/>
  <c r="V6" i="38"/>
  <c r="L6" i="38"/>
  <c r="K6" i="38"/>
  <c r="J6" i="38"/>
  <c r="V5" i="38"/>
  <c r="J5" i="38"/>
  <c r="L4" i="38"/>
  <c r="K4" i="38"/>
  <c r="J4" i="38"/>
  <c r="J3" i="38"/>
  <c r="L2" i="38"/>
  <c r="K2" i="38"/>
  <c r="J2" i="38"/>
  <c r="J216" i="36"/>
  <c r="L215" i="36"/>
  <c r="K215" i="36"/>
  <c r="J215" i="36"/>
  <c r="J214" i="36"/>
  <c r="L213" i="36"/>
  <c r="K213" i="36"/>
  <c r="J213" i="36"/>
  <c r="J212" i="36"/>
  <c r="L211" i="36"/>
  <c r="K211" i="36"/>
  <c r="J211" i="36"/>
  <c r="J210" i="36"/>
  <c r="L209" i="36"/>
  <c r="K209" i="36"/>
  <c r="J209" i="36"/>
  <c r="J208" i="36"/>
  <c r="L207" i="36"/>
  <c r="K207" i="36"/>
  <c r="J207" i="36"/>
  <c r="J206" i="36"/>
  <c r="L205" i="36"/>
  <c r="K205" i="36"/>
  <c r="J205" i="36"/>
  <c r="J204" i="36"/>
  <c r="L203" i="36"/>
  <c r="K203" i="36"/>
  <c r="J203" i="36"/>
  <c r="J202" i="36"/>
  <c r="L201" i="36"/>
  <c r="K201" i="36"/>
  <c r="J201" i="36"/>
  <c r="J200" i="36"/>
  <c r="L199" i="36"/>
  <c r="K199" i="36"/>
  <c r="J199" i="36"/>
  <c r="J198" i="36"/>
  <c r="L197" i="36"/>
  <c r="K197" i="36"/>
  <c r="J197" i="36"/>
  <c r="J196" i="36"/>
  <c r="L195" i="36"/>
  <c r="K195" i="36"/>
  <c r="J195" i="36"/>
  <c r="J194" i="36"/>
  <c r="J193" i="36"/>
  <c r="J192" i="36"/>
  <c r="L191" i="36"/>
  <c r="K191" i="36"/>
  <c r="J191" i="36"/>
  <c r="J190" i="36"/>
  <c r="L189" i="36"/>
  <c r="K189" i="36"/>
  <c r="J189" i="36"/>
  <c r="J188" i="36"/>
  <c r="L187" i="36"/>
  <c r="K187" i="36"/>
  <c r="J187" i="36"/>
  <c r="J186" i="36"/>
  <c r="L185" i="36"/>
  <c r="K185" i="36"/>
  <c r="J185" i="36"/>
  <c r="J184" i="36"/>
  <c r="L183" i="36"/>
  <c r="K183" i="36"/>
  <c r="J183" i="36"/>
  <c r="J182" i="36"/>
  <c r="L181" i="36"/>
  <c r="K181" i="36"/>
  <c r="J181" i="36"/>
  <c r="J180" i="36"/>
  <c r="L179" i="36"/>
  <c r="K179" i="36"/>
  <c r="J179" i="36"/>
  <c r="J178" i="36"/>
  <c r="L177" i="36"/>
  <c r="K177" i="36"/>
  <c r="J177" i="36"/>
  <c r="J176" i="36"/>
  <c r="L175" i="36"/>
  <c r="K175" i="36"/>
  <c r="J175" i="36"/>
  <c r="J174" i="36"/>
  <c r="L173" i="36"/>
  <c r="K173" i="36"/>
  <c r="J173" i="36"/>
  <c r="J172" i="36"/>
  <c r="L171" i="36"/>
  <c r="K171" i="36"/>
  <c r="J171" i="36"/>
  <c r="J170" i="36"/>
  <c r="L169" i="36"/>
  <c r="K169" i="36"/>
  <c r="J169" i="36"/>
  <c r="J168" i="36"/>
  <c r="L167" i="36"/>
  <c r="K167" i="36"/>
  <c r="J167" i="36"/>
  <c r="J166" i="36"/>
  <c r="L165" i="36"/>
  <c r="K165" i="36"/>
  <c r="J165" i="36"/>
  <c r="J164" i="36"/>
  <c r="L163" i="36"/>
  <c r="K163" i="36"/>
  <c r="J163" i="36"/>
  <c r="J162" i="36"/>
  <c r="L161" i="36"/>
  <c r="K161" i="36"/>
  <c r="J161" i="36"/>
  <c r="J160" i="36"/>
  <c r="L159" i="36"/>
  <c r="K159" i="36"/>
  <c r="J159" i="36"/>
  <c r="J158" i="36"/>
  <c r="L157" i="36"/>
  <c r="K157" i="36"/>
  <c r="J157" i="36"/>
  <c r="J156" i="36"/>
  <c r="L155" i="36"/>
  <c r="K155" i="36"/>
  <c r="J155" i="36"/>
  <c r="J154" i="36"/>
  <c r="L153" i="36"/>
  <c r="K153" i="36"/>
  <c r="J153" i="36"/>
  <c r="J152" i="36"/>
  <c r="J151" i="36"/>
  <c r="J149" i="36"/>
  <c r="L148" i="36"/>
  <c r="K148" i="36"/>
  <c r="J148" i="36"/>
  <c r="J147" i="36"/>
  <c r="L146" i="36"/>
  <c r="K146" i="36"/>
  <c r="J146" i="36"/>
  <c r="J145" i="36"/>
  <c r="L144" i="36"/>
  <c r="K144" i="36"/>
  <c r="J144" i="36"/>
  <c r="J143" i="36"/>
  <c r="L142" i="36"/>
  <c r="K142" i="36"/>
  <c r="J142" i="36"/>
  <c r="J141" i="36"/>
  <c r="L140" i="36"/>
  <c r="K140" i="36"/>
  <c r="J140" i="36"/>
  <c r="J139" i="36"/>
  <c r="L138" i="36"/>
  <c r="K138" i="36"/>
  <c r="J138" i="36"/>
  <c r="J137" i="36"/>
  <c r="L136" i="36"/>
  <c r="K136" i="36"/>
  <c r="J136" i="36"/>
  <c r="J135" i="36"/>
  <c r="L134" i="36"/>
  <c r="K134" i="36"/>
  <c r="J134" i="36"/>
  <c r="J133" i="36"/>
  <c r="L132" i="36"/>
  <c r="K132" i="36"/>
  <c r="J132" i="36"/>
  <c r="J131" i="36"/>
  <c r="L130" i="36"/>
  <c r="K130" i="36"/>
  <c r="J130" i="36"/>
  <c r="J129" i="36"/>
  <c r="L128" i="36"/>
  <c r="K128" i="36"/>
  <c r="J128" i="36"/>
  <c r="J127" i="36"/>
  <c r="L126" i="36"/>
  <c r="K126" i="36"/>
  <c r="J126" i="36"/>
  <c r="J125" i="36"/>
  <c r="L124" i="36"/>
  <c r="K124" i="36"/>
  <c r="J124" i="36"/>
  <c r="J123" i="36"/>
  <c r="L122" i="36"/>
  <c r="K122" i="36"/>
  <c r="J122" i="36"/>
  <c r="J121" i="36"/>
  <c r="L120" i="36"/>
  <c r="K120" i="36"/>
  <c r="J120" i="36"/>
  <c r="J119" i="36"/>
  <c r="L118" i="36"/>
  <c r="K118" i="36"/>
  <c r="J118" i="36"/>
  <c r="J117" i="36"/>
  <c r="L116" i="36"/>
  <c r="K116" i="36"/>
  <c r="J116" i="36"/>
  <c r="J115" i="36"/>
  <c r="L114" i="36"/>
  <c r="K114" i="36"/>
  <c r="J114" i="36"/>
  <c r="J113" i="36"/>
  <c r="L112" i="36"/>
  <c r="K112" i="36"/>
  <c r="J112" i="36"/>
  <c r="J111" i="36"/>
  <c r="L110" i="36"/>
  <c r="K110" i="36"/>
  <c r="J110" i="36"/>
  <c r="J109" i="36"/>
  <c r="L108" i="36"/>
  <c r="K108" i="36"/>
  <c r="J108" i="36"/>
  <c r="J107" i="36"/>
  <c r="L106" i="36"/>
  <c r="K106" i="36"/>
  <c r="J106" i="36"/>
  <c r="J105" i="36"/>
  <c r="L104" i="36"/>
  <c r="K104" i="36"/>
  <c r="J104" i="36"/>
  <c r="J103" i="36"/>
  <c r="L102" i="36"/>
  <c r="K102" i="36"/>
  <c r="J102" i="36"/>
  <c r="J101" i="36"/>
  <c r="L100" i="36"/>
  <c r="K100" i="36"/>
  <c r="J100" i="36"/>
  <c r="J99" i="36"/>
  <c r="L98" i="36"/>
  <c r="K98" i="36"/>
  <c r="J98" i="36"/>
  <c r="J97" i="36"/>
  <c r="L96" i="36"/>
  <c r="K96" i="36"/>
  <c r="J96" i="36"/>
  <c r="J95" i="36"/>
  <c r="L94" i="36"/>
  <c r="K94" i="36"/>
  <c r="J94" i="36"/>
  <c r="J93" i="36"/>
  <c r="L92" i="36"/>
  <c r="K92" i="36"/>
  <c r="J92" i="36"/>
  <c r="J91" i="36"/>
  <c r="L90" i="36"/>
  <c r="K90" i="36"/>
  <c r="J90" i="36"/>
  <c r="J89" i="36"/>
  <c r="L88" i="36"/>
  <c r="K88" i="36"/>
  <c r="J88" i="36"/>
  <c r="J87" i="36"/>
  <c r="L86" i="36"/>
  <c r="K86" i="36"/>
  <c r="J86" i="36"/>
  <c r="J85" i="36"/>
  <c r="L84" i="36"/>
  <c r="K84" i="36"/>
  <c r="J84" i="36"/>
  <c r="J83" i="36"/>
  <c r="L82" i="36"/>
  <c r="K82" i="36"/>
  <c r="J82" i="36"/>
  <c r="J81" i="36"/>
  <c r="L80" i="36"/>
  <c r="K80" i="36"/>
  <c r="J80" i="36"/>
  <c r="J79" i="36"/>
  <c r="L78" i="36"/>
  <c r="K78" i="36"/>
  <c r="J78" i="36"/>
  <c r="J77" i="36"/>
  <c r="L76" i="36"/>
  <c r="K76" i="36"/>
  <c r="J76" i="36"/>
  <c r="J75" i="36"/>
  <c r="L74" i="36"/>
  <c r="K74" i="36"/>
  <c r="J74" i="36"/>
  <c r="J73" i="36"/>
  <c r="L72" i="36"/>
  <c r="K72" i="36"/>
  <c r="J72" i="36"/>
  <c r="J71" i="36"/>
  <c r="L70" i="36"/>
  <c r="K70" i="36"/>
  <c r="J70" i="36"/>
  <c r="J69" i="36"/>
  <c r="L68" i="36"/>
  <c r="K68" i="36"/>
  <c r="J68" i="36"/>
  <c r="J67" i="36"/>
  <c r="L66" i="36"/>
  <c r="K66" i="36"/>
  <c r="J66" i="36"/>
  <c r="J65" i="36"/>
  <c r="L64" i="36"/>
  <c r="K64" i="36"/>
  <c r="J64" i="36"/>
  <c r="J63" i="36"/>
  <c r="L62" i="36"/>
  <c r="K62" i="36"/>
  <c r="J62" i="36"/>
  <c r="J61" i="36"/>
  <c r="L60" i="36"/>
  <c r="K60" i="36"/>
  <c r="J60" i="36"/>
  <c r="J59" i="36"/>
  <c r="L58" i="36"/>
  <c r="K58" i="36"/>
  <c r="J58" i="36"/>
  <c r="J57" i="36"/>
  <c r="L56" i="36"/>
  <c r="K56" i="36"/>
  <c r="J56" i="36"/>
  <c r="J55" i="36"/>
  <c r="L54" i="36"/>
  <c r="K54" i="36"/>
  <c r="J54" i="36"/>
  <c r="J53" i="36"/>
  <c r="L52" i="36"/>
  <c r="K52" i="36"/>
  <c r="J52" i="36"/>
  <c r="J51" i="36"/>
  <c r="L50" i="36"/>
  <c r="K50" i="36"/>
  <c r="J50" i="36"/>
  <c r="J49" i="36"/>
  <c r="L48" i="36"/>
  <c r="K48" i="36"/>
  <c r="J48" i="36"/>
  <c r="J47" i="36"/>
  <c r="L46" i="36"/>
  <c r="K46" i="36"/>
  <c r="J46" i="36"/>
  <c r="J45" i="36"/>
  <c r="L44" i="36"/>
  <c r="K44" i="36"/>
  <c r="J44" i="36"/>
  <c r="J43" i="36"/>
  <c r="L42" i="36"/>
  <c r="K42" i="36"/>
  <c r="J42" i="36"/>
  <c r="J41" i="36"/>
  <c r="L40" i="36"/>
  <c r="K40" i="36"/>
  <c r="J40" i="36"/>
  <c r="J39" i="36"/>
  <c r="L38" i="36"/>
  <c r="K38" i="36"/>
  <c r="J38" i="36"/>
  <c r="J37" i="36"/>
  <c r="L36" i="36"/>
  <c r="K36" i="36"/>
  <c r="J36" i="36"/>
  <c r="J35" i="36"/>
  <c r="L34" i="36"/>
  <c r="K34" i="36"/>
  <c r="J34" i="36"/>
  <c r="J33" i="36"/>
  <c r="L32" i="36"/>
  <c r="K32" i="36"/>
  <c r="J32" i="36"/>
  <c r="J31" i="36"/>
  <c r="L30" i="36"/>
  <c r="K30" i="36"/>
  <c r="J30" i="36"/>
  <c r="J29" i="36"/>
  <c r="L28" i="36"/>
  <c r="K28" i="36"/>
  <c r="J28" i="36"/>
  <c r="J27" i="36"/>
  <c r="L26" i="36"/>
  <c r="K26" i="36"/>
  <c r="J26" i="36"/>
  <c r="J25" i="36"/>
  <c r="L24" i="36"/>
  <c r="K24" i="36"/>
  <c r="J24" i="36"/>
  <c r="J23" i="36"/>
  <c r="L22" i="36"/>
  <c r="K22" i="36"/>
  <c r="J22" i="36"/>
  <c r="J21" i="36"/>
  <c r="L20" i="36"/>
  <c r="K20" i="36"/>
  <c r="J20" i="36"/>
  <c r="J19" i="36"/>
  <c r="L18" i="36"/>
  <c r="K18" i="36"/>
  <c r="J18" i="36"/>
  <c r="J17" i="36"/>
  <c r="L16" i="36"/>
  <c r="K16" i="36"/>
  <c r="J16" i="36"/>
  <c r="J15" i="36"/>
  <c r="L14" i="36"/>
  <c r="K14" i="36"/>
  <c r="J14" i="36"/>
  <c r="J13" i="36"/>
  <c r="L12" i="36"/>
  <c r="K12" i="36"/>
  <c r="J12" i="36"/>
  <c r="J11" i="36"/>
  <c r="L10" i="36"/>
  <c r="K10" i="36"/>
  <c r="J10" i="36"/>
  <c r="J9" i="36"/>
  <c r="L8" i="36"/>
  <c r="K8" i="36"/>
  <c r="J8" i="36"/>
  <c r="J7" i="36"/>
  <c r="L6" i="36"/>
  <c r="K6" i="36"/>
  <c r="J6" i="36"/>
  <c r="J5" i="36"/>
  <c r="L4" i="36"/>
  <c r="K4" i="36"/>
  <c r="J4" i="36"/>
  <c r="J3" i="36"/>
  <c r="L2" i="36"/>
  <c r="K2" i="36"/>
  <c r="J2" i="36"/>
  <c r="M445" i="32"/>
  <c r="J445" i="32"/>
  <c r="I445" i="32"/>
  <c r="F445" i="32"/>
  <c r="O444" i="32"/>
  <c r="N444" i="32"/>
  <c r="M444" i="32"/>
  <c r="J444" i="32"/>
  <c r="I444" i="32"/>
  <c r="F444" i="32"/>
  <c r="M443" i="32"/>
  <c r="J443" i="32"/>
  <c r="I443" i="32"/>
  <c r="F443" i="32"/>
  <c r="O442" i="32"/>
  <c r="N442" i="32"/>
  <c r="M442" i="32"/>
  <c r="J442" i="32"/>
  <c r="I442" i="32"/>
  <c r="F442" i="32"/>
  <c r="M441" i="32"/>
  <c r="J441" i="32"/>
  <c r="I441" i="32"/>
  <c r="F441" i="32"/>
  <c r="O440" i="32"/>
  <c r="N440" i="32"/>
  <c r="M440" i="32"/>
  <c r="J440" i="32"/>
  <c r="I440" i="32"/>
  <c r="F440" i="32"/>
  <c r="M439" i="32"/>
  <c r="J439" i="32"/>
  <c r="I439" i="32"/>
  <c r="F439" i="32"/>
  <c r="O438" i="32"/>
  <c r="N438" i="32"/>
  <c r="M438" i="32"/>
  <c r="J438" i="32"/>
  <c r="I438" i="32"/>
  <c r="F438" i="32"/>
  <c r="M437" i="32"/>
  <c r="J437" i="32"/>
  <c r="I437" i="32"/>
  <c r="F437" i="32"/>
  <c r="O436" i="32"/>
  <c r="N436" i="32"/>
  <c r="M436" i="32"/>
  <c r="J436" i="32"/>
  <c r="I436" i="32"/>
  <c r="F436" i="32"/>
  <c r="M435" i="32"/>
  <c r="J435" i="32"/>
  <c r="I435" i="32"/>
  <c r="F435" i="32"/>
  <c r="O434" i="32"/>
  <c r="N434" i="32"/>
  <c r="M434" i="32"/>
  <c r="J434" i="32"/>
  <c r="I434" i="32"/>
  <c r="F434" i="32"/>
  <c r="M433" i="32"/>
  <c r="J433" i="32"/>
  <c r="I433" i="32"/>
  <c r="F433" i="32"/>
  <c r="O432" i="32"/>
  <c r="N432" i="32"/>
  <c r="M432" i="32"/>
  <c r="J432" i="32"/>
  <c r="I432" i="32"/>
  <c r="F432" i="32"/>
  <c r="M431" i="32"/>
  <c r="J431" i="32"/>
  <c r="I431" i="32"/>
  <c r="F431" i="32"/>
  <c r="O430" i="32"/>
  <c r="N430" i="32"/>
  <c r="M430" i="32"/>
  <c r="J430" i="32"/>
  <c r="I430" i="32"/>
  <c r="F430" i="32"/>
  <c r="M429" i="32"/>
  <c r="J429" i="32"/>
  <c r="I429" i="32"/>
  <c r="F429" i="32"/>
  <c r="O428" i="32"/>
  <c r="N428" i="32"/>
  <c r="M428" i="32"/>
  <c r="J428" i="32"/>
  <c r="I428" i="32"/>
  <c r="F428" i="32"/>
  <c r="M427" i="32"/>
  <c r="J427" i="32"/>
  <c r="I427" i="32"/>
  <c r="F427" i="32"/>
  <c r="O426" i="32"/>
  <c r="N426" i="32"/>
  <c r="M426" i="32"/>
  <c r="J426" i="32"/>
  <c r="I426" i="32"/>
  <c r="F426" i="32"/>
  <c r="M425" i="32"/>
  <c r="J425" i="32"/>
  <c r="I425" i="32"/>
  <c r="F425" i="32"/>
  <c r="O424" i="32"/>
  <c r="N424" i="32"/>
  <c r="M424" i="32"/>
  <c r="J424" i="32"/>
  <c r="I424" i="32"/>
  <c r="F424" i="32"/>
  <c r="M423" i="32"/>
  <c r="J423" i="32"/>
  <c r="I423" i="32"/>
  <c r="F423" i="32"/>
  <c r="O422" i="32"/>
  <c r="N422" i="32"/>
  <c r="M422" i="32"/>
  <c r="J422" i="32"/>
  <c r="I422" i="32"/>
  <c r="F422" i="32"/>
  <c r="M421" i="32"/>
  <c r="J421" i="32"/>
  <c r="I421" i="32"/>
  <c r="F421" i="32"/>
  <c r="O420" i="32"/>
  <c r="N420" i="32"/>
  <c r="M420" i="32"/>
  <c r="J420" i="32"/>
  <c r="I420" i="32"/>
  <c r="F420" i="32"/>
  <c r="M419" i="32"/>
  <c r="J419" i="32"/>
  <c r="I419" i="32"/>
  <c r="F419" i="32"/>
  <c r="O418" i="32"/>
  <c r="N418" i="32"/>
  <c r="M418" i="32"/>
  <c r="I418" i="32"/>
  <c r="F418" i="32"/>
  <c r="M417" i="32"/>
  <c r="J417" i="32"/>
  <c r="I417" i="32"/>
  <c r="F417" i="32"/>
  <c r="O416" i="32"/>
  <c r="N416" i="32"/>
  <c r="M416" i="32"/>
  <c r="J416" i="32"/>
  <c r="I416" i="32"/>
  <c r="F416" i="32"/>
  <c r="M415" i="32"/>
  <c r="J415" i="32"/>
  <c r="I415" i="32"/>
  <c r="F415" i="32"/>
  <c r="O414" i="32"/>
  <c r="N414" i="32"/>
  <c r="M414" i="32"/>
  <c r="J414" i="32"/>
  <c r="I414" i="32"/>
  <c r="F414" i="32"/>
  <c r="M413" i="32"/>
  <c r="J413" i="32"/>
  <c r="I413" i="32"/>
  <c r="F413" i="32"/>
  <c r="O412" i="32"/>
  <c r="N412" i="32"/>
  <c r="M412" i="32"/>
  <c r="J412" i="32"/>
  <c r="I412" i="32"/>
  <c r="F412" i="32"/>
  <c r="M411" i="32"/>
  <c r="J411" i="32"/>
  <c r="I411" i="32"/>
  <c r="F411" i="32"/>
  <c r="O410" i="32"/>
  <c r="N410" i="32"/>
  <c r="M410" i="32"/>
  <c r="J410" i="32"/>
  <c r="I410" i="32"/>
  <c r="F410" i="32"/>
  <c r="M409" i="32"/>
  <c r="J409" i="32"/>
  <c r="I409" i="32"/>
  <c r="F409" i="32"/>
  <c r="O408" i="32"/>
  <c r="N408" i="32"/>
  <c r="M408" i="32"/>
  <c r="J408" i="32"/>
  <c r="I408" i="32"/>
  <c r="F408" i="32"/>
  <c r="M407" i="32"/>
  <c r="J407" i="32"/>
  <c r="I407" i="32"/>
  <c r="F407" i="32"/>
  <c r="O406" i="32"/>
  <c r="N406" i="32"/>
  <c r="M406" i="32"/>
  <c r="J406" i="32"/>
  <c r="I406" i="32"/>
  <c r="F406" i="32"/>
  <c r="M405" i="32"/>
  <c r="J405" i="32"/>
  <c r="I405" i="32"/>
  <c r="F405" i="32"/>
  <c r="O404" i="32"/>
  <c r="N404" i="32"/>
  <c r="M404" i="32"/>
  <c r="J404" i="32"/>
  <c r="I404" i="32"/>
  <c r="F404" i="32"/>
  <c r="M403" i="32"/>
  <c r="J403" i="32"/>
  <c r="I403" i="32"/>
  <c r="F403" i="32"/>
  <c r="O402" i="32"/>
  <c r="N402" i="32"/>
  <c r="M402" i="32"/>
  <c r="J402" i="32"/>
  <c r="I402" i="32"/>
  <c r="F402" i="32"/>
  <c r="M401" i="32"/>
  <c r="J401" i="32"/>
  <c r="I401" i="32"/>
  <c r="F401" i="32"/>
  <c r="O400" i="32"/>
  <c r="N400" i="32"/>
  <c r="M400" i="32"/>
  <c r="J400" i="32"/>
  <c r="I400" i="32"/>
  <c r="F400" i="32"/>
  <c r="M399" i="32"/>
  <c r="J399" i="32"/>
  <c r="I399" i="32"/>
  <c r="F399" i="32"/>
  <c r="O398" i="32"/>
  <c r="N398" i="32"/>
  <c r="M398" i="32"/>
  <c r="J398" i="32"/>
  <c r="I398" i="32"/>
  <c r="F398" i="32"/>
  <c r="M397" i="32"/>
  <c r="J397" i="32"/>
  <c r="I397" i="32"/>
  <c r="F397" i="32"/>
  <c r="O396" i="32"/>
  <c r="N396" i="32"/>
  <c r="M396" i="32"/>
  <c r="J396" i="32"/>
  <c r="I396" i="32"/>
  <c r="F396" i="32"/>
  <c r="M395" i="32"/>
  <c r="J395" i="32"/>
  <c r="I395" i="32"/>
  <c r="F395" i="32"/>
  <c r="O394" i="32"/>
  <c r="N394" i="32"/>
  <c r="M394" i="32"/>
  <c r="J394" i="32"/>
  <c r="I394" i="32"/>
  <c r="F394" i="32"/>
  <c r="M393" i="32"/>
  <c r="J393" i="32"/>
  <c r="I393" i="32"/>
  <c r="F393" i="32"/>
  <c r="O392" i="32"/>
  <c r="N392" i="32"/>
  <c r="M392" i="32"/>
  <c r="J392" i="32"/>
  <c r="I392" i="32"/>
  <c r="F392" i="32"/>
  <c r="M391" i="32"/>
  <c r="J391" i="32"/>
  <c r="I391" i="32"/>
  <c r="F391" i="32"/>
  <c r="O390" i="32"/>
  <c r="N390" i="32"/>
  <c r="M390" i="32"/>
  <c r="J390" i="32"/>
  <c r="I390" i="32"/>
  <c r="F390" i="32"/>
  <c r="M389" i="32"/>
  <c r="J389" i="32"/>
  <c r="I389" i="32"/>
  <c r="F389" i="32"/>
  <c r="O388" i="32"/>
  <c r="N388" i="32"/>
  <c r="M388" i="32"/>
  <c r="J388" i="32"/>
  <c r="I388" i="32"/>
  <c r="F388" i="32"/>
  <c r="M387" i="32"/>
  <c r="J387" i="32"/>
  <c r="I387" i="32"/>
  <c r="F387" i="32"/>
  <c r="O386" i="32"/>
  <c r="N386" i="32"/>
  <c r="M386" i="32"/>
  <c r="J386" i="32"/>
  <c r="I386" i="32"/>
  <c r="F386" i="32"/>
  <c r="M385" i="32"/>
  <c r="J385" i="32"/>
  <c r="I385" i="32"/>
  <c r="F385" i="32"/>
  <c r="O384" i="32"/>
  <c r="N384" i="32"/>
  <c r="M384" i="32"/>
  <c r="J384" i="32"/>
  <c r="I384" i="32"/>
  <c r="F384" i="32"/>
  <c r="M383" i="32"/>
  <c r="J383" i="32"/>
  <c r="I383" i="32"/>
  <c r="F383" i="32"/>
  <c r="O382" i="32"/>
  <c r="N382" i="32"/>
  <c r="M382" i="32"/>
  <c r="J382" i="32"/>
  <c r="I382" i="32"/>
  <c r="F382" i="32"/>
  <c r="M381" i="32"/>
  <c r="J381" i="32"/>
  <c r="I381" i="32"/>
  <c r="F381" i="32"/>
  <c r="O380" i="32"/>
  <c r="N380" i="32"/>
  <c r="M380" i="32"/>
  <c r="J380" i="32"/>
  <c r="I380" i="32"/>
  <c r="F380" i="32"/>
  <c r="M379" i="32"/>
  <c r="J379" i="32"/>
  <c r="I379" i="32"/>
  <c r="F379" i="32"/>
  <c r="O378" i="32"/>
  <c r="N378" i="32"/>
  <c r="M378" i="32"/>
  <c r="J378" i="32"/>
  <c r="I378" i="32"/>
  <c r="F378" i="32"/>
  <c r="M377" i="32"/>
  <c r="J377" i="32"/>
  <c r="I377" i="32"/>
  <c r="F377" i="32"/>
  <c r="O376" i="32"/>
  <c r="N376" i="32"/>
  <c r="M376" i="32"/>
  <c r="J376" i="32"/>
  <c r="I376" i="32"/>
  <c r="F376" i="32"/>
  <c r="M375" i="32"/>
  <c r="J375" i="32"/>
  <c r="I375" i="32"/>
  <c r="F375" i="32"/>
  <c r="O374" i="32"/>
  <c r="N374" i="32"/>
  <c r="M374" i="32"/>
  <c r="J374" i="32"/>
  <c r="I374" i="32"/>
  <c r="F374" i="32"/>
  <c r="M373" i="32"/>
  <c r="J373" i="32"/>
  <c r="I373" i="32"/>
  <c r="F373" i="32"/>
  <c r="O372" i="32"/>
  <c r="N372" i="32"/>
  <c r="M372" i="32"/>
  <c r="J372" i="32"/>
  <c r="I372" i="32"/>
  <c r="F372" i="32"/>
  <c r="M371" i="32"/>
  <c r="J371" i="32"/>
  <c r="I371" i="32"/>
  <c r="F371" i="32"/>
  <c r="O370" i="32"/>
  <c r="N370" i="32"/>
  <c r="M370" i="32"/>
  <c r="J370" i="32"/>
  <c r="I370" i="32"/>
  <c r="F370" i="32"/>
  <c r="M369" i="32"/>
  <c r="J369" i="32"/>
  <c r="I369" i="32"/>
  <c r="F369" i="32"/>
  <c r="O368" i="32"/>
  <c r="N368" i="32"/>
  <c r="M368" i="32"/>
  <c r="J368" i="32"/>
  <c r="I368" i="32"/>
  <c r="F368" i="32"/>
  <c r="M367" i="32"/>
  <c r="J367" i="32"/>
  <c r="I367" i="32"/>
  <c r="F367" i="32"/>
  <c r="O366" i="32"/>
  <c r="N366" i="32"/>
  <c r="M366" i="32"/>
  <c r="J366" i="32"/>
  <c r="I366" i="32"/>
  <c r="F366" i="32"/>
  <c r="M365" i="32"/>
  <c r="J365" i="32"/>
  <c r="I365" i="32"/>
  <c r="F365" i="32"/>
  <c r="O364" i="32"/>
  <c r="N364" i="32"/>
  <c r="M364" i="32"/>
  <c r="J364" i="32"/>
  <c r="I364" i="32"/>
  <c r="F364" i="32"/>
  <c r="M363" i="32"/>
  <c r="J363" i="32"/>
  <c r="I363" i="32"/>
  <c r="F363" i="32"/>
  <c r="O362" i="32"/>
  <c r="N362" i="32"/>
  <c r="M362" i="32"/>
  <c r="J362" i="32"/>
  <c r="I362" i="32"/>
  <c r="F362" i="32"/>
  <c r="M361" i="32"/>
  <c r="J361" i="32"/>
  <c r="I361" i="32"/>
  <c r="F361" i="32"/>
  <c r="O360" i="32"/>
  <c r="N360" i="32"/>
  <c r="M360" i="32"/>
  <c r="J360" i="32"/>
  <c r="I360" i="32"/>
  <c r="F360" i="32"/>
  <c r="M359" i="32"/>
  <c r="J359" i="32"/>
  <c r="I359" i="32"/>
  <c r="F359" i="32"/>
  <c r="O358" i="32"/>
  <c r="N358" i="32"/>
  <c r="M358" i="32"/>
  <c r="J358" i="32"/>
  <c r="I358" i="32"/>
  <c r="F358" i="32"/>
  <c r="M357" i="32"/>
  <c r="J357" i="32"/>
  <c r="I357" i="32"/>
  <c r="F357" i="32"/>
  <c r="O356" i="32"/>
  <c r="N356" i="32"/>
  <c r="M356" i="32"/>
  <c r="J356" i="32"/>
  <c r="I356" i="32"/>
  <c r="F356" i="32"/>
  <c r="M355" i="32"/>
  <c r="J355" i="32"/>
  <c r="I355" i="32"/>
  <c r="F355" i="32"/>
  <c r="O354" i="32"/>
  <c r="N354" i="32"/>
  <c r="M354" i="32"/>
  <c r="J354" i="32"/>
  <c r="I354" i="32"/>
  <c r="F354" i="32"/>
  <c r="M353" i="32"/>
  <c r="J353" i="32"/>
  <c r="I353" i="32"/>
  <c r="F353" i="32"/>
  <c r="O352" i="32"/>
  <c r="N352" i="32"/>
  <c r="M352" i="32"/>
  <c r="J352" i="32"/>
  <c r="I352" i="32"/>
  <c r="F352" i="32"/>
  <c r="M351" i="32"/>
  <c r="J351" i="32"/>
  <c r="I351" i="32"/>
  <c r="F351" i="32"/>
  <c r="O350" i="32"/>
  <c r="N350" i="32"/>
  <c r="M350" i="32"/>
  <c r="J350" i="32"/>
  <c r="I350" i="32"/>
  <c r="F350" i="32"/>
  <c r="M349" i="32"/>
  <c r="J349" i="32"/>
  <c r="I349" i="32"/>
  <c r="F349" i="32"/>
  <c r="O348" i="32"/>
  <c r="N348" i="32"/>
  <c r="M348" i="32"/>
  <c r="J348" i="32"/>
  <c r="I348" i="32"/>
  <c r="F348" i="32"/>
  <c r="M347" i="32"/>
  <c r="J347" i="32"/>
  <c r="I347" i="32"/>
  <c r="F347" i="32"/>
  <c r="O346" i="32"/>
  <c r="N346" i="32"/>
  <c r="M346" i="32"/>
  <c r="J346" i="32"/>
  <c r="I346" i="32"/>
  <c r="F346" i="32"/>
  <c r="M345" i="32"/>
  <c r="J345" i="32"/>
  <c r="I345" i="32"/>
  <c r="F345" i="32"/>
  <c r="O344" i="32"/>
  <c r="N344" i="32"/>
  <c r="M344" i="32"/>
  <c r="J344" i="32"/>
  <c r="I344" i="32"/>
  <c r="F344" i="32"/>
  <c r="M343" i="32"/>
  <c r="J343" i="32"/>
  <c r="I343" i="32"/>
  <c r="F343" i="32"/>
  <c r="O342" i="32"/>
  <c r="N342" i="32"/>
  <c r="M342" i="32"/>
  <c r="J342" i="32"/>
  <c r="I342" i="32"/>
  <c r="F342" i="32"/>
  <c r="M341" i="32"/>
  <c r="J341" i="32"/>
  <c r="I341" i="32"/>
  <c r="F341" i="32"/>
  <c r="O340" i="32"/>
  <c r="N340" i="32"/>
  <c r="M340" i="32"/>
  <c r="J340" i="32"/>
  <c r="I340" i="32"/>
  <c r="F340" i="32"/>
  <c r="M339" i="32"/>
  <c r="J339" i="32"/>
  <c r="I339" i="32"/>
  <c r="F339" i="32"/>
  <c r="O338" i="32"/>
  <c r="N338" i="32"/>
  <c r="M338" i="32"/>
  <c r="J338" i="32"/>
  <c r="I338" i="32"/>
  <c r="F338" i="32"/>
  <c r="M337" i="32"/>
  <c r="J337" i="32"/>
  <c r="I337" i="32"/>
  <c r="F337" i="32"/>
  <c r="O336" i="32"/>
  <c r="N336" i="32"/>
  <c r="M336" i="32"/>
  <c r="J336" i="32"/>
  <c r="I336" i="32"/>
  <c r="F336" i="32"/>
  <c r="M335" i="32"/>
  <c r="J335" i="32"/>
  <c r="I335" i="32"/>
  <c r="F335" i="32"/>
  <c r="O334" i="32"/>
  <c r="N334" i="32"/>
  <c r="M334" i="32"/>
  <c r="J334" i="32"/>
  <c r="I334" i="32"/>
  <c r="F334" i="32"/>
  <c r="M333" i="32"/>
  <c r="J333" i="32"/>
  <c r="I333" i="32"/>
  <c r="F333" i="32"/>
  <c r="O332" i="32"/>
  <c r="N332" i="32"/>
  <c r="M332" i="32"/>
  <c r="J332" i="32"/>
  <c r="I332" i="32"/>
  <c r="F332" i="32"/>
  <c r="M331" i="32"/>
  <c r="J331" i="32"/>
  <c r="I331" i="32"/>
  <c r="F331" i="32"/>
  <c r="O330" i="32"/>
  <c r="N330" i="32"/>
  <c r="M330" i="32"/>
  <c r="J330" i="32"/>
  <c r="I330" i="32"/>
  <c r="F330" i="32"/>
  <c r="M329" i="32"/>
  <c r="J329" i="32"/>
  <c r="I329" i="32"/>
  <c r="F329" i="32"/>
  <c r="O328" i="32"/>
  <c r="N328" i="32"/>
  <c r="M328" i="32"/>
  <c r="J328" i="32"/>
  <c r="I328" i="32"/>
  <c r="F328" i="32"/>
  <c r="M327" i="32"/>
  <c r="J327" i="32"/>
  <c r="I327" i="32"/>
  <c r="F327" i="32"/>
  <c r="O326" i="32"/>
  <c r="N326" i="32"/>
  <c r="M326" i="32"/>
  <c r="J326" i="32"/>
  <c r="I326" i="32"/>
  <c r="F326" i="32"/>
  <c r="M325" i="32"/>
  <c r="J325" i="32"/>
  <c r="I325" i="32"/>
  <c r="F325" i="32"/>
  <c r="O324" i="32"/>
  <c r="N324" i="32"/>
  <c r="M324" i="32"/>
  <c r="J324" i="32"/>
  <c r="I324" i="32"/>
  <c r="F324" i="32"/>
  <c r="M323" i="32"/>
  <c r="J323" i="32"/>
  <c r="I323" i="32"/>
  <c r="F323" i="32"/>
  <c r="O322" i="32"/>
  <c r="N322" i="32"/>
  <c r="M322" i="32"/>
  <c r="J322" i="32"/>
  <c r="I322" i="32"/>
  <c r="F322" i="32"/>
  <c r="M321" i="32"/>
  <c r="J321" i="32"/>
  <c r="I321" i="32"/>
  <c r="F321" i="32"/>
  <c r="O320" i="32"/>
  <c r="N320" i="32"/>
  <c r="M320" i="32"/>
  <c r="J320" i="32"/>
  <c r="I320" i="32"/>
  <c r="F320" i="32"/>
  <c r="M319" i="32"/>
  <c r="J319" i="32"/>
  <c r="I319" i="32"/>
  <c r="F319" i="32"/>
  <c r="O318" i="32"/>
  <c r="N318" i="32"/>
  <c r="M318" i="32"/>
  <c r="J318" i="32"/>
  <c r="I318" i="32"/>
  <c r="F318" i="32"/>
  <c r="M317" i="32"/>
  <c r="J317" i="32"/>
  <c r="I317" i="32"/>
  <c r="F317" i="32"/>
  <c r="O316" i="32"/>
  <c r="N316" i="32"/>
  <c r="M316" i="32"/>
  <c r="J316" i="32"/>
  <c r="I316" i="32"/>
  <c r="F316" i="32"/>
  <c r="M315" i="32"/>
  <c r="J315" i="32"/>
  <c r="I315" i="32"/>
  <c r="F315" i="32"/>
  <c r="O314" i="32"/>
  <c r="N314" i="32"/>
  <c r="M314" i="32"/>
  <c r="J314" i="32"/>
  <c r="I314" i="32"/>
  <c r="F314" i="32"/>
  <c r="M313" i="32"/>
  <c r="J313" i="32"/>
  <c r="I313" i="32"/>
  <c r="F313" i="32"/>
  <c r="O312" i="32"/>
  <c r="N312" i="32"/>
  <c r="M312" i="32"/>
  <c r="J312" i="32"/>
  <c r="I312" i="32"/>
  <c r="F312" i="32"/>
  <c r="M311" i="32"/>
  <c r="J311" i="32"/>
  <c r="I311" i="32"/>
  <c r="F311" i="32"/>
  <c r="O310" i="32"/>
  <c r="N310" i="32"/>
  <c r="M310" i="32"/>
  <c r="J310" i="32"/>
  <c r="I310" i="32"/>
  <c r="F310" i="32"/>
  <c r="M309" i="32"/>
  <c r="J309" i="32"/>
  <c r="I309" i="32"/>
  <c r="F309" i="32"/>
  <c r="O308" i="32"/>
  <c r="N308" i="32"/>
  <c r="M308" i="32"/>
  <c r="J308" i="32"/>
  <c r="I308" i="32"/>
  <c r="F308" i="32"/>
  <c r="M307" i="32"/>
  <c r="J307" i="32"/>
  <c r="I307" i="32"/>
  <c r="F307" i="32"/>
  <c r="O306" i="32"/>
  <c r="N306" i="32"/>
  <c r="M306" i="32"/>
  <c r="J306" i="32"/>
  <c r="I306" i="32"/>
  <c r="F306" i="32"/>
  <c r="M305" i="32"/>
  <c r="J305" i="32"/>
  <c r="I305" i="32"/>
  <c r="F305" i="32"/>
  <c r="O304" i="32"/>
  <c r="N304" i="32"/>
  <c r="M304" i="32"/>
  <c r="J304" i="32"/>
  <c r="I304" i="32"/>
  <c r="F304" i="32"/>
  <c r="M303" i="32"/>
  <c r="J303" i="32"/>
  <c r="I303" i="32"/>
  <c r="F303" i="32"/>
  <c r="O302" i="32"/>
  <c r="N302" i="32"/>
  <c r="M302" i="32"/>
  <c r="J302" i="32"/>
  <c r="I302" i="32"/>
  <c r="F302" i="32"/>
  <c r="M301" i="32"/>
  <c r="J301" i="32"/>
  <c r="I301" i="32"/>
  <c r="F301" i="32"/>
  <c r="O300" i="32"/>
  <c r="N300" i="32"/>
  <c r="M300" i="32"/>
  <c r="J300" i="32"/>
  <c r="I300" i="32"/>
  <c r="F300" i="32"/>
  <c r="M299" i="32"/>
  <c r="J299" i="32"/>
  <c r="I299" i="32"/>
  <c r="F299" i="32"/>
  <c r="O298" i="32"/>
  <c r="N298" i="32"/>
  <c r="M298" i="32"/>
  <c r="J298" i="32"/>
  <c r="I298" i="32"/>
  <c r="F298" i="32"/>
  <c r="M297" i="32"/>
  <c r="K297" i="32"/>
  <c r="J297" i="32"/>
  <c r="I297" i="32"/>
  <c r="F297" i="32"/>
  <c r="O296" i="32"/>
  <c r="N296" i="32"/>
  <c r="M296" i="32"/>
  <c r="K296" i="32"/>
  <c r="J296" i="32"/>
  <c r="I296" i="32"/>
  <c r="F296" i="32"/>
  <c r="M295" i="32"/>
  <c r="K295" i="32"/>
  <c r="J295" i="32"/>
  <c r="I295" i="32"/>
  <c r="F295" i="32"/>
  <c r="O294" i="32"/>
  <c r="N294" i="32"/>
  <c r="M294" i="32"/>
  <c r="K294" i="32"/>
  <c r="J294" i="32"/>
  <c r="I294" i="32"/>
  <c r="F294" i="32"/>
  <c r="M293" i="32"/>
  <c r="K293" i="32"/>
  <c r="J293" i="32"/>
  <c r="I293" i="32"/>
  <c r="F293" i="32"/>
  <c r="O292" i="32"/>
  <c r="N292" i="32"/>
  <c r="M292" i="32"/>
  <c r="K292" i="32"/>
  <c r="J292" i="32"/>
  <c r="I292" i="32"/>
  <c r="F292" i="32"/>
  <c r="M291" i="32"/>
  <c r="K291" i="32"/>
  <c r="J291" i="32"/>
  <c r="I291" i="32"/>
  <c r="F291" i="32"/>
  <c r="O290" i="32"/>
  <c r="N290" i="32"/>
  <c r="M290" i="32"/>
  <c r="K290" i="32"/>
  <c r="J290" i="32"/>
  <c r="I290" i="32"/>
  <c r="F290" i="32"/>
  <c r="M289" i="32"/>
  <c r="K289" i="32"/>
  <c r="J289" i="32"/>
  <c r="I289" i="32"/>
  <c r="F289" i="32"/>
  <c r="O288" i="32"/>
  <c r="N288" i="32"/>
  <c r="M288" i="32"/>
  <c r="K288" i="32"/>
  <c r="J288" i="32"/>
  <c r="I288" i="32"/>
  <c r="F288" i="32"/>
  <c r="M287" i="32"/>
  <c r="K287" i="32"/>
  <c r="J287" i="32"/>
  <c r="I287" i="32"/>
  <c r="F287" i="32"/>
  <c r="O286" i="32"/>
  <c r="N286" i="32"/>
  <c r="M286" i="32"/>
  <c r="K286" i="32"/>
  <c r="J286" i="32"/>
  <c r="I286" i="32"/>
  <c r="F286" i="32"/>
  <c r="M285" i="32"/>
  <c r="J285" i="32"/>
  <c r="I285" i="32"/>
  <c r="F285" i="32"/>
  <c r="O284" i="32"/>
  <c r="N284" i="32"/>
  <c r="M284" i="32"/>
  <c r="J284" i="32"/>
  <c r="I284" i="32"/>
  <c r="F284" i="32"/>
  <c r="M283" i="32"/>
  <c r="J283" i="32"/>
  <c r="I283" i="32"/>
  <c r="F283" i="32"/>
  <c r="O282" i="32"/>
  <c r="N282" i="32"/>
  <c r="M282" i="32"/>
  <c r="J282" i="32"/>
  <c r="I282" i="32"/>
  <c r="F282" i="32"/>
  <c r="M281" i="32"/>
  <c r="J281" i="32"/>
  <c r="I281" i="32"/>
  <c r="F281" i="32"/>
  <c r="O280" i="32"/>
  <c r="N280" i="32"/>
  <c r="M280" i="32"/>
  <c r="J280" i="32"/>
  <c r="I280" i="32"/>
  <c r="F280" i="32"/>
  <c r="M279" i="32"/>
  <c r="J279" i="32"/>
  <c r="I279" i="32"/>
  <c r="F279" i="32"/>
  <c r="O278" i="32"/>
  <c r="N278" i="32"/>
  <c r="M278" i="32"/>
  <c r="J278" i="32"/>
  <c r="I278" i="32"/>
  <c r="F278" i="32"/>
  <c r="M277" i="32"/>
  <c r="J277" i="32"/>
  <c r="I277" i="32"/>
  <c r="F277" i="32"/>
  <c r="O276" i="32"/>
  <c r="N276" i="32"/>
  <c r="M276" i="32"/>
  <c r="J276" i="32"/>
  <c r="I276" i="32"/>
  <c r="F276" i="32"/>
  <c r="M275" i="32"/>
  <c r="J275" i="32"/>
  <c r="I275" i="32"/>
  <c r="F275" i="32"/>
  <c r="O274" i="32"/>
  <c r="N274" i="32"/>
  <c r="M274" i="32"/>
  <c r="J274" i="32"/>
  <c r="I274" i="32"/>
  <c r="F274" i="32"/>
  <c r="M273" i="32"/>
  <c r="J273" i="32"/>
  <c r="I273" i="32"/>
  <c r="F273" i="32"/>
  <c r="O272" i="32"/>
  <c r="N272" i="32"/>
  <c r="M272" i="32"/>
  <c r="J272" i="32"/>
  <c r="I272" i="32"/>
  <c r="F272" i="32"/>
  <c r="M271" i="32"/>
  <c r="J271" i="32"/>
  <c r="I271" i="32"/>
  <c r="F271" i="32"/>
  <c r="O270" i="32"/>
  <c r="N270" i="32"/>
  <c r="M270" i="32"/>
  <c r="J270" i="32"/>
  <c r="I270" i="32"/>
  <c r="F270" i="32"/>
  <c r="M269" i="32"/>
  <c r="J269" i="32"/>
  <c r="I269" i="32"/>
  <c r="F269" i="32"/>
  <c r="O268" i="32"/>
  <c r="N268" i="32"/>
  <c r="M268" i="32"/>
  <c r="J268" i="32"/>
  <c r="I268" i="32"/>
  <c r="F268" i="32"/>
  <c r="M267" i="32"/>
  <c r="J267" i="32"/>
  <c r="I267" i="32"/>
  <c r="F267" i="32"/>
  <c r="O266" i="32"/>
  <c r="N266" i="32"/>
  <c r="M266" i="32"/>
  <c r="J266" i="32"/>
  <c r="I266" i="32"/>
  <c r="F266" i="32"/>
  <c r="M265" i="32"/>
  <c r="J265" i="32"/>
  <c r="I265" i="32"/>
  <c r="F265" i="32"/>
  <c r="O264" i="32"/>
  <c r="N264" i="32"/>
  <c r="M264" i="32"/>
  <c r="J264" i="32"/>
  <c r="I264" i="32"/>
  <c r="F264" i="32"/>
  <c r="M263" i="32"/>
  <c r="J263" i="32"/>
  <c r="I263" i="32"/>
  <c r="F263" i="32"/>
  <c r="O262" i="32"/>
  <c r="N262" i="32"/>
  <c r="M262" i="32"/>
  <c r="J262" i="32"/>
  <c r="I262" i="32"/>
  <c r="F262" i="32"/>
  <c r="M261" i="32"/>
  <c r="J261" i="32"/>
  <c r="I261" i="32"/>
  <c r="F261" i="32"/>
  <c r="O260" i="32"/>
  <c r="N260" i="32"/>
  <c r="M260" i="32"/>
  <c r="J260" i="32"/>
  <c r="I260" i="32"/>
  <c r="F260" i="32"/>
  <c r="M259" i="32"/>
  <c r="J259" i="32"/>
  <c r="I259" i="32"/>
  <c r="F259" i="32"/>
  <c r="O258" i="32"/>
  <c r="N258" i="32"/>
  <c r="M258" i="32"/>
  <c r="J258" i="32"/>
  <c r="I258" i="32"/>
  <c r="F258" i="32"/>
  <c r="M257" i="32"/>
  <c r="J257" i="32"/>
  <c r="I257" i="32"/>
  <c r="F257" i="32"/>
  <c r="O256" i="32"/>
  <c r="N256" i="32"/>
  <c r="M256" i="32"/>
  <c r="J256" i="32"/>
  <c r="I256" i="32"/>
  <c r="F256" i="32"/>
  <c r="M255" i="32"/>
  <c r="J255" i="32"/>
  <c r="I255" i="32"/>
  <c r="F255" i="32"/>
  <c r="O254" i="32"/>
  <c r="N254" i="32"/>
  <c r="M254" i="32"/>
  <c r="J254" i="32"/>
  <c r="I254" i="32"/>
  <c r="F254" i="32"/>
  <c r="M253" i="32"/>
  <c r="J253" i="32"/>
  <c r="I253" i="32"/>
  <c r="F253" i="32"/>
  <c r="O252" i="32"/>
  <c r="N252" i="32"/>
  <c r="M252" i="32"/>
  <c r="J252" i="32"/>
  <c r="I252" i="32"/>
  <c r="F252" i="32"/>
  <c r="M251" i="32"/>
  <c r="J251" i="32"/>
  <c r="I251" i="32"/>
  <c r="F251" i="32"/>
  <c r="O250" i="32"/>
  <c r="N250" i="32"/>
  <c r="M250" i="32"/>
  <c r="J250" i="32"/>
  <c r="I250" i="32"/>
  <c r="F250" i="32"/>
  <c r="M249" i="32"/>
  <c r="J249" i="32"/>
  <c r="I249" i="32"/>
  <c r="F249" i="32"/>
  <c r="O248" i="32"/>
  <c r="N248" i="32"/>
  <c r="M248" i="32"/>
  <c r="J248" i="32"/>
  <c r="I248" i="32"/>
  <c r="F248" i="32"/>
  <c r="M247" i="32"/>
  <c r="J247" i="32"/>
  <c r="I247" i="32"/>
  <c r="F247" i="32"/>
  <c r="O246" i="32"/>
  <c r="N246" i="32"/>
  <c r="M246" i="32"/>
  <c r="J246" i="32"/>
  <c r="I246" i="32"/>
  <c r="F246" i="32"/>
  <c r="M245" i="32"/>
  <c r="J245" i="32"/>
  <c r="I245" i="32"/>
  <c r="F245" i="32"/>
  <c r="O244" i="32"/>
  <c r="N244" i="32"/>
  <c r="M244" i="32"/>
  <c r="J244" i="32"/>
  <c r="I244" i="32"/>
  <c r="F244" i="32"/>
  <c r="M243" i="32"/>
  <c r="J243" i="32"/>
  <c r="I243" i="32"/>
  <c r="F243" i="32"/>
  <c r="O242" i="32"/>
  <c r="N242" i="32"/>
  <c r="M242" i="32"/>
  <c r="J242" i="32"/>
  <c r="I242" i="32"/>
  <c r="F242" i="32"/>
  <c r="M241" i="32"/>
  <c r="J241" i="32"/>
  <c r="I241" i="32"/>
  <c r="F241" i="32"/>
  <c r="O240" i="32"/>
  <c r="N240" i="32"/>
  <c r="M240" i="32"/>
  <c r="J240" i="32"/>
  <c r="I240" i="32"/>
  <c r="F240" i="32"/>
  <c r="M239" i="32"/>
  <c r="J239" i="32"/>
  <c r="I239" i="32"/>
  <c r="F239" i="32"/>
  <c r="O238" i="32"/>
  <c r="N238" i="32"/>
  <c r="M238" i="32"/>
  <c r="J238" i="32"/>
  <c r="I238" i="32"/>
  <c r="F238" i="32"/>
  <c r="M237" i="32"/>
  <c r="J237" i="32"/>
  <c r="I237" i="32"/>
  <c r="F237" i="32"/>
  <c r="O236" i="32"/>
  <c r="N236" i="32"/>
  <c r="M236" i="32"/>
  <c r="J236" i="32"/>
  <c r="I236" i="32"/>
  <c r="F236" i="32"/>
  <c r="M235" i="32"/>
  <c r="J235" i="32"/>
  <c r="I235" i="32"/>
  <c r="F235" i="32"/>
  <c r="O234" i="32"/>
  <c r="N234" i="32"/>
  <c r="M234" i="32"/>
  <c r="J234" i="32"/>
  <c r="I234" i="32"/>
  <c r="F234" i="32"/>
  <c r="M233" i="32"/>
  <c r="J233" i="32"/>
  <c r="I233" i="32"/>
  <c r="F233" i="32"/>
  <c r="O232" i="32"/>
  <c r="N232" i="32"/>
  <c r="M232" i="32"/>
  <c r="J232" i="32"/>
  <c r="I232" i="32"/>
  <c r="F232" i="32"/>
  <c r="M231" i="32"/>
  <c r="J231" i="32"/>
  <c r="I231" i="32"/>
  <c r="F231" i="32"/>
  <c r="O230" i="32"/>
  <c r="N230" i="32"/>
  <c r="M230" i="32"/>
  <c r="J230" i="32"/>
  <c r="I230" i="32"/>
  <c r="F230" i="32"/>
  <c r="M229" i="32"/>
  <c r="J229" i="32"/>
  <c r="I229" i="32"/>
  <c r="F229" i="32"/>
  <c r="O228" i="32"/>
  <c r="N228" i="32"/>
  <c r="M228" i="32"/>
  <c r="J228" i="32"/>
  <c r="I228" i="32"/>
  <c r="F228" i="32"/>
  <c r="M227" i="32"/>
  <c r="J227" i="32"/>
  <c r="I227" i="32"/>
  <c r="F227" i="32"/>
  <c r="O226" i="32"/>
  <c r="N226" i="32"/>
  <c r="M226" i="32"/>
  <c r="J226" i="32"/>
  <c r="I226" i="32"/>
  <c r="F226" i="32"/>
  <c r="M225" i="32"/>
  <c r="J225" i="32"/>
  <c r="I225" i="32"/>
  <c r="F225" i="32"/>
  <c r="O224" i="32"/>
  <c r="N224" i="32"/>
  <c r="M224" i="32"/>
  <c r="J224" i="32"/>
  <c r="I224" i="32"/>
  <c r="F224" i="32"/>
  <c r="M223" i="32"/>
  <c r="J223" i="32"/>
  <c r="I223" i="32"/>
  <c r="F223" i="32"/>
  <c r="O222" i="32"/>
  <c r="N222" i="32"/>
  <c r="M222" i="32"/>
  <c r="J222" i="32"/>
  <c r="I222" i="32"/>
  <c r="F222" i="32"/>
  <c r="M221" i="32"/>
  <c r="J221" i="32"/>
  <c r="I221" i="32"/>
  <c r="F221" i="32"/>
  <c r="O220" i="32"/>
  <c r="N220" i="32"/>
  <c r="M220" i="32"/>
  <c r="J220" i="32"/>
  <c r="I220" i="32"/>
  <c r="F220" i="32"/>
  <c r="M219" i="32"/>
  <c r="J219" i="32"/>
  <c r="I219" i="32"/>
  <c r="F219" i="32"/>
  <c r="O218" i="32"/>
  <c r="N218" i="32"/>
  <c r="M218" i="32"/>
  <c r="J218" i="32"/>
  <c r="I218" i="32"/>
  <c r="F218" i="32"/>
  <c r="M217" i="32"/>
  <c r="J217" i="32"/>
  <c r="I217" i="32"/>
  <c r="F217" i="32"/>
  <c r="O216" i="32"/>
  <c r="N216" i="32"/>
  <c r="M216" i="32"/>
  <c r="J216" i="32"/>
  <c r="I216" i="32"/>
  <c r="F216" i="32"/>
  <c r="M215" i="32"/>
  <c r="J215" i="32"/>
  <c r="I215" i="32"/>
  <c r="F215" i="32"/>
  <c r="O214" i="32"/>
  <c r="N214" i="32"/>
  <c r="M214" i="32"/>
  <c r="J214" i="32"/>
  <c r="I214" i="32"/>
  <c r="F214" i="32"/>
  <c r="M213" i="32"/>
  <c r="J213" i="32"/>
  <c r="I213" i="32"/>
  <c r="F213" i="32"/>
  <c r="O212" i="32"/>
  <c r="N212" i="32"/>
  <c r="M212" i="32"/>
  <c r="J212" i="32"/>
  <c r="I212" i="32"/>
  <c r="F212" i="32"/>
  <c r="M211" i="32"/>
  <c r="J211" i="32"/>
  <c r="I211" i="32"/>
  <c r="F211" i="32"/>
  <c r="O210" i="32"/>
  <c r="N210" i="32"/>
  <c r="M210" i="32"/>
  <c r="J210" i="32"/>
  <c r="I210" i="32"/>
  <c r="F210" i="32"/>
  <c r="M209" i="32"/>
  <c r="J209" i="32"/>
  <c r="I209" i="32"/>
  <c r="F209" i="32"/>
  <c r="O208" i="32"/>
  <c r="N208" i="32"/>
  <c r="M208" i="32"/>
  <c r="J208" i="32"/>
  <c r="I208" i="32"/>
  <c r="F208" i="32"/>
  <c r="M207" i="32"/>
  <c r="J207" i="32"/>
  <c r="I207" i="32"/>
  <c r="F207" i="32"/>
  <c r="O206" i="32"/>
  <c r="N206" i="32"/>
  <c r="M206" i="32"/>
  <c r="J206" i="32"/>
  <c r="I206" i="32"/>
  <c r="F206" i="32"/>
  <c r="M205" i="32"/>
  <c r="J205" i="32"/>
  <c r="I205" i="32"/>
  <c r="F205" i="32"/>
  <c r="O204" i="32"/>
  <c r="N204" i="32"/>
  <c r="M204" i="32"/>
  <c r="J204" i="32"/>
  <c r="I204" i="32"/>
  <c r="F204" i="32"/>
  <c r="M203" i="32"/>
  <c r="J203" i="32"/>
  <c r="I203" i="32"/>
  <c r="F203" i="32"/>
  <c r="O202" i="32"/>
  <c r="N202" i="32"/>
  <c r="M202" i="32"/>
  <c r="J202" i="32"/>
  <c r="I202" i="32"/>
  <c r="F202" i="32"/>
  <c r="M201" i="32"/>
  <c r="J201" i="32"/>
  <c r="I201" i="32"/>
  <c r="F201" i="32"/>
  <c r="O200" i="32"/>
  <c r="N200" i="32"/>
  <c r="M200" i="32"/>
  <c r="J200" i="32"/>
  <c r="I200" i="32"/>
  <c r="F200" i="32"/>
  <c r="M199" i="32"/>
  <c r="J199" i="32"/>
  <c r="I199" i="32"/>
  <c r="F199" i="32"/>
  <c r="O198" i="32"/>
  <c r="N198" i="32"/>
  <c r="M198" i="32"/>
  <c r="J198" i="32"/>
  <c r="I198" i="32"/>
  <c r="F198" i="32"/>
  <c r="M197" i="32"/>
  <c r="J197" i="32"/>
  <c r="I197" i="32"/>
  <c r="F197" i="32"/>
  <c r="O196" i="32"/>
  <c r="N196" i="32"/>
  <c r="M196" i="32"/>
  <c r="J196" i="32"/>
  <c r="I196" i="32"/>
  <c r="F196" i="32"/>
  <c r="M195" i="32"/>
  <c r="J195" i="32"/>
  <c r="I195" i="32"/>
  <c r="F195" i="32"/>
  <c r="O194" i="32"/>
  <c r="N194" i="32"/>
  <c r="M194" i="32"/>
  <c r="J194" i="32"/>
  <c r="I194" i="32"/>
  <c r="F194" i="32"/>
  <c r="M193" i="32"/>
  <c r="J193" i="32"/>
  <c r="I193" i="32"/>
  <c r="O192" i="32"/>
  <c r="N192" i="32"/>
  <c r="M192" i="32"/>
  <c r="J192" i="32"/>
  <c r="I192" i="32"/>
  <c r="M191" i="32"/>
  <c r="J191" i="32"/>
  <c r="I191" i="32"/>
  <c r="F191" i="32"/>
  <c r="O190" i="32"/>
  <c r="N190" i="32"/>
  <c r="M190" i="32"/>
  <c r="J190" i="32"/>
  <c r="I190" i="32"/>
  <c r="F190" i="32"/>
  <c r="M189" i="32"/>
  <c r="J189" i="32"/>
  <c r="I189" i="32"/>
  <c r="F189" i="32"/>
  <c r="O188" i="32"/>
  <c r="N188" i="32"/>
  <c r="M188" i="32"/>
  <c r="J188" i="32"/>
  <c r="I188" i="32"/>
  <c r="F188" i="32"/>
  <c r="M187" i="32"/>
  <c r="J187" i="32"/>
  <c r="I187" i="32"/>
  <c r="O186" i="32"/>
  <c r="N186" i="32"/>
  <c r="M186" i="32"/>
  <c r="J186" i="32"/>
  <c r="I186" i="32"/>
  <c r="M185" i="32"/>
  <c r="J185" i="32"/>
  <c r="I185" i="32"/>
  <c r="F185" i="32"/>
  <c r="O184" i="32"/>
  <c r="N184" i="32"/>
  <c r="M184" i="32"/>
  <c r="J184" i="32"/>
  <c r="I184" i="32"/>
  <c r="F184" i="32"/>
  <c r="M183" i="32"/>
  <c r="J183" i="32"/>
  <c r="I183" i="32"/>
  <c r="F183" i="32"/>
  <c r="O182" i="32"/>
  <c r="N182" i="32"/>
  <c r="M182" i="32"/>
  <c r="J182" i="32"/>
  <c r="I182" i="32"/>
  <c r="F182" i="32"/>
  <c r="M181" i="32"/>
  <c r="J181" i="32"/>
  <c r="I181" i="32"/>
  <c r="F181" i="32"/>
  <c r="O180" i="32"/>
  <c r="N180" i="32"/>
  <c r="M180" i="32"/>
  <c r="J180" i="32"/>
  <c r="I180" i="32"/>
  <c r="F180" i="32"/>
  <c r="M179" i="32"/>
  <c r="J179" i="32"/>
  <c r="I179" i="32"/>
  <c r="F179" i="32"/>
  <c r="O178" i="32"/>
  <c r="N178" i="32"/>
  <c r="M178" i="32"/>
  <c r="J178" i="32"/>
  <c r="I178" i="32"/>
  <c r="F178" i="32"/>
  <c r="M177" i="32"/>
  <c r="J177" i="32"/>
  <c r="I177" i="32"/>
  <c r="F177" i="32"/>
  <c r="O176" i="32"/>
  <c r="N176" i="32"/>
  <c r="M176" i="32"/>
  <c r="J176" i="32"/>
  <c r="I176" i="32"/>
  <c r="F176" i="32"/>
  <c r="M175" i="32"/>
  <c r="J175" i="32"/>
  <c r="I175" i="32"/>
  <c r="F175" i="32"/>
  <c r="O174" i="32"/>
  <c r="N174" i="32"/>
  <c r="M174" i="32"/>
  <c r="J174" i="32"/>
  <c r="I174" i="32"/>
  <c r="F174" i="32"/>
  <c r="M173" i="32"/>
  <c r="J173" i="32"/>
  <c r="I173" i="32"/>
  <c r="F173" i="32"/>
  <c r="O172" i="32"/>
  <c r="N172" i="32"/>
  <c r="M172" i="32"/>
  <c r="J172" i="32"/>
  <c r="I172" i="32"/>
  <c r="F172" i="32"/>
  <c r="M171" i="32"/>
  <c r="J171" i="32"/>
  <c r="I171" i="32"/>
  <c r="F171" i="32"/>
  <c r="O170" i="32"/>
  <c r="N170" i="32"/>
  <c r="M170" i="32"/>
  <c r="J170" i="32"/>
  <c r="I170" i="32"/>
  <c r="F170" i="32"/>
  <c r="M169" i="32"/>
  <c r="J169" i="32"/>
  <c r="I169" i="32"/>
  <c r="F169" i="32"/>
  <c r="O168" i="32"/>
  <c r="N168" i="32"/>
  <c r="M168" i="32"/>
  <c r="J168" i="32"/>
  <c r="I168" i="32"/>
  <c r="F168" i="32"/>
  <c r="M167" i="32"/>
  <c r="J167" i="32"/>
  <c r="I167" i="32"/>
  <c r="F167" i="32"/>
  <c r="O166" i="32"/>
  <c r="N166" i="32"/>
  <c r="M166" i="32"/>
  <c r="J166" i="32"/>
  <c r="I166" i="32"/>
  <c r="F166" i="32"/>
  <c r="M165" i="32"/>
  <c r="J165" i="32"/>
  <c r="I165" i="32"/>
  <c r="F165" i="32"/>
  <c r="O164" i="32"/>
  <c r="N164" i="32"/>
  <c r="M164" i="32"/>
  <c r="J164" i="32"/>
  <c r="I164" i="32"/>
  <c r="F164" i="32"/>
  <c r="M163" i="32"/>
  <c r="J163" i="32"/>
  <c r="I163" i="32"/>
  <c r="F163" i="32"/>
  <c r="O162" i="32"/>
  <c r="N162" i="32"/>
  <c r="M162" i="32"/>
  <c r="J162" i="32"/>
  <c r="I162" i="32"/>
  <c r="F162" i="32"/>
  <c r="M161" i="32"/>
  <c r="J161" i="32"/>
  <c r="I161" i="32"/>
  <c r="F161" i="32"/>
  <c r="O160" i="32"/>
  <c r="N160" i="32"/>
  <c r="M160" i="32"/>
  <c r="J160" i="32"/>
  <c r="I160" i="32"/>
  <c r="F160" i="32"/>
  <c r="M159" i="32"/>
  <c r="J159" i="32"/>
  <c r="I159" i="32"/>
  <c r="F159" i="32"/>
  <c r="O158" i="32"/>
  <c r="M158" i="32"/>
  <c r="J158" i="32"/>
  <c r="I158" i="32"/>
  <c r="F158" i="32"/>
  <c r="M157" i="32"/>
  <c r="J157" i="32"/>
  <c r="I157" i="32"/>
  <c r="F157" i="32"/>
  <c r="O156" i="32"/>
  <c r="N156" i="32"/>
  <c r="M156" i="32"/>
  <c r="J156" i="32"/>
  <c r="I156" i="32"/>
  <c r="F156" i="32"/>
  <c r="M155" i="32"/>
  <c r="J155" i="32"/>
  <c r="I155" i="32"/>
  <c r="F155" i="32"/>
  <c r="O154" i="32"/>
  <c r="N154" i="32"/>
  <c r="M154" i="32"/>
  <c r="J154" i="32"/>
  <c r="I154" i="32"/>
  <c r="F154" i="32"/>
  <c r="M153" i="32"/>
  <c r="J153" i="32"/>
  <c r="I153" i="32"/>
  <c r="F153" i="32"/>
  <c r="O152" i="32"/>
  <c r="N152" i="32"/>
  <c r="M152" i="32"/>
  <c r="J152" i="32"/>
  <c r="I152" i="32"/>
  <c r="F152" i="32"/>
  <c r="M151" i="32"/>
  <c r="J151" i="32"/>
  <c r="I151" i="32"/>
  <c r="F151" i="32"/>
  <c r="O150" i="32"/>
  <c r="N150" i="32"/>
  <c r="M150" i="32"/>
  <c r="J150" i="32"/>
  <c r="I150" i="32"/>
  <c r="F150" i="32"/>
  <c r="M149" i="32"/>
  <c r="J149" i="32"/>
  <c r="I149" i="32"/>
  <c r="F149" i="32"/>
  <c r="O148" i="32"/>
  <c r="N148" i="32"/>
  <c r="M148" i="32"/>
  <c r="J148" i="32"/>
  <c r="I148" i="32"/>
  <c r="F148" i="32"/>
  <c r="M147" i="32"/>
  <c r="J147" i="32"/>
  <c r="I147" i="32"/>
  <c r="F147" i="32"/>
  <c r="O146" i="32"/>
  <c r="N146" i="32"/>
  <c r="M146" i="32"/>
  <c r="J146" i="32"/>
  <c r="I146" i="32"/>
  <c r="F146" i="32"/>
  <c r="M145" i="32"/>
  <c r="J145" i="32"/>
  <c r="I145" i="32"/>
  <c r="F145" i="32"/>
  <c r="O144" i="32"/>
  <c r="N144" i="32"/>
  <c r="M144" i="32"/>
  <c r="J144" i="32"/>
  <c r="I144" i="32"/>
  <c r="F144" i="32"/>
  <c r="M143" i="32"/>
  <c r="J143" i="32"/>
  <c r="I143" i="32"/>
  <c r="F143" i="32"/>
  <c r="O142" i="32"/>
  <c r="N142" i="32"/>
  <c r="M142" i="32"/>
  <c r="J142" i="32"/>
  <c r="I142" i="32"/>
  <c r="F142" i="32"/>
  <c r="M141" i="32"/>
  <c r="J141" i="32"/>
  <c r="I141" i="32"/>
  <c r="F141" i="32"/>
  <c r="O140" i="32"/>
  <c r="N140" i="32"/>
  <c r="M140" i="32"/>
  <c r="J140" i="32"/>
  <c r="I140" i="32"/>
  <c r="F140" i="32"/>
  <c r="M139" i="32"/>
  <c r="J139" i="32"/>
  <c r="I139" i="32"/>
  <c r="F139" i="32"/>
  <c r="O138" i="32"/>
  <c r="N138" i="32"/>
  <c r="M138" i="32"/>
  <c r="J138" i="32"/>
  <c r="I138" i="32"/>
  <c r="F138" i="32"/>
  <c r="M137" i="32"/>
  <c r="J137" i="32"/>
  <c r="I137" i="32"/>
  <c r="F137" i="32"/>
  <c r="O136" i="32"/>
  <c r="N136" i="32"/>
  <c r="M136" i="32"/>
  <c r="J136" i="32"/>
  <c r="I136" i="32"/>
  <c r="F136" i="32"/>
  <c r="M135" i="32"/>
  <c r="J135" i="32"/>
  <c r="I135" i="32"/>
  <c r="F135" i="32"/>
  <c r="O134" i="32"/>
  <c r="N134" i="32"/>
  <c r="M134" i="32"/>
  <c r="J134" i="32"/>
  <c r="I134" i="32"/>
  <c r="F134" i="32"/>
  <c r="M133" i="32"/>
  <c r="J133" i="32"/>
  <c r="I133" i="32"/>
  <c r="F133" i="32"/>
  <c r="O132" i="32"/>
  <c r="N132" i="32"/>
  <c r="M132" i="32"/>
  <c r="J132" i="32"/>
  <c r="I132" i="32"/>
  <c r="F132" i="32"/>
  <c r="M131" i="32"/>
  <c r="J131" i="32"/>
  <c r="I131" i="32"/>
  <c r="F131" i="32"/>
  <c r="O130" i="32"/>
  <c r="N130" i="32"/>
  <c r="M130" i="32"/>
  <c r="J130" i="32"/>
  <c r="I130" i="32"/>
  <c r="F130" i="32"/>
  <c r="M129" i="32"/>
  <c r="J129" i="32"/>
  <c r="I129" i="32"/>
  <c r="F129" i="32"/>
  <c r="O128" i="32"/>
  <c r="N128" i="32"/>
  <c r="M128" i="32"/>
  <c r="J128" i="32"/>
  <c r="I128" i="32"/>
  <c r="F128" i="32"/>
  <c r="M127" i="32"/>
  <c r="J127" i="32"/>
  <c r="I127" i="32"/>
  <c r="F127" i="32"/>
  <c r="O126" i="32"/>
  <c r="N126" i="32"/>
  <c r="M126" i="32"/>
  <c r="J126" i="32"/>
  <c r="I126" i="32"/>
  <c r="F126" i="32"/>
  <c r="M125" i="32"/>
  <c r="J125" i="32"/>
  <c r="I125" i="32"/>
  <c r="F125" i="32"/>
  <c r="O124" i="32"/>
  <c r="N124" i="32"/>
  <c r="M124" i="32"/>
  <c r="J124" i="32"/>
  <c r="I124" i="32"/>
  <c r="F124" i="32"/>
  <c r="M123" i="32"/>
  <c r="J123" i="32"/>
  <c r="I123" i="32"/>
  <c r="F123" i="32"/>
  <c r="O122" i="32"/>
  <c r="N122" i="32"/>
  <c r="M122" i="32"/>
  <c r="J122" i="32"/>
  <c r="I122" i="32"/>
  <c r="F122" i="32"/>
  <c r="D122" i="32"/>
  <c r="M121" i="32"/>
  <c r="J121" i="32"/>
  <c r="I121" i="32"/>
  <c r="F121" i="32"/>
  <c r="O120" i="32"/>
  <c r="N120" i="32"/>
  <c r="M120" i="32"/>
  <c r="J120" i="32"/>
  <c r="I120" i="32"/>
  <c r="F120" i="32"/>
  <c r="M119" i="32"/>
  <c r="J119" i="32"/>
  <c r="I119" i="32"/>
  <c r="F119" i="32"/>
  <c r="O118" i="32"/>
  <c r="N118" i="32"/>
  <c r="M118" i="32"/>
  <c r="J118" i="32"/>
  <c r="I118" i="32"/>
  <c r="F118" i="32"/>
  <c r="M117" i="32"/>
  <c r="J117" i="32"/>
  <c r="I117" i="32"/>
  <c r="F117" i="32"/>
  <c r="O116" i="32"/>
  <c r="N116" i="32"/>
  <c r="M116" i="32"/>
  <c r="J116" i="32"/>
  <c r="I116" i="32"/>
  <c r="F116" i="32"/>
  <c r="M115" i="32"/>
  <c r="J115" i="32"/>
  <c r="I115" i="32"/>
  <c r="F115" i="32"/>
  <c r="O114" i="32"/>
  <c r="N114" i="32"/>
  <c r="M114" i="32"/>
  <c r="J114" i="32"/>
  <c r="I114" i="32"/>
  <c r="F114" i="32"/>
  <c r="D114" i="32"/>
  <c r="M113" i="32"/>
  <c r="J113" i="32"/>
  <c r="I113" i="32"/>
  <c r="F113" i="32"/>
  <c r="O112" i="32"/>
  <c r="N112" i="32"/>
  <c r="M112" i="32"/>
  <c r="J112" i="32"/>
  <c r="I112" i="32"/>
  <c r="F112" i="32"/>
  <c r="M111" i="32"/>
  <c r="J111" i="32"/>
  <c r="I111" i="32"/>
  <c r="F111" i="32"/>
  <c r="O110" i="32"/>
  <c r="N110" i="32"/>
  <c r="M110" i="32"/>
  <c r="J110" i="32"/>
  <c r="I110" i="32"/>
  <c r="F110" i="32"/>
  <c r="M109" i="32"/>
  <c r="J109" i="32"/>
  <c r="I109" i="32"/>
  <c r="F109" i="32"/>
  <c r="O108" i="32"/>
  <c r="N108" i="32"/>
  <c r="M108" i="32"/>
  <c r="J108" i="32"/>
  <c r="I108" i="32"/>
  <c r="F108" i="32"/>
  <c r="M107" i="32"/>
  <c r="J107" i="32"/>
  <c r="I107" i="32"/>
  <c r="F107" i="32"/>
  <c r="O106" i="32"/>
  <c r="N106" i="32"/>
  <c r="M106" i="32"/>
  <c r="J106" i="32"/>
  <c r="I106" i="32"/>
  <c r="F106" i="32"/>
  <c r="M105" i="32"/>
  <c r="J105" i="32"/>
  <c r="I105" i="32"/>
  <c r="F105" i="32"/>
  <c r="O104" i="32"/>
  <c r="N104" i="32"/>
  <c r="M104" i="32"/>
  <c r="J104" i="32"/>
  <c r="I104" i="32"/>
  <c r="F104" i="32"/>
  <c r="M103" i="32"/>
  <c r="J103" i="32"/>
  <c r="I103" i="32"/>
  <c r="F103" i="32"/>
  <c r="O102" i="32"/>
  <c r="N102" i="32"/>
  <c r="M102" i="32"/>
  <c r="J102" i="32"/>
  <c r="I102" i="32"/>
  <c r="F102" i="32"/>
  <c r="M101" i="32"/>
  <c r="J101" i="32"/>
  <c r="I101" i="32"/>
  <c r="F101" i="32"/>
  <c r="O100" i="32"/>
  <c r="N100" i="32"/>
  <c r="M100" i="32"/>
  <c r="J100" i="32"/>
  <c r="I100" i="32"/>
  <c r="F100" i="32"/>
  <c r="M99" i="32"/>
  <c r="J99" i="32"/>
  <c r="I99" i="32"/>
  <c r="F99" i="32"/>
  <c r="O98" i="32"/>
  <c r="N98" i="32"/>
  <c r="M98" i="32"/>
  <c r="J98" i="32"/>
  <c r="I98" i="32"/>
  <c r="F98" i="32"/>
  <c r="M97" i="32"/>
  <c r="J97" i="32"/>
  <c r="I97" i="32"/>
  <c r="F97" i="32"/>
  <c r="O96" i="32"/>
  <c r="N96" i="32"/>
  <c r="M96" i="32"/>
  <c r="J96" i="32"/>
  <c r="I96" i="32"/>
  <c r="F96" i="32"/>
  <c r="M95" i="32"/>
  <c r="J95" i="32"/>
  <c r="I95" i="32"/>
  <c r="F95" i="32"/>
  <c r="O94" i="32"/>
  <c r="N94" i="32"/>
  <c r="M94" i="32"/>
  <c r="J94" i="32"/>
  <c r="I94" i="32"/>
  <c r="F94" i="32"/>
  <c r="M93" i="32"/>
  <c r="J93" i="32"/>
  <c r="I93" i="32"/>
  <c r="F93" i="32"/>
  <c r="O92" i="32"/>
  <c r="N92" i="32"/>
  <c r="M92" i="32"/>
  <c r="J92" i="32"/>
  <c r="I92" i="32"/>
  <c r="F92" i="32"/>
  <c r="M91" i="32"/>
  <c r="J91" i="32"/>
  <c r="I91" i="32"/>
  <c r="F91" i="32"/>
  <c r="O90" i="32"/>
  <c r="N90" i="32"/>
  <c r="M90" i="32"/>
  <c r="J90" i="32"/>
  <c r="I90" i="32"/>
  <c r="F90" i="32"/>
  <c r="M89" i="32"/>
  <c r="J89" i="32"/>
  <c r="I89" i="32"/>
  <c r="F89" i="32"/>
  <c r="O88" i="32"/>
  <c r="N88" i="32"/>
  <c r="M88" i="32"/>
  <c r="J88" i="32"/>
  <c r="I88" i="32"/>
  <c r="F88" i="32"/>
  <c r="M87" i="32"/>
  <c r="J87" i="32"/>
  <c r="I87" i="32"/>
  <c r="F87" i="32"/>
  <c r="O86" i="32"/>
  <c r="N86" i="32"/>
  <c r="M86" i="32"/>
  <c r="J86" i="32"/>
  <c r="I86" i="32"/>
  <c r="F86" i="32"/>
  <c r="M85" i="32"/>
  <c r="J85" i="32"/>
  <c r="I85" i="32"/>
  <c r="F85" i="32"/>
  <c r="O84" i="32"/>
  <c r="N84" i="32"/>
  <c r="M84" i="32"/>
  <c r="J84" i="32"/>
  <c r="I84" i="32"/>
  <c r="F84" i="32"/>
  <c r="M83" i="32"/>
  <c r="J83" i="32"/>
  <c r="I83" i="32"/>
  <c r="F83" i="32"/>
  <c r="O82" i="32"/>
  <c r="N82" i="32"/>
  <c r="M82" i="32"/>
  <c r="J82" i="32"/>
  <c r="I82" i="32"/>
  <c r="F82" i="32"/>
  <c r="M81" i="32"/>
  <c r="J81" i="32"/>
  <c r="I81" i="32"/>
  <c r="F81" i="32"/>
  <c r="O80" i="32"/>
  <c r="N80" i="32"/>
  <c r="M80" i="32"/>
  <c r="J80" i="32"/>
  <c r="I80" i="32"/>
  <c r="F80" i="32"/>
  <c r="M79" i="32"/>
  <c r="J79" i="32"/>
  <c r="I79" i="32"/>
  <c r="F79" i="32"/>
  <c r="O78" i="32"/>
  <c r="N78" i="32"/>
  <c r="M78" i="32"/>
  <c r="J78" i="32"/>
  <c r="I78" i="32"/>
  <c r="F78" i="32"/>
  <c r="M77" i="32"/>
  <c r="J77" i="32"/>
  <c r="I77" i="32"/>
  <c r="F77" i="32"/>
  <c r="O76" i="32"/>
  <c r="N76" i="32"/>
  <c r="M76" i="32"/>
  <c r="J76" i="32"/>
  <c r="I76" i="32"/>
  <c r="F76" i="32"/>
  <c r="M75" i="32"/>
  <c r="J75" i="32"/>
  <c r="I75" i="32"/>
  <c r="F75" i="32"/>
  <c r="O74" i="32"/>
  <c r="N74" i="32"/>
  <c r="M74" i="32"/>
  <c r="J74" i="32"/>
  <c r="I74" i="32"/>
  <c r="F74" i="32"/>
  <c r="M73" i="32"/>
  <c r="J73" i="32"/>
  <c r="I73" i="32"/>
  <c r="F73" i="32"/>
  <c r="O72" i="32"/>
  <c r="N72" i="32"/>
  <c r="M72" i="32"/>
  <c r="J72" i="32"/>
  <c r="I72" i="32"/>
  <c r="F72" i="32"/>
  <c r="M71" i="32"/>
  <c r="J71" i="32"/>
  <c r="O70" i="32"/>
  <c r="N70" i="32"/>
  <c r="M70" i="32"/>
  <c r="J70" i="32"/>
  <c r="M69" i="32"/>
  <c r="J69" i="32"/>
  <c r="I69" i="32"/>
  <c r="F69" i="32"/>
  <c r="O68" i="32"/>
  <c r="N68" i="32"/>
  <c r="M68" i="32"/>
  <c r="J68" i="32"/>
  <c r="I68" i="32"/>
  <c r="F68" i="32"/>
  <c r="M67" i="32"/>
  <c r="J67" i="32"/>
  <c r="I67" i="32"/>
  <c r="F67" i="32"/>
  <c r="O66" i="32"/>
  <c r="N66" i="32"/>
  <c r="M66" i="32"/>
  <c r="J66" i="32"/>
  <c r="I66" i="32"/>
  <c r="F66" i="32"/>
  <c r="M65" i="32"/>
  <c r="J65" i="32"/>
  <c r="I65" i="32"/>
  <c r="F65" i="32"/>
  <c r="O64" i="32"/>
  <c r="N64" i="32"/>
  <c r="M64" i="32"/>
  <c r="J64" i="32"/>
  <c r="I64" i="32"/>
  <c r="F64" i="32"/>
  <c r="M63" i="32"/>
  <c r="J63" i="32"/>
  <c r="I63" i="32"/>
  <c r="F63" i="32"/>
  <c r="O62" i="32"/>
  <c r="N62" i="32"/>
  <c r="M62" i="32"/>
  <c r="J62" i="32"/>
  <c r="I62" i="32"/>
  <c r="F62" i="32"/>
  <c r="M61" i="32"/>
  <c r="J61" i="32"/>
  <c r="I61" i="32"/>
  <c r="F61" i="32"/>
  <c r="O60" i="32"/>
  <c r="N60" i="32"/>
  <c r="M60" i="32"/>
  <c r="J60" i="32"/>
  <c r="I60" i="32"/>
  <c r="F60" i="32"/>
  <c r="M59" i="32"/>
  <c r="J59" i="32"/>
  <c r="I59" i="32"/>
  <c r="O58" i="32"/>
  <c r="N58" i="32"/>
  <c r="M58" i="32"/>
  <c r="J58" i="32"/>
  <c r="I58" i="32"/>
  <c r="M57" i="32"/>
  <c r="J57" i="32"/>
  <c r="I57" i="32"/>
  <c r="F57" i="32"/>
  <c r="O56" i="32"/>
  <c r="N56" i="32"/>
  <c r="M56" i="32"/>
  <c r="J56" i="32"/>
  <c r="I56" i="32"/>
  <c r="F56" i="32"/>
  <c r="M55" i="32"/>
  <c r="J55" i="32"/>
  <c r="I55" i="32"/>
  <c r="F55" i="32"/>
  <c r="O54" i="32"/>
  <c r="N54" i="32"/>
  <c r="M54" i="32"/>
  <c r="J54" i="32"/>
  <c r="I54" i="32"/>
  <c r="F54" i="32"/>
  <c r="M53" i="32"/>
  <c r="J53" i="32"/>
  <c r="I53" i="32"/>
  <c r="F53" i="32"/>
  <c r="O52" i="32"/>
  <c r="N52" i="32"/>
  <c r="M52" i="32"/>
  <c r="J52" i="32"/>
  <c r="I52" i="32"/>
  <c r="F52" i="32"/>
  <c r="M51" i="32"/>
  <c r="J51" i="32"/>
  <c r="I51" i="32"/>
  <c r="F51" i="32"/>
  <c r="O50" i="32"/>
  <c r="N50" i="32"/>
  <c r="M50" i="32"/>
  <c r="J50" i="32"/>
  <c r="I50" i="32"/>
  <c r="F50" i="32"/>
  <c r="M49" i="32"/>
  <c r="J49" i="32"/>
  <c r="I49" i="32"/>
  <c r="F49" i="32"/>
  <c r="O48" i="32"/>
  <c r="N48" i="32"/>
  <c r="M48" i="32"/>
  <c r="J48" i="32"/>
  <c r="I48" i="32"/>
  <c r="F48" i="32"/>
  <c r="M47" i="32"/>
  <c r="J47" i="32"/>
  <c r="I47" i="32"/>
  <c r="F47" i="32"/>
  <c r="O46" i="32"/>
  <c r="N46" i="32"/>
  <c r="M46" i="32"/>
  <c r="J46" i="32"/>
  <c r="I46" i="32"/>
  <c r="F46" i="32"/>
  <c r="M45" i="32"/>
  <c r="J45" i="32"/>
  <c r="I45" i="32"/>
  <c r="F45" i="32"/>
  <c r="O44" i="32"/>
  <c r="N44" i="32"/>
  <c r="M44" i="32"/>
  <c r="J44" i="32"/>
  <c r="I44" i="32"/>
  <c r="F44" i="32"/>
  <c r="M43" i="32"/>
  <c r="J43" i="32"/>
  <c r="I43" i="32"/>
  <c r="O42" i="32"/>
  <c r="N42" i="32"/>
  <c r="M42" i="32"/>
  <c r="J42" i="32"/>
  <c r="I42" i="32"/>
  <c r="M41" i="32"/>
  <c r="J41" i="32"/>
  <c r="I41" i="32"/>
  <c r="F41" i="32"/>
  <c r="O40" i="32"/>
  <c r="M40" i="32"/>
  <c r="J40" i="32"/>
  <c r="I40" i="32"/>
  <c r="F40" i="32"/>
  <c r="M39" i="32"/>
  <c r="J39" i="32"/>
  <c r="I39" i="32"/>
  <c r="F39" i="32"/>
  <c r="O38" i="32"/>
  <c r="N38" i="32"/>
  <c r="M38" i="32"/>
  <c r="J38" i="32"/>
  <c r="I38" i="32"/>
  <c r="F38" i="32"/>
  <c r="M37" i="32"/>
  <c r="J37" i="32"/>
  <c r="I37" i="32"/>
  <c r="F37" i="32"/>
  <c r="O36" i="32"/>
  <c r="N36" i="32"/>
  <c r="M36" i="32"/>
  <c r="J36" i="32"/>
  <c r="I36" i="32"/>
  <c r="F36" i="32"/>
  <c r="M35" i="32"/>
  <c r="J35" i="32"/>
  <c r="I35" i="32"/>
  <c r="F35" i="32"/>
  <c r="O34" i="32"/>
  <c r="N34" i="32"/>
  <c r="M34" i="32"/>
  <c r="J34" i="32"/>
  <c r="I34" i="32"/>
  <c r="F34" i="32"/>
  <c r="M33" i="32"/>
  <c r="J33" i="32"/>
  <c r="I33" i="32"/>
  <c r="F33" i="32"/>
  <c r="O32" i="32"/>
  <c r="N32" i="32"/>
  <c r="M32" i="32"/>
  <c r="J32" i="32"/>
  <c r="I32" i="32"/>
  <c r="F32" i="32"/>
  <c r="M31" i="32"/>
  <c r="J31" i="32"/>
  <c r="I31" i="32"/>
  <c r="F31" i="32"/>
  <c r="O30" i="32"/>
  <c r="N30" i="32"/>
  <c r="M30" i="32"/>
  <c r="J30" i="32"/>
  <c r="I30" i="32"/>
  <c r="F30" i="32"/>
  <c r="M29" i="32"/>
  <c r="J29" i="32"/>
  <c r="I29" i="32"/>
  <c r="F29" i="32"/>
  <c r="O28" i="32"/>
  <c r="N28" i="32"/>
  <c r="M28" i="32"/>
  <c r="J28" i="32"/>
  <c r="I28" i="32"/>
  <c r="F28" i="32"/>
  <c r="M27" i="32"/>
  <c r="J27" i="32"/>
  <c r="I27" i="32"/>
  <c r="F27" i="32"/>
  <c r="O26" i="32"/>
  <c r="N26" i="32"/>
  <c r="M26" i="32"/>
  <c r="J26" i="32"/>
  <c r="I26" i="32"/>
  <c r="F26" i="32"/>
  <c r="M25" i="32"/>
  <c r="J25" i="32"/>
  <c r="I25" i="32"/>
  <c r="F25" i="32"/>
  <c r="O24" i="32"/>
  <c r="N24" i="32"/>
  <c r="M24" i="32"/>
  <c r="J24" i="32"/>
  <c r="I24" i="32"/>
  <c r="F24" i="32"/>
  <c r="M23" i="32"/>
  <c r="J23" i="32"/>
  <c r="I23" i="32"/>
  <c r="F23" i="32"/>
  <c r="O22" i="32"/>
  <c r="N22" i="32"/>
  <c r="M22" i="32"/>
  <c r="J22" i="32"/>
  <c r="I22" i="32"/>
  <c r="F22" i="32"/>
  <c r="M21" i="32"/>
  <c r="J21" i="32"/>
  <c r="I21" i="32"/>
  <c r="F21" i="32"/>
  <c r="O20" i="32"/>
  <c r="N20" i="32"/>
  <c r="M20" i="32"/>
  <c r="J20" i="32"/>
  <c r="I20" i="32"/>
  <c r="F20" i="32"/>
  <c r="M19" i="32"/>
  <c r="J19" i="32"/>
  <c r="I19" i="32"/>
  <c r="F19" i="32"/>
  <c r="O18" i="32"/>
  <c r="N18" i="32"/>
  <c r="M18" i="32"/>
  <c r="J18" i="32"/>
  <c r="I18" i="32"/>
  <c r="F18" i="32"/>
  <c r="M17" i="32"/>
  <c r="J17" i="32"/>
  <c r="I17" i="32"/>
  <c r="F17" i="32"/>
  <c r="O16" i="32"/>
  <c r="N16" i="32"/>
  <c r="M16" i="32"/>
  <c r="J16" i="32"/>
  <c r="I16" i="32"/>
  <c r="F16" i="32"/>
  <c r="M15" i="32"/>
  <c r="J15" i="32"/>
  <c r="I15" i="32"/>
  <c r="F15" i="32"/>
  <c r="O14" i="32"/>
  <c r="N14" i="32"/>
  <c r="M14" i="32"/>
  <c r="J14" i="32"/>
  <c r="I14" i="32"/>
  <c r="F14" i="32"/>
  <c r="M13" i="32"/>
  <c r="J13" i="32"/>
  <c r="I13" i="32"/>
  <c r="F13" i="32"/>
  <c r="O12" i="32"/>
  <c r="N12" i="32"/>
  <c r="M12" i="32"/>
  <c r="J12" i="32"/>
  <c r="I12" i="32"/>
  <c r="F12" i="32"/>
  <c r="M11" i="32"/>
  <c r="J11" i="32"/>
  <c r="I11" i="32"/>
  <c r="F11" i="32"/>
  <c r="O10" i="32"/>
  <c r="N10" i="32"/>
  <c r="M10" i="32"/>
  <c r="J10" i="32"/>
  <c r="I10" i="32"/>
  <c r="F10" i="32"/>
  <c r="M9" i="32"/>
  <c r="J9" i="32"/>
  <c r="I9" i="32"/>
  <c r="F9" i="32"/>
  <c r="O8" i="32"/>
  <c r="N8" i="32"/>
  <c r="M8" i="32"/>
  <c r="J8" i="32"/>
  <c r="I8" i="32"/>
  <c r="F8" i="32"/>
  <c r="M7" i="32"/>
  <c r="J7" i="32"/>
  <c r="I7" i="32"/>
  <c r="F7" i="32"/>
  <c r="O6" i="32"/>
  <c r="N6" i="32"/>
  <c r="M6" i="32"/>
  <c r="J6" i="32"/>
  <c r="I6" i="32"/>
  <c r="F6" i="32"/>
  <c r="M5" i="32"/>
  <c r="J5" i="32"/>
  <c r="I5" i="32"/>
  <c r="F5" i="32"/>
  <c r="O4" i="32"/>
  <c r="N4" i="32"/>
  <c r="M4" i="32"/>
  <c r="J4" i="32"/>
  <c r="I4" i="32"/>
  <c r="F4" i="32"/>
  <c r="M3" i="32"/>
  <c r="J3" i="32"/>
  <c r="I3" i="32"/>
  <c r="F3" i="32"/>
  <c r="O2" i="32"/>
  <c r="N2" i="32"/>
  <c r="M2" i="32"/>
  <c r="J2" i="32"/>
  <c r="I2" i="32"/>
  <c r="F2" i="32"/>
  <c r="F339" i="47"/>
  <c r="H338" i="47"/>
  <c r="G338" i="47"/>
  <c r="F338" i="47"/>
  <c r="F337" i="47"/>
  <c r="H336" i="47"/>
  <c r="G336" i="47"/>
  <c r="F336" i="47"/>
  <c r="F335" i="47"/>
  <c r="H334" i="47"/>
  <c r="G334" i="47"/>
  <c r="F334" i="47"/>
  <c r="F333" i="47"/>
  <c r="E333" i="47"/>
  <c r="H332" i="47"/>
  <c r="G332" i="47"/>
  <c r="F332" i="47"/>
  <c r="F331" i="47"/>
  <c r="H330" i="47"/>
  <c r="G330" i="47"/>
  <c r="F330" i="47"/>
  <c r="F329" i="47"/>
  <c r="E329" i="47"/>
  <c r="H328" i="47"/>
  <c r="G328" i="47"/>
  <c r="F328" i="47"/>
  <c r="F327" i="47"/>
  <c r="E327" i="47"/>
  <c r="H326" i="47"/>
  <c r="G326" i="47"/>
  <c r="F326" i="47"/>
  <c r="F325" i="47"/>
  <c r="E325" i="47"/>
  <c r="H324" i="47"/>
  <c r="G324" i="47"/>
  <c r="F324" i="47"/>
  <c r="F323" i="47"/>
  <c r="H322" i="47"/>
  <c r="G322" i="47"/>
  <c r="F322" i="47"/>
  <c r="F321" i="47"/>
  <c r="E321" i="47"/>
  <c r="H320" i="47"/>
  <c r="G320" i="47"/>
  <c r="F320" i="47"/>
  <c r="F319" i="47"/>
  <c r="E319" i="47"/>
  <c r="H318" i="47"/>
  <c r="G318" i="47"/>
  <c r="F318" i="47"/>
  <c r="F317" i="47"/>
  <c r="E317" i="47"/>
  <c r="H316" i="47"/>
  <c r="G316" i="47"/>
  <c r="F316" i="47"/>
  <c r="F315" i="47"/>
  <c r="E315" i="47"/>
  <c r="H314" i="47"/>
  <c r="G314" i="47"/>
  <c r="F314" i="47"/>
  <c r="F313" i="47"/>
  <c r="E313" i="47"/>
  <c r="H312" i="47"/>
  <c r="G312" i="47"/>
  <c r="F312" i="47"/>
  <c r="F311" i="47"/>
  <c r="E311" i="47"/>
  <c r="H310" i="47"/>
  <c r="G310" i="47"/>
  <c r="F310" i="47"/>
  <c r="F309" i="47"/>
  <c r="E309" i="47"/>
  <c r="H308" i="47"/>
  <c r="G308" i="47"/>
  <c r="F308" i="47"/>
  <c r="F307" i="47"/>
  <c r="E307" i="47"/>
  <c r="H306" i="47"/>
  <c r="G306" i="47"/>
  <c r="F306" i="47"/>
  <c r="F305" i="47"/>
  <c r="E305" i="47"/>
  <c r="H304" i="47"/>
  <c r="G304" i="47"/>
  <c r="F304" i="47"/>
  <c r="F303" i="47"/>
  <c r="E303" i="47"/>
  <c r="H302" i="47"/>
  <c r="G302" i="47"/>
  <c r="F302" i="47"/>
  <c r="F301" i="47"/>
  <c r="E301" i="47"/>
  <c r="H300" i="47"/>
  <c r="G300" i="47"/>
  <c r="F300" i="47"/>
  <c r="F299" i="47"/>
  <c r="E299" i="47"/>
  <c r="H298" i="47"/>
  <c r="G298" i="47"/>
  <c r="F298" i="47"/>
  <c r="F297" i="47"/>
  <c r="H296" i="47"/>
  <c r="G296" i="47"/>
  <c r="F296" i="47"/>
  <c r="F295" i="47"/>
  <c r="H294" i="47"/>
  <c r="G294" i="47"/>
  <c r="F294" i="47"/>
  <c r="F293" i="47"/>
  <c r="H292" i="47"/>
  <c r="G292" i="47"/>
  <c r="F292" i="47"/>
  <c r="F291" i="47"/>
  <c r="H290" i="47"/>
  <c r="G290" i="47"/>
  <c r="F290" i="47"/>
  <c r="F289" i="47"/>
  <c r="H288" i="47"/>
  <c r="G288" i="47"/>
  <c r="F288" i="47"/>
  <c r="F287" i="47"/>
  <c r="H286" i="47"/>
  <c r="G286" i="47"/>
  <c r="F286" i="47"/>
  <c r="F285" i="47"/>
  <c r="H284" i="47"/>
  <c r="G284" i="47"/>
  <c r="F284" i="47"/>
  <c r="F283" i="47"/>
  <c r="H282" i="47"/>
  <c r="G282" i="47"/>
  <c r="F282" i="47"/>
  <c r="F281" i="47"/>
  <c r="H280" i="47"/>
  <c r="G280" i="47"/>
  <c r="F280" i="47"/>
  <c r="F279" i="47"/>
  <c r="H278" i="47"/>
  <c r="G278" i="47"/>
  <c r="F278" i="47"/>
  <c r="F277" i="47"/>
  <c r="H276" i="47"/>
  <c r="G276" i="47"/>
  <c r="F276" i="47"/>
  <c r="F275" i="47"/>
  <c r="H274" i="47"/>
  <c r="G274" i="47"/>
  <c r="F274" i="47"/>
  <c r="F273" i="47"/>
  <c r="H272" i="47"/>
  <c r="G272" i="47"/>
  <c r="F272" i="47"/>
  <c r="F271" i="47"/>
  <c r="H270" i="47"/>
  <c r="G270" i="47"/>
  <c r="F270" i="47"/>
  <c r="F269" i="47"/>
  <c r="H268" i="47"/>
  <c r="G268" i="47"/>
  <c r="F268" i="47"/>
  <c r="F267" i="47"/>
  <c r="H266" i="47"/>
  <c r="G266" i="47"/>
  <c r="F266" i="47"/>
  <c r="F265" i="47"/>
  <c r="H264" i="47"/>
  <c r="G264" i="47"/>
  <c r="F264" i="47"/>
  <c r="F263" i="47"/>
  <c r="H262" i="47"/>
  <c r="G262" i="47"/>
  <c r="F262" i="47"/>
  <c r="F261" i="47"/>
  <c r="H260" i="47"/>
  <c r="G260" i="47"/>
  <c r="F260" i="47"/>
  <c r="F259" i="47"/>
  <c r="H258" i="47"/>
  <c r="G258" i="47"/>
  <c r="F258" i="47"/>
  <c r="F257" i="47"/>
  <c r="E257" i="47"/>
  <c r="H256" i="47"/>
  <c r="G256" i="47"/>
  <c r="F256" i="47"/>
  <c r="F255" i="47"/>
  <c r="E255" i="47"/>
  <c r="H254" i="47"/>
  <c r="G254" i="47"/>
  <c r="F254" i="47"/>
  <c r="F253" i="47"/>
  <c r="E253" i="47"/>
  <c r="H252" i="47"/>
  <c r="G252" i="47"/>
  <c r="F252" i="47"/>
  <c r="F251" i="47"/>
  <c r="H250" i="47"/>
  <c r="G250" i="47"/>
  <c r="F250" i="47"/>
  <c r="F249" i="47"/>
  <c r="H248" i="47"/>
  <c r="G248" i="47"/>
  <c r="F248" i="47"/>
  <c r="F247" i="47"/>
  <c r="H246" i="47"/>
  <c r="G246" i="47"/>
  <c r="F246" i="47"/>
  <c r="F245" i="47"/>
  <c r="E245" i="47"/>
  <c r="H244" i="47"/>
  <c r="G244" i="47"/>
  <c r="F244" i="47"/>
  <c r="F243" i="47"/>
  <c r="E243" i="47"/>
  <c r="H242" i="47"/>
  <c r="G242" i="47"/>
  <c r="F242" i="47"/>
  <c r="K241" i="47"/>
  <c r="F241" i="47"/>
  <c r="E241" i="47"/>
  <c r="K240" i="47"/>
  <c r="H240" i="47"/>
  <c r="G240" i="47"/>
  <c r="F240" i="47"/>
  <c r="K239" i="47"/>
  <c r="F239" i="47"/>
  <c r="E239" i="47"/>
  <c r="K238" i="47"/>
  <c r="H238" i="47"/>
  <c r="G238" i="47"/>
  <c r="F238" i="47"/>
  <c r="K237" i="47"/>
  <c r="F237" i="47"/>
  <c r="E237" i="47"/>
  <c r="K236" i="47"/>
  <c r="H236" i="47"/>
  <c r="G236" i="47"/>
  <c r="F236" i="47"/>
  <c r="K235" i="47"/>
  <c r="F235" i="47"/>
  <c r="E235" i="47"/>
  <c r="K234" i="47"/>
  <c r="H234" i="47"/>
  <c r="G234" i="47"/>
  <c r="F234" i="47"/>
  <c r="P233" i="47"/>
  <c r="K233" i="47"/>
  <c r="F233" i="47"/>
  <c r="E233" i="47"/>
  <c r="K232" i="47"/>
  <c r="H232" i="47"/>
  <c r="G232" i="47"/>
  <c r="F232" i="47"/>
  <c r="P231" i="47"/>
  <c r="K231" i="47"/>
  <c r="F231" i="47"/>
  <c r="E231" i="47"/>
  <c r="K230" i="47"/>
  <c r="H230" i="47"/>
  <c r="G230" i="47"/>
  <c r="F230" i="47"/>
  <c r="P229" i="47"/>
  <c r="K229" i="47"/>
  <c r="F229" i="47"/>
  <c r="E229" i="47"/>
  <c r="K228" i="47"/>
  <c r="H228" i="47"/>
  <c r="G228" i="47"/>
  <c r="F228" i="47"/>
  <c r="K227" i="47"/>
  <c r="F227" i="47"/>
  <c r="K226" i="47"/>
  <c r="H226" i="47"/>
  <c r="G226" i="47"/>
  <c r="F226" i="47"/>
  <c r="K225" i="47"/>
  <c r="F225" i="47"/>
  <c r="E225" i="47"/>
  <c r="K224" i="47"/>
  <c r="H224" i="47"/>
  <c r="G224" i="47"/>
  <c r="F224" i="47"/>
  <c r="K223" i="47"/>
  <c r="F223" i="47"/>
  <c r="E223" i="47"/>
  <c r="K222" i="47"/>
  <c r="H222" i="47"/>
  <c r="G222" i="47"/>
  <c r="F222" i="47"/>
  <c r="K221" i="47"/>
  <c r="F221" i="47"/>
  <c r="E221" i="47"/>
  <c r="K220" i="47"/>
  <c r="H220" i="47"/>
  <c r="G220" i="47"/>
  <c r="F220" i="47"/>
  <c r="F219" i="47"/>
  <c r="H218" i="47"/>
  <c r="G218" i="47"/>
  <c r="F218" i="47"/>
  <c r="K217" i="47"/>
  <c r="F217" i="47"/>
  <c r="E217" i="47"/>
  <c r="K216" i="47"/>
  <c r="H216" i="47"/>
  <c r="G216" i="47"/>
  <c r="F216" i="47"/>
  <c r="K215" i="47"/>
  <c r="F215" i="47"/>
  <c r="E215" i="47"/>
  <c r="K214" i="47"/>
  <c r="H214" i="47"/>
  <c r="G214" i="47"/>
  <c r="F214" i="47"/>
  <c r="K213" i="47"/>
  <c r="F213" i="47"/>
  <c r="E213" i="47"/>
  <c r="K212" i="47"/>
  <c r="H212" i="47"/>
  <c r="G212" i="47"/>
  <c r="F212" i="47"/>
  <c r="K211" i="47"/>
  <c r="F211" i="47"/>
  <c r="E211" i="47"/>
  <c r="K210" i="47"/>
  <c r="H210" i="47"/>
  <c r="G210" i="47"/>
  <c r="F210" i="47"/>
  <c r="K209" i="47"/>
  <c r="F209" i="47"/>
  <c r="E209" i="47"/>
  <c r="K208" i="47"/>
  <c r="H208" i="47"/>
  <c r="G208" i="47"/>
  <c r="F208" i="47"/>
  <c r="K207" i="47"/>
  <c r="F207" i="47"/>
  <c r="K206" i="47"/>
  <c r="H206" i="47"/>
  <c r="G206" i="47"/>
  <c r="F206" i="47"/>
  <c r="K205" i="47"/>
  <c r="F205" i="47"/>
  <c r="K204" i="47"/>
  <c r="H204" i="47"/>
  <c r="G204" i="47"/>
  <c r="F204" i="47"/>
  <c r="K203" i="47"/>
  <c r="F203" i="47"/>
  <c r="E203" i="47"/>
  <c r="K202" i="47"/>
  <c r="H202" i="47"/>
  <c r="G202" i="47"/>
  <c r="F202" i="47"/>
  <c r="K201" i="47"/>
  <c r="F201" i="47"/>
  <c r="K200" i="47"/>
  <c r="H200" i="47"/>
  <c r="G200" i="47"/>
  <c r="F200" i="47"/>
  <c r="K199" i="47"/>
  <c r="F199" i="47"/>
  <c r="E199" i="47"/>
  <c r="K198" i="47"/>
  <c r="H198" i="47"/>
  <c r="G198" i="47"/>
  <c r="F198" i="47"/>
  <c r="K197" i="47"/>
  <c r="F197" i="47"/>
  <c r="E197" i="47"/>
  <c r="K196" i="47"/>
  <c r="H196" i="47"/>
  <c r="G196" i="47"/>
  <c r="F196" i="47"/>
  <c r="K195" i="47"/>
  <c r="F195" i="47"/>
  <c r="E195" i="47"/>
  <c r="K194" i="47"/>
  <c r="H194" i="47"/>
  <c r="G194" i="47"/>
  <c r="F194" i="47"/>
  <c r="K193" i="47"/>
  <c r="F193" i="47"/>
  <c r="E193" i="47"/>
  <c r="K192" i="47"/>
  <c r="H192" i="47"/>
  <c r="G192" i="47"/>
  <c r="F192" i="47"/>
  <c r="K191" i="47"/>
  <c r="F191" i="47"/>
  <c r="E191" i="47"/>
  <c r="K190" i="47"/>
  <c r="H190" i="47"/>
  <c r="G190" i="47"/>
  <c r="F190" i="47"/>
  <c r="K189" i="47"/>
  <c r="F189" i="47"/>
  <c r="E189" i="47"/>
  <c r="K188" i="47"/>
  <c r="H188" i="47"/>
  <c r="G188" i="47"/>
  <c r="F188" i="47"/>
  <c r="K187" i="47"/>
  <c r="F187" i="47"/>
  <c r="K186" i="47"/>
  <c r="H186" i="47"/>
  <c r="G186" i="47"/>
  <c r="F186" i="47"/>
  <c r="K185" i="47"/>
  <c r="F185" i="47"/>
  <c r="K184" i="47"/>
  <c r="H184" i="47"/>
  <c r="G184" i="47"/>
  <c r="F184" i="47"/>
  <c r="K183" i="47"/>
  <c r="F183" i="47"/>
  <c r="K182" i="47"/>
  <c r="H182" i="47"/>
  <c r="G182" i="47"/>
  <c r="F182" i="47"/>
  <c r="K181" i="47"/>
  <c r="F181" i="47"/>
  <c r="K180" i="47"/>
  <c r="I180" i="47"/>
  <c r="H180" i="47"/>
  <c r="G180" i="47"/>
  <c r="F180" i="47"/>
  <c r="K179" i="47"/>
  <c r="F179" i="47"/>
  <c r="K178" i="47"/>
  <c r="H178" i="47"/>
  <c r="G178" i="47"/>
  <c r="F178" i="47"/>
  <c r="K177" i="47"/>
  <c r="F177" i="47"/>
  <c r="K176" i="47"/>
  <c r="H176" i="47"/>
  <c r="G176" i="47"/>
  <c r="F176" i="47"/>
  <c r="K175" i="47"/>
  <c r="F175" i="47"/>
  <c r="K174" i="47"/>
  <c r="H174" i="47"/>
  <c r="G174" i="47"/>
  <c r="F174" i="47"/>
  <c r="K173" i="47"/>
  <c r="F173" i="47"/>
  <c r="K172" i="47"/>
  <c r="H172" i="47"/>
  <c r="G172" i="47"/>
  <c r="F172" i="47"/>
  <c r="K171" i="47"/>
  <c r="F171" i="47"/>
  <c r="K170" i="47"/>
  <c r="H170" i="47"/>
  <c r="G170" i="47"/>
  <c r="F170" i="47"/>
  <c r="K169" i="47"/>
  <c r="F169" i="47"/>
  <c r="K168" i="47"/>
  <c r="H168" i="47"/>
  <c r="G168" i="47"/>
  <c r="F168" i="47"/>
  <c r="K167" i="47"/>
  <c r="F167" i="47"/>
  <c r="K166" i="47"/>
  <c r="H166" i="47"/>
  <c r="G166" i="47"/>
  <c r="F166" i="47"/>
  <c r="K165" i="47"/>
  <c r="F165" i="47"/>
  <c r="K164" i="47"/>
  <c r="H164" i="47"/>
  <c r="G164" i="47"/>
  <c r="F164" i="47"/>
  <c r="K163" i="47"/>
  <c r="F163" i="47"/>
  <c r="K162" i="47"/>
  <c r="H162" i="47"/>
  <c r="G162" i="47"/>
  <c r="F162" i="47"/>
  <c r="K161" i="47"/>
  <c r="F161" i="47"/>
  <c r="K160" i="47"/>
  <c r="H160" i="47"/>
  <c r="G160" i="47"/>
  <c r="F160" i="47"/>
  <c r="F159" i="47"/>
  <c r="H158" i="47"/>
  <c r="G158" i="47"/>
  <c r="F158" i="47"/>
  <c r="F157" i="47"/>
  <c r="H156" i="47"/>
  <c r="G156" i="47"/>
  <c r="F156" i="47"/>
  <c r="F155" i="47"/>
  <c r="H154" i="47"/>
  <c r="G154" i="47"/>
  <c r="F154" i="47"/>
  <c r="F153" i="47"/>
  <c r="H152" i="47"/>
  <c r="G152" i="47"/>
  <c r="F152" i="47"/>
  <c r="F151" i="47"/>
  <c r="H150" i="47"/>
  <c r="G150" i="47"/>
  <c r="F150" i="47"/>
  <c r="F149" i="47"/>
  <c r="H148" i="47"/>
  <c r="G148" i="47"/>
  <c r="F148" i="47"/>
  <c r="F147" i="47"/>
  <c r="H146" i="47"/>
  <c r="G146" i="47"/>
  <c r="F146" i="47"/>
  <c r="F145" i="47"/>
  <c r="E145" i="47"/>
  <c r="H144" i="47"/>
  <c r="G144" i="47"/>
  <c r="F144" i="47"/>
  <c r="F143" i="47"/>
  <c r="E143" i="47"/>
  <c r="H142" i="47"/>
  <c r="G142" i="47"/>
  <c r="F142" i="47"/>
  <c r="F141" i="47"/>
  <c r="H140" i="47"/>
  <c r="G140" i="47"/>
  <c r="F140" i="47"/>
  <c r="F139" i="47"/>
  <c r="E139" i="47"/>
  <c r="H138" i="47"/>
  <c r="G138" i="47"/>
  <c r="F138" i="47"/>
  <c r="F137" i="47"/>
  <c r="E137" i="47"/>
  <c r="H136" i="47"/>
  <c r="G136" i="47"/>
  <c r="F136" i="47"/>
  <c r="F135" i="47"/>
  <c r="E135" i="47"/>
  <c r="H134" i="47"/>
  <c r="G134" i="47"/>
  <c r="F134" i="47"/>
  <c r="F133" i="47"/>
  <c r="E133" i="47"/>
  <c r="H132" i="47"/>
  <c r="G132" i="47"/>
  <c r="F132" i="47"/>
  <c r="F131" i="47"/>
  <c r="E131" i="47"/>
  <c r="H130" i="47"/>
  <c r="G130" i="47"/>
  <c r="F130" i="47"/>
  <c r="K129" i="47"/>
  <c r="F129" i="47"/>
  <c r="E129" i="47"/>
  <c r="K128" i="47"/>
  <c r="H128" i="47"/>
  <c r="G128" i="47"/>
  <c r="F128" i="47"/>
  <c r="K127" i="47"/>
  <c r="F127" i="47"/>
  <c r="E127" i="47"/>
  <c r="K126" i="47"/>
  <c r="H126" i="47"/>
  <c r="G126" i="47"/>
  <c r="F126" i="47"/>
  <c r="K125" i="47"/>
  <c r="F125" i="47"/>
  <c r="E125" i="47"/>
  <c r="K124" i="47"/>
  <c r="H124" i="47"/>
  <c r="G124" i="47"/>
  <c r="F124" i="47"/>
  <c r="E124" i="47"/>
  <c r="K123" i="47"/>
  <c r="F123" i="47"/>
  <c r="E123" i="47"/>
  <c r="K122" i="47"/>
  <c r="H122" i="47"/>
  <c r="G122" i="47"/>
  <c r="F122" i="47"/>
  <c r="K121" i="47"/>
  <c r="F121" i="47"/>
  <c r="E121" i="47"/>
  <c r="K120" i="47"/>
  <c r="H120" i="47"/>
  <c r="G120" i="47"/>
  <c r="F120" i="47"/>
  <c r="K119" i="47"/>
  <c r="F119" i="47"/>
  <c r="E119" i="47"/>
  <c r="K118" i="47"/>
  <c r="H118" i="47"/>
  <c r="G118" i="47"/>
  <c r="F118" i="47"/>
  <c r="E118" i="47"/>
  <c r="K117" i="47"/>
  <c r="F117" i="47"/>
  <c r="E117" i="47"/>
  <c r="K116" i="47"/>
  <c r="H116" i="47"/>
  <c r="G116" i="47"/>
  <c r="F116" i="47"/>
  <c r="K115" i="47"/>
  <c r="F115" i="47"/>
  <c r="K114" i="47"/>
  <c r="H114" i="47"/>
  <c r="G114" i="47"/>
  <c r="F114" i="47"/>
  <c r="K113" i="47"/>
  <c r="F113" i="47"/>
  <c r="K112" i="47"/>
  <c r="H112" i="47"/>
  <c r="G112" i="47"/>
  <c r="F112" i="47"/>
  <c r="K111" i="47"/>
  <c r="F111" i="47"/>
  <c r="K110" i="47"/>
  <c r="H110" i="47"/>
  <c r="G110" i="47"/>
  <c r="F110" i="47"/>
  <c r="K109" i="47"/>
  <c r="F109" i="47"/>
  <c r="K108" i="47"/>
  <c r="H108" i="47"/>
  <c r="G108" i="47"/>
  <c r="F108" i="47"/>
  <c r="K107" i="47"/>
  <c r="F107" i="47"/>
  <c r="K106" i="47"/>
  <c r="H106" i="47"/>
  <c r="G106" i="47"/>
  <c r="F106" i="47"/>
  <c r="K105" i="47"/>
  <c r="F105" i="47"/>
  <c r="K104" i="47"/>
  <c r="H104" i="47"/>
  <c r="G104" i="47"/>
  <c r="F104" i="47"/>
  <c r="K103" i="47"/>
  <c r="F103" i="47"/>
  <c r="K102" i="47"/>
  <c r="H102" i="47"/>
  <c r="G102" i="47"/>
  <c r="F102" i="47"/>
  <c r="K101" i="47"/>
  <c r="F101" i="47"/>
  <c r="K100" i="47"/>
  <c r="H100" i="47"/>
  <c r="G100" i="47"/>
  <c r="F100" i="47"/>
  <c r="K99" i="47"/>
  <c r="F99" i="47"/>
  <c r="K98" i="47"/>
  <c r="H98" i="47"/>
  <c r="G98" i="47"/>
  <c r="F98" i="47"/>
  <c r="K97" i="47"/>
  <c r="F97" i="47"/>
  <c r="K96" i="47"/>
  <c r="H96" i="47"/>
  <c r="G96" i="47"/>
  <c r="F96" i="47"/>
  <c r="K95" i="47"/>
  <c r="F95" i="47"/>
  <c r="K94" i="47"/>
  <c r="H94" i="47"/>
  <c r="G94" i="47"/>
  <c r="F94" i="47"/>
  <c r="K93" i="47"/>
  <c r="F93" i="47"/>
  <c r="K92" i="47"/>
  <c r="H92" i="47"/>
  <c r="G92" i="47"/>
  <c r="F92" i="47"/>
  <c r="K91" i="47"/>
  <c r="F91" i="47"/>
  <c r="K90" i="47"/>
  <c r="H90" i="47"/>
  <c r="G90" i="47"/>
  <c r="F90" i="47"/>
  <c r="F89" i="47"/>
  <c r="H88" i="47"/>
  <c r="G88" i="47"/>
  <c r="F88" i="47"/>
  <c r="F87" i="47"/>
  <c r="H86" i="47"/>
  <c r="G86" i="47"/>
  <c r="F86" i="47"/>
  <c r="K85" i="47"/>
  <c r="F85" i="47"/>
  <c r="K84" i="47"/>
  <c r="H84" i="47"/>
  <c r="G84" i="47"/>
  <c r="F84" i="47"/>
  <c r="K83" i="47"/>
  <c r="F83" i="47"/>
  <c r="K82" i="47"/>
  <c r="H82" i="47"/>
  <c r="G82" i="47"/>
  <c r="F82" i="47"/>
  <c r="K81" i="47"/>
  <c r="F81" i="47"/>
  <c r="K80" i="47"/>
  <c r="H80" i="47"/>
  <c r="G80" i="47"/>
  <c r="F80" i="47"/>
  <c r="K79" i="47"/>
  <c r="F79" i="47"/>
  <c r="K78" i="47"/>
  <c r="H78" i="47"/>
  <c r="G78" i="47"/>
  <c r="F78" i="47"/>
  <c r="K77" i="47"/>
  <c r="F77" i="47"/>
  <c r="K76" i="47"/>
  <c r="H76" i="47"/>
  <c r="G76" i="47"/>
  <c r="F76" i="47"/>
  <c r="K75" i="47"/>
  <c r="F75" i="47"/>
  <c r="K74" i="47"/>
  <c r="H74" i="47"/>
  <c r="G74" i="47"/>
  <c r="F74" i="47"/>
  <c r="K73" i="47"/>
  <c r="F73" i="47"/>
  <c r="K72" i="47"/>
  <c r="H72" i="47"/>
  <c r="G72" i="47"/>
  <c r="F72" i="47"/>
  <c r="K71" i="47"/>
  <c r="F71" i="47"/>
  <c r="K70" i="47"/>
  <c r="H70" i="47"/>
  <c r="G70" i="47"/>
  <c r="F70" i="47"/>
  <c r="K69" i="47"/>
  <c r="F69" i="47"/>
  <c r="K68" i="47"/>
  <c r="H68" i="47"/>
  <c r="G68" i="47"/>
  <c r="F68" i="47"/>
  <c r="K67" i="47"/>
  <c r="F67" i="47"/>
  <c r="K66" i="47"/>
  <c r="H66" i="47"/>
  <c r="G66" i="47"/>
  <c r="F66" i="47"/>
  <c r="K65" i="47"/>
  <c r="F65" i="47"/>
  <c r="K64" i="47"/>
  <c r="H64" i="47"/>
  <c r="G64" i="47"/>
  <c r="F64" i="47"/>
  <c r="K63" i="47"/>
  <c r="F63" i="47"/>
  <c r="K62" i="47"/>
  <c r="H62" i="47"/>
  <c r="G62" i="47"/>
  <c r="F62" i="47"/>
  <c r="K61" i="47"/>
  <c r="F61" i="47"/>
  <c r="K60" i="47"/>
  <c r="H60" i="47"/>
  <c r="G60" i="47"/>
  <c r="F60" i="47"/>
  <c r="K59" i="47"/>
  <c r="F59" i="47"/>
  <c r="K58" i="47"/>
  <c r="H58" i="47"/>
  <c r="G58" i="47"/>
  <c r="F58" i="47"/>
  <c r="K57" i="47"/>
  <c r="F57" i="47"/>
  <c r="K56" i="47"/>
  <c r="H56" i="47"/>
  <c r="G56" i="47"/>
  <c r="F56" i="47"/>
  <c r="K55" i="47"/>
  <c r="F55" i="47"/>
  <c r="K54" i="47"/>
  <c r="H54" i="47"/>
  <c r="G54" i="47"/>
  <c r="F54" i="47"/>
  <c r="K53" i="47"/>
  <c r="F53" i="47"/>
  <c r="K52" i="47"/>
  <c r="H52" i="47"/>
  <c r="G52" i="47"/>
  <c r="F52" i="47"/>
  <c r="K51" i="47"/>
  <c r="F51" i="47"/>
  <c r="K50" i="47"/>
  <c r="H50" i="47"/>
  <c r="G50" i="47"/>
  <c r="F50" i="47"/>
  <c r="K49" i="47"/>
  <c r="F49" i="47"/>
  <c r="K48" i="47"/>
  <c r="H48" i="47"/>
  <c r="G48" i="47"/>
  <c r="F48" i="47"/>
  <c r="K47" i="47"/>
  <c r="F47" i="47"/>
  <c r="K46" i="47"/>
  <c r="H46" i="47"/>
  <c r="G46" i="47"/>
  <c r="F46" i="47"/>
  <c r="K45" i="47"/>
  <c r="F45" i="47"/>
  <c r="K44" i="47"/>
  <c r="H44" i="47"/>
  <c r="G44" i="47"/>
  <c r="F44" i="47"/>
  <c r="K43" i="47"/>
  <c r="F43" i="47"/>
  <c r="K42" i="47"/>
  <c r="H42" i="47"/>
  <c r="G42" i="47"/>
  <c r="F42" i="47"/>
  <c r="K41" i="47"/>
  <c r="F41" i="47"/>
  <c r="K40" i="47"/>
  <c r="H40" i="47"/>
  <c r="G40" i="47"/>
  <c r="F40" i="47"/>
  <c r="K39" i="47"/>
  <c r="F39" i="47"/>
  <c r="K38" i="47"/>
  <c r="H38" i="47"/>
  <c r="G38" i="47"/>
  <c r="F38" i="47"/>
  <c r="K37" i="47"/>
  <c r="F37" i="47"/>
  <c r="K36" i="47"/>
  <c r="H36" i="47"/>
  <c r="G36" i="47"/>
  <c r="F36" i="47"/>
  <c r="K35" i="47"/>
  <c r="F35" i="47"/>
  <c r="K34" i="47"/>
  <c r="H34" i="47"/>
  <c r="G34" i="47"/>
  <c r="F34" i="47"/>
  <c r="K33" i="47"/>
  <c r="F33" i="47"/>
  <c r="K32" i="47"/>
  <c r="H32" i="47"/>
  <c r="G32" i="47"/>
  <c r="F32" i="47"/>
  <c r="K31" i="47"/>
  <c r="F31" i="47"/>
  <c r="K30" i="47"/>
  <c r="H30" i="47"/>
  <c r="G30" i="47"/>
  <c r="F30" i="47"/>
  <c r="K29" i="47"/>
  <c r="F29" i="47"/>
  <c r="K28" i="47"/>
  <c r="H28" i="47"/>
  <c r="G28" i="47"/>
  <c r="F28" i="47"/>
  <c r="K27" i="47"/>
  <c r="F27" i="47"/>
  <c r="K26" i="47"/>
  <c r="H26" i="47"/>
  <c r="G26" i="47"/>
  <c r="F26" i="47"/>
  <c r="K25" i="47"/>
  <c r="F25" i="47"/>
  <c r="K24" i="47"/>
  <c r="H24" i="47"/>
  <c r="G24" i="47"/>
  <c r="F24" i="47"/>
  <c r="K23" i="47"/>
  <c r="F23" i="47"/>
  <c r="K22" i="47"/>
  <c r="H22" i="47"/>
  <c r="G22" i="47"/>
  <c r="F22" i="47"/>
  <c r="K21" i="47"/>
  <c r="F21" i="47"/>
  <c r="K20" i="47"/>
  <c r="H20" i="47"/>
  <c r="G20" i="47"/>
  <c r="F20" i="47"/>
  <c r="K19" i="47"/>
  <c r="F19" i="47"/>
  <c r="K18" i="47"/>
  <c r="H18" i="47"/>
  <c r="G18" i="47"/>
  <c r="F18" i="47"/>
  <c r="K17" i="47"/>
  <c r="F17" i="47"/>
  <c r="K16" i="47"/>
  <c r="H16" i="47"/>
  <c r="G16" i="47"/>
  <c r="F16" i="47"/>
  <c r="F15" i="47"/>
  <c r="K14" i="47"/>
  <c r="H14" i="47"/>
  <c r="G14" i="47"/>
  <c r="F14" i="47"/>
  <c r="F13" i="47"/>
  <c r="K12" i="47"/>
  <c r="H12" i="47"/>
  <c r="G12" i="47"/>
  <c r="F12" i="47"/>
  <c r="F11" i="47"/>
  <c r="K10" i="47"/>
  <c r="H10" i="47"/>
  <c r="G10" i="47"/>
  <c r="F10" i="47"/>
  <c r="F9" i="47"/>
  <c r="H8" i="47"/>
  <c r="G8" i="47"/>
  <c r="F8" i="47"/>
  <c r="F7" i="47"/>
  <c r="H6" i="47"/>
  <c r="G6" i="47"/>
  <c r="F6" i="47"/>
  <c r="F5" i="47"/>
  <c r="H4" i="47"/>
  <c r="G4" i="47"/>
  <c r="F4" i="47"/>
  <c r="F3" i="47"/>
  <c r="H2" i="47"/>
  <c r="G2" i="47"/>
  <c r="F2" i="47"/>
  <c r="K661" i="35" l="1"/>
  <c r="K662" i="35"/>
  <c r="N661" i="35"/>
  <c r="O661" i="35" s="1"/>
  <c r="N667" i="35"/>
  <c r="O667" i="35" s="1"/>
  <c r="K667" i="35"/>
  <c r="K668" i="35"/>
  <c r="N665" i="35"/>
  <c r="O665" i="35" s="1"/>
  <c r="K665" i="35"/>
  <c r="K666" i="35"/>
  <c r="N663" i="35"/>
  <c r="O663" i="35" s="1"/>
  <c r="K663" i="35"/>
  <c r="K664" i="35"/>
  <c r="K1052" i="34"/>
  <c r="L1052" i="34" s="1"/>
  <c r="K1058" i="34"/>
  <c r="L1058" i="34" s="1"/>
  <c r="K1056" i="34"/>
  <c r="L1056" i="34" s="1"/>
  <c r="K1054" i="34"/>
  <c r="L1054" i="34" s="1"/>
</calcChain>
</file>

<file path=xl/sharedStrings.xml><?xml version="1.0" encoding="utf-8"?>
<sst xmlns="http://schemas.openxmlformats.org/spreadsheetml/2006/main" count="4673" uniqueCount="2928">
  <si>
    <t>日期</t>
  </si>
  <si>
    <t>样品</t>
  </si>
  <si>
    <t>m</t>
  </si>
  <si>
    <t>m1</t>
  </si>
  <si>
    <t>m0</t>
  </si>
  <si>
    <t>A</t>
  </si>
  <si>
    <t>A平均</t>
  </si>
  <si>
    <t>质控</t>
  </si>
  <si>
    <t>34225-2</t>
  </si>
  <si>
    <t>34616-1</t>
  </si>
  <si>
    <t>34459-3</t>
  </si>
  <si>
    <t>34964-1</t>
  </si>
  <si>
    <t>35107-1</t>
  </si>
  <si>
    <t>35433-1</t>
  </si>
  <si>
    <t>35403-1</t>
  </si>
  <si>
    <t>35557-1</t>
  </si>
  <si>
    <t>35493-1</t>
  </si>
  <si>
    <t>35179-1</t>
  </si>
  <si>
    <t>36420-1</t>
  </si>
  <si>
    <t>36489-1</t>
  </si>
  <si>
    <t>17399-1</t>
  </si>
  <si>
    <t>复测</t>
  </si>
  <si>
    <t>35301</t>
  </si>
  <si>
    <t>35303</t>
  </si>
  <si>
    <t>35304</t>
  </si>
  <si>
    <t>17502</t>
  </si>
  <si>
    <t>17503</t>
  </si>
  <si>
    <t>17504</t>
  </si>
  <si>
    <t>17505</t>
  </si>
  <si>
    <t>17507</t>
  </si>
  <si>
    <t>17508</t>
  </si>
  <si>
    <t>102-1</t>
  </si>
  <si>
    <t>1136-1</t>
  </si>
  <si>
    <t>1136-3</t>
  </si>
  <si>
    <t>1136-8</t>
  </si>
  <si>
    <t>1136-9</t>
  </si>
  <si>
    <t>1242-1</t>
  </si>
  <si>
    <t>1309-1</t>
  </si>
  <si>
    <t>1352-1</t>
  </si>
  <si>
    <t>2367-1</t>
  </si>
  <si>
    <t>2193-1</t>
  </si>
  <si>
    <t>967-1</t>
  </si>
  <si>
    <t>967-2</t>
  </si>
  <si>
    <t>2874-1</t>
  </si>
  <si>
    <t>661-1</t>
  </si>
  <si>
    <t>2766-1</t>
  </si>
  <si>
    <t>4033-2</t>
  </si>
  <si>
    <t>2248-1</t>
  </si>
  <si>
    <t>2248-2</t>
  </si>
  <si>
    <t>2687-1</t>
  </si>
  <si>
    <t>5598-1</t>
  </si>
  <si>
    <t>5523-1</t>
  </si>
  <si>
    <t>5559-1</t>
  </si>
  <si>
    <t>6273-1</t>
  </si>
  <si>
    <t>5643-2</t>
  </si>
  <si>
    <t>6404-1</t>
  </si>
  <si>
    <t>6406-1</t>
  </si>
  <si>
    <t>8019-3</t>
  </si>
  <si>
    <t>8019-6</t>
  </si>
  <si>
    <t>8019-12</t>
  </si>
  <si>
    <t>11388-1</t>
  </si>
  <si>
    <t>13337-1</t>
  </si>
  <si>
    <t>33731-1</t>
  </si>
  <si>
    <t>33731-2</t>
  </si>
  <si>
    <t>37886-2</t>
  </si>
  <si>
    <t>37886-3</t>
  </si>
  <si>
    <t>20837-1</t>
  </si>
  <si>
    <t>20837-2</t>
  </si>
  <si>
    <t>41933-2</t>
  </si>
  <si>
    <t>24052-3</t>
  </si>
  <si>
    <t>1234-4</t>
  </si>
  <si>
    <t>13340-1</t>
  </si>
  <si>
    <t>13340-2</t>
  </si>
  <si>
    <t>13340-3</t>
  </si>
  <si>
    <t>13340-4</t>
  </si>
  <si>
    <t>13340-5</t>
  </si>
  <si>
    <t>13340-6</t>
  </si>
  <si>
    <t>13340-7</t>
  </si>
  <si>
    <t>13340-8</t>
  </si>
  <si>
    <t>13340-9</t>
  </si>
  <si>
    <t>1504001</t>
  </si>
  <si>
    <t>1504002</t>
  </si>
  <si>
    <t>1504003</t>
  </si>
  <si>
    <t>1504004</t>
  </si>
  <si>
    <t>1504005</t>
  </si>
  <si>
    <t>1504006</t>
  </si>
  <si>
    <t>1504007</t>
  </si>
  <si>
    <t>1504008</t>
  </si>
  <si>
    <t>1504009</t>
  </si>
  <si>
    <t>1504010</t>
  </si>
  <si>
    <t>1504011</t>
  </si>
  <si>
    <t>1504012</t>
  </si>
  <si>
    <t>1504013</t>
  </si>
  <si>
    <t>1504014</t>
  </si>
  <si>
    <t>1504015</t>
  </si>
  <si>
    <t>25795-1</t>
  </si>
  <si>
    <t>25795-2</t>
  </si>
  <si>
    <t>16020-1</t>
  </si>
  <si>
    <t>16020-2</t>
  </si>
  <si>
    <t>16020-3</t>
  </si>
  <si>
    <t>16020-4</t>
  </si>
  <si>
    <t>26892-1</t>
  </si>
  <si>
    <t>26892-2</t>
  </si>
  <si>
    <t>26892-3</t>
  </si>
  <si>
    <t>26892-9</t>
  </si>
  <si>
    <t>27156-1</t>
  </si>
  <si>
    <t>16650-1</t>
  </si>
  <si>
    <t>27169-11</t>
  </si>
  <si>
    <t>27169-13</t>
  </si>
  <si>
    <t>27156-2</t>
  </si>
  <si>
    <t>18081-1</t>
  </si>
  <si>
    <t>18081-2</t>
  </si>
  <si>
    <t>28305-4</t>
  </si>
  <si>
    <t>20599-1</t>
  </si>
  <si>
    <t>21000-1</t>
  </si>
  <si>
    <t>5188-1</t>
  </si>
  <si>
    <t>35174-1</t>
  </si>
  <si>
    <t>35328-1</t>
  </si>
  <si>
    <t>35328-2</t>
  </si>
  <si>
    <t>22274-1</t>
  </si>
  <si>
    <t>35764-1</t>
  </si>
  <si>
    <t>39661-1</t>
  </si>
  <si>
    <t>35189-1</t>
  </si>
  <si>
    <t>35189-2</t>
  </si>
  <si>
    <t>35189-3</t>
  </si>
  <si>
    <t>35189-4</t>
  </si>
  <si>
    <t>35189-5</t>
  </si>
  <si>
    <t>35189-6</t>
  </si>
  <si>
    <t>35508-1</t>
  </si>
  <si>
    <t>53465-1</t>
  </si>
  <si>
    <t>35390-1</t>
  </si>
  <si>
    <t>53465-2</t>
  </si>
  <si>
    <t>36436-1</t>
  </si>
  <si>
    <t>56355-1</t>
  </si>
  <si>
    <t>56355-2</t>
  </si>
  <si>
    <t>56439-1</t>
  </si>
  <si>
    <t>57075-1</t>
  </si>
  <si>
    <t>56705-1</t>
  </si>
  <si>
    <t>56705-2</t>
  </si>
  <si>
    <t>56705-3</t>
  </si>
  <si>
    <t>45140-8</t>
  </si>
  <si>
    <t>00737-1</t>
  </si>
  <si>
    <t>1995-1</t>
  </si>
  <si>
    <t>02832-1</t>
  </si>
  <si>
    <t>2243-3</t>
  </si>
  <si>
    <t>04909-7</t>
  </si>
  <si>
    <t>02350-1</t>
  </si>
  <si>
    <t>02350-2</t>
  </si>
  <si>
    <t>02350-3</t>
  </si>
  <si>
    <t>02350-4</t>
  </si>
  <si>
    <t>02350-5</t>
  </si>
  <si>
    <t>02350-6</t>
  </si>
  <si>
    <t>02350-7</t>
  </si>
  <si>
    <t>02350-8</t>
  </si>
  <si>
    <t>02350-9</t>
  </si>
  <si>
    <t>02350-10</t>
  </si>
  <si>
    <t>02350-11</t>
  </si>
  <si>
    <t>02350-12</t>
  </si>
  <si>
    <t>05118-1</t>
  </si>
  <si>
    <t>5431-1</t>
  </si>
  <si>
    <t>5431-2</t>
  </si>
  <si>
    <t>06260-2</t>
  </si>
  <si>
    <t>09852-1</t>
  </si>
  <si>
    <t>09886-1</t>
  </si>
  <si>
    <t>06882-1</t>
  </si>
  <si>
    <t>水分</t>
  </si>
  <si>
    <t>10189-2</t>
  </si>
  <si>
    <t>12461-1</t>
  </si>
  <si>
    <t>批号</t>
  </si>
  <si>
    <t>硫代硫酸钠实际体积</t>
  </si>
  <si>
    <t>硫代硫酸钠实际浓度mol/L2507N</t>
  </si>
  <si>
    <t>硫代硫酸钠体积转换-0.0323mol/L</t>
  </si>
  <si>
    <t>碘实际体积0.0323mol/L2604B</t>
  </si>
  <si>
    <t>碘实际浓度mol/L</t>
  </si>
  <si>
    <t>碘转换体积mol/L</t>
  </si>
  <si>
    <t>A-B</t>
  </si>
  <si>
    <t>I</t>
  </si>
  <si>
    <t>还原糖结果计算</t>
  </si>
  <si>
    <t>平均值</t>
  </si>
  <si>
    <t>相对误差</t>
  </si>
  <si>
    <t>8.24  Z-2301E04</t>
  </si>
  <si>
    <t>20982-1</t>
  </si>
  <si>
    <t>Q-W-D2-2306C08</t>
  </si>
  <si>
    <t>10161-4</t>
  </si>
  <si>
    <t>8.28  Z-2301E09</t>
  </si>
  <si>
    <t>10770-5</t>
  </si>
  <si>
    <t>Q-W-D2-2306C09</t>
  </si>
  <si>
    <t>10770-6</t>
  </si>
  <si>
    <t>10770-10</t>
  </si>
  <si>
    <t>10770-11</t>
  </si>
  <si>
    <t>10686-7</t>
  </si>
  <si>
    <t>22115-1</t>
  </si>
  <si>
    <t>12091-1</t>
  </si>
  <si>
    <t>24626-1</t>
  </si>
  <si>
    <t>12530-1</t>
  </si>
  <si>
    <t>12724-14</t>
  </si>
  <si>
    <t>12798-15</t>
  </si>
  <si>
    <t>12798-16</t>
  </si>
  <si>
    <t>25936-1</t>
  </si>
  <si>
    <t>13602-1</t>
  </si>
  <si>
    <t>12944-7</t>
  </si>
  <si>
    <t>12949-8</t>
  </si>
  <si>
    <t>12949-16</t>
  </si>
  <si>
    <t xml:space="preserve">    </t>
  </si>
  <si>
    <t>27556-1</t>
  </si>
  <si>
    <t>29256-1</t>
  </si>
  <si>
    <t>29273-4</t>
  </si>
  <si>
    <t>14875-2</t>
  </si>
  <si>
    <t>15307-4</t>
  </si>
  <si>
    <t>15307-5</t>
  </si>
  <si>
    <t>15307-11</t>
  </si>
  <si>
    <t>31083-4</t>
  </si>
  <si>
    <t>15453-6</t>
  </si>
  <si>
    <t>16053-1</t>
  </si>
  <si>
    <t>16721-3</t>
  </si>
  <si>
    <t>00832-1</t>
  </si>
  <si>
    <t>953-1</t>
  </si>
  <si>
    <t>67-6</t>
  </si>
  <si>
    <t>584-7</t>
  </si>
  <si>
    <t>1209-4</t>
  </si>
  <si>
    <t>1208-3</t>
  </si>
  <si>
    <t>1209-5</t>
  </si>
  <si>
    <t>1209-6</t>
  </si>
  <si>
    <t>3337-1</t>
  </si>
  <si>
    <t>3370-6</t>
  </si>
  <si>
    <t>3370-7</t>
  </si>
  <si>
    <t>3018-17</t>
  </si>
  <si>
    <t>3430-3</t>
  </si>
  <si>
    <t>17820-1</t>
  </si>
  <si>
    <t>8509-1</t>
  </si>
  <si>
    <t>8493-1</t>
  </si>
  <si>
    <t>9874-5</t>
  </si>
  <si>
    <t>9874-1</t>
  </si>
  <si>
    <t>24044-1</t>
  </si>
  <si>
    <t>13140-6</t>
  </si>
  <si>
    <t>26544-3</t>
  </si>
  <si>
    <t>13656-2</t>
  </si>
  <si>
    <t>27854-1</t>
  </si>
  <si>
    <t>27462-2</t>
  </si>
  <si>
    <t>27462-1</t>
  </si>
  <si>
    <t>27455-1</t>
  </si>
  <si>
    <t>27611-1</t>
  </si>
  <si>
    <t>18878-1</t>
  </si>
  <si>
    <t>17514-1</t>
  </si>
  <si>
    <t>18201-10</t>
  </si>
  <si>
    <t>36815-1</t>
  </si>
  <si>
    <t>36815-2</t>
  </si>
  <si>
    <t>36815-3</t>
  </si>
  <si>
    <t>21951-1</t>
  </si>
  <si>
    <t>22339-1</t>
  </si>
  <si>
    <t>41852-1</t>
  </si>
  <si>
    <t>22765-18</t>
  </si>
  <si>
    <t>22643-11</t>
  </si>
  <si>
    <t>22643-10</t>
  </si>
  <si>
    <t>24077-2</t>
  </si>
  <si>
    <t>24077-3</t>
  </si>
  <si>
    <t>24487-1</t>
  </si>
  <si>
    <t>24726-3</t>
  </si>
  <si>
    <t>24797-2</t>
  </si>
  <si>
    <t>25166-1</t>
  </si>
  <si>
    <t>25241-1</t>
  </si>
  <si>
    <t>25278-4</t>
  </si>
  <si>
    <t>26011-1</t>
  </si>
  <si>
    <t>26175-1</t>
  </si>
  <si>
    <t>50650-1</t>
  </si>
  <si>
    <t>27140-1</t>
  </si>
  <si>
    <t>29815-5</t>
  </si>
  <si>
    <t>29696-1</t>
  </si>
  <si>
    <t>314-10</t>
  </si>
  <si>
    <t>314-11</t>
  </si>
  <si>
    <t>28002-3</t>
  </si>
  <si>
    <t>328-1</t>
  </si>
  <si>
    <t>2853-1</t>
  </si>
  <si>
    <t>5363-1</t>
  </si>
  <si>
    <t>5296-1</t>
  </si>
  <si>
    <t>5277-1</t>
  </si>
  <si>
    <t>5833-4</t>
  </si>
  <si>
    <t>5336-5</t>
  </si>
  <si>
    <t>5800-2</t>
  </si>
  <si>
    <t>10209-1</t>
  </si>
  <si>
    <t>9688-1</t>
  </si>
  <si>
    <t>6450-2</t>
  </si>
  <si>
    <t>10714-3</t>
  </si>
  <si>
    <t>6785-6</t>
  </si>
  <si>
    <t>12550-5</t>
  </si>
  <si>
    <t>7937-1</t>
  </si>
  <si>
    <t>13454-1</t>
  </si>
  <si>
    <t>9097-1</t>
  </si>
  <si>
    <t>9152-5</t>
  </si>
  <si>
    <t>8554-1</t>
  </si>
  <si>
    <t>8383-7</t>
  </si>
  <si>
    <t>15586-1</t>
  </si>
  <si>
    <t>14104-1</t>
  </si>
  <si>
    <t>7953-12</t>
  </si>
  <si>
    <t>17000-1</t>
  </si>
  <si>
    <t>17000-2</t>
  </si>
  <si>
    <t>9754-6</t>
  </si>
  <si>
    <t>17341-4</t>
  </si>
  <si>
    <t>9490-7</t>
  </si>
  <si>
    <t>10057-3</t>
  </si>
  <si>
    <t>10534-16</t>
  </si>
  <si>
    <t>19233-2</t>
  </si>
  <si>
    <t>19660-1</t>
  </si>
  <si>
    <t>20806-7</t>
  </si>
  <si>
    <t>21287-2</t>
  </si>
  <si>
    <t>12932-1</t>
  </si>
  <si>
    <t>12932-2</t>
  </si>
  <si>
    <t>24208-1</t>
  </si>
  <si>
    <t>14098-7</t>
  </si>
  <si>
    <t>25903-1</t>
  </si>
  <si>
    <t>25903-2</t>
  </si>
  <si>
    <t>24922-1</t>
  </si>
  <si>
    <t>15419-1</t>
  </si>
  <si>
    <t>17337-7</t>
  </si>
  <si>
    <t>17337-8</t>
  </si>
  <si>
    <t>17337-9</t>
  </si>
  <si>
    <t>17351-6</t>
  </si>
  <si>
    <t>17863-6</t>
  </si>
  <si>
    <t>18102-1</t>
  </si>
  <si>
    <t>18449-1</t>
  </si>
  <si>
    <t>30561-2</t>
  </si>
  <si>
    <t>30721-1</t>
  </si>
  <si>
    <t>34786-1</t>
  </si>
  <si>
    <t>34786-2</t>
  </si>
  <si>
    <t>35076-1</t>
  </si>
  <si>
    <t>34999-1</t>
  </si>
  <si>
    <t>34999-2</t>
  </si>
  <si>
    <t>35010-1</t>
  </si>
  <si>
    <t>35874-1</t>
  </si>
  <si>
    <t>35981-1</t>
  </si>
  <si>
    <t>39128-1</t>
  </si>
  <si>
    <t>41546-3</t>
  </si>
  <si>
    <t>41546-5</t>
  </si>
  <si>
    <t>19762-10</t>
  </si>
  <si>
    <t>41820-2</t>
  </si>
  <si>
    <t>44063-1</t>
  </si>
  <si>
    <t>45008-4</t>
  </si>
  <si>
    <t>45706-1</t>
  </si>
  <si>
    <t>45706-2</t>
  </si>
  <si>
    <t>47184-5</t>
  </si>
  <si>
    <t>32088-1</t>
  </si>
  <si>
    <t>51234-2</t>
  </si>
  <si>
    <t>33217-11</t>
  </si>
  <si>
    <t>33615-9</t>
  </si>
  <si>
    <t>35421-2</t>
  </si>
  <si>
    <t>35421-1</t>
  </si>
  <si>
    <t>54027-1</t>
  </si>
  <si>
    <t>57256-2</t>
  </si>
  <si>
    <t>2026.1.5</t>
  </si>
  <si>
    <t>37824-7</t>
  </si>
  <si>
    <t>37976-4</t>
  </si>
  <si>
    <t>2026.1.6</t>
  </si>
  <si>
    <t>37885-4</t>
  </si>
  <si>
    <t>37885-9</t>
  </si>
  <si>
    <t>2026.1.8</t>
  </si>
  <si>
    <t>37885-10</t>
  </si>
  <si>
    <t>37885-11</t>
  </si>
  <si>
    <t>2026.1.14</t>
  </si>
  <si>
    <t>00738-5</t>
  </si>
  <si>
    <r>
      <rPr>
        <sz val="14"/>
        <color theme="1"/>
        <rFont val="等线"/>
        <family val="3"/>
        <charset val="134"/>
        <scheme val="minor"/>
      </rPr>
      <t>2</t>
    </r>
    <r>
      <rPr>
        <sz val="14"/>
        <color theme="1"/>
        <rFont val="等线"/>
        <family val="3"/>
        <charset val="134"/>
        <scheme val="minor"/>
      </rPr>
      <t>026.1.17</t>
    </r>
  </si>
  <si>
    <r>
      <rPr>
        <sz val="14"/>
        <color theme="1"/>
        <rFont val="等线"/>
        <family val="3"/>
        <charset val="134"/>
        <scheme val="minor"/>
      </rPr>
      <t>0</t>
    </r>
    <r>
      <rPr>
        <sz val="14"/>
        <color theme="1"/>
        <rFont val="等线"/>
        <family val="3"/>
        <charset val="134"/>
        <scheme val="minor"/>
      </rPr>
      <t>1396-7</t>
    </r>
  </si>
  <si>
    <t>2026.1.19</t>
  </si>
  <si>
    <t>2026.1.22</t>
  </si>
  <si>
    <t>02839-1</t>
  </si>
  <si>
    <t>2026.1.23</t>
  </si>
  <si>
    <t>03506-12</t>
  </si>
  <si>
    <t>2026.1.26</t>
  </si>
  <si>
    <t>03721-1</t>
  </si>
  <si>
    <t>03721-2</t>
  </si>
  <si>
    <t>2026.2.5</t>
  </si>
  <si>
    <t>05848-1</t>
  </si>
  <si>
    <t>2026.2.10</t>
  </si>
  <si>
    <t>05577-1</t>
  </si>
  <si>
    <t>2026.2.12</t>
  </si>
  <si>
    <t>05766-1</t>
  </si>
  <si>
    <t>05766-2</t>
  </si>
  <si>
    <t>2026.3.11</t>
  </si>
  <si>
    <t>09242-1</t>
  </si>
  <si>
    <t>2026.3.19</t>
  </si>
  <si>
    <t>10702-2</t>
  </si>
  <si>
    <t>09040-1</t>
  </si>
  <si>
    <t>09040-2</t>
  </si>
  <si>
    <t>09040-4</t>
  </si>
  <si>
    <t>09040-5</t>
  </si>
  <si>
    <t>12489-1</t>
  </si>
  <si>
    <t>12843-1</t>
  </si>
  <si>
    <t>10533-4</t>
  </si>
  <si>
    <t>08755-5</t>
  </si>
  <si>
    <t>10969-3</t>
  </si>
  <si>
    <t>10152-5</t>
  </si>
  <si>
    <t>10319-10</t>
  </si>
  <si>
    <t>13410-6</t>
  </si>
  <si>
    <t>15856-17</t>
  </si>
  <si>
    <t>23044-1</t>
  </si>
  <si>
    <t>23044-2</t>
  </si>
  <si>
    <t>20727-1</t>
  </si>
  <si>
    <t>20727-2</t>
  </si>
  <si>
    <t>20727-3</t>
  </si>
  <si>
    <t>29004-15</t>
  </si>
  <si>
    <t xml:space="preserve"> </t>
  </si>
  <si>
    <t>28835-1</t>
  </si>
  <si>
    <t>28835-2</t>
  </si>
  <si>
    <t>27118-1</t>
  </si>
  <si>
    <t>22492-6</t>
  </si>
  <si>
    <t>24204-7</t>
  </si>
  <si>
    <t>24204-8</t>
  </si>
  <si>
    <t>24204-10</t>
  </si>
  <si>
    <t>24729-23</t>
  </si>
  <si>
    <t>名称</t>
  </si>
  <si>
    <t>质量m</t>
  </si>
  <si>
    <t>滴定体积V</t>
  </si>
  <si>
    <t>酒石酸相当于还原糖质量m1</t>
  </si>
  <si>
    <t>稀释倍数</t>
  </si>
  <si>
    <t>还原糖X</t>
  </si>
  <si>
    <t>总糖R</t>
  </si>
  <si>
    <t>甜面酱</t>
  </si>
  <si>
    <t>5885-4</t>
  </si>
  <si>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3"/>
        <charset val="134"/>
        <scheme val="minor"/>
      </rPr>
      <t>796-3</t>
    </r>
  </si>
  <si>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3"/>
        <charset val="134"/>
        <scheme val="minor"/>
      </rPr>
      <t>581-10</t>
    </r>
  </si>
  <si>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3"/>
        <charset val="134"/>
        <scheme val="minor"/>
      </rPr>
      <t>831-6</t>
    </r>
  </si>
  <si>
    <t>12758-1</t>
  </si>
  <si>
    <t>方法验证</t>
  </si>
  <si>
    <t>藕粉</t>
  </si>
  <si>
    <t>12718-3</t>
  </si>
  <si>
    <t>12913-1</t>
  </si>
  <si>
    <t>12913-2</t>
  </si>
  <si>
    <t>12739-1</t>
  </si>
  <si>
    <t>12739-3</t>
  </si>
  <si>
    <t>14327-1</t>
  </si>
  <si>
    <t>8316-1</t>
  </si>
  <si>
    <t>反</t>
  </si>
  <si>
    <t>8316-2</t>
  </si>
  <si>
    <t>8443-1</t>
  </si>
  <si>
    <t>8443-4</t>
  </si>
  <si>
    <t>8315-1</t>
  </si>
  <si>
    <t>11770-1</t>
  </si>
  <si>
    <t>11770-2</t>
  </si>
  <si>
    <t>11517-1</t>
  </si>
  <si>
    <t>24374-2</t>
  </si>
  <si>
    <t>24453-1</t>
  </si>
  <si>
    <t>24453-2</t>
  </si>
  <si>
    <t>12654-1</t>
  </si>
  <si>
    <t>12848-1</t>
  </si>
  <si>
    <t>12848-2</t>
  </si>
  <si>
    <t>12781-1</t>
  </si>
  <si>
    <t>13240-2</t>
  </si>
  <si>
    <t>13041-8</t>
  </si>
  <si>
    <t>比对</t>
  </si>
  <si>
    <t>15836-1</t>
  </si>
  <si>
    <t>15836-2</t>
  </si>
  <si>
    <t>15836-3</t>
  </si>
  <si>
    <t>15836-4</t>
  </si>
  <si>
    <t>15836-5</t>
  </si>
  <si>
    <t>15836-6</t>
  </si>
  <si>
    <t>15836-7</t>
  </si>
  <si>
    <t>15836-8</t>
  </si>
  <si>
    <t>15836-9</t>
  </si>
  <si>
    <t>15836-10</t>
  </si>
  <si>
    <t>15836-11</t>
  </si>
  <si>
    <t>15836-12</t>
  </si>
  <si>
    <t>15836-13</t>
  </si>
  <si>
    <t>15836-14</t>
  </si>
  <si>
    <t>15836-15</t>
  </si>
  <si>
    <t>15836-16</t>
  </si>
  <si>
    <t>1141-1</t>
  </si>
  <si>
    <t>1141-4</t>
  </si>
  <si>
    <t>10634-1</t>
  </si>
  <si>
    <t>海参</t>
  </si>
  <si>
    <t>34066-1</t>
  </si>
  <si>
    <t>19687-1</t>
  </si>
  <si>
    <t>3181-2</t>
  </si>
  <si>
    <t>3181-3</t>
  </si>
  <si>
    <t>3181-4</t>
  </si>
  <si>
    <t>20196-1</t>
  </si>
  <si>
    <t>20661-1</t>
  </si>
  <si>
    <t>4218-1</t>
  </si>
  <si>
    <t>25381-1</t>
  </si>
  <si>
    <t>25381-2</t>
  </si>
  <si>
    <t>25381-3</t>
  </si>
  <si>
    <t>25381-4</t>
  </si>
  <si>
    <t>47863-1</t>
  </si>
  <si>
    <t>47863-2</t>
  </si>
  <si>
    <t>47863-3</t>
  </si>
  <si>
    <t>48608-1</t>
  </si>
  <si>
    <t>26513-1</t>
  </si>
  <si>
    <t>26513-2</t>
  </si>
  <si>
    <t>26513-3</t>
  </si>
  <si>
    <t>26513-4</t>
  </si>
  <si>
    <t>26513-5</t>
  </si>
  <si>
    <t>27438-1</t>
  </si>
  <si>
    <t>27438-2</t>
  </si>
  <si>
    <t>120-1</t>
  </si>
  <si>
    <t>512-1</t>
  </si>
  <si>
    <t>335-1</t>
  </si>
  <si>
    <t>1956-1</t>
  </si>
  <si>
    <t>3412-1</t>
  </si>
  <si>
    <t>3412-2</t>
  </si>
  <si>
    <t>3250-1</t>
  </si>
  <si>
    <t>3250-2</t>
  </si>
  <si>
    <t>5756-1</t>
  </si>
  <si>
    <t>10556-1</t>
  </si>
  <si>
    <t>28996-1</t>
  </si>
  <si>
    <t>28996-2</t>
  </si>
  <si>
    <t>28996-3</t>
  </si>
  <si>
    <t>28756-1</t>
  </si>
  <si>
    <t>28756-2</t>
  </si>
  <si>
    <t>28756-3</t>
  </si>
  <si>
    <t>28756-4</t>
  </si>
  <si>
    <t>4382-7</t>
  </si>
  <si>
    <t>18171-1</t>
  </si>
  <si>
    <t>未检出</t>
  </si>
  <si>
    <t>/</t>
  </si>
  <si>
    <t>29491-1</t>
  </si>
  <si>
    <t>184492</t>
  </si>
  <si>
    <t>18335-1</t>
  </si>
  <si>
    <t>43538-7</t>
  </si>
  <si>
    <t>43538-8</t>
  </si>
  <si>
    <t>28464-1</t>
  </si>
  <si>
    <t>44139-1</t>
  </si>
  <si>
    <t>44413-1</t>
  </si>
  <si>
    <t>45703-1</t>
  </si>
  <si>
    <t>44294-1</t>
  </si>
  <si>
    <t>10319-11</t>
  </si>
  <si>
    <t>日期-正滴</t>
  </si>
  <si>
    <t>稀释倍数-F</t>
  </si>
  <si>
    <t>总糖滴定体积V3</t>
  </si>
  <si>
    <t>酒石酸相当于还原糖质量m1--A</t>
  </si>
  <si>
    <t>蔗糖稀释倍数F1</t>
  </si>
  <si>
    <t>蔗糖滴定体积V6</t>
  </si>
  <si>
    <t>蔗糖g/100g</t>
  </si>
  <si>
    <t>相对误差%</t>
  </si>
  <si>
    <t>日期--反滴</t>
  </si>
  <si>
    <t>酒石酸相当于还原糖质量m1-A</t>
  </si>
  <si>
    <t>样品消耗标准溶液体积（P-V)</t>
  </si>
  <si>
    <t>总糖-g/100g</t>
  </si>
  <si>
    <t>OATOAT植物燕麦奶原味</t>
  </si>
  <si>
    <t>657-1</t>
  </si>
  <si>
    <t>657-2</t>
  </si>
  <si>
    <t>OATOAT植物燕麦奶椰子味</t>
  </si>
  <si>
    <t>5950-1</t>
  </si>
  <si>
    <t>3980-1</t>
  </si>
  <si>
    <t>124-2</t>
  </si>
  <si>
    <t>原样</t>
  </si>
  <si>
    <t>1648-1</t>
  </si>
  <si>
    <t>6761-1</t>
  </si>
  <si>
    <t>1648-2</t>
  </si>
  <si>
    <t>6699-1</t>
  </si>
  <si>
    <t>3807-1</t>
  </si>
  <si>
    <t>3483-1</t>
  </si>
  <si>
    <t>4059-1</t>
  </si>
  <si>
    <t>4511-11</t>
  </si>
  <si>
    <t>4709-3</t>
  </si>
  <si>
    <t>4709-2</t>
  </si>
  <si>
    <t>5519-2</t>
  </si>
  <si>
    <t>7488-12</t>
  </si>
  <si>
    <t>7488-14</t>
  </si>
  <si>
    <t>初测</t>
  </si>
  <si>
    <t>8655-1</t>
  </si>
  <si>
    <t>8268-3</t>
  </si>
  <si>
    <t>8643-3</t>
  </si>
  <si>
    <t>9188-12</t>
  </si>
  <si>
    <t>11639-1</t>
  </si>
  <si>
    <t>12154-5</t>
  </si>
  <si>
    <t>13447-1</t>
  </si>
  <si>
    <t>13892-4</t>
  </si>
  <si>
    <t>13892-1</t>
  </si>
  <si>
    <t>13892-2</t>
  </si>
  <si>
    <t>13673-4</t>
  </si>
  <si>
    <t>15947-1</t>
  </si>
  <si>
    <t>15947-2</t>
  </si>
  <si>
    <t>16046-1</t>
  </si>
  <si>
    <t>16046-2</t>
  </si>
  <si>
    <t>698比对</t>
  </si>
  <si>
    <t>18914-1</t>
  </si>
  <si>
    <t>反-正</t>
  </si>
  <si>
    <t>34386-5</t>
  </si>
  <si>
    <t>41851-1</t>
  </si>
  <si>
    <t>总糖g/100g</t>
  </si>
  <si>
    <t>2305-1</t>
  </si>
  <si>
    <t>9695.31（以葡萄糖计）</t>
  </si>
  <si>
    <t>香肠报告</t>
  </si>
  <si>
    <t>肉松</t>
  </si>
  <si>
    <t>2847-1</t>
  </si>
  <si>
    <t>2847-2</t>
  </si>
  <si>
    <t>3054-1</t>
  </si>
  <si>
    <t>3387-2</t>
  </si>
  <si>
    <t>3779-1</t>
  </si>
  <si>
    <t>3579-9</t>
  </si>
  <si>
    <t>10782方法</t>
  </si>
  <si>
    <t>重打单子</t>
  </si>
  <si>
    <t>3579-12</t>
  </si>
  <si>
    <t>3931-2</t>
  </si>
  <si>
    <t>3931-5</t>
  </si>
  <si>
    <t>3853-1</t>
  </si>
  <si>
    <t>3579-11</t>
  </si>
  <si>
    <t>4332-1</t>
  </si>
  <si>
    <t>4495-1</t>
  </si>
  <si>
    <t>以蔗糖计</t>
  </si>
  <si>
    <t>4495-2</t>
  </si>
  <si>
    <t>4495-3</t>
  </si>
  <si>
    <t>4495-4</t>
  </si>
  <si>
    <t>4495-5</t>
  </si>
  <si>
    <t>4586-1</t>
  </si>
  <si>
    <t>-3</t>
  </si>
  <si>
    <t>-2</t>
  </si>
  <si>
    <t>5362-1</t>
  </si>
  <si>
    <t>5347-1</t>
  </si>
  <si>
    <t>5558-7</t>
  </si>
  <si>
    <t>4</t>
  </si>
  <si>
    <t>5695-9</t>
  </si>
  <si>
    <t>4.0121</t>
  </si>
  <si>
    <t>5549-1</t>
  </si>
  <si>
    <t>5521-1</t>
  </si>
  <si>
    <t>5916-1</t>
  </si>
  <si>
    <t>5916-2</t>
  </si>
  <si>
    <t>5916-3</t>
  </si>
  <si>
    <t>5916-4</t>
  </si>
  <si>
    <t>5949-1</t>
  </si>
  <si>
    <t>蔗糖</t>
  </si>
  <si>
    <t>6385-1</t>
  </si>
  <si>
    <t>6385-2</t>
  </si>
  <si>
    <t>6385-3</t>
  </si>
  <si>
    <t>6385-4</t>
  </si>
  <si>
    <t>6499-1</t>
  </si>
  <si>
    <t>13738-1</t>
  </si>
  <si>
    <t>13998-1</t>
  </si>
  <si>
    <t>14103-1</t>
  </si>
  <si>
    <t>14103-2</t>
  </si>
  <si>
    <t>13682-1</t>
  </si>
  <si>
    <t>13682-2</t>
  </si>
  <si>
    <t>13712-1</t>
  </si>
  <si>
    <t>6963-1</t>
  </si>
  <si>
    <t>6938-2</t>
  </si>
  <si>
    <t>葡萄干方法验证NY/T 705-2023 葡萄干</t>
  </si>
  <si>
    <t>》65</t>
  </si>
  <si>
    <t>冻痴雪糕</t>
  </si>
  <si>
    <t>GB/T 31321-2014 冷冻饮品检验方法</t>
  </si>
  <si>
    <t>15113-1</t>
  </si>
  <si>
    <t>15113-2</t>
  </si>
  <si>
    <t>14837-1</t>
  </si>
  <si>
    <t>15095-1</t>
  </si>
  <si>
    <t>14948-1</t>
  </si>
  <si>
    <t>8158-1</t>
  </si>
  <si>
    <t>11784-1</t>
  </si>
  <si>
    <t>11784-2</t>
  </si>
  <si>
    <t>11784-3</t>
  </si>
  <si>
    <t>11772-1</t>
  </si>
  <si>
    <t>11772-2</t>
  </si>
  <si>
    <t>11772-3</t>
  </si>
  <si>
    <t>11772-4</t>
  </si>
  <si>
    <t>9695.31</t>
  </si>
  <si>
    <t>12066-1</t>
  </si>
  <si>
    <t>11993-2</t>
  </si>
  <si>
    <t>24607-1</t>
  </si>
  <si>
    <t>12279-1</t>
  </si>
  <si>
    <t>12745-1</t>
  </si>
  <si>
    <t>12745-2</t>
  </si>
  <si>
    <t>12745-3</t>
  </si>
  <si>
    <t>12745-4</t>
  </si>
  <si>
    <t>12775-1</t>
  </si>
  <si>
    <t>12968-4</t>
  </si>
  <si>
    <t>12968-5</t>
  </si>
  <si>
    <t>8086-1</t>
  </si>
  <si>
    <t>13226-1</t>
  </si>
  <si>
    <t>13580-2</t>
  </si>
  <si>
    <t>13806-1</t>
  </si>
  <si>
    <t>14118-1</t>
  </si>
  <si>
    <t>2186-1</t>
  </si>
  <si>
    <t>1807-4</t>
  </si>
  <si>
    <t>7856-3</t>
  </si>
  <si>
    <t>比对伊利</t>
  </si>
  <si>
    <t>20428-1</t>
  </si>
  <si>
    <t>20428-4</t>
  </si>
  <si>
    <t>20820-2</t>
  </si>
  <si>
    <t>16444-1</t>
  </si>
  <si>
    <t>16444-2</t>
  </si>
  <si>
    <t>31797-2</t>
  </si>
  <si>
    <t>18220-1</t>
  </si>
  <si>
    <t>34119-2</t>
  </si>
  <si>
    <t>34119-1</t>
  </si>
  <si>
    <t>34445-1</t>
  </si>
  <si>
    <t>34178-1</t>
  </si>
  <si>
    <t>34178-2</t>
  </si>
  <si>
    <t>34178-3</t>
  </si>
  <si>
    <t>34193-2</t>
  </si>
  <si>
    <t>34193-1</t>
  </si>
  <si>
    <t>36838-1</t>
  </si>
  <si>
    <t>22057-2</t>
  </si>
  <si>
    <t>22080-1</t>
  </si>
  <si>
    <t>41077-10</t>
  </si>
  <si>
    <t>41125-1</t>
  </si>
  <si>
    <t>41125-2</t>
  </si>
  <si>
    <t>41277-1</t>
  </si>
  <si>
    <t>21501-5</t>
  </si>
  <si>
    <t>21501-6</t>
  </si>
  <si>
    <t>K39</t>
  </si>
  <si>
    <t>K40</t>
  </si>
  <si>
    <t>K41</t>
  </si>
  <si>
    <t>K42</t>
  </si>
  <si>
    <t>K46</t>
  </si>
  <si>
    <t>K47</t>
  </si>
  <si>
    <t>K48</t>
  </si>
  <si>
    <t>K49</t>
  </si>
  <si>
    <t>K50</t>
  </si>
  <si>
    <t>K51</t>
  </si>
  <si>
    <t>44367-1</t>
  </si>
  <si>
    <t>23999-1</t>
  </si>
  <si>
    <t>44394-1</t>
  </si>
  <si>
    <t>玉米</t>
  </si>
  <si>
    <t>25853-1</t>
  </si>
  <si>
    <t>47476-1</t>
  </si>
  <si>
    <t>50438-2</t>
  </si>
  <si>
    <t>27150-1</t>
  </si>
  <si>
    <t>27150-4</t>
  </si>
  <si>
    <t>27211-1</t>
  </si>
  <si>
    <t>50875-1</t>
  </si>
  <si>
    <t>27432-3</t>
  </si>
  <si>
    <t>27432-4</t>
  </si>
  <si>
    <t>27432-5</t>
  </si>
  <si>
    <t>黑芝麻糊</t>
  </si>
  <si>
    <t>1541-3</t>
  </si>
  <si>
    <t>1541-4</t>
  </si>
  <si>
    <t>2640-1</t>
  </si>
  <si>
    <t>1640-1</t>
  </si>
  <si>
    <t>2868-1</t>
  </si>
  <si>
    <t>2868-2</t>
  </si>
  <si>
    <t>3139-1</t>
  </si>
  <si>
    <t>5183-1</t>
  </si>
  <si>
    <t>5873-2</t>
  </si>
  <si>
    <t>8659-4</t>
  </si>
  <si>
    <t>17600-2</t>
  </si>
  <si>
    <t>17493-1</t>
  </si>
  <si>
    <t>13743-1</t>
  </si>
  <si>
    <t>13255-1</t>
  </si>
  <si>
    <t>22707-1</t>
  </si>
  <si>
    <t>15076-1</t>
  </si>
  <si>
    <t>24562-3</t>
  </si>
  <si>
    <t>25788-1</t>
  </si>
  <si>
    <t>25788-2</t>
  </si>
  <si>
    <t>25788-3</t>
  </si>
  <si>
    <t>25358-1</t>
  </si>
  <si>
    <t>17528-1</t>
  </si>
  <si>
    <t>28175-83</t>
  </si>
  <si>
    <t>28175-84</t>
  </si>
  <si>
    <t>28590-2</t>
  </si>
  <si>
    <t>27918-2</t>
  </si>
  <si>
    <t>4469-1</t>
  </si>
  <si>
    <t>4469-2</t>
  </si>
  <si>
    <t>4469-3</t>
  </si>
  <si>
    <t>4469-4</t>
  </si>
  <si>
    <t>4469-5</t>
  </si>
  <si>
    <t>4469-6</t>
  </si>
  <si>
    <t>4469-7</t>
  </si>
  <si>
    <t>4580-1</t>
  </si>
  <si>
    <t>4223-1</t>
  </si>
  <si>
    <t>29393-1</t>
  </si>
  <si>
    <t>29393-2</t>
  </si>
  <si>
    <t>29393-3</t>
  </si>
  <si>
    <t>29393-4</t>
  </si>
  <si>
    <t>17723-7</t>
  </si>
  <si>
    <t>17501-1</t>
  </si>
  <si>
    <t>17501-2</t>
  </si>
  <si>
    <t>18475-1</t>
  </si>
  <si>
    <t>黄酒</t>
  </si>
  <si>
    <t>31061-1</t>
  </si>
  <si>
    <t>30865-1</t>
  </si>
  <si>
    <t>22415-1</t>
  </si>
  <si>
    <t>22415-2</t>
  </si>
  <si>
    <t>34387-1</t>
  </si>
  <si>
    <t>34543-3</t>
  </si>
  <si>
    <t>34543-4</t>
  </si>
  <si>
    <t>34543-6</t>
  </si>
  <si>
    <t>34543-7</t>
  </si>
  <si>
    <t>34621-1</t>
  </si>
  <si>
    <t>17723-1</t>
  </si>
  <si>
    <t>42511-2</t>
  </si>
  <si>
    <t>43844-1</t>
  </si>
  <si>
    <t>43844-2</t>
  </si>
  <si>
    <t>43844-3</t>
  </si>
  <si>
    <t>43844-4</t>
  </si>
  <si>
    <t>29007-1</t>
  </si>
  <si>
    <t>43884-1</t>
  </si>
  <si>
    <t>28587-1</t>
  </si>
  <si>
    <t>28676-1</t>
  </si>
  <si>
    <t>45484-2</t>
  </si>
  <si>
    <t>45484-3</t>
  </si>
  <si>
    <t>31336-1</t>
  </si>
  <si>
    <t>30708-1</t>
  </si>
  <si>
    <t>斐林试剂校正系数</t>
  </si>
  <si>
    <t>蔗糖分/g/100g</t>
  </si>
  <si>
    <t>100ml配置试样含样品量/g</t>
  </si>
  <si>
    <t>消耗配制样液中蔗糖含量G/g</t>
  </si>
  <si>
    <t>由G查的校正系数f</t>
  </si>
  <si>
    <t>还原糖分含量Ag/100g</t>
  </si>
  <si>
    <t>平均值g/100g</t>
  </si>
  <si>
    <t>绵白糖</t>
  </si>
  <si>
    <t>1327--13</t>
  </si>
  <si>
    <t>1327--14</t>
  </si>
  <si>
    <t>1327--16</t>
  </si>
  <si>
    <t>459-7</t>
  </si>
  <si>
    <t>462-12</t>
  </si>
  <si>
    <t>468-2</t>
  </si>
  <si>
    <t>1860-1</t>
  </si>
  <si>
    <t>红糖</t>
  </si>
  <si>
    <t>2079-16</t>
  </si>
  <si>
    <t>2198-6</t>
  </si>
  <si>
    <t>3505-3</t>
  </si>
  <si>
    <t>3918-15</t>
  </si>
  <si>
    <t>3991-7</t>
  </si>
  <si>
    <t>4048-1</t>
  </si>
  <si>
    <t>4147-4</t>
  </si>
  <si>
    <t>4330-10</t>
  </si>
  <si>
    <t>4525-3</t>
  </si>
  <si>
    <t>4824-1</t>
  </si>
  <si>
    <t>4704-5</t>
  </si>
  <si>
    <t>5242-9初测</t>
  </si>
  <si>
    <t>5242-9复测</t>
  </si>
  <si>
    <t>5433-6</t>
  </si>
  <si>
    <t>5482-13</t>
  </si>
  <si>
    <t>5701-5</t>
  </si>
  <si>
    <t>5687-19</t>
  </si>
  <si>
    <t>5688-7</t>
  </si>
  <si>
    <t>5751-13</t>
  </si>
  <si>
    <t>5690-1</t>
  </si>
  <si>
    <t>5928-9</t>
  </si>
  <si>
    <t>5963-12</t>
  </si>
  <si>
    <t>5857-8</t>
  </si>
  <si>
    <t>6357-9</t>
  </si>
  <si>
    <t>6633-15</t>
  </si>
  <si>
    <t>7112-9</t>
  </si>
  <si>
    <t>7302-18</t>
  </si>
  <si>
    <t>7459-7</t>
  </si>
  <si>
    <t>7459-6</t>
  </si>
  <si>
    <t>7442-9</t>
  </si>
  <si>
    <t>8039-1</t>
  </si>
  <si>
    <t>8309-3</t>
  </si>
  <si>
    <t>9095-6</t>
  </si>
  <si>
    <t>9258-4</t>
  </si>
  <si>
    <t>9364-5</t>
  </si>
  <si>
    <t>9625-16</t>
  </si>
  <si>
    <t>9605-13</t>
  </si>
  <si>
    <t>9617-12</t>
  </si>
  <si>
    <t>9823-14</t>
  </si>
  <si>
    <t>9812-2</t>
  </si>
  <si>
    <t>978510</t>
  </si>
  <si>
    <t>9763-13</t>
  </si>
  <si>
    <t>9935-11</t>
  </si>
  <si>
    <t>9766-5</t>
  </si>
  <si>
    <t>9579-8</t>
  </si>
  <si>
    <t>9620-15</t>
  </si>
  <si>
    <t>9966-1</t>
  </si>
  <si>
    <t>10314-6</t>
  </si>
  <si>
    <t>10256-1</t>
  </si>
  <si>
    <t>10884-6</t>
  </si>
  <si>
    <t>1102-11</t>
  </si>
  <si>
    <t>1102-10</t>
  </si>
  <si>
    <t>856-7</t>
  </si>
  <si>
    <t>G</t>
  </si>
  <si>
    <t>f</t>
  </si>
  <si>
    <t>1460-15</t>
  </si>
  <si>
    <t>1466-5</t>
  </si>
  <si>
    <t>1736-6</t>
  </si>
  <si>
    <t>1996-5</t>
  </si>
  <si>
    <t>1997-1</t>
  </si>
  <si>
    <t>1997-2</t>
  </si>
  <si>
    <t>1997-12</t>
  </si>
  <si>
    <t>1998-4</t>
  </si>
  <si>
    <t>2537-19</t>
  </si>
  <si>
    <t>2794-20</t>
  </si>
  <si>
    <t>3743-5</t>
  </si>
  <si>
    <t>3925-1</t>
  </si>
  <si>
    <t>3902-2</t>
  </si>
  <si>
    <t>3837-19</t>
  </si>
  <si>
    <t>3984-8</t>
  </si>
  <si>
    <t>4542-1</t>
  </si>
  <si>
    <t>4510-3</t>
  </si>
  <si>
    <t>4525-7</t>
  </si>
  <si>
    <t>4360-3</t>
  </si>
  <si>
    <t>4879-8</t>
  </si>
  <si>
    <t>5049-7</t>
  </si>
  <si>
    <t>5459-2</t>
  </si>
  <si>
    <t>428-7</t>
  </si>
  <si>
    <t>481-19</t>
  </si>
  <si>
    <t>1841-1</t>
  </si>
  <si>
    <t>1871-11</t>
  </si>
  <si>
    <t>2422-6</t>
  </si>
  <si>
    <t>3154-2</t>
  </si>
  <si>
    <t>3154-3</t>
  </si>
  <si>
    <t>3530-1</t>
  </si>
  <si>
    <t>3644-5</t>
  </si>
  <si>
    <t>4103-9</t>
  </si>
  <si>
    <t>4173-19</t>
  </si>
  <si>
    <t>4194-3</t>
  </si>
  <si>
    <t>4253-6</t>
  </si>
  <si>
    <t>4252-1</t>
  </si>
  <si>
    <t>6642-6</t>
  </si>
  <si>
    <t>6642-9</t>
  </si>
  <si>
    <t>6642-11</t>
  </si>
  <si>
    <t>6496-10</t>
  </si>
  <si>
    <t>6488-7</t>
  </si>
  <si>
    <t>倩萍复测</t>
  </si>
  <si>
    <t>7151-4</t>
  </si>
  <si>
    <t>7151-12</t>
  </si>
  <si>
    <t>7237-27</t>
  </si>
  <si>
    <t>8153-12</t>
  </si>
  <si>
    <t>8217-9</t>
  </si>
  <si>
    <t>8076-3</t>
  </si>
  <si>
    <t>8215-8</t>
  </si>
  <si>
    <t>8806-14</t>
  </si>
  <si>
    <t>10353-9</t>
  </si>
  <si>
    <t>10548-3</t>
  </si>
  <si>
    <t>10145-3</t>
  </si>
  <si>
    <t>10790-5</t>
  </si>
  <si>
    <t>11558-9</t>
  </si>
  <si>
    <t>11625-5</t>
  </si>
  <si>
    <t>11625-11</t>
  </si>
  <si>
    <t>11906-6</t>
  </si>
  <si>
    <t>12129-14</t>
  </si>
  <si>
    <t>12724-13</t>
  </si>
  <si>
    <t>12794-18</t>
  </si>
  <si>
    <t>12798-19</t>
  </si>
  <si>
    <t>12838-5</t>
  </si>
  <si>
    <t>13652-6</t>
  </si>
  <si>
    <t>13652-7</t>
  </si>
  <si>
    <t>13652-8</t>
  </si>
  <si>
    <t>13525-11</t>
  </si>
  <si>
    <t>14486-2</t>
  </si>
  <si>
    <t>15307-3</t>
  </si>
  <si>
    <t>15307-6</t>
  </si>
  <si>
    <t>15307-7</t>
  </si>
  <si>
    <t>15457-2</t>
  </si>
  <si>
    <t>15374-2</t>
  </si>
  <si>
    <t>15638-7</t>
  </si>
  <si>
    <t>15467-12</t>
  </si>
  <si>
    <t>15467-13</t>
  </si>
  <si>
    <t>584-2</t>
  </si>
  <si>
    <t>670-12</t>
  </si>
  <si>
    <t>829-6</t>
  </si>
  <si>
    <t>3481-2</t>
  </si>
  <si>
    <t>3428-6</t>
  </si>
  <si>
    <t>13735-5</t>
  </si>
  <si>
    <t>17816-1</t>
  </si>
  <si>
    <t>19598-1</t>
  </si>
  <si>
    <t>20134-1</t>
  </si>
  <si>
    <t>22754-4</t>
  </si>
  <si>
    <t>42926-8</t>
  </si>
  <si>
    <t>22643-12</t>
  </si>
  <si>
    <t>22658-1</t>
  </si>
  <si>
    <t>24077-1</t>
  </si>
  <si>
    <t>24726-5</t>
  </si>
  <si>
    <t>24797-1</t>
  </si>
  <si>
    <t>24781-17</t>
  </si>
  <si>
    <t>25278-3</t>
  </si>
  <si>
    <t>25798-1</t>
  </si>
  <si>
    <t>26822-1</t>
  </si>
  <si>
    <t>27140-2</t>
  </si>
  <si>
    <t>28027-1</t>
  </si>
  <si>
    <t>368-3</t>
  </si>
  <si>
    <t>395-3</t>
  </si>
  <si>
    <t>958-1</t>
  </si>
  <si>
    <t>4042-1</t>
  </si>
  <si>
    <t>2974-1</t>
  </si>
  <si>
    <t>6150-1</t>
  </si>
  <si>
    <t>7953-1</t>
  </si>
  <si>
    <t>7833-3</t>
  </si>
  <si>
    <t>11351-4</t>
  </si>
  <si>
    <t>21287-1</t>
  </si>
  <si>
    <t>15422-2</t>
  </si>
  <si>
    <t>17038-14</t>
  </si>
  <si>
    <t>17351-7</t>
  </si>
  <si>
    <t>18171-8</t>
  </si>
  <si>
    <t>39107-1</t>
  </si>
  <si>
    <t>29360-1</t>
  </si>
  <si>
    <t>48987-5</t>
  </si>
  <si>
    <t>33615-8</t>
  </si>
  <si>
    <t>37976-2</t>
  </si>
  <si>
    <t>00195-12</t>
  </si>
  <si>
    <t>09287-8</t>
  </si>
  <si>
    <t>07248-1</t>
  </si>
  <si>
    <t>07248-2</t>
  </si>
  <si>
    <t>07248-3</t>
  </si>
  <si>
    <t>07248-4</t>
  </si>
  <si>
    <t>09040/5/1</t>
  </si>
  <si>
    <t>09055-14</t>
  </si>
  <si>
    <t>11915-1</t>
  </si>
  <si>
    <t>24204-9</t>
  </si>
  <si>
    <t>24664-6</t>
  </si>
  <si>
    <t>总糖</t>
  </si>
  <si>
    <t>蔗糖分</t>
  </si>
  <si>
    <t>16739-1</t>
  </si>
  <si>
    <t>00061-17</t>
  </si>
  <si>
    <t>3337-2</t>
  </si>
  <si>
    <t>1176-2</t>
  </si>
  <si>
    <t>1176-3</t>
  </si>
  <si>
    <t>1176-4</t>
  </si>
  <si>
    <t>1176-6</t>
  </si>
  <si>
    <t>1207-2</t>
  </si>
  <si>
    <t>1207-3</t>
  </si>
  <si>
    <t>1207-4</t>
  </si>
  <si>
    <t>1207-5</t>
  </si>
  <si>
    <t>1208-1</t>
  </si>
  <si>
    <t>1208-2</t>
  </si>
  <si>
    <t>1208-4</t>
  </si>
  <si>
    <t>1208-5</t>
  </si>
  <si>
    <t>1209-1</t>
  </si>
  <si>
    <t>1209-2</t>
  </si>
  <si>
    <t>1209-3</t>
  </si>
  <si>
    <t>1209-7</t>
  </si>
  <si>
    <t>1209-8</t>
  </si>
  <si>
    <t>1801-1</t>
  </si>
  <si>
    <t>1801-2</t>
  </si>
  <si>
    <t>1801-3</t>
  </si>
  <si>
    <t>1801-4</t>
  </si>
  <si>
    <t>1801-5</t>
  </si>
  <si>
    <t>1801-6</t>
  </si>
  <si>
    <t>1801-7</t>
  </si>
  <si>
    <t>1801-8</t>
  </si>
  <si>
    <t>1801-9</t>
  </si>
  <si>
    <t>1796-1</t>
  </si>
  <si>
    <t>1207-1</t>
  </si>
  <si>
    <t>2092-1</t>
  </si>
  <si>
    <t>1176-1</t>
  </si>
  <si>
    <t>1176-5</t>
  </si>
  <si>
    <t>3699-13</t>
  </si>
  <si>
    <t>19654-1</t>
  </si>
  <si>
    <t>9896-1</t>
  </si>
  <si>
    <t>9874-2</t>
  </si>
  <si>
    <t>20962-1</t>
  </si>
  <si>
    <t>10044-3</t>
  </si>
  <si>
    <t>26497-1</t>
  </si>
  <si>
    <t>26544-2</t>
  </si>
  <si>
    <t>26544-5</t>
  </si>
  <si>
    <t>26544-6</t>
  </si>
  <si>
    <t>26544-7</t>
  </si>
  <si>
    <t>26544-9</t>
  </si>
  <si>
    <t>26544-10</t>
  </si>
  <si>
    <t>26544-12</t>
  </si>
  <si>
    <t>42926-1</t>
  </si>
  <si>
    <t>42926-2</t>
  </si>
  <si>
    <t>42926-3</t>
  </si>
  <si>
    <t>42926-5</t>
  </si>
  <si>
    <t>42926-6</t>
  </si>
  <si>
    <t>23353-1</t>
  </si>
  <si>
    <t>43925-1</t>
  </si>
  <si>
    <t>44591-1</t>
  </si>
  <si>
    <t>26930-1</t>
  </si>
  <si>
    <t>27140-3</t>
  </si>
  <si>
    <t>98-1</t>
  </si>
  <si>
    <t>28002-2</t>
  </si>
  <si>
    <t>28002-5</t>
  </si>
  <si>
    <t>28002-8</t>
  </si>
  <si>
    <t>28002-9</t>
  </si>
  <si>
    <t>268-3</t>
  </si>
  <si>
    <t>3886-1</t>
  </si>
  <si>
    <t>3968-1</t>
  </si>
  <si>
    <t>6050-1</t>
  </si>
  <si>
    <t>10714-4</t>
  </si>
  <si>
    <t>6972-1</t>
  </si>
  <si>
    <t>6972-2</t>
  </si>
  <si>
    <t>6972-3</t>
  </si>
  <si>
    <t>6972-4</t>
  </si>
  <si>
    <t>6855-1</t>
  </si>
  <si>
    <t>24215-3</t>
  </si>
  <si>
    <t>17337-1</t>
  </si>
  <si>
    <t>17337-2</t>
  </si>
  <si>
    <t>17337-3</t>
  </si>
  <si>
    <t>17337-4</t>
  </si>
  <si>
    <t>17337-5</t>
  </si>
  <si>
    <t>17337-6</t>
  </si>
  <si>
    <t>17339-6</t>
  </si>
  <si>
    <t>17339-7</t>
  </si>
  <si>
    <t>17339-8</t>
  </si>
  <si>
    <t>17339-9</t>
  </si>
  <si>
    <t>17339-10</t>
  </si>
  <si>
    <t>27916-1</t>
  </si>
  <si>
    <t>27916-2</t>
  </si>
  <si>
    <t>17687-1</t>
  </si>
  <si>
    <t>17687-2</t>
  </si>
  <si>
    <t>17687-3</t>
  </si>
  <si>
    <t>17687-4</t>
  </si>
  <si>
    <t>17687-5</t>
  </si>
  <si>
    <t>17694-1</t>
  </si>
  <si>
    <t>17954-1</t>
  </si>
  <si>
    <t>17954-2</t>
  </si>
  <si>
    <t>18449-3</t>
  </si>
  <si>
    <t>18452-1</t>
  </si>
  <si>
    <t>20890-1</t>
  </si>
  <si>
    <t>25160-1</t>
  </si>
  <si>
    <t>26463-1</t>
  </si>
  <si>
    <t>26463-3</t>
  </si>
  <si>
    <t>26463-5</t>
  </si>
  <si>
    <t>26463-7</t>
  </si>
  <si>
    <t>26031-1</t>
  </si>
  <si>
    <t>42511-4</t>
  </si>
  <si>
    <t>42511-6</t>
  </si>
  <si>
    <t>28036-1</t>
  </si>
  <si>
    <t>28450-1</t>
  </si>
  <si>
    <t>直接旋光读书-P"</t>
  </si>
  <si>
    <t>转化旋光读数-P"</t>
  </si>
  <si>
    <t>样品温度t</t>
  </si>
  <si>
    <t>干燥失重-Q</t>
  </si>
  <si>
    <t>干固物重-G</t>
  </si>
  <si>
    <t>含量</t>
  </si>
  <si>
    <t>相对误差0.05</t>
  </si>
  <si>
    <t xml:space="preserve">7986--9  </t>
  </si>
  <si>
    <t>\</t>
  </si>
  <si>
    <t>7982-14</t>
  </si>
  <si>
    <t>8737--11</t>
  </si>
  <si>
    <t>8881--9</t>
  </si>
  <si>
    <t>8827--10</t>
  </si>
  <si>
    <t>1327-13</t>
  </si>
  <si>
    <t>1327-14</t>
  </si>
  <si>
    <t>1327-16</t>
  </si>
  <si>
    <t>2884-5</t>
  </si>
  <si>
    <t>2884-7</t>
  </si>
  <si>
    <t>2884-8</t>
  </si>
  <si>
    <t>2889-8</t>
  </si>
  <si>
    <t>2889-9</t>
  </si>
  <si>
    <t>2889-13</t>
  </si>
  <si>
    <t>2889-15</t>
  </si>
  <si>
    <t>2889-10</t>
  </si>
  <si>
    <t>3503-3</t>
  </si>
  <si>
    <t>红糖、</t>
  </si>
  <si>
    <t>4015-1</t>
  </si>
  <si>
    <t>赤砂糖</t>
  </si>
  <si>
    <t>4015-3</t>
  </si>
  <si>
    <t>4245-5</t>
  </si>
  <si>
    <t>5187-5</t>
  </si>
  <si>
    <t>5362-3</t>
  </si>
  <si>
    <t>5640-2</t>
  </si>
  <si>
    <t>5646-7</t>
  </si>
  <si>
    <t>5870-10</t>
  </si>
  <si>
    <t>6097-1</t>
  </si>
  <si>
    <t>6294-4</t>
  </si>
  <si>
    <t>6298-3</t>
  </si>
  <si>
    <t>6633-16</t>
  </si>
  <si>
    <t>7100-7</t>
  </si>
  <si>
    <t>7093-2</t>
  </si>
  <si>
    <t>太古红糖</t>
  </si>
  <si>
    <t>7093-1</t>
  </si>
  <si>
    <t>7683-4</t>
  </si>
  <si>
    <t>姜汁红糖</t>
  </si>
  <si>
    <t>9364-4</t>
  </si>
  <si>
    <t>9364-3</t>
  </si>
  <si>
    <t>9625-15</t>
  </si>
  <si>
    <t>9593-3</t>
  </si>
  <si>
    <t>10159-1</t>
  </si>
  <si>
    <t>10159-2</t>
  </si>
  <si>
    <t>女生红糖</t>
  </si>
  <si>
    <t>10159-3</t>
  </si>
  <si>
    <t>纯正红糖</t>
  </si>
  <si>
    <t>1370-3</t>
  </si>
  <si>
    <t>1370-4</t>
  </si>
  <si>
    <t>1553-14</t>
  </si>
  <si>
    <t>1879-1</t>
  </si>
  <si>
    <t>1879-2</t>
  </si>
  <si>
    <t>3472-1</t>
  </si>
  <si>
    <t>3837-1</t>
  </si>
  <si>
    <t>4073-15</t>
  </si>
  <si>
    <t>4073-6</t>
  </si>
  <si>
    <t>4243-9</t>
  </si>
  <si>
    <t>4542-7</t>
  </si>
  <si>
    <t>5161-10</t>
  </si>
  <si>
    <t>5242-9</t>
  </si>
  <si>
    <t>5857-10</t>
  </si>
  <si>
    <t>8503-5</t>
  </si>
  <si>
    <t>9620-16</t>
  </si>
  <si>
    <t>9578-10</t>
  </si>
  <si>
    <t>11002-11</t>
  </si>
  <si>
    <t>11002-10</t>
  </si>
  <si>
    <t>6581-10</t>
  </si>
  <si>
    <t>6831-6</t>
  </si>
  <si>
    <t>7995-12</t>
  </si>
  <si>
    <t>8214-1</t>
  </si>
  <si>
    <t>8214-3</t>
  </si>
  <si>
    <t>8214-4</t>
  </si>
  <si>
    <t>8214-5</t>
  </si>
  <si>
    <t>1578-1</t>
  </si>
  <si>
    <t>2389-10</t>
  </si>
  <si>
    <t>2518-1</t>
  </si>
  <si>
    <t>2518-2</t>
  </si>
  <si>
    <t>2518-3</t>
  </si>
  <si>
    <t>2518-4</t>
  </si>
  <si>
    <t>2518-5</t>
  </si>
  <si>
    <t>2518-6</t>
  </si>
  <si>
    <t>2518-7</t>
  </si>
  <si>
    <t>2518-8</t>
  </si>
  <si>
    <t>2573-2</t>
  </si>
  <si>
    <t>2573-3</t>
  </si>
  <si>
    <t>2573-5</t>
  </si>
  <si>
    <t>2573-6</t>
  </si>
  <si>
    <t>2579-1</t>
  </si>
  <si>
    <t>2994-2</t>
  </si>
  <si>
    <t>2994-3</t>
  </si>
  <si>
    <t>3132-1</t>
  </si>
  <si>
    <t>3387-1</t>
  </si>
  <si>
    <t>3387-3</t>
  </si>
  <si>
    <t>3387-4</t>
  </si>
  <si>
    <t>3387-5</t>
  </si>
  <si>
    <t>3387-6</t>
  </si>
  <si>
    <t>3387-7</t>
  </si>
  <si>
    <t>3387-8</t>
  </si>
  <si>
    <t>2994-4</t>
  </si>
  <si>
    <t>3443-1</t>
  </si>
  <si>
    <t>4173-6</t>
  </si>
  <si>
    <t>5099-2</t>
  </si>
  <si>
    <t>5177-2</t>
  </si>
  <si>
    <t>6488-4</t>
  </si>
  <si>
    <t>6799-1</t>
  </si>
  <si>
    <t>7482-8</t>
  </si>
  <si>
    <t>9024-1</t>
  </si>
  <si>
    <t>9024-4</t>
  </si>
  <si>
    <t>10161-9</t>
  </si>
  <si>
    <t>10548-4</t>
  </si>
  <si>
    <t>10770-1</t>
  </si>
  <si>
    <t>10770-2</t>
  </si>
  <si>
    <t>10770-3</t>
  </si>
  <si>
    <t>10770-7</t>
  </si>
  <si>
    <t>10770-9</t>
  </si>
  <si>
    <t>11996-1</t>
  </si>
  <si>
    <t>12091-3</t>
  </si>
  <si>
    <t>12091-4</t>
  </si>
  <si>
    <t>12152-1</t>
  </si>
  <si>
    <t>12152-2</t>
  </si>
  <si>
    <t>12091-5</t>
  </si>
  <si>
    <t>12838-6</t>
  </si>
  <si>
    <t>13346-1</t>
  </si>
  <si>
    <t>15607-1</t>
  </si>
  <si>
    <t>17587-1</t>
  </si>
  <si>
    <t>17587-2</t>
  </si>
  <si>
    <t>23878-1</t>
  </si>
  <si>
    <t>17976-1</t>
  </si>
  <si>
    <t>6055-1</t>
  </si>
  <si>
    <t>16841-1</t>
  </si>
  <si>
    <t>10592-1</t>
  </si>
  <si>
    <t>15422-1</t>
  </si>
  <si>
    <t>43892-1</t>
  </si>
  <si>
    <t>30746-7</t>
  </si>
  <si>
    <t>31947-5</t>
  </si>
  <si>
    <t>32052-1</t>
  </si>
  <si>
    <t>48987-1</t>
  </si>
  <si>
    <t>50772-1</t>
  </si>
  <si>
    <t>35421-3</t>
  </si>
  <si>
    <t>54150-1</t>
  </si>
  <si>
    <t>54150-2</t>
  </si>
  <si>
    <t>54150-3</t>
  </si>
  <si>
    <t>56308-2</t>
  </si>
  <si>
    <t>37448-1</t>
  </si>
  <si>
    <t>37976-1</t>
  </si>
  <si>
    <t>37824-8</t>
  </si>
  <si>
    <t>37832-1</t>
  </si>
  <si>
    <t>37832-2</t>
  </si>
  <si>
    <t>37832-3</t>
  </si>
  <si>
    <t>37832-4</t>
  </si>
  <si>
    <t>37832-9</t>
  </si>
  <si>
    <t>37885-1</t>
  </si>
  <si>
    <t>37885-3</t>
  </si>
  <si>
    <t>37885-8</t>
  </si>
  <si>
    <t>37885-16</t>
  </si>
  <si>
    <t>37832-5</t>
  </si>
  <si>
    <t>37832-6</t>
  </si>
  <si>
    <t>37832-7</t>
  </si>
  <si>
    <t>37832-8</t>
  </si>
  <si>
    <t>37832-10</t>
  </si>
  <si>
    <t>37885-12</t>
  </si>
  <si>
    <t>37885-13</t>
  </si>
  <si>
    <t>37885-14</t>
  </si>
  <si>
    <t>00434-1</t>
  </si>
  <si>
    <t>00434-2</t>
  </si>
  <si>
    <t>00434-3</t>
  </si>
  <si>
    <t>00115-1</t>
  </si>
  <si>
    <t>00115-2</t>
  </si>
  <si>
    <t>00444-1</t>
  </si>
  <si>
    <t>02030-1</t>
  </si>
  <si>
    <t>03625-1</t>
  </si>
  <si>
    <t>05066-1</t>
  </si>
  <si>
    <t>ffs06471001</t>
  </si>
  <si>
    <t>07218-1</t>
  </si>
  <si>
    <t>07218-2</t>
  </si>
  <si>
    <t>07218-3</t>
  </si>
  <si>
    <t>07218-4</t>
  </si>
  <si>
    <t>11479-52</t>
  </si>
  <si>
    <t>06885-1</t>
  </si>
  <si>
    <t>08852-1</t>
  </si>
  <si>
    <t>08302-1</t>
  </si>
  <si>
    <t>18237-10</t>
  </si>
  <si>
    <t>20727-4</t>
  </si>
  <si>
    <t>20901-1</t>
  </si>
  <si>
    <t>20901-2</t>
  </si>
  <si>
    <t>20901-3</t>
  </si>
  <si>
    <t>20901-4</t>
  </si>
  <si>
    <t>20901-5</t>
  </si>
  <si>
    <t>20901-6</t>
  </si>
  <si>
    <t>20901-7</t>
  </si>
  <si>
    <t>20901-8</t>
  </si>
  <si>
    <t>20901-9</t>
  </si>
  <si>
    <t>20901-10</t>
  </si>
  <si>
    <t>20901-11</t>
  </si>
  <si>
    <t>20901-12</t>
  </si>
  <si>
    <t>20901-13</t>
  </si>
  <si>
    <t>20929-1</t>
  </si>
  <si>
    <t>20929-3</t>
  </si>
  <si>
    <t>20929-7</t>
  </si>
  <si>
    <t>20929-8</t>
  </si>
  <si>
    <t>20929-9</t>
  </si>
  <si>
    <t>20929-11</t>
  </si>
  <si>
    <t>20935-5</t>
  </si>
  <si>
    <t>21148-1</t>
  </si>
  <si>
    <t>21148-2</t>
  </si>
  <si>
    <t>21474-1</t>
  </si>
  <si>
    <t>23949-1</t>
  </si>
  <si>
    <t>24729-1</t>
  </si>
  <si>
    <t>24729-2</t>
  </si>
  <si>
    <t>24729-3</t>
  </si>
  <si>
    <t>24729-4</t>
  </si>
  <si>
    <t>24729-5</t>
  </si>
  <si>
    <t>24729-6</t>
  </si>
  <si>
    <t>24729-7</t>
  </si>
  <si>
    <t>24729-8</t>
  </si>
  <si>
    <t>24729-9</t>
  </si>
  <si>
    <t>24729-10</t>
  </si>
  <si>
    <t>24729-11</t>
  </si>
  <si>
    <t>24729-12</t>
  </si>
  <si>
    <t>24729-13</t>
  </si>
  <si>
    <t>24729-14</t>
  </si>
  <si>
    <t>24729-17</t>
  </si>
  <si>
    <t>24729-18</t>
  </si>
  <si>
    <t>24729-21</t>
  </si>
  <si>
    <t>1.5反</t>
  </si>
  <si>
    <t>1.6反</t>
  </si>
  <si>
    <t>37823-1</t>
  </si>
  <si>
    <t>37932-6</t>
  </si>
  <si>
    <t>01155-1</t>
  </si>
  <si>
    <t>01155-2</t>
  </si>
  <si>
    <t>4245-6</t>
  </si>
  <si>
    <t>4824-3</t>
  </si>
  <si>
    <t>4711-3</t>
  </si>
  <si>
    <t>7683-1</t>
  </si>
  <si>
    <t>8485-6</t>
  </si>
  <si>
    <t>8486-5</t>
  </si>
  <si>
    <t>5099-3</t>
  </si>
  <si>
    <t>11815-1</t>
  </si>
  <si>
    <t>11815-2</t>
  </si>
  <si>
    <t>11815-3</t>
  </si>
  <si>
    <t>11815-5</t>
  </si>
  <si>
    <t>12901-4</t>
  </si>
  <si>
    <t>42511-7</t>
  </si>
  <si>
    <t>06471-1</t>
  </si>
  <si>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 xml:space="preserve"> </t>
    </r>
  </si>
  <si>
    <t>31431-2</t>
  </si>
  <si>
    <t>31431-3</t>
  </si>
  <si>
    <t>31431-4</t>
  </si>
  <si>
    <t>23494-1</t>
  </si>
  <si>
    <t>23831-1</t>
  </si>
  <si>
    <t>编号</t>
  </si>
  <si>
    <t>样品名称</t>
  </si>
  <si>
    <t>定容体积V1</t>
  </si>
  <si>
    <t>取滤液体积V2</t>
  </si>
  <si>
    <t>定容体积V3</t>
  </si>
  <si>
    <t>测试用液V4</t>
  </si>
  <si>
    <t>比色体积V5</t>
  </si>
  <si>
    <t>还原糖浓度mg/mL</t>
  </si>
  <si>
    <t>空白浓度mg/mL</t>
  </si>
  <si>
    <t>稀释倍数：多汁为1水少为2</t>
  </si>
  <si>
    <t>可溶性糖含量</t>
  </si>
  <si>
    <t>均值</t>
  </si>
  <si>
    <t>水果罐头</t>
  </si>
  <si>
    <t>还</t>
  </si>
  <si>
    <t>可</t>
  </si>
  <si>
    <t>葡萄</t>
  </si>
  <si>
    <t>18694-2</t>
  </si>
  <si>
    <t>18694-3</t>
  </si>
  <si>
    <t>18694-4</t>
  </si>
  <si>
    <t>18694-5</t>
  </si>
  <si>
    <t>18694-6</t>
  </si>
  <si>
    <t>18694-7</t>
  </si>
  <si>
    <t>18694-8</t>
  </si>
  <si>
    <t>18694-9</t>
  </si>
  <si>
    <t>18694-10</t>
  </si>
  <si>
    <t>18460-1</t>
  </si>
  <si>
    <t>18365-1</t>
  </si>
  <si>
    <t>18365-2</t>
  </si>
  <si>
    <t>18365-3</t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</si>
  <si>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9413-1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</si>
  <si>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9413-2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</si>
  <si>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9413-3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</si>
  <si>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9413-4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</si>
  <si>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9413-5</t>
    </r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</si>
  <si>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9413-6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</si>
  <si>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</si>
  <si>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</si>
  <si>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</si>
  <si>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0704-4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</si>
  <si>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0704-5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</si>
  <si>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0704-6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</si>
  <si>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0704-7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</si>
  <si>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</si>
  <si>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</si>
  <si>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</si>
  <si>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0705-4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</si>
  <si>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0705-5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</si>
  <si>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0705-6</t>
    </r>
  </si>
  <si>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8072-1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</si>
  <si>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0694-1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</si>
  <si>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0694-2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</si>
  <si>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0971-1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</si>
  <si>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0971-2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</si>
  <si>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0971-3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</si>
  <si>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</si>
  <si>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</si>
  <si>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</si>
  <si>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0981-4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</si>
  <si>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0981-5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</si>
  <si>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0981-6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</si>
  <si>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0981-7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</si>
  <si>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1045-1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</si>
  <si>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1045-2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</si>
  <si>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1045-3</t>
    </r>
  </si>
  <si>
    <t>21269-1</t>
  </si>
  <si>
    <t>21269-2</t>
  </si>
  <si>
    <t>21069-1</t>
  </si>
  <si>
    <t>21069-2</t>
  </si>
  <si>
    <t>21069-3</t>
  </si>
  <si>
    <t>21069-4</t>
  </si>
  <si>
    <t>21070-1</t>
  </si>
  <si>
    <t>21070-2</t>
  </si>
  <si>
    <t>21070-3</t>
  </si>
  <si>
    <t>21070-4</t>
  </si>
  <si>
    <t>21070-5</t>
  </si>
  <si>
    <t>21070-6</t>
  </si>
  <si>
    <t>21070-7</t>
  </si>
  <si>
    <t>21070-8</t>
  </si>
  <si>
    <t>21701-2</t>
  </si>
  <si>
    <t>21701-3</t>
  </si>
  <si>
    <t>21701-4</t>
  </si>
  <si>
    <t>21701-5</t>
  </si>
  <si>
    <t>21701-6</t>
  </si>
  <si>
    <t>21701-7</t>
  </si>
  <si>
    <t>22795-1</t>
  </si>
  <si>
    <t>22795-2</t>
  </si>
  <si>
    <t>22751-3</t>
  </si>
  <si>
    <t>22751-4</t>
  </si>
  <si>
    <t>22933-1</t>
  </si>
  <si>
    <t>22933-2</t>
  </si>
  <si>
    <t>22933-3</t>
  </si>
  <si>
    <t>22797-1</t>
  </si>
  <si>
    <t>23274-1</t>
  </si>
  <si>
    <t>23274-2</t>
  </si>
  <si>
    <t>23274-3</t>
  </si>
  <si>
    <t>23274-4</t>
  </si>
  <si>
    <t>25247-1</t>
  </si>
  <si>
    <t>25247-2</t>
  </si>
  <si>
    <t>25247-3</t>
  </si>
  <si>
    <t>25247-4</t>
  </si>
  <si>
    <t>25247-5</t>
  </si>
  <si>
    <t>25247-6</t>
  </si>
  <si>
    <t>25247-7</t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</si>
  <si>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</si>
  <si>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</si>
  <si>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</si>
  <si>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5545-4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</si>
  <si>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5545-5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</si>
  <si>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5545-6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</si>
  <si>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5545-7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</si>
  <si>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5545-8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</si>
  <si>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5545-9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</si>
  <si>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5545-10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</si>
  <si>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5545-11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</si>
  <si>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5545-12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</si>
  <si>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5545-13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</si>
  <si>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5545-14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</si>
  <si>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5545-15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</si>
  <si>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5545-16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</si>
  <si>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5545-17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</si>
  <si>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5545-18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</si>
  <si>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5545-19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</si>
  <si>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5545-20</t>
    </r>
  </si>
  <si>
    <t>25967-1</t>
  </si>
  <si>
    <t>25967-2</t>
  </si>
  <si>
    <t>25967-3</t>
  </si>
  <si>
    <t>25967-4</t>
  </si>
  <si>
    <t>25967-5</t>
  </si>
  <si>
    <t>7856-1</t>
  </si>
  <si>
    <t>7856-2</t>
  </si>
  <si>
    <t>7856-4</t>
  </si>
  <si>
    <t>7856-5</t>
  </si>
  <si>
    <t>7856-6</t>
  </si>
  <si>
    <t>6473-1</t>
  </si>
  <si>
    <t>6473-2</t>
  </si>
  <si>
    <t>6473-3</t>
  </si>
  <si>
    <t>6473-4</t>
  </si>
  <si>
    <t>9559-1</t>
  </si>
  <si>
    <t>9559-2</t>
  </si>
  <si>
    <t>11725-1</t>
  </si>
  <si>
    <t>11725-2</t>
  </si>
  <si>
    <t>11725-3</t>
  </si>
  <si>
    <t>11725-4</t>
  </si>
  <si>
    <t>16026-1</t>
  </si>
  <si>
    <t>27107-1</t>
  </si>
  <si>
    <t>17516-1</t>
  </si>
  <si>
    <t>17516-2</t>
  </si>
  <si>
    <t>17516-3</t>
  </si>
  <si>
    <t>27808-2</t>
  </si>
  <si>
    <t>29634-1</t>
  </si>
  <si>
    <t>21458-1</t>
  </si>
  <si>
    <t>21458-2</t>
  </si>
  <si>
    <t>21458-3</t>
  </si>
  <si>
    <t>21458-4</t>
  </si>
  <si>
    <t>21458-5</t>
  </si>
  <si>
    <t>21458-6</t>
  </si>
  <si>
    <t>21458-7</t>
  </si>
  <si>
    <t>21458-8</t>
  </si>
  <si>
    <t>21458-9</t>
  </si>
  <si>
    <t>21458-10</t>
  </si>
  <si>
    <t>21458-11</t>
  </si>
  <si>
    <t>21458-12</t>
  </si>
  <si>
    <t>21458-13</t>
  </si>
  <si>
    <t>21458-14</t>
  </si>
  <si>
    <t>21458-15</t>
  </si>
  <si>
    <t>21458-16</t>
  </si>
  <si>
    <t>21458-17</t>
  </si>
  <si>
    <t>21458-18</t>
  </si>
  <si>
    <t>21458-19</t>
  </si>
  <si>
    <t>21458-20</t>
  </si>
  <si>
    <t>21458-21</t>
  </si>
  <si>
    <t>21458-22</t>
  </si>
  <si>
    <t>21458-23</t>
  </si>
  <si>
    <t>21458-24</t>
  </si>
  <si>
    <t>21458-25</t>
  </si>
  <si>
    <t>21458-26</t>
  </si>
  <si>
    <t>21458-27</t>
  </si>
  <si>
    <t>21458-28</t>
  </si>
  <si>
    <t>21458-29</t>
  </si>
  <si>
    <t>21458-30</t>
  </si>
  <si>
    <t>22676-1</t>
  </si>
  <si>
    <t>25621-1</t>
  </si>
  <si>
    <t>28010-1</t>
  </si>
  <si>
    <t>28010-2</t>
  </si>
  <si>
    <t>28010-3</t>
  </si>
  <si>
    <t>28010-4</t>
  </si>
  <si>
    <t>28010-5</t>
  </si>
  <si>
    <t>28010-6</t>
  </si>
  <si>
    <t>28170-1</t>
  </si>
  <si>
    <t>35170-1</t>
  </si>
  <si>
    <t>35170-2</t>
  </si>
  <si>
    <t>35170-3</t>
  </si>
  <si>
    <t>35170-4</t>
  </si>
  <si>
    <t>35170-5</t>
  </si>
  <si>
    <t>35170-6</t>
  </si>
  <si>
    <t>35170-7</t>
  </si>
  <si>
    <t>35170-8</t>
  </si>
  <si>
    <t>35170-9</t>
  </si>
  <si>
    <t xml:space="preserve">QR52640003UN1 </t>
  </si>
  <si>
    <t xml:space="preserve">QR52640003UN2 </t>
  </si>
  <si>
    <t xml:space="preserve">QR52640004UN1 </t>
  </si>
  <si>
    <t xml:space="preserve">QR52640004UN2 </t>
  </si>
  <si>
    <t xml:space="preserve">QR52640005UN1 </t>
  </si>
  <si>
    <t xml:space="preserve">QR52640005UN2 </t>
  </si>
  <si>
    <t xml:space="preserve">QR52640006UN1 </t>
  </si>
  <si>
    <t xml:space="preserve">QR52640006UN2 </t>
  </si>
  <si>
    <t xml:space="preserve">QR52640007UN1 </t>
  </si>
  <si>
    <t xml:space="preserve">QR52640007UN2 </t>
  </si>
  <si>
    <t xml:space="preserve">BR35390001UN1 </t>
  </si>
  <si>
    <t xml:space="preserve">BR35390001UN2 </t>
  </si>
  <si>
    <t xml:space="preserve">BR36562001UN1 </t>
  </si>
  <si>
    <t xml:space="preserve">BR36562001UN2 </t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</si>
  <si>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026-06-26</t>
    </r>
  </si>
  <si>
    <t>QS19356001UN1</t>
  </si>
  <si>
    <t>QS19356001UN2</t>
  </si>
  <si>
    <t>QS19356002UN1</t>
  </si>
  <si>
    <t>QS19356002UN2</t>
  </si>
  <si>
    <t>QS19356003UN1</t>
  </si>
  <si>
    <t>QS19356003UN2</t>
  </si>
  <si>
    <t>QS19356004UN1</t>
  </si>
  <si>
    <t>QS19356004UN2</t>
  </si>
  <si>
    <t>QS19356005UN1</t>
  </si>
  <si>
    <t>QS19356005UN2</t>
  </si>
  <si>
    <t>QS19356006UN1</t>
  </si>
  <si>
    <t>QS19356006UN2</t>
  </si>
  <si>
    <t>编号W179261A01</t>
  </si>
  <si>
    <t>称样量</t>
  </si>
  <si>
    <t>定容体积</t>
  </si>
  <si>
    <t>测试用液体积</t>
  </si>
  <si>
    <t>待测液含量</t>
  </si>
  <si>
    <t>空白</t>
  </si>
  <si>
    <t>14659-1</t>
  </si>
  <si>
    <t>14659-3</t>
  </si>
  <si>
    <t>7875-1</t>
  </si>
  <si>
    <t>7875-2</t>
  </si>
  <si>
    <t>25660-1</t>
  </si>
  <si>
    <t>27555-1</t>
  </si>
  <si>
    <t>27555-2</t>
  </si>
  <si>
    <t>27555-3</t>
  </si>
  <si>
    <t>27555-4</t>
  </si>
  <si>
    <t>31228-1</t>
  </si>
  <si>
    <t>15929-1</t>
  </si>
  <si>
    <t>33308-1</t>
  </si>
  <si>
    <t>33310-1</t>
  </si>
  <si>
    <t>32903-1</t>
  </si>
  <si>
    <t>33495-1</t>
  </si>
  <si>
    <t>33495-2</t>
  </si>
  <si>
    <t>33495-3</t>
  </si>
  <si>
    <t>33495-4</t>
  </si>
  <si>
    <t>33495-5</t>
  </si>
  <si>
    <t>33495-6</t>
  </si>
  <si>
    <t>33495-7</t>
  </si>
  <si>
    <t>33495-8</t>
  </si>
  <si>
    <t>16689-5</t>
  </si>
  <si>
    <t>16689-6</t>
  </si>
  <si>
    <t>16950-9</t>
  </si>
  <si>
    <t>16950-10</t>
  </si>
  <si>
    <t>16950-11</t>
  </si>
  <si>
    <t>16950-12</t>
  </si>
  <si>
    <t>16950-13</t>
  </si>
  <si>
    <t>16953-8</t>
  </si>
  <si>
    <t>16953-9</t>
  </si>
  <si>
    <t>16953-10</t>
  </si>
  <si>
    <t>16953-11</t>
  </si>
  <si>
    <t>16953-12</t>
  </si>
  <si>
    <t>35923-1</t>
  </si>
  <si>
    <t>35923-2</t>
  </si>
  <si>
    <t>35923-3</t>
  </si>
  <si>
    <t>35923-4</t>
  </si>
  <si>
    <t>36274-1</t>
  </si>
  <si>
    <t>673-2</t>
  </si>
  <si>
    <t>56-1</t>
  </si>
  <si>
    <t>855-1</t>
  </si>
  <si>
    <t>895-1</t>
  </si>
  <si>
    <t>895-2</t>
  </si>
  <si>
    <t>895-3</t>
  </si>
  <si>
    <t>895-4</t>
  </si>
  <si>
    <t>895-5</t>
  </si>
  <si>
    <t>977-1</t>
  </si>
  <si>
    <t>977-2</t>
  </si>
  <si>
    <t>977-3</t>
  </si>
  <si>
    <t>977-4</t>
  </si>
  <si>
    <t>977-5</t>
  </si>
  <si>
    <t>1191-1</t>
  </si>
  <si>
    <t>1191-2</t>
  </si>
  <si>
    <t>3218-1</t>
  </si>
  <si>
    <t>1305-1</t>
  </si>
  <si>
    <t>36897-2</t>
  </si>
  <si>
    <t>3289-1</t>
  </si>
  <si>
    <t>3547-2</t>
  </si>
  <si>
    <t>5716-1</t>
  </si>
  <si>
    <t>5716-2</t>
  </si>
  <si>
    <t>5716-3</t>
  </si>
  <si>
    <t>5716-4</t>
  </si>
  <si>
    <t>7903-1</t>
  </si>
  <si>
    <t>21278-2</t>
  </si>
  <si>
    <t>11620-3</t>
  </si>
  <si>
    <t>11620-4</t>
  </si>
  <si>
    <t>11620-5</t>
  </si>
  <si>
    <t>11620-6</t>
  </si>
  <si>
    <t>11620-7</t>
  </si>
  <si>
    <t>11620-8</t>
  </si>
  <si>
    <t>11320-1</t>
  </si>
  <si>
    <t>11620-9</t>
  </si>
  <si>
    <t>11620-10</t>
  </si>
  <si>
    <t>11620-11</t>
  </si>
  <si>
    <t>11620-12</t>
  </si>
  <si>
    <t>11620-13</t>
  </si>
  <si>
    <t>24624-1</t>
  </si>
  <si>
    <t>24624-2</t>
  </si>
  <si>
    <t>12591-1</t>
  </si>
  <si>
    <t>12591-2</t>
  </si>
  <si>
    <t>26122-1</t>
  </si>
  <si>
    <t>27348-1</t>
  </si>
  <si>
    <t>27348-2</t>
  </si>
  <si>
    <t>26563-2</t>
  </si>
  <si>
    <t>26954-9</t>
  </si>
  <si>
    <t>26954-15</t>
  </si>
  <si>
    <t>14009-1</t>
  </si>
  <si>
    <t>14009-2</t>
  </si>
  <si>
    <t>28135-1</t>
  </si>
  <si>
    <t>14135-1</t>
  </si>
  <si>
    <t>14298-1</t>
  </si>
  <si>
    <t>24563-7</t>
  </si>
  <si>
    <t>31531-1</t>
  </si>
  <si>
    <t>31531-2</t>
  </si>
  <si>
    <t>31531-3</t>
  </si>
  <si>
    <t>31531-4</t>
  </si>
  <si>
    <t>31531-5</t>
  </si>
  <si>
    <t>31531-6</t>
  </si>
  <si>
    <t>31531-7</t>
  </si>
  <si>
    <t>31531-8</t>
  </si>
  <si>
    <t>31531-9</t>
  </si>
  <si>
    <t>31531-10</t>
  </si>
  <si>
    <t>31531-11</t>
  </si>
  <si>
    <t>31531-12</t>
  </si>
  <si>
    <t>31531-13</t>
  </si>
  <si>
    <t>31531-14</t>
  </si>
  <si>
    <t>31531-15</t>
  </si>
  <si>
    <t>31531-16</t>
  </si>
  <si>
    <t>31531-17</t>
  </si>
  <si>
    <t>31531-21</t>
  </si>
  <si>
    <t>31531-31</t>
  </si>
  <si>
    <t>31531-18</t>
  </si>
  <si>
    <t>31531-22</t>
  </si>
  <si>
    <t>31531-32</t>
  </si>
  <si>
    <t>31531-19</t>
  </si>
  <si>
    <t>31531-23</t>
  </si>
  <si>
    <t>31531-33</t>
  </si>
  <si>
    <t>31531-20</t>
  </si>
  <si>
    <t>31531-24</t>
  </si>
  <si>
    <t>31531-34</t>
  </si>
  <si>
    <t>31531-25</t>
  </si>
  <si>
    <t>31531-26</t>
  </si>
  <si>
    <t>检出限3</t>
  </si>
  <si>
    <t>31531-27</t>
  </si>
  <si>
    <t>31531-28</t>
  </si>
  <si>
    <t>31531-29</t>
  </si>
  <si>
    <t>31531-30</t>
  </si>
  <si>
    <t>16160-1</t>
  </si>
  <si>
    <t>31341-1</t>
  </si>
  <si>
    <t>16980-1</t>
  </si>
  <si>
    <t>16980-3</t>
  </si>
  <si>
    <t>16980-5</t>
  </si>
  <si>
    <t>16980-6</t>
  </si>
  <si>
    <t>16980-7</t>
  </si>
  <si>
    <t>16980-10</t>
  </si>
  <si>
    <t>16990-1</t>
  </si>
  <si>
    <t>16988-5</t>
  </si>
  <si>
    <t>16988-6</t>
  </si>
  <si>
    <t>32316-1</t>
  </si>
  <si>
    <t>32316-11</t>
  </si>
  <si>
    <t>16988-7</t>
  </si>
  <si>
    <t>32316-2</t>
  </si>
  <si>
    <t>32316-12</t>
  </si>
  <si>
    <t>16988-10</t>
  </si>
  <si>
    <t>32316-3</t>
  </si>
  <si>
    <t>32316-13</t>
  </si>
  <si>
    <t>16988-11</t>
  </si>
  <si>
    <t>32316-4</t>
  </si>
  <si>
    <t>32316-14</t>
  </si>
  <si>
    <t>16982-12</t>
  </si>
  <si>
    <t>32316-5</t>
  </si>
  <si>
    <t>32316-15</t>
  </si>
  <si>
    <t>16982-16</t>
  </si>
  <si>
    <t>32316-6</t>
  </si>
  <si>
    <t>32316-16</t>
  </si>
  <si>
    <t>32316-7</t>
  </si>
  <si>
    <t>32316-8</t>
  </si>
  <si>
    <t>32316-9</t>
  </si>
  <si>
    <t>32316-10</t>
  </si>
  <si>
    <t>32219-1</t>
  </si>
  <si>
    <t>32219-2</t>
  </si>
  <si>
    <t>32684-1</t>
  </si>
  <si>
    <t>32684-2</t>
  </si>
  <si>
    <t>32684-3</t>
  </si>
  <si>
    <t>32684-4</t>
  </si>
  <si>
    <t>32684-5</t>
  </si>
  <si>
    <t>32684-6</t>
  </si>
  <si>
    <t>32684-7</t>
  </si>
  <si>
    <t>17276-8</t>
  </si>
  <si>
    <t>17276-13</t>
  </si>
  <si>
    <t>17276-15</t>
  </si>
  <si>
    <t>17583-3</t>
  </si>
  <si>
    <t>17706-2</t>
  </si>
  <si>
    <t>17706-4</t>
  </si>
  <si>
    <t>17704-2</t>
  </si>
  <si>
    <t>17704-5</t>
  </si>
  <si>
    <t>17706-1</t>
  </si>
  <si>
    <t>17706-3</t>
  </si>
  <si>
    <t>17706-5</t>
  </si>
  <si>
    <t>17848-1</t>
  </si>
  <si>
    <t>17848-2</t>
  </si>
  <si>
    <t>33404-1</t>
  </si>
  <si>
    <t>33404-2</t>
  </si>
  <si>
    <t>33620-1</t>
  </si>
  <si>
    <t>17908-20</t>
  </si>
  <si>
    <t>18034-6</t>
  </si>
  <si>
    <t>18034-9</t>
  </si>
  <si>
    <t>34724-1</t>
  </si>
  <si>
    <t>34815-1</t>
  </si>
  <si>
    <t>35668-1</t>
  </si>
  <si>
    <t>35971-1</t>
  </si>
  <si>
    <t>19746-1</t>
  </si>
  <si>
    <t>36685-1</t>
  </si>
  <si>
    <t>20238-1</t>
  </si>
  <si>
    <t>20238-2</t>
  </si>
  <si>
    <t>20238-3</t>
  </si>
  <si>
    <t>20238-4</t>
  </si>
  <si>
    <t>20238-5</t>
  </si>
  <si>
    <t>20238-6</t>
  </si>
  <si>
    <t>20238-7</t>
  </si>
  <si>
    <t>20238-8</t>
  </si>
  <si>
    <t>20238-9</t>
  </si>
  <si>
    <t>20223-1</t>
  </si>
  <si>
    <t>37698-5</t>
  </si>
  <si>
    <t>37383-1</t>
  </si>
  <si>
    <t>37383-2</t>
  </si>
  <si>
    <t>39743-1</t>
  </si>
  <si>
    <t>39743-2</t>
  </si>
  <si>
    <t>39372-1</t>
  </si>
  <si>
    <t>39088-1</t>
  </si>
  <si>
    <t>24395-2</t>
  </si>
  <si>
    <t>26127-2</t>
  </si>
  <si>
    <t>48917-1</t>
  </si>
  <si>
    <t>26744-1</t>
  </si>
  <si>
    <t>26744-2</t>
  </si>
  <si>
    <t>49470-1</t>
  </si>
  <si>
    <t>50045-1</t>
  </si>
  <si>
    <t>50045-2</t>
  </si>
  <si>
    <t>50045-3</t>
  </si>
  <si>
    <t>50045-4</t>
  </si>
  <si>
    <t>27542-35</t>
  </si>
  <si>
    <t>490-2</t>
  </si>
  <si>
    <t>2082-1</t>
  </si>
  <si>
    <t>1001-1</t>
  </si>
  <si>
    <t>2969-1</t>
  </si>
  <si>
    <t>3858-1</t>
  </si>
  <si>
    <t>3858-2</t>
  </si>
  <si>
    <t>2607-1</t>
  </si>
  <si>
    <t>2607-2</t>
  </si>
  <si>
    <t>2636-1</t>
  </si>
  <si>
    <t>5107-1</t>
  </si>
  <si>
    <t>9177-1</t>
  </si>
  <si>
    <t>9177-2</t>
  </si>
  <si>
    <t>9177-3</t>
  </si>
  <si>
    <t>9309-1</t>
  </si>
  <si>
    <t>8025-1</t>
  </si>
  <si>
    <t>15812-1</t>
  </si>
  <si>
    <t>8919-1</t>
  </si>
  <si>
    <t>8919-2</t>
  </si>
  <si>
    <t>8919-3</t>
  </si>
  <si>
    <t>16066-1</t>
  </si>
  <si>
    <t>10131-1</t>
  </si>
  <si>
    <t>18586-1</t>
  </si>
  <si>
    <t>11543-18</t>
  </si>
  <si>
    <t>11543-28</t>
  </si>
  <si>
    <t>11543-31</t>
  </si>
  <si>
    <t>11543-48</t>
  </si>
  <si>
    <t>12563-1</t>
  </si>
  <si>
    <t>12563-8</t>
  </si>
  <si>
    <t>12563-9</t>
  </si>
  <si>
    <t>12563-15</t>
  </si>
  <si>
    <t>21388-2</t>
  </si>
  <si>
    <t>21388-3</t>
  </si>
  <si>
    <t>21388-4</t>
  </si>
  <si>
    <t>21388-6</t>
  </si>
  <si>
    <t>22635-1</t>
  </si>
  <si>
    <t>13543-2</t>
  </si>
  <si>
    <t>15229-3</t>
  </si>
  <si>
    <t>15010-1</t>
  </si>
  <si>
    <t>15010-2</t>
  </si>
  <si>
    <t>15010-3</t>
  </si>
  <si>
    <t>20706-27</t>
  </si>
  <si>
    <t>26</t>
  </si>
  <si>
    <t>14</t>
  </si>
  <si>
    <t>2</t>
  </si>
  <si>
    <t>21355-3</t>
  </si>
  <si>
    <t>21355-4</t>
  </si>
  <si>
    <t>34973-1</t>
  </si>
  <si>
    <t>34444-5</t>
  </si>
  <si>
    <t>23247-3</t>
  </si>
  <si>
    <t>35516-1</t>
  </si>
  <si>
    <t>23890-2</t>
  </si>
  <si>
    <t>23714-5</t>
  </si>
  <si>
    <t>23831-8</t>
  </si>
  <si>
    <t>23832-1</t>
  </si>
  <si>
    <t>23832-2</t>
  </si>
  <si>
    <t>23890-3</t>
  </si>
  <si>
    <t>36964-1</t>
  </si>
  <si>
    <t>36964-2</t>
  </si>
  <si>
    <t>25546-1</t>
  </si>
  <si>
    <t>39645-1</t>
  </si>
  <si>
    <t>41132-1</t>
  </si>
  <si>
    <t>41063-1</t>
  </si>
  <si>
    <t>27160-1</t>
  </si>
  <si>
    <t>26788-6</t>
  </si>
  <si>
    <t>26789-2</t>
  </si>
  <si>
    <t>26788-5</t>
  </si>
  <si>
    <t>26788-13</t>
  </si>
  <si>
    <t>27295-1</t>
  </si>
  <si>
    <t>27295-2</t>
  </si>
  <si>
    <t>43605-1</t>
  </si>
  <si>
    <t>43605-2</t>
  </si>
  <si>
    <t>43605-3</t>
  </si>
  <si>
    <t>43605-4</t>
  </si>
  <si>
    <t>46139-1</t>
  </si>
  <si>
    <t>08671-1</t>
  </si>
  <si>
    <t>50604-5</t>
  </si>
  <si>
    <t>52954-2</t>
  </si>
  <si>
    <t>52954-3</t>
  </si>
  <si>
    <t>52954-4</t>
  </si>
  <si>
    <t>52954-5</t>
  </si>
  <si>
    <t>53355-2</t>
  </si>
  <si>
    <t xml:space="preserve">BR35518001UN1 </t>
  </si>
  <si>
    <t xml:space="preserve">BR35518001UN2 </t>
  </si>
  <si>
    <t xml:space="preserve">BR35518002UN1 </t>
  </si>
  <si>
    <t xml:space="preserve">BR35518002UN2 </t>
  </si>
  <si>
    <t xml:space="preserve">BR35519001UN1 </t>
  </si>
  <si>
    <t xml:space="preserve">BR35519001UN2 </t>
  </si>
  <si>
    <t xml:space="preserve">BR35519002UN1 </t>
  </si>
  <si>
    <t xml:space="preserve">BR35519002UN2 </t>
  </si>
  <si>
    <t xml:space="preserve">QR55951001UN1 </t>
  </si>
  <si>
    <t xml:space="preserve">QR55951001UN2 </t>
  </si>
  <si>
    <t xml:space="preserve">BR36960002UN1 </t>
  </si>
  <si>
    <t xml:space="preserve">BR36960002UN2 </t>
  </si>
  <si>
    <t xml:space="preserve">BR36977001UN1 </t>
  </si>
  <si>
    <t xml:space="preserve">BR36977001UN2 </t>
  </si>
  <si>
    <t xml:space="preserve">FFR36659003UN1 </t>
  </si>
  <si>
    <t>FFR36659003UN2</t>
  </si>
  <si>
    <t xml:space="preserve">BR37080002UN1 </t>
  </si>
  <si>
    <t xml:space="preserve">BR37080002UN2 </t>
  </si>
  <si>
    <t xml:space="preserve">BR37178011UN1 </t>
  </si>
  <si>
    <t xml:space="preserve">BR37178011UN2 </t>
  </si>
  <si>
    <t xml:space="preserve">BR37200001UN1 </t>
  </si>
  <si>
    <t xml:space="preserve">BR37200001UN2 </t>
  </si>
  <si>
    <t xml:space="preserve">BR37200002UN1 </t>
  </si>
  <si>
    <t xml:space="preserve">BR37200002UN2 </t>
  </si>
  <si>
    <t xml:space="preserve">BR37161001UN1 </t>
  </si>
  <si>
    <t xml:space="preserve">BR37161001UN2 </t>
  </si>
  <si>
    <t xml:space="preserve">FFR37147001UN1 </t>
  </si>
  <si>
    <t>FFR37147001UN2</t>
  </si>
  <si>
    <t xml:space="preserve">FFR37147002UN1 </t>
  </si>
  <si>
    <t>FFR37147002UN2</t>
  </si>
  <si>
    <t xml:space="preserve">FFR37147003UN1 </t>
  </si>
  <si>
    <t>FFR37147003UN2</t>
  </si>
  <si>
    <t xml:space="preserve">BR37758001UN1 </t>
  </si>
  <si>
    <t xml:space="preserve">BR37758001UN2 </t>
  </si>
  <si>
    <t xml:space="preserve">BS00325001UN1 </t>
  </si>
  <si>
    <t>BS00325001UN2</t>
  </si>
  <si>
    <t xml:space="preserve">BS00325002UN1 </t>
  </si>
  <si>
    <t>BS00325002UN2</t>
  </si>
  <si>
    <t xml:space="preserve">BS00325003UN1 </t>
  </si>
  <si>
    <t>BS00325003UN2</t>
  </si>
  <si>
    <t xml:space="preserve">BS00325004UN1 </t>
  </si>
  <si>
    <t>BS00325004UN2</t>
  </si>
  <si>
    <t xml:space="preserve">BS00593001UN1 </t>
  </si>
  <si>
    <t xml:space="preserve">BS00593001UN2 </t>
  </si>
  <si>
    <t xml:space="preserve">BS00593002UN1 </t>
  </si>
  <si>
    <t xml:space="preserve">BS00593002UN2 </t>
  </si>
  <si>
    <t xml:space="preserve">BS00593003UN1 </t>
  </si>
  <si>
    <t xml:space="preserve">BS00593003UN2 </t>
  </si>
  <si>
    <t xml:space="preserve">BS00593004UN1 </t>
  </si>
  <si>
    <t xml:space="preserve">BS00593004UN2 </t>
  </si>
  <si>
    <t xml:space="preserve">BS00597001UN1 </t>
  </si>
  <si>
    <t xml:space="preserve">BS00597001UN2 </t>
  </si>
  <si>
    <t xml:space="preserve">BS00597002UN1 </t>
  </si>
  <si>
    <t xml:space="preserve">BS00597002UN2 </t>
  </si>
  <si>
    <t xml:space="preserve">BS00597003UN1 </t>
  </si>
  <si>
    <t xml:space="preserve">BS00597003UN2 </t>
  </si>
  <si>
    <t>QS04244001UN1</t>
  </si>
  <si>
    <t>QS04244001UN2</t>
  </si>
  <si>
    <t>QS03281002UN1</t>
  </si>
  <si>
    <t>QS03281002UN2</t>
  </si>
  <si>
    <t>BS02765001UN1</t>
  </si>
  <si>
    <t>BS02765001UN2</t>
  </si>
  <si>
    <t xml:space="preserve">QS03281002UN1 </t>
  </si>
  <si>
    <t xml:space="preserve">QS03281002UN2 </t>
  </si>
  <si>
    <t xml:space="preserve">BS03056001UN1 </t>
  </si>
  <si>
    <t xml:space="preserve">BS03056001UN2 </t>
  </si>
  <si>
    <t xml:space="preserve">BS03056002UN1 </t>
  </si>
  <si>
    <t xml:space="preserve">BS03056002UN2 </t>
  </si>
  <si>
    <t xml:space="preserve">BS03372001UN1 </t>
  </si>
  <si>
    <t xml:space="preserve">BS03372001UN2 </t>
  </si>
  <si>
    <t xml:space="preserve">QS05572005UN1 </t>
  </si>
  <si>
    <t xml:space="preserve">QS05572005UN2 </t>
  </si>
  <si>
    <t xml:space="preserve">QS05572006UN1 </t>
  </si>
  <si>
    <t xml:space="preserve">QS05572006UN2 </t>
  </si>
  <si>
    <t xml:space="preserve">QS05572007UN1 </t>
  </si>
  <si>
    <t xml:space="preserve">QS05572007UN2 </t>
  </si>
  <si>
    <t xml:space="preserve">QS05572008UN1 </t>
  </si>
  <si>
    <t xml:space="preserve">QS05572008UN2 </t>
  </si>
  <si>
    <t xml:space="preserve">QS05572009UN1 </t>
  </si>
  <si>
    <t xml:space="preserve">QS05572009UN2 </t>
  </si>
  <si>
    <t xml:space="preserve">BS02802001UN1 </t>
  </si>
  <si>
    <t xml:space="preserve">BS02802001UN2 </t>
  </si>
  <si>
    <t xml:space="preserve">BS02803001UN1 </t>
  </si>
  <si>
    <t xml:space="preserve">BS02803001UN2 </t>
  </si>
  <si>
    <t xml:space="preserve">BS02803002UN1 </t>
  </si>
  <si>
    <t xml:space="preserve">BS02803002UN2 </t>
  </si>
  <si>
    <t>BS04252006UN1</t>
  </si>
  <si>
    <t>BS04252006UN2</t>
  </si>
  <si>
    <t>QS07069001UN1</t>
  </si>
  <si>
    <t>QS07069001UN2</t>
  </si>
  <si>
    <t xml:space="preserve">BS06064001UN1 </t>
  </si>
  <si>
    <t xml:space="preserve">BS06064001UN2 </t>
  </si>
  <si>
    <t xml:space="preserve">BS06064002UN1 </t>
  </si>
  <si>
    <t xml:space="preserve">BS06064002UN2 </t>
  </si>
  <si>
    <t xml:space="preserve">BS06064003UN1 </t>
  </si>
  <si>
    <t xml:space="preserve">BS06064003UN2 </t>
  </si>
  <si>
    <t xml:space="preserve">BS06064004UN1 </t>
  </si>
  <si>
    <t xml:space="preserve">BS06064004UN2 </t>
  </si>
  <si>
    <t xml:space="preserve">BS06091001UN1 </t>
  </si>
  <si>
    <t xml:space="preserve">BS06091001UN2 </t>
  </si>
  <si>
    <t xml:space="preserve">BS06091002UN1 </t>
  </si>
  <si>
    <t xml:space="preserve">BS06091002UN2 </t>
  </si>
  <si>
    <t xml:space="preserve">BS06091003UN1 </t>
  </si>
  <si>
    <t xml:space="preserve">BS06091003UN2 </t>
  </si>
  <si>
    <t xml:space="preserve">QS09764004UN1 </t>
  </si>
  <si>
    <t xml:space="preserve">QS09764004UN2 </t>
  </si>
  <si>
    <t xml:space="preserve">QS09950001UN1 </t>
  </si>
  <si>
    <t xml:space="preserve">QS09950001UN2 </t>
  </si>
  <si>
    <t xml:space="preserve">QS10274001UN1 </t>
  </si>
  <si>
    <t xml:space="preserve">QS10274001UN2 </t>
  </si>
  <si>
    <t xml:space="preserve">BS07129001UN1 </t>
  </si>
  <si>
    <t xml:space="preserve">BS07129001UN2 </t>
  </si>
  <si>
    <t xml:space="preserve">BS07129002UN1 </t>
  </si>
  <si>
    <t xml:space="preserve">BS07129002UN2 </t>
  </si>
  <si>
    <t xml:space="preserve">BS07129003UN1 </t>
  </si>
  <si>
    <t xml:space="preserve">BS07129003UN2 </t>
  </si>
  <si>
    <t xml:space="preserve">BS07615001UN1 </t>
  </si>
  <si>
    <t xml:space="preserve">BS07615001UN2 </t>
  </si>
  <si>
    <t xml:space="preserve">BS07615002UN1 </t>
  </si>
  <si>
    <t xml:space="preserve">BS07615002UN2 </t>
  </si>
  <si>
    <t xml:space="preserve">QS11066001UN1 </t>
  </si>
  <si>
    <t xml:space="preserve">QS11066001UN2 </t>
  </si>
  <si>
    <t xml:space="preserve">QS11158001UN1 </t>
  </si>
  <si>
    <t xml:space="preserve">QS11158001UN2 </t>
  </si>
  <si>
    <t xml:space="preserve">QS11159001UN1 </t>
  </si>
  <si>
    <t xml:space="preserve">QS11159001UN2 </t>
  </si>
  <si>
    <t xml:space="preserve">QS11163001UN1 </t>
  </si>
  <si>
    <t xml:space="preserve">QS11163001UN2 </t>
  </si>
  <si>
    <t xml:space="preserve">QS11250001UN1 </t>
  </si>
  <si>
    <t xml:space="preserve">QS11250001UN2 </t>
  </si>
  <si>
    <t xml:space="preserve">QS11250002UN1 </t>
  </si>
  <si>
    <t xml:space="preserve">QS11250002UN2 </t>
  </si>
  <si>
    <t xml:space="preserve">QS11250003UN1 </t>
  </si>
  <si>
    <t xml:space="preserve">QS11250003UN2 </t>
  </si>
  <si>
    <t xml:space="preserve">QS11250004UN1 </t>
  </si>
  <si>
    <t xml:space="preserve">QS11250004UN2 </t>
  </si>
  <si>
    <t xml:space="preserve">QS11250005UN1 </t>
  </si>
  <si>
    <t xml:space="preserve">QS11250005UN2 </t>
  </si>
  <si>
    <t xml:space="preserve">QS11250006UN1 </t>
  </si>
  <si>
    <t xml:space="preserve">QS11250006UN2 </t>
  </si>
  <si>
    <t xml:space="preserve">QS11250007UN1 </t>
  </si>
  <si>
    <t xml:space="preserve">QS11250007UN2 </t>
  </si>
  <si>
    <t xml:space="preserve">QS11274002UN1 </t>
  </si>
  <si>
    <t xml:space="preserve">QS11274002UN2 </t>
  </si>
  <si>
    <t xml:space="preserve">QS11274003UN1 </t>
  </si>
  <si>
    <t xml:space="preserve">QS11274003UN2 </t>
  </si>
  <si>
    <t xml:space="preserve">QS11300001UN1 </t>
  </si>
  <si>
    <t xml:space="preserve">QS11300001UN2 </t>
  </si>
  <si>
    <t xml:space="preserve">QS11302001UN1 </t>
  </si>
  <si>
    <t xml:space="preserve">QS11302001UN2 </t>
  </si>
  <si>
    <t xml:space="preserve">QS11302002UN1 </t>
  </si>
  <si>
    <t xml:space="preserve">QS11302002UN2 </t>
  </si>
  <si>
    <t xml:space="preserve">QS11311001UN1 </t>
  </si>
  <si>
    <t xml:space="preserve">QS11311001UN2 </t>
  </si>
  <si>
    <t>BS07615002J</t>
  </si>
  <si>
    <t>QS11250003J</t>
  </si>
  <si>
    <t xml:space="preserve">BS07755001UN1 </t>
  </si>
  <si>
    <t xml:space="preserve">BS07755001UN2 </t>
  </si>
  <si>
    <t xml:space="preserve">BS07755002UN1 </t>
  </si>
  <si>
    <t xml:space="preserve">BS07755002UN2 </t>
  </si>
  <si>
    <t xml:space="preserve">BS07840001UN1 </t>
  </si>
  <si>
    <t xml:space="preserve">BS07840001UN2 </t>
  </si>
  <si>
    <t xml:space="preserve">BS07840002UN1 </t>
  </si>
  <si>
    <t xml:space="preserve">BS07840002UN2 </t>
  </si>
  <si>
    <t xml:space="preserve">BS07842001UN1 </t>
  </si>
  <si>
    <t xml:space="preserve">BS07842001UN2 </t>
  </si>
  <si>
    <t xml:space="preserve">BS07899001UN1 </t>
  </si>
  <si>
    <t xml:space="preserve">BS07899001UN2 </t>
  </si>
  <si>
    <t xml:space="preserve">BS07899002UN1 </t>
  </si>
  <si>
    <t xml:space="preserve">BS07899002UN2 </t>
  </si>
  <si>
    <t xml:space="preserve">BS07899003UN1 </t>
  </si>
  <si>
    <t xml:space="preserve">BS07899003UN2 </t>
  </si>
  <si>
    <t xml:space="preserve">BS07899004UN1 </t>
  </si>
  <si>
    <t xml:space="preserve">BS07899004UN2 </t>
  </si>
  <si>
    <t xml:space="preserve">BS07899005UN1 </t>
  </si>
  <si>
    <t xml:space="preserve">BS07899005UN2 </t>
  </si>
  <si>
    <t xml:space="preserve">BS07899006UN1 </t>
  </si>
  <si>
    <t xml:space="preserve">BS07899006UN2 </t>
  </si>
  <si>
    <t xml:space="preserve">BS07899007UN1 </t>
  </si>
  <si>
    <t xml:space="preserve">BS07899007UN2 </t>
  </si>
  <si>
    <t xml:space="preserve">BS07899008UN1 </t>
  </si>
  <si>
    <t xml:space="preserve">BS07899008UN2 </t>
  </si>
  <si>
    <t xml:space="preserve">BS07912001UN1 </t>
  </si>
  <si>
    <t xml:space="preserve">BS07912001UN2 </t>
  </si>
  <si>
    <t xml:space="preserve">BS07912002UN1 </t>
  </si>
  <si>
    <t xml:space="preserve">BS07912002UN2 </t>
  </si>
  <si>
    <t xml:space="preserve">BS07912003UN1 </t>
  </si>
  <si>
    <t xml:space="preserve">BS07912003UN2 </t>
  </si>
  <si>
    <t xml:space="preserve">BS07912004UN1 </t>
  </si>
  <si>
    <t xml:space="preserve">BS07912004UN2 </t>
  </si>
  <si>
    <t xml:space="preserve">BS07912005UN1 </t>
  </si>
  <si>
    <t xml:space="preserve">BS07912005UN2 </t>
  </si>
  <si>
    <t xml:space="preserve">BS07912006UN1 </t>
  </si>
  <si>
    <t xml:space="preserve">BS07912006UN2 </t>
  </si>
  <si>
    <t xml:space="preserve">BS07912007UN1 </t>
  </si>
  <si>
    <t xml:space="preserve">BS07912007UN2 </t>
  </si>
  <si>
    <t xml:space="preserve">BS07912008UN1 </t>
  </si>
  <si>
    <t xml:space="preserve">BS07912008UN2 </t>
  </si>
  <si>
    <t xml:space="preserve">BS07912009UN1 </t>
  </si>
  <si>
    <t xml:space="preserve">BS07912009UN2 </t>
  </si>
  <si>
    <t xml:space="preserve">BS07912010UN1 </t>
  </si>
  <si>
    <t xml:space="preserve">BS07912010UN2 </t>
  </si>
  <si>
    <t xml:space="preserve">BS07929001UN1 </t>
  </si>
  <si>
    <t>徐敏龙</t>
  </si>
  <si>
    <t xml:space="preserve">BS07929001UN2 </t>
  </si>
  <si>
    <t xml:space="preserve">BS07929002UN1 </t>
  </si>
  <si>
    <t xml:space="preserve">BS07929002UN2 </t>
  </si>
  <si>
    <t xml:space="preserve">BS07929003UN1 </t>
  </si>
  <si>
    <t xml:space="preserve">BS07929003UN2 </t>
  </si>
  <si>
    <t xml:space="preserve">BS07929004UN1 </t>
  </si>
  <si>
    <t xml:space="preserve">BS07929004UN2 </t>
  </si>
  <si>
    <t xml:space="preserve">BS07929005UN1 </t>
  </si>
  <si>
    <t xml:space="preserve">BS07929005UN2 </t>
  </si>
  <si>
    <t xml:space="preserve">QS11140003UN1 </t>
  </si>
  <si>
    <t xml:space="preserve">QS11140003UN2 </t>
  </si>
  <si>
    <t xml:space="preserve">QS11140004UN1 </t>
  </si>
  <si>
    <t xml:space="preserve">QS11140004UN2 </t>
  </si>
  <si>
    <t xml:space="preserve">QS11176001UN1 </t>
  </si>
  <si>
    <t xml:space="preserve">QS11176001UN2 </t>
  </si>
  <si>
    <t xml:space="preserve">QS11201001UN1 </t>
  </si>
  <si>
    <t xml:space="preserve">QS11201001UN2 </t>
  </si>
  <si>
    <t xml:space="preserve">QS11201002UN1 </t>
  </si>
  <si>
    <t xml:space="preserve">QS11201002UN2 </t>
  </si>
  <si>
    <t xml:space="preserve">QS11320001UN1 </t>
  </si>
  <si>
    <t xml:space="preserve">QS11320001UN2 </t>
  </si>
  <si>
    <t xml:space="preserve">QS11322001UN1 </t>
  </si>
  <si>
    <t xml:space="preserve">QS11322001UN2 </t>
  </si>
  <si>
    <t xml:space="preserve">QS11327001UN1 </t>
  </si>
  <si>
    <t xml:space="preserve">QS11327001UN2 </t>
  </si>
  <si>
    <t xml:space="preserve">QS11333001UN1 </t>
  </si>
  <si>
    <t xml:space="preserve">QS11333001UN2 </t>
  </si>
  <si>
    <t xml:space="preserve">QS11333002UN1 </t>
  </si>
  <si>
    <t xml:space="preserve">QS11333002UN2 </t>
  </si>
  <si>
    <t xml:space="preserve">QS11429001UN1 </t>
  </si>
  <si>
    <t xml:space="preserve">QS11429001UN2 </t>
  </si>
  <si>
    <t xml:space="preserve">QS11468001UN1 </t>
  </si>
  <si>
    <t xml:space="preserve">QS11468001UN2 </t>
  </si>
  <si>
    <t xml:space="preserve">QS11493001UN1 </t>
  </si>
  <si>
    <t xml:space="preserve">QS11493001UN2 </t>
  </si>
  <si>
    <t>QS11322001J</t>
  </si>
  <si>
    <t>QS11468001J</t>
  </si>
  <si>
    <t>样品加标36</t>
  </si>
  <si>
    <t>样品加标41</t>
  </si>
  <si>
    <t>KB01J</t>
  </si>
  <si>
    <t>KB02J</t>
  </si>
  <si>
    <t>前36</t>
  </si>
  <si>
    <t>后36</t>
  </si>
  <si>
    <t>前41</t>
  </si>
  <si>
    <t>后41</t>
  </si>
  <si>
    <t xml:space="preserve">BS07838002UN1 </t>
  </si>
  <si>
    <t xml:space="preserve">BS07838002UN2 </t>
  </si>
  <si>
    <t xml:space="preserve">BS07846001UN1 </t>
  </si>
  <si>
    <t xml:space="preserve">BS07846001UN2 </t>
  </si>
  <si>
    <t xml:space="preserve">BS07871002UN1 </t>
  </si>
  <si>
    <t xml:space="preserve">BS07871002UN2 </t>
  </si>
  <si>
    <t xml:space="preserve">BS07871003UN1 </t>
  </si>
  <si>
    <t xml:space="preserve">BS07871003UN2 </t>
  </si>
  <si>
    <t xml:space="preserve">BS07923001UN1 </t>
  </si>
  <si>
    <t xml:space="preserve">BS07923001UN2 </t>
  </si>
  <si>
    <t xml:space="preserve">BS07923002UN1 </t>
  </si>
  <si>
    <t xml:space="preserve">BS07923002UN2 </t>
  </si>
  <si>
    <t xml:space="preserve">BS07923004UN1 </t>
  </si>
  <si>
    <t xml:space="preserve">BS07923004UN2 </t>
  </si>
  <si>
    <t xml:space="preserve">BS07923005UN1 </t>
  </si>
  <si>
    <t xml:space="preserve">BS07923005UN2 </t>
  </si>
  <si>
    <t xml:space="preserve">QS11140001UN1 </t>
  </si>
  <si>
    <t xml:space="preserve">QS11140001UN2 </t>
  </si>
  <si>
    <t xml:space="preserve">QS11140002UN1 </t>
  </si>
  <si>
    <t xml:space="preserve">QS11140002UN2 </t>
  </si>
  <si>
    <t xml:space="preserve">BS07129010UN1 </t>
  </si>
  <si>
    <t xml:space="preserve">BS07129010UN2 </t>
  </si>
  <si>
    <t>QS1114000201J</t>
  </si>
  <si>
    <t>QS11140002后加</t>
  </si>
  <si>
    <t>QS11140002加</t>
  </si>
  <si>
    <t>BS07129010J</t>
  </si>
  <si>
    <t>KBJ</t>
  </si>
  <si>
    <t>KBJ活性炭</t>
  </si>
  <si>
    <t>KBJ没活</t>
  </si>
  <si>
    <t>任鹏</t>
  </si>
  <si>
    <t>BS07912004UN1</t>
  </si>
  <si>
    <t>BS07912008UN1</t>
  </si>
  <si>
    <t xml:space="preserve">BS08092001UN1 </t>
  </si>
  <si>
    <t xml:space="preserve">BS08092001UN2 </t>
  </si>
  <si>
    <t xml:space="preserve">BS08092002UN1 </t>
  </si>
  <si>
    <t xml:space="preserve">BS08092002UN2 </t>
  </si>
  <si>
    <t xml:space="preserve">BS09092003UN1 </t>
  </si>
  <si>
    <t xml:space="preserve">BS09092003UN2 </t>
  </si>
  <si>
    <t xml:space="preserve">QS11323001UN1 </t>
  </si>
  <si>
    <t xml:space="preserve">QS11323001UN2 </t>
  </si>
  <si>
    <t xml:space="preserve">QS11327002UN1 </t>
  </si>
  <si>
    <t xml:space="preserve">QS11327002UN2 </t>
  </si>
  <si>
    <t xml:space="preserve">QS11361001UN1 </t>
  </si>
  <si>
    <t xml:space="preserve">QS11361001UN2 </t>
  </si>
  <si>
    <t xml:space="preserve">QS11363001UN1 </t>
  </si>
  <si>
    <t xml:space="preserve">QS11363001UN2 </t>
  </si>
  <si>
    <t xml:space="preserve">QS11876001UN1 </t>
  </si>
  <si>
    <t xml:space="preserve">QS11876001UN2 </t>
  </si>
  <si>
    <t xml:space="preserve">QS11879001UN1 </t>
  </si>
  <si>
    <t xml:space="preserve">QS11879001UN2 </t>
  </si>
  <si>
    <t xml:space="preserve">QS11356004UN1 </t>
  </si>
  <si>
    <t xml:space="preserve">FC </t>
  </si>
  <si>
    <t xml:space="preserve">QS11356004UN2 </t>
  </si>
  <si>
    <t xml:space="preserve">BS07899004UN1初 </t>
  </si>
  <si>
    <t xml:space="preserve">BS07899004UN2初 </t>
  </si>
  <si>
    <t xml:space="preserve">BS07899005UN1初 </t>
  </si>
  <si>
    <t xml:space="preserve">BS07899005UN2初 </t>
  </si>
  <si>
    <t xml:space="preserve">BS07923003UN1 </t>
  </si>
  <si>
    <t xml:space="preserve">BS07923003UN2 </t>
  </si>
  <si>
    <t xml:space="preserve">BS07989001UN1 </t>
  </si>
  <si>
    <t xml:space="preserve">BS07989001UN2 </t>
  </si>
  <si>
    <t xml:space="preserve">BS07899001UN1第二天 </t>
  </si>
  <si>
    <t xml:space="preserve">BS07899001UN2第二天 </t>
  </si>
  <si>
    <t xml:space="preserve">BS07912001UN1第二天 </t>
  </si>
  <si>
    <t xml:space="preserve">BS07912001UN2第二天 </t>
  </si>
  <si>
    <t>QS11356004J</t>
  </si>
  <si>
    <t xml:space="preserve">BS07758001UN1 </t>
  </si>
  <si>
    <t xml:space="preserve">BS07758001UN2 </t>
  </si>
  <si>
    <t xml:space="preserve">BS07760001UN1 </t>
  </si>
  <si>
    <t xml:space="preserve">BS07760001UN2 </t>
  </si>
  <si>
    <t xml:space="preserve">BS07887001UN1 </t>
  </si>
  <si>
    <t xml:space="preserve">BS07887001UN2 </t>
  </si>
  <si>
    <t xml:space="preserve">BS07887002UN1 </t>
  </si>
  <si>
    <t xml:space="preserve">BS07887002UN2 </t>
  </si>
  <si>
    <t xml:space="preserve">BS07969001UN1 </t>
  </si>
  <si>
    <t xml:space="preserve">BS07969001UN2 </t>
  </si>
  <si>
    <t xml:space="preserve">BS07975001UN1 </t>
  </si>
  <si>
    <t xml:space="preserve">BS07975001UN2 </t>
  </si>
  <si>
    <t xml:space="preserve">BS07975002UN1 </t>
  </si>
  <si>
    <t xml:space="preserve">BS07975002UN2 </t>
  </si>
  <si>
    <t xml:space="preserve">BS08038001UN1 </t>
  </si>
  <si>
    <t xml:space="preserve">BS08038001UN2 </t>
  </si>
  <si>
    <t xml:space="preserve">QS11358001UN1 </t>
  </si>
  <si>
    <t xml:space="preserve">QS11358001UN2 </t>
  </si>
  <si>
    <t xml:space="preserve">QS11599001UN1 </t>
  </si>
  <si>
    <t xml:space="preserve">QS11599001UN2 </t>
  </si>
  <si>
    <t xml:space="preserve">QS11615001UN1 </t>
  </si>
  <si>
    <t xml:space="preserve">QS11615001UN2 </t>
  </si>
  <si>
    <t xml:space="preserve">QS11615002UN1 </t>
  </si>
  <si>
    <t xml:space="preserve">QS11615002UN2 </t>
  </si>
  <si>
    <t xml:space="preserve">QS11646001UN1 </t>
  </si>
  <si>
    <t xml:space="preserve">QS11646001UN2 </t>
  </si>
  <si>
    <t xml:space="preserve">QS11646003UN1 </t>
  </si>
  <si>
    <t xml:space="preserve">QS11646003UN2 </t>
  </si>
  <si>
    <t xml:space="preserve">QS11774001UN1 </t>
  </si>
  <si>
    <t xml:space="preserve">QS11774001UN2 </t>
  </si>
  <si>
    <t xml:space="preserve">QS11775001UN1 </t>
  </si>
  <si>
    <t xml:space="preserve">QS11775001UN2 </t>
  </si>
  <si>
    <t xml:space="preserve">QS11809001UN1 </t>
  </si>
  <si>
    <t xml:space="preserve">QS11809001UN2 </t>
  </si>
  <si>
    <t xml:space="preserve">QS11809002UN1 </t>
  </si>
  <si>
    <t xml:space="preserve">QS11809002UN2 </t>
  </si>
  <si>
    <t>BS07758001J</t>
  </si>
  <si>
    <t xml:space="preserve">BS08566001UN1 </t>
  </si>
  <si>
    <t xml:space="preserve">BS08566001UN2 </t>
  </si>
  <si>
    <t xml:space="preserve">BS08566004UN1 </t>
  </si>
  <si>
    <t xml:space="preserve">BS08566004UN2 </t>
  </si>
  <si>
    <t xml:space="preserve">BS08566005UN1 </t>
  </si>
  <si>
    <t xml:space="preserve">BS08566005UN2 </t>
  </si>
  <si>
    <t xml:space="preserve">BS08566006UN1 </t>
  </si>
  <si>
    <t xml:space="preserve">BS08566006UN2 </t>
  </si>
  <si>
    <t xml:space="preserve">BS08138001UN1 </t>
  </si>
  <si>
    <t xml:space="preserve">BS08138001UN2 </t>
  </si>
  <si>
    <t xml:space="preserve">BS08343001UN1 </t>
  </si>
  <si>
    <t xml:space="preserve">BS08343001UN2 </t>
  </si>
  <si>
    <t xml:space="preserve">BS08402001UN1 </t>
  </si>
  <si>
    <t xml:space="preserve">BS08402001UN2 </t>
  </si>
  <si>
    <t xml:space="preserve">BS08402002UN1 </t>
  </si>
  <si>
    <t xml:space="preserve">BS08402002UN2 </t>
  </si>
  <si>
    <t xml:space="preserve">BS08402003UN1 </t>
  </si>
  <si>
    <t xml:space="preserve">BS08402003UN2 </t>
  </si>
  <si>
    <t xml:space="preserve">BS08402004UN1 </t>
  </si>
  <si>
    <t xml:space="preserve">BS08402004UN2 </t>
  </si>
  <si>
    <t xml:space="preserve">BS08402005UN1 </t>
  </si>
  <si>
    <t xml:space="preserve">BS08402005UN2 </t>
  </si>
  <si>
    <t xml:space="preserve">BS08402006UN1 </t>
  </si>
  <si>
    <t xml:space="preserve">BS08402006UN2 </t>
  </si>
  <si>
    <t xml:space="preserve">BS08402007UN1 </t>
  </si>
  <si>
    <t xml:space="preserve">BS08402007UN2 </t>
  </si>
  <si>
    <t xml:space="preserve">QS12275001UN1 </t>
  </si>
  <si>
    <t xml:space="preserve">QS12275001UN2 </t>
  </si>
  <si>
    <t xml:space="preserve">QS12286001UN1 </t>
  </si>
  <si>
    <t xml:space="preserve">QS12286001UN2 </t>
  </si>
  <si>
    <t xml:space="preserve">QS12286002UN1 </t>
  </si>
  <si>
    <t xml:space="preserve">QS12286002UN2 </t>
  </si>
  <si>
    <t xml:space="preserve">BS08316001UN1 </t>
  </si>
  <si>
    <t xml:space="preserve">BS08316001UN2 </t>
  </si>
  <si>
    <t xml:space="preserve">BS08316002UN1 </t>
  </si>
  <si>
    <t xml:space="preserve">BS08316002UN2 </t>
  </si>
  <si>
    <t xml:space="preserve">BS08316003UN1 </t>
  </si>
  <si>
    <t xml:space="preserve">BS08316003UN2 </t>
  </si>
  <si>
    <t xml:space="preserve">BS08316004UN1 </t>
  </si>
  <si>
    <t xml:space="preserve">BS08316004UN2 </t>
  </si>
  <si>
    <t xml:space="preserve">BS08316005UN1 </t>
  </si>
  <si>
    <t xml:space="preserve">BS08316005UN2 </t>
  </si>
  <si>
    <t xml:space="preserve">BS08316006UN1 </t>
  </si>
  <si>
    <t xml:space="preserve">BS08316006UN2 </t>
  </si>
  <si>
    <t xml:space="preserve">BS08513001UN1 </t>
  </si>
  <si>
    <t xml:space="preserve">BS08513001UN2 </t>
  </si>
  <si>
    <t>BS08580001UN1</t>
  </si>
  <si>
    <t>BS08580001UN2</t>
  </si>
  <si>
    <t>BS08580002UN1</t>
  </si>
  <si>
    <t xml:space="preserve">BS08580002UN2 </t>
  </si>
  <si>
    <t>BS08580003UN1</t>
  </si>
  <si>
    <t>BS08580003UN2</t>
  </si>
  <si>
    <t>BS08580004UN1</t>
  </si>
  <si>
    <t xml:space="preserve">BS08580004UN2 </t>
  </si>
  <si>
    <t>BS08580005UN1</t>
  </si>
  <si>
    <t xml:space="preserve">BS08580005UN2 </t>
  </si>
  <si>
    <t xml:space="preserve">BS08580006UN1 </t>
  </si>
  <si>
    <t xml:space="preserve">BS08580006UN2 </t>
  </si>
  <si>
    <t xml:space="preserve">BS08439001UN1 </t>
  </si>
  <si>
    <t xml:space="preserve">BS08439001UN2 </t>
  </si>
  <si>
    <t xml:space="preserve">BS08439002UN1 </t>
  </si>
  <si>
    <t xml:space="preserve">BS08439002UN2 </t>
  </si>
  <si>
    <t xml:space="preserve">BS08498001UN1 </t>
  </si>
  <si>
    <t xml:space="preserve">BS08498001UN2 </t>
  </si>
  <si>
    <t xml:space="preserve">BS08498002UN1 </t>
  </si>
  <si>
    <t xml:space="preserve">BS08498002UN2 </t>
  </si>
  <si>
    <t xml:space="preserve">BS08588001UN1 </t>
  </si>
  <si>
    <t xml:space="preserve">BS08588001UN2 </t>
  </si>
  <si>
    <t xml:space="preserve">BS08588002UN1 </t>
  </si>
  <si>
    <t xml:space="preserve">BS08588002UN2 </t>
  </si>
  <si>
    <t>反馈</t>
  </si>
  <si>
    <t>不出</t>
  </si>
  <si>
    <t>BS08533001UN1</t>
  </si>
  <si>
    <t>BS08533001UN2</t>
  </si>
  <si>
    <t>BS08533002UN1</t>
  </si>
  <si>
    <t>BS08533002UN2</t>
  </si>
  <si>
    <t>BS08533003UN1</t>
  </si>
  <si>
    <t>BS08533003UN2</t>
  </si>
  <si>
    <t>BS08533004UN1</t>
  </si>
  <si>
    <t>BS08533004UN2</t>
  </si>
  <si>
    <t>BS08533005UN1</t>
  </si>
  <si>
    <t>BS08533005UN2</t>
  </si>
  <si>
    <t>BS08533006UN1</t>
  </si>
  <si>
    <t>BS08533006UN2</t>
  </si>
  <si>
    <t>BS08533007UN1</t>
  </si>
  <si>
    <t>BS08533007UN2</t>
  </si>
  <si>
    <t>BS08533008UN1</t>
  </si>
  <si>
    <t>BS08533008UN2</t>
  </si>
  <si>
    <t>BS08566002UN1</t>
  </si>
  <si>
    <t>BS08566002UN2</t>
  </si>
  <si>
    <t>BS08566003UN1</t>
  </si>
  <si>
    <t>BS08566003UN2</t>
  </si>
  <si>
    <t>BS08604001UN1</t>
  </si>
  <si>
    <t>BS08604001UN2</t>
  </si>
  <si>
    <t>BS08729003UN1</t>
  </si>
  <si>
    <t>BS08729003UN2</t>
  </si>
  <si>
    <t>QS12343001UN1</t>
  </si>
  <si>
    <t>QS12343001UN2</t>
  </si>
  <si>
    <t>QS12394002UN1</t>
  </si>
  <si>
    <t>QS12394002UN2</t>
  </si>
  <si>
    <t>QS12555002UN1</t>
  </si>
  <si>
    <t>QS12555002UN2</t>
  </si>
  <si>
    <t>QS12555004UN1</t>
  </si>
  <si>
    <t>QS12555004UN2</t>
  </si>
  <si>
    <t>BS08015001UN1</t>
  </si>
  <si>
    <t>BS08015001UN2</t>
  </si>
  <si>
    <t>BS08015002UN1</t>
  </si>
  <si>
    <t>BS08015002UN2</t>
  </si>
  <si>
    <t>BS08533001J</t>
  </si>
  <si>
    <t>BS08729001UN1</t>
  </si>
  <si>
    <t>BS08729001UN2</t>
  </si>
  <si>
    <t>BS08863002UN1</t>
  </si>
  <si>
    <t>BS08863002UN2</t>
  </si>
  <si>
    <t>BS08402002UN1</t>
  </si>
  <si>
    <t>BS08402002UN2</t>
  </si>
  <si>
    <t>BS08402004UN1</t>
  </si>
  <si>
    <t>BS08402004UN2</t>
  </si>
  <si>
    <t>BS08402006UN1</t>
  </si>
  <si>
    <t>BS08402006UN2</t>
  </si>
  <si>
    <t>BS08402007UN1</t>
  </si>
  <si>
    <t>BS08402007UN2</t>
  </si>
  <si>
    <t>BS08498001UN1</t>
  </si>
  <si>
    <t>BS08498001UN2</t>
  </si>
  <si>
    <t>BS08498002UN1</t>
  </si>
  <si>
    <t>BS08498002UN2</t>
  </si>
  <si>
    <t>BS08513001UN1</t>
  </si>
  <si>
    <t>BS08513001UN2</t>
  </si>
  <si>
    <t>BS08580006UN1</t>
  </si>
  <si>
    <t>14左右</t>
  </si>
  <si>
    <t>BS08580006UN2</t>
  </si>
  <si>
    <t xml:space="preserve">QS12861001UN1 </t>
  </si>
  <si>
    <t>BS0858000101J</t>
  </si>
  <si>
    <t xml:space="preserve">QS12861001UN2 </t>
  </si>
  <si>
    <t xml:space="preserve">QS12861003UN1 </t>
  </si>
  <si>
    <t xml:space="preserve">BS08631001UN1 </t>
  </si>
  <si>
    <t xml:space="preserve">QS12861003UN2 </t>
  </si>
  <si>
    <t xml:space="preserve">BS08631001UN2 </t>
  </si>
  <si>
    <t xml:space="preserve">QS12861004UN1 </t>
  </si>
  <si>
    <t xml:space="preserve">QS12861004UN2 </t>
  </si>
  <si>
    <t xml:space="preserve">QS12861002UN1 </t>
  </si>
  <si>
    <t xml:space="preserve">QS12741001UN1 </t>
  </si>
  <si>
    <t xml:space="preserve">QS12861002UN2 </t>
  </si>
  <si>
    <t xml:space="preserve">QS12741001UN2 </t>
  </si>
  <si>
    <t xml:space="preserve">QS12741002UN1 </t>
  </si>
  <si>
    <t xml:space="preserve">QS12741002UN2 </t>
  </si>
  <si>
    <t xml:space="preserve">QS12741003UN1 </t>
  </si>
  <si>
    <t xml:space="preserve">QS12741003UN2 </t>
  </si>
  <si>
    <t xml:space="preserve">BS08729002UN1 </t>
  </si>
  <si>
    <t xml:space="preserve">QS12741004UN1 </t>
  </si>
  <si>
    <t xml:space="preserve">BS08729002UN2 </t>
  </si>
  <si>
    <t xml:space="preserve">QS12741004UN2 </t>
  </si>
  <si>
    <t xml:space="preserve">QS12741005UN1 </t>
  </si>
  <si>
    <t xml:space="preserve">QS12741005UN2 </t>
  </si>
  <si>
    <t xml:space="preserve">BS11646003UN1 </t>
  </si>
  <si>
    <t xml:space="preserve">BS11646003UN2 </t>
  </si>
  <si>
    <t xml:space="preserve">BS08015001UN1 </t>
  </si>
  <si>
    <t xml:space="preserve">BS08015001UN2 </t>
  </si>
  <si>
    <t xml:space="preserve">BS08604001UN1 </t>
  </si>
  <si>
    <t xml:space="preserve">BS08604001UN2 </t>
  </si>
  <si>
    <t xml:space="preserve">BS08729001UN1 </t>
  </si>
  <si>
    <t>BS08631001</t>
  </si>
  <si>
    <t xml:space="preserve">BS08729001UN2 </t>
  </si>
  <si>
    <t>BS08729001</t>
  </si>
  <si>
    <t>BS08729002</t>
  </si>
  <si>
    <t xml:space="preserve">BS08498001UN1F </t>
  </si>
  <si>
    <t xml:space="preserve">BS08498001UN2F </t>
  </si>
  <si>
    <t xml:space="preserve">BS08498002UN1F </t>
  </si>
  <si>
    <t>BS08498002UN2F</t>
  </si>
  <si>
    <t xml:space="preserve">QS11323001UN1F </t>
  </si>
  <si>
    <t xml:space="preserve">QS11323001UN2F </t>
  </si>
  <si>
    <t>BS0849800101J</t>
  </si>
  <si>
    <t>BLJ</t>
  </si>
  <si>
    <t>B</t>
  </si>
  <si>
    <t>BS08724001UN1</t>
  </si>
  <si>
    <t>BS08724001UN2</t>
  </si>
  <si>
    <t>BS08724002UN1</t>
  </si>
  <si>
    <t>BS08724002UN2</t>
  </si>
  <si>
    <t>BS08724003UN1</t>
  </si>
  <si>
    <t>BS08724003UN2</t>
  </si>
  <si>
    <t>BS08724004UN1</t>
  </si>
  <si>
    <t>BS08724004UN2</t>
  </si>
  <si>
    <t>BS08724005UN1</t>
  </si>
  <si>
    <t>BS08724005UN2</t>
  </si>
  <si>
    <t>BS08724006UN1</t>
  </si>
  <si>
    <t>BS08724006UN2</t>
  </si>
  <si>
    <t>BS08724007UN1</t>
  </si>
  <si>
    <t>BS08724007UN2</t>
  </si>
  <si>
    <t>BS08830001UN1</t>
  </si>
  <si>
    <t>BS08830001UN2</t>
  </si>
  <si>
    <t>BS08830002UN1</t>
  </si>
  <si>
    <t>BS08830002UN2</t>
  </si>
  <si>
    <t>BS08830003UN1</t>
  </si>
  <si>
    <t>BS08830003UN2</t>
  </si>
  <si>
    <t>BS08830004UN1</t>
  </si>
  <si>
    <t>BS08830004UN2</t>
  </si>
  <si>
    <t>BS08830005UN1</t>
  </si>
  <si>
    <t>BS08830005UN2</t>
  </si>
  <si>
    <t>BS08830006UN1</t>
  </si>
  <si>
    <t>BS08830006UN2</t>
  </si>
  <si>
    <t>BS08830007UN1</t>
  </si>
  <si>
    <t>BS08830007UN2</t>
  </si>
  <si>
    <t>BS08830008UN1</t>
  </si>
  <si>
    <t>BS08830008UN2</t>
  </si>
  <si>
    <t>BS08830009UN1</t>
  </si>
  <si>
    <t>BS08830009UN2</t>
  </si>
  <si>
    <t>BS08830010UN1</t>
  </si>
  <si>
    <t>BS08830010UN2</t>
  </si>
  <si>
    <t>BS08861009UN1</t>
  </si>
  <si>
    <t>BS08861009UN2</t>
  </si>
  <si>
    <t>BS08983001UN1</t>
  </si>
  <si>
    <t>BS08983001UN2</t>
  </si>
  <si>
    <t>BS08833001UN1</t>
  </si>
  <si>
    <t>BS08833001UN2</t>
  </si>
  <si>
    <t>QS12861002UN1</t>
  </si>
  <si>
    <t>初测113.5</t>
  </si>
  <si>
    <t>QS12861002UN2</t>
  </si>
  <si>
    <t xml:space="preserve">HQS03411001UN1 </t>
  </si>
  <si>
    <t xml:space="preserve">HQS03411001UN2 </t>
  </si>
  <si>
    <t>BS15049001UN1</t>
  </si>
  <si>
    <t>BS15049001UN2</t>
  </si>
  <si>
    <t xml:space="preserve">BS18702005UN1 </t>
  </si>
  <si>
    <t xml:space="preserve">BS18702005UN2 </t>
  </si>
  <si>
    <t xml:space="preserve">QS26166002UN1 </t>
  </si>
  <si>
    <t xml:space="preserve">QS26166002UN2 </t>
  </si>
  <si>
    <t xml:space="preserve">QS26189001UN1 </t>
  </si>
  <si>
    <t xml:space="preserve">QS26189001UN2 </t>
  </si>
  <si>
    <t xml:space="preserve">QS26245001UN1 </t>
  </si>
  <si>
    <t xml:space="preserve">QS26245001UN2 </t>
  </si>
  <si>
    <t xml:space="preserve">BS18015011UN1 </t>
  </si>
  <si>
    <t xml:space="preserve">BS18015011UN2 </t>
  </si>
  <si>
    <t xml:space="preserve">BS18015012UN1 </t>
  </si>
  <si>
    <t xml:space="preserve">BS18015012UN2 </t>
  </si>
  <si>
    <t xml:space="preserve">BS18015022UN1 </t>
  </si>
  <si>
    <t xml:space="preserve">BS18015022UN2 </t>
  </si>
  <si>
    <t xml:space="preserve">BS18015026UN1 </t>
  </si>
  <si>
    <t xml:space="preserve">BS18015026UN2 </t>
  </si>
  <si>
    <t xml:space="preserve">BS18015028UN1 </t>
  </si>
  <si>
    <t xml:space="preserve">BS18015028UN2 </t>
  </si>
  <si>
    <t xml:space="preserve">BS18015045UN1 </t>
  </si>
  <si>
    <t xml:space="preserve">BS18015045UN2 </t>
  </si>
  <si>
    <t xml:space="preserve">BS18015047UN1 </t>
  </si>
  <si>
    <t xml:space="preserve">BS18015047UN2 </t>
  </si>
  <si>
    <t xml:space="preserve">BS18015049UN1 </t>
  </si>
  <si>
    <t xml:space="preserve">BS18015049UN2 </t>
  </si>
  <si>
    <t xml:space="preserve">BS18015051UN1 </t>
  </si>
  <si>
    <t xml:space="preserve">BS18015051UN2 </t>
  </si>
  <si>
    <t xml:space="preserve">BS18015052UN1 </t>
  </si>
  <si>
    <t xml:space="preserve">BS18015052UN2 </t>
  </si>
  <si>
    <t xml:space="preserve">QS26104001UN1 </t>
  </si>
  <si>
    <t xml:space="preserve">QS26104001UN2 </t>
  </si>
  <si>
    <t xml:space="preserve">QS26657001UN1 </t>
  </si>
  <si>
    <t xml:space="preserve">QS26657001UN2 </t>
  </si>
  <si>
    <t xml:space="preserve">QS26657002UN1 </t>
  </si>
  <si>
    <t xml:space="preserve">QS26657002UN2 </t>
  </si>
  <si>
    <t xml:space="preserve">QS26657003UN1 </t>
  </si>
  <si>
    <t xml:space="preserve">QS26657003UN2 </t>
  </si>
  <si>
    <t xml:space="preserve">BS18857001UN1 </t>
  </si>
  <si>
    <t xml:space="preserve">BS18857001UN2 </t>
  </si>
  <si>
    <t xml:space="preserve">BS18857002UN1 </t>
  </si>
  <si>
    <t xml:space="preserve">BS18857002UN2 </t>
  </si>
  <si>
    <t xml:space="preserve">BS18857003UN1 </t>
  </si>
  <si>
    <t xml:space="preserve">BS18857003UN2 </t>
  </si>
  <si>
    <t xml:space="preserve">QS26886001UN1 </t>
  </si>
  <si>
    <t xml:space="preserve">QS26886001UN2 </t>
  </si>
  <si>
    <t xml:space="preserve">QS26976001UN1 </t>
  </si>
  <si>
    <t xml:space="preserve">QS26976001UN2 </t>
  </si>
  <si>
    <t xml:space="preserve">QS26976002UN1 </t>
  </si>
  <si>
    <t xml:space="preserve">QS26976002UN2 </t>
  </si>
  <si>
    <t xml:space="preserve">BS19016001UN1 </t>
  </si>
  <si>
    <t xml:space="preserve">BS19016001UN2 </t>
  </si>
  <si>
    <t xml:space="preserve">BS19016002UN1 </t>
  </si>
  <si>
    <t xml:space="preserve">BS19016002UN2 </t>
  </si>
  <si>
    <t xml:space="preserve">BS19112001UN1 </t>
  </si>
  <si>
    <t xml:space="preserve">BS19112001UN2 </t>
  </si>
  <si>
    <t xml:space="preserve">BS19112002UN1 </t>
  </si>
  <si>
    <t xml:space="preserve">BS19112002UN2 </t>
  </si>
  <si>
    <t>BS19605003UN1</t>
  </si>
  <si>
    <t>BS19605003UN2</t>
  </si>
  <si>
    <t xml:space="preserve">BS20395001UN1 </t>
  </si>
  <si>
    <t xml:space="preserve">BS20395001UN2 </t>
  </si>
  <si>
    <t xml:space="preserve">BS20296001UN1 </t>
  </si>
  <si>
    <t xml:space="preserve">BS20296001UN2 </t>
  </si>
  <si>
    <t xml:space="preserve">BS20447001UN1 </t>
  </si>
  <si>
    <t xml:space="preserve">BS20447001UN2 </t>
  </si>
  <si>
    <t xml:space="preserve">QS31295001UN1 </t>
  </si>
  <si>
    <t xml:space="preserve">QS31295001UN2 </t>
  </si>
  <si>
    <t xml:space="preserve">QS31985001UN1 </t>
  </si>
  <si>
    <t xml:space="preserve">QS31985001UN2 </t>
  </si>
  <si>
    <t xml:space="preserve">QS31985002UN1 </t>
  </si>
  <si>
    <t xml:space="preserve">QS31985002UN2 </t>
  </si>
  <si>
    <t xml:space="preserve">QS31985003UN1 </t>
  </si>
  <si>
    <t xml:space="preserve">QS31985003UN2 </t>
  </si>
  <si>
    <t xml:space="preserve">QS31985004UN1 </t>
  </si>
  <si>
    <t xml:space="preserve">QS31985004UN2 </t>
  </si>
  <si>
    <t xml:space="preserve">QS31985005UN1 </t>
  </si>
  <si>
    <t xml:space="preserve">QS31985005UN2 </t>
  </si>
  <si>
    <t xml:space="preserve">BS22417001UN1 </t>
  </si>
  <si>
    <t xml:space="preserve">BS22417001UN2 </t>
  </si>
  <si>
    <t xml:space="preserve">BS22417002UN1 </t>
  </si>
  <si>
    <t xml:space="preserve">BS22417002UN2 </t>
  </si>
  <si>
    <t xml:space="preserve">QS37096001UN1 </t>
  </si>
  <si>
    <t xml:space="preserve">QS37096001UN2 </t>
  </si>
  <si>
    <t xml:space="preserve">QS37096002UN1 </t>
  </si>
  <si>
    <t xml:space="preserve">QS37096002UN2 </t>
  </si>
  <si>
    <t xml:space="preserve">QS37096003UN1 </t>
  </si>
  <si>
    <t xml:space="preserve">QS37096003UN2 </t>
  </si>
  <si>
    <t xml:space="preserve">QS37429001UN1 </t>
  </si>
  <si>
    <t xml:space="preserve">QS37429001UN2 </t>
  </si>
  <si>
    <t xml:space="preserve">QS37429002UN1 </t>
  </si>
  <si>
    <t xml:space="preserve">QS37429002UN2 </t>
  </si>
  <si>
    <t xml:space="preserve">QS37523001UN1 </t>
  </si>
  <si>
    <t xml:space="preserve">QS37523001UN2 </t>
  </si>
  <si>
    <t xml:space="preserve">QS37068001UN1 </t>
  </si>
  <si>
    <t xml:space="preserve">QS37068001UN2 </t>
  </si>
  <si>
    <t xml:space="preserve">QS37205001UN1 </t>
  </si>
  <si>
    <t xml:space="preserve">QS37205001UN2 </t>
  </si>
  <si>
    <t xml:space="preserve">BS26249016UN1 </t>
  </si>
  <si>
    <t xml:space="preserve">BS26249016UN2 </t>
  </si>
  <si>
    <t xml:space="preserve">BS26249017UN1 </t>
  </si>
  <si>
    <t xml:space="preserve">BS26249017UN2 </t>
  </si>
  <si>
    <t>序号</t>
  </si>
  <si>
    <t>样品短号</t>
  </si>
  <si>
    <t>XS-260317-6204914</t>
  </si>
  <si>
    <t>BS08863002</t>
  </si>
  <si>
    <t>星海湾冷冻辽参</t>
  </si>
  <si>
    <t>BS08402002</t>
  </si>
  <si>
    <t>BS08402004</t>
  </si>
  <si>
    <t>BS08402006</t>
  </si>
  <si>
    <t>BS08402007</t>
  </si>
  <si>
    <t>BS08498001</t>
  </si>
  <si>
    <t>BS08498002</t>
  </si>
  <si>
    <t>BS08513001</t>
  </si>
  <si>
    <t>BS08580001</t>
  </si>
  <si>
    <t>BS08580006</t>
  </si>
  <si>
    <t>磷</t>
  </si>
  <si>
    <t>BS08635001</t>
  </si>
  <si>
    <t>可可粉</t>
  </si>
  <si>
    <t>QS12331001</t>
  </si>
  <si>
    <t>原味海苔</t>
  </si>
  <si>
    <t>磷脂</t>
  </si>
  <si>
    <t>BS08882001</t>
  </si>
  <si>
    <t>鱼油提取物</t>
  </si>
  <si>
    <t>BS07809001</t>
  </si>
  <si>
    <t>(与辉同行)多力葵花油-黄金三益葵花籽油（赠品）</t>
  </si>
  <si>
    <t>质量-m</t>
  </si>
  <si>
    <t>定容体积250ml</t>
  </si>
  <si>
    <t>稀释倍数F</t>
  </si>
  <si>
    <t>测试用样液体积V1</t>
  </si>
  <si>
    <t>测试样液中待测物含量ug</t>
  </si>
  <si>
    <t>空白含量m2ug</t>
  </si>
  <si>
    <t>样品含量%</t>
  </si>
  <si>
    <t>PG</t>
  </si>
  <si>
    <t>PL</t>
  </si>
  <si>
    <t>2858-1</t>
  </si>
  <si>
    <t>2814-1</t>
  </si>
  <si>
    <t>2771-1</t>
  </si>
  <si>
    <t>4389-17</t>
  </si>
  <si>
    <t>添加</t>
  </si>
  <si>
    <t>杏干</t>
  </si>
  <si>
    <t>样品含量</t>
  </si>
  <si>
    <t>总浓度-样品浓度</t>
  </si>
  <si>
    <t>杏干添加1倍</t>
  </si>
  <si>
    <t>添加5倍</t>
  </si>
  <si>
    <t>添加10倍</t>
  </si>
  <si>
    <t>鱼糜</t>
  </si>
  <si>
    <t>薯片</t>
  </si>
  <si>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>498-1</t>
    </r>
  </si>
  <si>
    <t>8498-6</t>
  </si>
  <si>
    <t>8493-3</t>
  </si>
  <si>
    <t>8493-4</t>
  </si>
  <si>
    <t>8495-4</t>
  </si>
  <si>
    <t>8822-1</t>
  </si>
  <si>
    <t>9300-1</t>
  </si>
  <si>
    <t>10658-5</t>
  </si>
  <si>
    <t>10687-1</t>
  </si>
  <si>
    <t>11663-9</t>
  </si>
  <si>
    <t>12758-2</t>
  </si>
  <si>
    <t>170-1</t>
  </si>
  <si>
    <t>170-2</t>
  </si>
  <si>
    <t>170-3</t>
  </si>
  <si>
    <t>170-4</t>
  </si>
  <si>
    <t>170-5</t>
  </si>
  <si>
    <t>170-6</t>
  </si>
  <si>
    <t>170-7</t>
  </si>
  <si>
    <t>208-1</t>
  </si>
  <si>
    <t>208-2</t>
  </si>
  <si>
    <t>208-3</t>
  </si>
  <si>
    <t>208-4</t>
  </si>
  <si>
    <t>252-1</t>
  </si>
  <si>
    <t>149-1</t>
  </si>
  <si>
    <t>149-2</t>
  </si>
  <si>
    <t>149-3</t>
  </si>
  <si>
    <t>189-1</t>
  </si>
  <si>
    <t>189-7</t>
  </si>
  <si>
    <t>359-1</t>
  </si>
  <si>
    <t>1265-1</t>
  </si>
  <si>
    <t>1252-5</t>
  </si>
  <si>
    <t>1878-1</t>
  </si>
  <si>
    <t>1878-2</t>
  </si>
  <si>
    <t>1878-3</t>
  </si>
  <si>
    <t>2258-1</t>
  </si>
  <si>
    <t>2258-2</t>
  </si>
  <si>
    <t>2258-3</t>
  </si>
  <si>
    <t>1252-6</t>
  </si>
  <si>
    <t>2545-5</t>
  </si>
  <si>
    <t>2545-6</t>
  </si>
  <si>
    <t>2545-7</t>
  </si>
  <si>
    <t>3365-1</t>
  </si>
  <si>
    <t>3365-2</t>
  </si>
  <si>
    <t>3365-3</t>
  </si>
  <si>
    <t>复测样</t>
  </si>
  <si>
    <t>大样</t>
  </si>
  <si>
    <t>5398-2</t>
  </si>
  <si>
    <t>6890-1</t>
  </si>
  <si>
    <t>6893-1</t>
  </si>
  <si>
    <t>6893-2</t>
  </si>
  <si>
    <t>7003-1</t>
  </si>
  <si>
    <t>14078-1</t>
  </si>
  <si>
    <t>13743-9</t>
  </si>
  <si>
    <t>29719-1</t>
  </si>
  <si>
    <t>14693-2</t>
  </si>
  <si>
    <t>17580-1</t>
  </si>
  <si>
    <t>17580-2</t>
  </si>
  <si>
    <t>17580-3</t>
  </si>
  <si>
    <t>17580-4</t>
  </si>
  <si>
    <t>17580-5</t>
  </si>
  <si>
    <t>17580-6</t>
  </si>
  <si>
    <t>17580-7</t>
  </si>
  <si>
    <t>17580-8</t>
  </si>
  <si>
    <t>372-1</t>
  </si>
  <si>
    <t>5328-1</t>
  </si>
  <si>
    <t>2510-1</t>
  </si>
  <si>
    <t>2196-1</t>
  </si>
  <si>
    <t>2196-2</t>
  </si>
  <si>
    <t>3.5复测</t>
  </si>
  <si>
    <t>2919-1</t>
  </si>
  <si>
    <t>7424-2</t>
  </si>
  <si>
    <t>7424-3</t>
  </si>
  <si>
    <t>7424-4</t>
  </si>
  <si>
    <t>14699-1</t>
  </si>
  <si>
    <t>14699-2</t>
  </si>
  <si>
    <t>7290-1</t>
  </si>
  <si>
    <t>17178-1</t>
  </si>
  <si>
    <t>17579-1</t>
  </si>
  <si>
    <t>18173-1</t>
  </si>
  <si>
    <t>18645-1</t>
  </si>
  <si>
    <t>18672-1</t>
  </si>
  <si>
    <t>19312-1</t>
  </si>
  <si>
    <t>9590-1</t>
  </si>
  <si>
    <t>4232-1</t>
  </si>
  <si>
    <t>48286-1</t>
  </si>
  <si>
    <t>48286-2</t>
  </si>
  <si>
    <t>48286-3</t>
  </si>
  <si>
    <t>48286-4</t>
  </si>
  <si>
    <t>1612-1</t>
  </si>
  <si>
    <t>17239-1</t>
  </si>
  <si>
    <t>17239-2</t>
  </si>
  <si>
    <t>17239-3</t>
  </si>
  <si>
    <t>17058-1</t>
  </si>
  <si>
    <t>18021-1</t>
  </si>
  <si>
    <t>28517-1</t>
  </si>
  <si>
    <t>28517-2</t>
  </si>
  <si>
    <t>20743-1</t>
  </si>
  <si>
    <t>32291-2</t>
  </si>
  <si>
    <t>32291-1</t>
  </si>
  <si>
    <t>20741-1</t>
  </si>
  <si>
    <t>5280-1</t>
  </si>
  <si>
    <t>32921-3</t>
  </si>
  <si>
    <t>32921-2</t>
  </si>
  <si>
    <t>21607-1</t>
  </si>
  <si>
    <t>21617-1</t>
  </si>
  <si>
    <t>21621-1</t>
  </si>
  <si>
    <t>21707-1</t>
  </si>
  <si>
    <t>21707-2</t>
  </si>
  <si>
    <t>21893-1</t>
  </si>
  <si>
    <t>35133-1</t>
  </si>
  <si>
    <t>35133-2</t>
  </si>
  <si>
    <t>21821-2</t>
  </si>
  <si>
    <t>21821-3</t>
  </si>
  <si>
    <t>21821-4</t>
  </si>
  <si>
    <t>21821-5</t>
  </si>
  <si>
    <t>22306-14</t>
  </si>
  <si>
    <t>22306-17</t>
  </si>
  <si>
    <t>22431-14</t>
  </si>
  <si>
    <t>22451-1</t>
  </si>
  <si>
    <t>22656-1</t>
  </si>
  <si>
    <t>42466-1</t>
  </si>
  <si>
    <t>28100-1</t>
  </si>
  <si>
    <t>28210-1</t>
  </si>
  <si>
    <t>28088-18</t>
  </si>
  <si>
    <t>28837-1</t>
  </si>
  <si>
    <t>28837-2</t>
  </si>
  <si>
    <t>28536-9</t>
  </si>
  <si>
    <t>28690-11</t>
  </si>
  <si>
    <t>28871-1</t>
  </si>
  <si>
    <t>43712-1</t>
  </si>
  <si>
    <t>28710-1</t>
  </si>
  <si>
    <t>43886-1</t>
  </si>
  <si>
    <t>29080-1</t>
  </si>
  <si>
    <t>44796-6</t>
  </si>
  <si>
    <t>29380-1</t>
  </si>
  <si>
    <t>44949-2</t>
  </si>
  <si>
    <t>45580-1</t>
  </si>
  <si>
    <t>45580-2</t>
  </si>
  <si>
    <t>45580-3</t>
  </si>
  <si>
    <t>46143-1</t>
  </si>
  <si>
    <t>45366-1</t>
  </si>
  <si>
    <t>45366-2</t>
  </si>
  <si>
    <t>30380-1</t>
  </si>
  <si>
    <t>30504-1</t>
  </si>
  <si>
    <t>30376-1</t>
  </si>
  <si>
    <t>30837-1</t>
  </si>
  <si>
    <t>48402-1</t>
  </si>
  <si>
    <t>31894-1</t>
  </si>
  <si>
    <t>48379-1</t>
  </si>
  <si>
    <t>48379-2</t>
  </si>
  <si>
    <t>7934-1</t>
  </si>
  <si>
    <t>7934-2</t>
  </si>
  <si>
    <t>32196-1</t>
  </si>
  <si>
    <t>32196-3</t>
  </si>
  <si>
    <t>33202-1</t>
  </si>
  <si>
    <t>33203-1</t>
  </si>
  <si>
    <t>8377-3</t>
  </si>
  <si>
    <t>8377-5</t>
  </si>
  <si>
    <t>8377-6</t>
  </si>
  <si>
    <t>8377-7</t>
  </si>
  <si>
    <t>33507-1</t>
  </si>
  <si>
    <t>33861-1</t>
  </si>
  <si>
    <t>33867-1</t>
  </si>
  <si>
    <t>33773-2</t>
  </si>
  <si>
    <t>33643-1</t>
  </si>
  <si>
    <t>34070-10</t>
  </si>
  <si>
    <t>34070-15</t>
  </si>
  <si>
    <t>34070-20</t>
  </si>
  <si>
    <t>34070-25</t>
  </si>
  <si>
    <t>34070-30</t>
  </si>
  <si>
    <t>34707-35</t>
  </si>
  <si>
    <t>34025-1</t>
  </si>
  <si>
    <t>33970-6</t>
  </si>
  <si>
    <t>取样量</t>
  </si>
  <si>
    <t>炫光管长度</t>
  </si>
  <si>
    <t>测试温度</t>
  </si>
  <si>
    <t>旋光度</t>
  </si>
  <si>
    <t>比旋</t>
  </si>
  <si>
    <t>7300-13</t>
  </si>
  <si>
    <t>7147-2</t>
  </si>
  <si>
    <t>7416-14</t>
  </si>
  <si>
    <t>7229-1</t>
  </si>
  <si>
    <t>14356-1</t>
  </si>
  <si>
    <t>比旋光度</t>
  </si>
  <si>
    <t>14356-2</t>
  </si>
  <si>
    <t>7518-1</t>
  </si>
  <si>
    <t>7317-14</t>
  </si>
  <si>
    <t>15737-1</t>
  </si>
  <si>
    <t>7984-10</t>
  </si>
  <si>
    <t>8404-7</t>
  </si>
  <si>
    <t>9856-2</t>
  </si>
  <si>
    <t>9880-17</t>
  </si>
  <si>
    <t>10155-2</t>
  </si>
  <si>
    <t>10364-6</t>
  </si>
  <si>
    <t>10746-2</t>
  </si>
  <si>
    <t>11077-7</t>
  </si>
  <si>
    <t>10749-3</t>
  </si>
  <si>
    <t>10940-14</t>
  </si>
  <si>
    <t>22797-2</t>
  </si>
  <si>
    <t>FB009510001</t>
  </si>
  <si>
    <t>13416-1</t>
  </si>
  <si>
    <t>13837-3</t>
  </si>
  <si>
    <t>13349-2</t>
  </si>
  <si>
    <t>13735-11</t>
  </si>
  <si>
    <t>16167-1</t>
  </si>
  <si>
    <t>16168-1</t>
  </si>
  <si>
    <t>17824-1</t>
  </si>
  <si>
    <t>18302-8</t>
  </si>
  <si>
    <t>18596-3</t>
  </si>
  <si>
    <t>24508-12</t>
  </si>
  <si>
    <t>49292-1</t>
  </si>
  <si>
    <t>2261-18</t>
  </si>
  <si>
    <t>3356-10</t>
  </si>
  <si>
    <t>3356-11</t>
  </si>
  <si>
    <t>3687-13</t>
  </si>
  <si>
    <t>4194-1</t>
  </si>
  <si>
    <t>4194-2</t>
  </si>
  <si>
    <t>7426-1</t>
  </si>
  <si>
    <t>4373-1</t>
  </si>
  <si>
    <t>5083-12</t>
  </si>
  <si>
    <t>5083-13</t>
  </si>
  <si>
    <t>5083-16</t>
  </si>
  <si>
    <t>5329-7</t>
  </si>
  <si>
    <t>5465-9</t>
  </si>
  <si>
    <t>5634-10</t>
  </si>
  <si>
    <t>6080-13</t>
  </si>
  <si>
    <t>9376-10</t>
  </si>
  <si>
    <t>12133-1</t>
  </si>
  <si>
    <t>12461-2</t>
  </si>
  <si>
    <t>23220-1</t>
  </si>
  <si>
    <t>26057-11</t>
  </si>
  <si>
    <t>40824-2</t>
  </si>
  <si>
    <t>27359-12</t>
  </si>
  <si>
    <t>27657-10</t>
  </si>
  <si>
    <t>28088-21</t>
  </si>
  <si>
    <t>45371-2</t>
  </si>
  <si>
    <t>45323-1</t>
  </si>
  <si>
    <t>31059-22</t>
  </si>
  <si>
    <t>31414-8</t>
  </si>
  <si>
    <t>31799-2</t>
  </si>
  <si>
    <t>31960-7</t>
  </si>
  <si>
    <t>32125-3</t>
  </si>
  <si>
    <t>32125-4</t>
  </si>
  <si>
    <t>00257-1</t>
  </si>
  <si>
    <t>00257-4</t>
  </si>
  <si>
    <t>01339-1</t>
  </si>
  <si>
    <t>56785-1</t>
  </si>
  <si>
    <t>56785-2</t>
  </si>
  <si>
    <t>02306-1</t>
  </si>
  <si>
    <t>03846-1</t>
  </si>
  <si>
    <t>02273-5</t>
  </si>
  <si>
    <t>02273-6</t>
  </si>
  <si>
    <t>02279-2</t>
  </si>
  <si>
    <t>05088-9</t>
  </si>
  <si>
    <t>05359-7</t>
  </si>
  <si>
    <t>06251-2</t>
  </si>
  <si>
    <t>07679-7</t>
  </si>
  <si>
    <t>07679-8</t>
  </si>
  <si>
    <t>08212-2</t>
  </si>
  <si>
    <t>08212-3</t>
  </si>
  <si>
    <t>09806-5</t>
  </si>
  <si>
    <t>14716-1</t>
  </si>
  <si>
    <t>14716-2</t>
  </si>
  <si>
    <t>9966-21</t>
  </si>
  <si>
    <t>9966-22</t>
  </si>
  <si>
    <t>10140-11</t>
  </si>
  <si>
    <t>10140-12</t>
  </si>
  <si>
    <t>14740-10</t>
  </si>
  <si>
    <t>QS14163001</t>
  </si>
  <si>
    <t>QS16820001</t>
  </si>
  <si>
    <t>QS16820002</t>
  </si>
  <si>
    <t>32188-1</t>
  </si>
  <si>
    <t>39852-1</t>
  </si>
  <si>
    <t>39823-1</t>
  </si>
  <si>
    <t>39849-1</t>
  </si>
  <si>
    <t>39774-1</t>
  </si>
  <si>
    <t>果糖</t>
  </si>
  <si>
    <t>40977-2</t>
  </si>
  <si>
    <t>45556-1</t>
  </si>
  <si>
    <t>48071-4</t>
  </si>
  <si>
    <t>48978-1</t>
  </si>
  <si>
    <t>53581-1</t>
  </si>
  <si>
    <t>57742-1</t>
  </si>
  <si>
    <t>00991-19</t>
  </si>
  <si>
    <t>01006-1</t>
  </si>
  <si>
    <t>01006-3</t>
  </si>
  <si>
    <t>02602-1</t>
  </si>
  <si>
    <t>01649-14</t>
  </si>
  <si>
    <t>02165-1</t>
  </si>
  <si>
    <t>QS05343-1</t>
  </si>
  <si>
    <r>
      <rPr>
        <sz val="16"/>
        <rFont val="宋体"/>
        <family val="3"/>
        <charset val="134"/>
      </rPr>
      <t>0</t>
    </r>
    <r>
      <rPr>
        <sz val="16"/>
        <rFont val="宋体"/>
        <family val="3"/>
        <charset val="134"/>
      </rPr>
      <t>2470-1</t>
    </r>
  </si>
  <si>
    <t>05831-11</t>
  </si>
  <si>
    <t>05831-16</t>
  </si>
  <si>
    <t>6199-4</t>
  </si>
  <si>
    <t>6337-2</t>
  </si>
  <si>
    <t>5831-6</t>
  </si>
  <si>
    <t>5750-5</t>
  </si>
  <si>
    <t>6951-1</t>
  </si>
  <si>
    <t>08723-1</t>
  </si>
  <si>
    <t>6301-1</t>
  </si>
  <si>
    <t>9484-1</t>
  </si>
  <si>
    <t>9484-3</t>
  </si>
  <si>
    <t>15219-1</t>
  </si>
  <si>
    <t>20822-1</t>
  </si>
  <si>
    <t>26462-1</t>
  </si>
  <si>
    <t>30411-1</t>
  </si>
  <si>
    <t>30765-1</t>
  </si>
  <si>
    <t>31108-1</t>
  </si>
  <si>
    <t>31435-1</t>
  </si>
  <si>
    <t>31435-6</t>
  </si>
  <si>
    <t>30411-11</t>
  </si>
  <si>
    <t>31579-5</t>
  </si>
  <si>
    <t>30836-1</t>
  </si>
  <si>
    <t>24713-1</t>
  </si>
  <si>
    <t>32645-2</t>
  </si>
  <si>
    <t>34914-1</t>
  </si>
  <si>
    <t>34914-2</t>
  </si>
  <si>
    <t>36235-1</t>
  </si>
  <si>
    <t>24889-1</t>
  </si>
  <si>
    <t>27595-1</t>
    <phoneticPr fontId="28" type="noConversion"/>
  </si>
  <si>
    <t>27595-2</t>
    <phoneticPr fontId="28" type="noConversion"/>
  </si>
  <si>
    <t>27595-4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</si>
</sst>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 * #,##0.00_ ;_ * \-#,##0.00_ ;_ * &quot;-&quot;??_ ;_ @_ "/>
    <numFmt numFmtId="178" formatCode="[$-F400]h:mm:ss\ AM/PM"/>
    <numFmt numFmtId="179" formatCode="0.00_);[Red]\(0.00\)"/>
    <numFmt numFmtId="180" formatCode="0.0000_);[Red]\(0.0000\)"/>
    <numFmt numFmtId="181" formatCode="0.000_);[Red]\(0.000\)"/>
    <numFmt numFmtId="182" formatCode="0.0_);[Red]\(0.0\)"/>
    <numFmt numFmtId="183" formatCode="0_);[Red]\(0\)"/>
    <numFmt numFmtId="184" formatCode="0.0"/>
    <numFmt numFmtId="185" formatCode="0.000"/>
    <numFmt numFmtId="186" formatCode="0.0000"/>
    <numFmt numFmtId="187" formatCode="0.0000_ "/>
    <numFmt numFmtId="188" formatCode="0.000_ "/>
    <numFmt numFmtId="189" formatCode="0.00_ "/>
    <numFmt numFmtId="190" formatCode="0.0_ "/>
    <numFmt numFmtId="191" formatCode="0_ "/>
    <numFmt numFmtId="192" formatCode="0.00000_ "/>
    <numFmt numFmtId="193" formatCode="0.00000_);[Red]\(0.00000\)"/>
    <numFmt numFmtId="194" formatCode="0.0000000000_ "/>
  </numFmts>
  <fonts count="29">
    <font>
      <sz val="12"/>
      <name val="宋体"/>
      <charset val="134"/>
    </font>
    <font>
      <sz val="1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rgb="FF000000"/>
      <name val="SimSun"/>
      <charset val="134"/>
    </font>
    <font>
      <sz val="14"/>
      <color rgb="FF0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6"/>
      <color rgb="FFFF0000"/>
      <name val="宋体"/>
      <family val="3"/>
      <charset val="134"/>
    </font>
    <font>
      <sz val="16"/>
      <color rgb="FF00B0F0"/>
      <name val="宋体"/>
      <family val="3"/>
      <charset val="134"/>
    </font>
    <font>
      <sz val="16"/>
      <color theme="1"/>
      <name val="宋体"/>
      <family val="3"/>
      <charset val="134"/>
    </font>
    <font>
      <b/>
      <sz val="16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2"/>
      <color indexed="8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4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b/>
      <sz val="14"/>
      <color indexed="8"/>
      <name val="微软雅黑"/>
      <family val="2"/>
      <charset val="134"/>
    </font>
    <font>
      <sz val="14"/>
      <name val="仿宋"/>
      <family val="3"/>
      <charset val="134"/>
    </font>
    <font>
      <sz val="14"/>
      <color rgb="FF000000"/>
      <name val="仿宋"/>
      <family val="3"/>
      <charset val="134"/>
    </font>
    <font>
      <sz val="11"/>
      <color theme="1"/>
      <name val="Tahoma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4">
    <xf numFmtId="178" fontId="0" fillId="0" borderId="0">
      <alignment vertical="center"/>
    </xf>
    <xf numFmtId="178" fontId="2" fillId="0" borderId="0"/>
    <xf numFmtId="178" fontId="2" fillId="0" borderId="0"/>
    <xf numFmtId="178" fontId="27" fillId="0" borderId="0">
      <alignment vertical="center"/>
    </xf>
    <xf numFmtId="178" fontId="2" fillId="0" borderId="0">
      <alignment vertical="center"/>
    </xf>
    <xf numFmtId="178" fontId="2" fillId="0" borderId="0"/>
    <xf numFmtId="178" fontId="25" fillId="0" borderId="0"/>
    <xf numFmtId="178" fontId="26" fillId="0" borderId="0">
      <alignment vertical="center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>
      <alignment vertical="center"/>
    </xf>
    <xf numFmtId="178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</cellStyleXfs>
  <cellXfs count="372">
    <xf numFmtId="178" fontId="0" fillId="0" borderId="0" xfId="0">
      <alignment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181" fontId="1" fillId="2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181" fontId="1" fillId="3" borderId="0" xfId="0" applyNumberFormat="1" applyFont="1" applyFill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vertical="center"/>
    </xf>
    <xf numFmtId="0" fontId="2" fillId="4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vertical="center" wrapText="1"/>
    </xf>
    <xf numFmtId="0" fontId="2" fillId="2" borderId="0" xfId="0" applyNumberFormat="1" applyFont="1" applyFill="1" applyAlignment="1">
      <alignment horizontal="center" vertical="center"/>
    </xf>
    <xf numFmtId="0" fontId="2" fillId="2" borderId="2" xfId="0" applyNumberFormat="1" applyFont="1" applyFill="1" applyBorder="1" applyAlignment="1">
      <alignment vertical="center" wrapText="1"/>
    </xf>
    <xf numFmtId="0" fontId="2" fillId="2" borderId="3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179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179" fontId="2" fillId="4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3" borderId="0" xfId="0" applyNumberFormat="1" applyFont="1" applyFill="1" applyAlignment="1">
      <alignment vertical="center"/>
    </xf>
    <xf numFmtId="0" fontId="2" fillId="3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vertical="center"/>
    </xf>
    <xf numFmtId="0" fontId="2" fillId="5" borderId="0" xfId="0" applyNumberFormat="1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179" fontId="2" fillId="5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1" xfId="0" applyNumberFormat="1" applyFont="1" applyBorder="1" applyAlignment="1">
      <alignment vertical="center" wrapText="1"/>
    </xf>
    <xf numFmtId="179" fontId="2" fillId="0" borderId="0" xfId="0" applyNumberFormat="1" applyFont="1" applyFill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82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8" fontId="0" fillId="0" borderId="1" xfId="0" applyFont="1" applyBorder="1">
      <alignment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178" fontId="0" fillId="0" borderId="1" xfId="0" applyBorder="1">
      <alignment vertical="center"/>
    </xf>
    <xf numFmtId="0" fontId="0" fillId="0" borderId="1" xfId="0" applyNumberFormat="1" applyBorder="1">
      <alignment vertical="center"/>
    </xf>
    <xf numFmtId="178" fontId="6" fillId="6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0" fontId="1" fillId="7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184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86" fontId="1" fillId="0" borderId="0" xfId="0" applyNumberFormat="1" applyFont="1" applyAlignment="1">
      <alignment horizontal="center" vertical="center"/>
    </xf>
    <xf numFmtId="187" fontId="1" fillId="0" borderId="0" xfId="0" applyNumberFormat="1" applyFont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185" fontId="1" fillId="0" borderId="0" xfId="0" applyNumberFormat="1" applyFont="1" applyFill="1" applyAlignment="1">
      <alignment horizontal="center" vertical="center"/>
    </xf>
    <xf numFmtId="185" fontId="8" fillId="0" borderId="0" xfId="0" applyNumberFormat="1" applyFont="1" applyFill="1" applyAlignment="1">
      <alignment horizontal="center" vertical="center"/>
    </xf>
    <xf numFmtId="188" fontId="1" fillId="0" borderId="0" xfId="0" applyNumberFormat="1" applyFont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188" fontId="1" fillId="2" borderId="0" xfId="0" applyNumberFormat="1" applyFont="1" applyFill="1" applyAlignment="1">
      <alignment horizontal="center" vertical="center"/>
    </xf>
    <xf numFmtId="189" fontId="1" fillId="0" borderId="0" xfId="0" applyNumberFormat="1" applyFont="1" applyAlignment="1">
      <alignment horizontal="center" vertical="center"/>
    </xf>
    <xf numFmtId="185" fontId="1" fillId="2" borderId="0" xfId="0" applyNumberFormat="1" applyFont="1" applyFill="1" applyAlignment="1">
      <alignment horizontal="center" vertical="center"/>
    </xf>
    <xf numFmtId="0" fontId="1" fillId="9" borderId="0" xfId="0" applyNumberFormat="1" applyFont="1" applyFill="1" applyAlignment="1">
      <alignment horizontal="center" vertical="center"/>
    </xf>
    <xf numFmtId="0" fontId="10" fillId="8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8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 wrapText="1"/>
    </xf>
    <xf numFmtId="18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8" borderId="0" xfId="0" applyNumberFormat="1" applyFill="1" applyAlignment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2" fillId="0" borderId="0" xfId="8" applyNumberFormat="1" applyAlignment="1">
      <alignment horizontal="center" vertical="center"/>
    </xf>
    <xf numFmtId="0" fontId="2" fillId="0" borderId="0" xfId="8" applyNumberFormat="1" applyAlignment="1">
      <alignment horizontal="center" vertical="center" wrapText="1"/>
    </xf>
    <xf numFmtId="0" fontId="2" fillId="0" borderId="0" xfId="8" applyNumberFormat="1" applyAlignment="1">
      <alignment horizontal="center"/>
    </xf>
    <xf numFmtId="0" fontId="3" fillId="0" borderId="0" xfId="8" applyNumberFormat="1" applyFont="1" applyAlignment="1">
      <alignment horizontal="center" vertical="center"/>
    </xf>
    <xf numFmtId="2" fontId="2" fillId="0" borderId="0" xfId="8" applyNumberFormat="1" applyAlignment="1">
      <alignment horizontal="center" vertical="center"/>
    </xf>
    <xf numFmtId="0" fontId="2" fillId="2" borderId="0" xfId="8" applyNumberFormat="1" applyFill="1" applyAlignment="1">
      <alignment horizontal="center" vertical="center"/>
    </xf>
    <xf numFmtId="0" fontId="2" fillId="8" borderId="0" xfId="8" applyNumberFormat="1" applyFill="1" applyAlignment="1">
      <alignment horizontal="center" vertical="center"/>
    </xf>
    <xf numFmtId="0" fontId="12" fillId="8" borderId="0" xfId="8" applyNumberFormat="1" applyFont="1" applyFill="1" applyAlignment="1">
      <alignment horizontal="center" vertical="center"/>
    </xf>
    <xf numFmtId="0" fontId="12" fillId="0" borderId="0" xfId="8" applyNumberFormat="1" applyFont="1" applyFill="1" applyAlignment="1">
      <alignment horizontal="center" vertical="center"/>
    </xf>
    <xf numFmtId="0" fontId="2" fillId="2" borderId="1" xfId="8" applyNumberFormat="1" applyFill="1" applyBorder="1"/>
    <xf numFmtId="0" fontId="2" fillId="0" borderId="1" xfId="8" applyNumberFormat="1" applyBorder="1"/>
    <xf numFmtId="181" fontId="2" fillId="0" borderId="1" xfId="8" applyNumberFormat="1" applyBorder="1"/>
    <xf numFmtId="179" fontId="2" fillId="0" borderId="1" xfId="8" applyNumberFormat="1" applyBorder="1"/>
    <xf numFmtId="0" fontId="2" fillId="0" borderId="1" xfId="8" applyNumberFormat="1" applyBorder="1" applyAlignment="1">
      <alignment wrapText="1"/>
    </xf>
    <xf numFmtId="0" fontId="2" fillId="0" borderId="1" xfId="8" applyNumberFormat="1" applyBorder="1" applyAlignment="1">
      <alignment horizontal="center" wrapText="1"/>
    </xf>
    <xf numFmtId="0" fontId="2" fillId="0" borderId="1" xfId="8" applyNumberFormat="1" applyBorder="1" applyAlignment="1">
      <alignment horizontal="center"/>
    </xf>
    <xf numFmtId="181" fontId="2" fillId="0" borderId="1" xfId="8" applyNumberFormat="1" applyBorder="1" applyAlignment="1">
      <alignment wrapText="1"/>
    </xf>
    <xf numFmtId="179" fontId="2" fillId="0" borderId="1" xfId="8" applyNumberFormat="1" applyBorder="1" applyAlignment="1">
      <alignment wrapText="1"/>
    </xf>
    <xf numFmtId="179" fontId="2" fillId="0" borderId="1" xfId="8" applyNumberFormat="1" applyBorder="1" applyAlignment="1">
      <alignment horizontal="center"/>
    </xf>
    <xf numFmtId="181" fontId="2" fillId="2" borderId="1" xfId="8" applyNumberFormat="1" applyFill="1" applyBorder="1"/>
    <xf numFmtId="0" fontId="2" fillId="2" borderId="1" xfId="8" applyNumberFormat="1" applyFill="1" applyBorder="1" applyAlignment="1">
      <alignment horizontal="center"/>
    </xf>
    <xf numFmtId="0" fontId="2" fillId="4" borderId="1" xfId="8" applyNumberFormat="1" applyFill="1" applyBorder="1" applyAlignment="1">
      <alignment horizontal="center"/>
    </xf>
    <xf numFmtId="0" fontId="2" fillId="10" borderId="1" xfId="8" applyNumberFormat="1" applyFill="1" applyBorder="1" applyAlignment="1">
      <alignment horizontal="center"/>
    </xf>
    <xf numFmtId="0" fontId="2" fillId="11" borderId="1" xfId="8" applyNumberFormat="1" applyFill="1" applyBorder="1"/>
    <xf numFmtId="181" fontId="2" fillId="11" borderId="1" xfId="8" applyNumberFormat="1" applyFill="1" applyBorder="1"/>
    <xf numFmtId="0" fontId="2" fillId="0" borderId="1" xfId="8" applyNumberFormat="1" applyBorder="1" applyAlignment="1">
      <alignment horizontal="center" vertical="center"/>
    </xf>
    <xf numFmtId="0" fontId="12" fillId="0" borderId="1" xfId="8" applyNumberFormat="1" applyFont="1" applyBorder="1"/>
    <xf numFmtId="184" fontId="2" fillId="0" borderId="1" xfId="8" applyNumberFormat="1" applyBorder="1"/>
    <xf numFmtId="2" fontId="2" fillId="0" borderId="1" xfId="8" applyNumberFormat="1" applyBorder="1"/>
    <xf numFmtId="186" fontId="2" fillId="0" borderId="1" xfId="8" applyNumberFormat="1" applyBorder="1"/>
    <xf numFmtId="180" fontId="2" fillId="0" borderId="1" xfId="8" applyNumberFormat="1" applyBorder="1"/>
    <xf numFmtId="182" fontId="2" fillId="0" borderId="1" xfId="8" applyNumberFormat="1" applyBorder="1"/>
    <xf numFmtId="0" fontId="2" fillId="0" borderId="1" xfId="8" applyNumberFormat="1" applyFont="1" applyBorder="1"/>
    <xf numFmtId="189" fontId="13" fillId="0" borderId="1" xfId="0" applyNumberFormat="1" applyFont="1" applyFill="1" applyBorder="1" applyAlignment="1">
      <alignment vertical="center"/>
    </xf>
    <xf numFmtId="190" fontId="2" fillId="0" borderId="1" xfId="8" applyNumberFormat="1" applyBorder="1"/>
    <xf numFmtId="188" fontId="2" fillId="0" borderId="1" xfId="8" applyNumberFormat="1" applyBorder="1"/>
    <xf numFmtId="187" fontId="2" fillId="0" borderId="1" xfId="8" applyNumberFormat="1" applyBorder="1"/>
    <xf numFmtId="185" fontId="2" fillId="0" borderId="1" xfId="8" applyNumberFormat="1" applyBorder="1"/>
    <xf numFmtId="191" fontId="13" fillId="0" borderId="1" xfId="0" applyNumberFormat="1" applyFont="1" applyFill="1" applyBorder="1" applyAlignment="1">
      <alignment vertical="center"/>
    </xf>
    <xf numFmtId="190" fontId="2" fillId="0" borderId="0" xfId="8" applyNumberFormat="1" applyAlignment="1">
      <alignment horizontal="center" vertical="center"/>
    </xf>
    <xf numFmtId="192" fontId="2" fillId="0" borderId="0" xfId="8" applyNumberFormat="1" applyAlignment="1">
      <alignment horizontal="center" vertical="center"/>
    </xf>
    <xf numFmtId="0" fontId="2" fillId="4" borderId="1" xfId="8" applyNumberFormat="1" applyFill="1" applyBorder="1"/>
    <xf numFmtId="0" fontId="2" fillId="12" borderId="1" xfId="8" applyNumberFormat="1" applyFill="1" applyBorder="1"/>
    <xf numFmtId="0" fontId="2" fillId="0" borderId="1" xfId="8" applyNumberFormat="1" applyBorder="1" applyAlignment="1"/>
    <xf numFmtId="179" fontId="2" fillId="2" borderId="1" xfId="8" applyNumberFormat="1" applyFill="1" applyBorder="1"/>
    <xf numFmtId="179" fontId="2" fillId="12" borderId="1" xfId="8" applyNumberFormat="1" applyFill="1" applyBorder="1"/>
    <xf numFmtId="0" fontId="12" fillId="12" borderId="1" xfId="8" applyNumberFormat="1" applyFont="1" applyFill="1" applyBorder="1"/>
    <xf numFmtId="0" fontId="3" fillId="4" borderId="1" xfId="8" applyNumberFormat="1" applyFont="1" applyFill="1" applyBorder="1"/>
    <xf numFmtId="179" fontId="12" fillId="12" borderId="1" xfId="8" applyNumberFormat="1" applyFont="1" applyFill="1" applyBorder="1"/>
    <xf numFmtId="179" fontId="2" fillId="11" borderId="1" xfId="8" applyNumberFormat="1" applyFill="1" applyBorder="1"/>
    <xf numFmtId="189" fontId="2" fillId="0" borderId="1" xfId="8" applyNumberFormat="1" applyBorder="1"/>
    <xf numFmtId="0" fontId="2" fillId="0" borderId="1" xfId="8" applyNumberFormat="1" applyFont="1" applyFill="1" applyBorder="1" applyAlignment="1"/>
    <xf numFmtId="58" fontId="2" fillId="0" borderId="1" xfId="8" applyNumberFormat="1" applyBorder="1"/>
    <xf numFmtId="0" fontId="2" fillId="0" borderId="3" xfId="8" applyNumberFormat="1" applyBorder="1"/>
    <xf numFmtId="0" fontId="2" fillId="0" borderId="5" xfId="8" applyNumberFormat="1" applyBorder="1"/>
    <xf numFmtId="180" fontId="2" fillId="0" borderId="1" xfId="8" applyNumberFormat="1" applyBorder="1" applyAlignment="1">
      <alignment wrapText="1"/>
    </xf>
    <xf numFmtId="182" fontId="2" fillId="0" borderId="1" xfId="8" applyNumberFormat="1" applyBorder="1" applyAlignment="1">
      <alignment wrapText="1"/>
    </xf>
    <xf numFmtId="0" fontId="3" fillId="0" borderId="1" xfId="8" applyNumberFormat="1" applyFont="1" applyBorder="1"/>
    <xf numFmtId="180" fontId="0" fillId="0" borderId="1" xfId="15" applyNumberFormat="1" applyFont="1" applyBorder="1" applyAlignment="1"/>
    <xf numFmtId="0" fontId="2" fillId="0" borderId="4" xfId="8" applyNumberFormat="1" applyBorder="1"/>
    <xf numFmtId="180" fontId="2" fillId="12" borderId="1" xfId="8" applyNumberFormat="1" applyFill="1" applyBorder="1" applyAlignment="1">
      <alignment horizontal="center"/>
    </xf>
    <xf numFmtId="180" fontId="2" fillId="11" borderId="1" xfId="8" applyNumberFormat="1" applyFill="1" applyBorder="1"/>
    <xf numFmtId="182" fontId="2" fillId="11" borderId="1" xfId="8" applyNumberFormat="1" applyFill="1" applyBorder="1"/>
    <xf numFmtId="0" fontId="2" fillId="0" borderId="4" xfId="8" applyNumberFormat="1" applyBorder="1" applyAlignment="1">
      <alignment horizontal="center"/>
    </xf>
    <xf numFmtId="0" fontId="3" fillId="0" borderId="4" xfId="8" applyNumberFormat="1" applyFont="1" applyBorder="1" applyAlignment="1">
      <alignment horizontal="center"/>
    </xf>
    <xf numFmtId="180" fontId="2" fillId="2" borderId="1" xfId="8" applyNumberFormat="1" applyFill="1" applyBorder="1"/>
    <xf numFmtId="182" fontId="2" fillId="2" borderId="1" xfId="8" applyNumberFormat="1" applyFill="1" applyBorder="1"/>
    <xf numFmtId="0" fontId="2" fillId="0" borderId="0" xfId="8" applyNumberFormat="1"/>
    <xf numFmtId="0" fontId="17" fillId="0" borderId="1" xfId="8" applyNumberFormat="1" applyFont="1" applyBorder="1"/>
    <xf numFmtId="0" fontId="2" fillId="4" borderId="0" xfId="8" applyNumberFormat="1" applyFill="1" applyAlignment="1">
      <alignment horizontal="center"/>
    </xf>
    <xf numFmtId="179" fontId="2" fillId="12" borderId="0" xfId="8" applyNumberFormat="1" applyFill="1" applyAlignment="1">
      <alignment horizontal="center"/>
    </xf>
    <xf numFmtId="0" fontId="2" fillId="12" borderId="0" xfId="8" applyNumberFormat="1" applyFill="1" applyAlignment="1">
      <alignment horizontal="center"/>
    </xf>
    <xf numFmtId="0" fontId="2" fillId="2" borderId="0" xfId="8" applyNumberFormat="1" applyFill="1" applyAlignment="1">
      <alignment horizontal="center"/>
    </xf>
    <xf numFmtId="0" fontId="2" fillId="2" borderId="0" xfId="8" applyNumberFormat="1" applyFill="1" applyAlignment="1">
      <alignment horizontal="center" wrapText="1"/>
    </xf>
    <xf numFmtId="0" fontId="2" fillId="3" borderId="0" xfId="8" applyNumberFormat="1" applyFill="1" applyAlignment="1">
      <alignment horizontal="center"/>
    </xf>
    <xf numFmtId="0" fontId="2" fillId="11" borderId="0" xfId="8" applyNumberFormat="1" applyFill="1" applyAlignment="1">
      <alignment horizontal="center"/>
    </xf>
    <xf numFmtId="179" fontId="2" fillId="12" borderId="0" xfId="8" applyNumberFormat="1" applyFill="1" applyAlignment="1">
      <alignment horizontal="center" wrapText="1"/>
    </xf>
    <xf numFmtId="0" fontId="2" fillId="12" borderId="0" xfId="8" applyNumberFormat="1" applyFill="1" applyAlignment="1">
      <alignment horizontal="center" wrapText="1"/>
    </xf>
    <xf numFmtId="179" fontId="2" fillId="2" borderId="0" xfId="8" applyNumberFormat="1" applyFill="1" applyAlignment="1">
      <alignment horizontal="center"/>
    </xf>
    <xf numFmtId="179" fontId="2" fillId="11" borderId="0" xfId="8" applyNumberFormat="1" applyFill="1" applyAlignment="1">
      <alignment horizontal="center"/>
    </xf>
    <xf numFmtId="179" fontId="2" fillId="0" borderId="0" xfId="8" applyNumberFormat="1" applyAlignment="1">
      <alignment horizontal="center"/>
    </xf>
    <xf numFmtId="0" fontId="2" fillId="0" borderId="0" xfId="8" applyNumberFormat="1" applyAlignment="1">
      <alignment horizontal="center" wrapText="1"/>
    </xf>
    <xf numFmtId="0" fontId="2" fillId="4" borderId="0" xfId="8" applyNumberFormat="1" applyFill="1" applyAlignment="1">
      <alignment horizontal="center" wrapText="1"/>
    </xf>
    <xf numFmtId="0" fontId="2" fillId="7" borderId="0" xfId="8" applyNumberFormat="1" applyFill="1" applyAlignment="1">
      <alignment horizontal="center"/>
    </xf>
    <xf numFmtId="179" fontId="2" fillId="7" borderId="0" xfId="8" applyNumberFormat="1" applyFill="1" applyAlignment="1">
      <alignment horizontal="center"/>
    </xf>
    <xf numFmtId="179" fontId="2" fillId="3" borderId="0" xfId="8" applyNumberFormat="1" applyFill="1" applyAlignment="1">
      <alignment horizontal="center"/>
    </xf>
    <xf numFmtId="0" fontId="2" fillId="3" borderId="0" xfId="8" applyNumberFormat="1" applyFill="1" applyAlignment="1">
      <alignment horizontal="center" vertical="center"/>
    </xf>
    <xf numFmtId="0" fontId="2" fillId="5" borderId="0" xfId="8" applyNumberFormat="1" applyFill="1" applyAlignment="1">
      <alignment horizontal="center"/>
    </xf>
    <xf numFmtId="179" fontId="2" fillId="5" borderId="0" xfId="8" applyNumberFormat="1" applyFill="1" applyAlignment="1">
      <alignment horizontal="center"/>
    </xf>
    <xf numFmtId="0" fontId="2" fillId="12" borderId="1" xfId="8" applyNumberFormat="1" applyFill="1" applyBorder="1" applyAlignment="1">
      <alignment horizontal="center"/>
    </xf>
    <xf numFmtId="0" fontId="2" fillId="2" borderId="1" xfId="8" applyNumberFormat="1" applyFill="1" applyBorder="1" applyAlignment="1">
      <alignment horizontal="center" wrapText="1"/>
    </xf>
    <xf numFmtId="0" fontId="2" fillId="12" borderId="1" xfId="8" applyNumberFormat="1" applyFill="1" applyBorder="1" applyAlignment="1">
      <alignment horizontal="center" wrapText="1"/>
    </xf>
    <xf numFmtId="0" fontId="2" fillId="12" borderId="3" xfId="8" applyNumberFormat="1" applyFill="1" applyBorder="1" applyAlignment="1">
      <alignment horizontal="center"/>
    </xf>
    <xf numFmtId="0" fontId="2" fillId="12" borderId="5" xfId="8" applyNumberFormat="1" applyFill="1" applyBorder="1" applyAlignment="1">
      <alignment horizontal="center"/>
    </xf>
    <xf numFmtId="0" fontId="2" fillId="12" borderId="4" xfId="8" applyNumberFormat="1" applyFill="1" applyBorder="1" applyAlignment="1">
      <alignment horizontal="center"/>
    </xf>
    <xf numFmtId="0" fontId="2" fillId="4" borderId="1" xfId="8" applyNumberFormat="1" applyFill="1" applyBorder="1" applyAlignment="1">
      <alignment horizontal="center" wrapText="1"/>
    </xf>
    <xf numFmtId="179" fontId="2" fillId="0" borderId="0" xfId="8" applyNumberFormat="1" applyAlignment="1">
      <alignment horizontal="center" vertical="center"/>
    </xf>
    <xf numFmtId="179" fontId="2" fillId="3" borderId="0" xfId="8" applyNumberFormat="1" applyFill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9" fillId="0" borderId="1" xfId="8" applyNumberFormat="1" applyFont="1" applyBorder="1"/>
    <xf numFmtId="179" fontId="19" fillId="2" borderId="1" xfId="8" applyNumberFormat="1" applyFont="1" applyFill="1" applyBorder="1"/>
    <xf numFmtId="179" fontId="19" fillId="4" borderId="1" xfId="8" applyNumberFormat="1" applyFont="1" applyFill="1" applyBorder="1"/>
    <xf numFmtId="180" fontId="19" fillId="0" borderId="1" xfId="8" applyNumberFormat="1" applyFont="1" applyBorder="1"/>
    <xf numFmtId="179" fontId="19" fillId="0" borderId="1" xfId="8" applyNumberFormat="1" applyFont="1" applyBorder="1"/>
    <xf numFmtId="0" fontId="20" fillId="0" borderId="1" xfId="8" applyNumberFormat="1" applyFont="1" applyBorder="1"/>
    <xf numFmtId="0" fontId="20" fillId="0" borderId="1" xfId="8" applyNumberFormat="1" applyFont="1" applyBorder="1" applyAlignment="1">
      <alignment horizontal="center" wrapText="1"/>
    </xf>
    <xf numFmtId="0" fontId="20" fillId="0" borderId="1" xfId="8" applyNumberFormat="1" applyFont="1" applyBorder="1" applyAlignment="1">
      <alignment wrapText="1"/>
    </xf>
    <xf numFmtId="179" fontId="20" fillId="2" borderId="1" xfId="8" applyNumberFormat="1" applyFont="1" applyFill="1" applyBorder="1" applyAlignment="1">
      <alignment wrapText="1"/>
    </xf>
    <xf numFmtId="179" fontId="21" fillId="2" borderId="1" xfId="8" applyNumberFormat="1" applyFont="1" applyFill="1" applyBorder="1"/>
    <xf numFmtId="0" fontId="19" fillId="0" borderId="4" xfId="8" applyNumberFormat="1" applyFont="1" applyBorder="1" applyAlignment="1">
      <alignment horizontal="center"/>
    </xf>
    <xf numFmtId="179" fontId="20" fillId="4" borderId="1" xfId="8" applyNumberFormat="1" applyFont="1" applyFill="1" applyBorder="1" applyAlignment="1">
      <alignment wrapText="1"/>
    </xf>
    <xf numFmtId="180" fontId="20" fillId="0" borderId="1" xfId="8" applyNumberFormat="1" applyFont="1" applyBorder="1"/>
    <xf numFmtId="179" fontId="21" fillId="4" borderId="1" xfId="8" applyNumberFormat="1" applyFont="1" applyFill="1" applyBorder="1"/>
    <xf numFmtId="180" fontId="21" fillId="0" borderId="1" xfId="8" applyNumberFormat="1" applyFont="1" applyBorder="1"/>
    <xf numFmtId="2" fontId="19" fillId="0" borderId="1" xfId="8" applyNumberFormat="1" applyFont="1" applyBorder="1"/>
    <xf numFmtId="181" fontId="19" fillId="0" borderId="1" xfId="8" applyNumberFormat="1" applyFont="1" applyBorder="1"/>
    <xf numFmtId="193" fontId="19" fillId="0" borderId="1" xfId="8" applyNumberFormat="1" applyFont="1" applyBorder="1"/>
    <xf numFmtId="187" fontId="19" fillId="0" borderId="1" xfId="8" applyNumberFormat="1" applyFont="1" applyBorder="1"/>
    <xf numFmtId="188" fontId="19" fillId="0" borderId="1" xfId="8" applyNumberFormat="1" applyFont="1" applyBorder="1"/>
    <xf numFmtId="189" fontId="19" fillId="0" borderId="1" xfId="8" applyNumberFormat="1" applyFont="1" applyBorder="1"/>
    <xf numFmtId="194" fontId="19" fillId="0" borderId="1" xfId="8" applyNumberFormat="1" applyFont="1" applyBorder="1"/>
    <xf numFmtId="0" fontId="23" fillId="0" borderId="0" xfId="3" applyNumberFormat="1" applyFont="1">
      <alignment vertical="center"/>
    </xf>
    <xf numFmtId="49" fontId="23" fillId="0" borderId="0" xfId="3" applyNumberFormat="1" applyFont="1">
      <alignment vertical="center"/>
    </xf>
    <xf numFmtId="187" fontId="23" fillId="0" borderId="0" xfId="3" applyNumberFormat="1" applyFont="1">
      <alignment vertical="center"/>
    </xf>
    <xf numFmtId="178" fontId="23" fillId="0" borderId="0" xfId="3" applyFont="1">
      <alignment vertical="center"/>
    </xf>
    <xf numFmtId="0" fontId="23" fillId="0" borderId="0" xfId="3" applyNumberFormat="1" applyFont="1" applyAlignment="1">
      <alignment horizontal="center" vertical="center"/>
    </xf>
    <xf numFmtId="49" fontId="24" fillId="0" borderId="0" xfId="3" applyNumberFormat="1" applyFont="1" applyAlignment="1" applyProtection="1">
      <alignment horizontal="center" vertical="center"/>
      <protection locked="0"/>
    </xf>
    <xf numFmtId="187" fontId="24" fillId="0" borderId="0" xfId="3" applyNumberFormat="1" applyFont="1" applyAlignment="1" applyProtection="1">
      <alignment horizontal="center" vertical="center"/>
      <protection locked="0"/>
    </xf>
    <xf numFmtId="178" fontId="24" fillId="0" borderId="0" xfId="3" applyFont="1" applyAlignment="1" applyProtection="1">
      <alignment horizontal="center" vertical="center"/>
      <protection locked="0"/>
    </xf>
    <xf numFmtId="2" fontId="23" fillId="0" borderId="0" xfId="3" applyNumberFormat="1" applyFont="1">
      <alignment vertical="center"/>
    </xf>
    <xf numFmtId="185" fontId="23" fillId="0" borderId="0" xfId="3" applyNumberFormat="1" applyFont="1">
      <alignment vertical="center"/>
    </xf>
    <xf numFmtId="187" fontId="23" fillId="2" borderId="0" xfId="3" applyNumberFormat="1" applyFont="1" applyFill="1">
      <alignment vertical="center"/>
    </xf>
    <xf numFmtId="2" fontId="23" fillId="2" borderId="0" xfId="3" applyNumberFormat="1" applyFont="1" applyFill="1">
      <alignment vertical="center"/>
    </xf>
    <xf numFmtId="0" fontId="23" fillId="2" borderId="0" xfId="3" applyNumberFormat="1" applyFont="1" applyFill="1">
      <alignment vertical="center"/>
    </xf>
    <xf numFmtId="49" fontId="23" fillId="0" borderId="0" xfId="3" applyNumberFormat="1" applyFont="1" applyAlignment="1">
      <alignment horizontal="center" vertical="center"/>
    </xf>
    <xf numFmtId="49" fontId="23" fillId="2" borderId="0" xfId="3" applyNumberFormat="1" applyFont="1" applyFill="1" applyAlignment="1">
      <alignment horizontal="center" vertical="center"/>
    </xf>
    <xf numFmtId="49" fontId="23" fillId="8" borderId="0" xfId="3" applyNumberFormat="1" applyFont="1" applyFill="1" applyAlignment="1">
      <alignment horizontal="center" vertical="center"/>
    </xf>
    <xf numFmtId="49" fontId="23" fillId="0" borderId="0" xfId="3" applyNumberFormat="1" applyFont="1" applyFill="1" applyAlignment="1">
      <alignment horizontal="center" vertical="center"/>
    </xf>
    <xf numFmtId="184" fontId="23" fillId="12" borderId="3" xfId="3" applyNumberFormat="1" applyFont="1" applyFill="1" applyBorder="1" applyAlignment="1">
      <alignment horizontal="center" vertical="center"/>
    </xf>
    <xf numFmtId="184" fontId="23" fillId="12" borderId="5" xfId="3" applyNumberFormat="1" applyFont="1" applyFill="1" applyBorder="1" applyAlignment="1">
      <alignment horizontal="center" vertical="center"/>
    </xf>
    <xf numFmtId="2" fontId="23" fillId="12" borderId="3" xfId="3" applyNumberFormat="1" applyFont="1" applyFill="1" applyBorder="1" applyAlignment="1">
      <alignment horizontal="center" vertical="center"/>
    </xf>
    <xf numFmtId="2" fontId="23" fillId="12" borderId="5" xfId="3" applyNumberFormat="1" applyFont="1" applyFill="1" applyBorder="1" applyAlignment="1">
      <alignment horizontal="center" vertical="center"/>
    </xf>
    <xf numFmtId="184" fontId="23" fillId="2" borderId="3" xfId="3" applyNumberFormat="1" applyFont="1" applyFill="1" applyBorder="1" applyAlignment="1">
      <alignment horizontal="center" vertical="center"/>
    </xf>
    <xf numFmtId="184" fontId="23" fillId="2" borderId="5" xfId="3" applyNumberFormat="1" applyFont="1" applyFill="1" applyBorder="1" applyAlignment="1">
      <alignment horizontal="center" vertical="center"/>
    </xf>
    <xf numFmtId="2" fontId="23" fillId="2" borderId="3" xfId="3" applyNumberFormat="1" applyFont="1" applyFill="1" applyBorder="1" applyAlignment="1">
      <alignment horizontal="center" vertical="center"/>
    </xf>
    <xf numFmtId="2" fontId="23" fillId="2" borderId="5" xfId="3" applyNumberFormat="1" applyFont="1" applyFill="1" applyBorder="1" applyAlignment="1">
      <alignment horizontal="center" vertical="center"/>
    </xf>
    <xf numFmtId="185" fontId="23" fillId="12" borderId="3" xfId="3" applyNumberFormat="1" applyFont="1" applyFill="1" applyBorder="1" applyAlignment="1">
      <alignment horizontal="center" vertical="center"/>
    </xf>
    <xf numFmtId="185" fontId="23" fillId="12" borderId="5" xfId="3" applyNumberFormat="1" applyFont="1" applyFill="1" applyBorder="1" applyAlignment="1">
      <alignment horizontal="center" vertical="center"/>
    </xf>
    <xf numFmtId="0" fontId="19" fillId="0" borderId="3" xfId="8" applyNumberFormat="1" applyFont="1" applyBorder="1" applyAlignment="1">
      <alignment horizontal="center"/>
    </xf>
    <xf numFmtId="0" fontId="19" fillId="0" borderId="5" xfId="8" applyNumberFormat="1" applyFont="1" applyBorder="1" applyAlignment="1">
      <alignment horizontal="center"/>
    </xf>
    <xf numFmtId="0" fontId="19" fillId="10" borderId="3" xfId="8" applyNumberFormat="1" applyFont="1" applyFill="1" applyBorder="1" applyAlignment="1">
      <alignment horizontal="center"/>
    </xf>
    <xf numFmtId="0" fontId="19" fillId="10" borderId="5" xfId="8" applyNumberFormat="1" applyFont="1" applyFill="1" applyBorder="1" applyAlignment="1">
      <alignment horizontal="center"/>
    </xf>
    <xf numFmtId="0" fontId="19" fillId="8" borderId="3" xfId="8" applyNumberFormat="1" applyFont="1" applyFill="1" applyBorder="1" applyAlignment="1">
      <alignment horizontal="center"/>
    </xf>
    <xf numFmtId="0" fontId="19" fillId="8" borderId="5" xfId="8" applyNumberFormat="1" applyFont="1" applyFill="1" applyBorder="1" applyAlignment="1">
      <alignment horizontal="center"/>
    </xf>
    <xf numFmtId="49" fontId="22" fillId="0" borderId="3" xfId="0" applyNumberFormat="1" applyFont="1" applyFill="1" applyBorder="1" applyAlignment="1">
      <alignment horizontal="center" vertical="center"/>
    </xf>
    <xf numFmtId="49" fontId="22" fillId="0" borderId="5" xfId="0" applyNumberFormat="1" applyFont="1" applyFill="1" applyBorder="1" applyAlignment="1">
      <alignment horizontal="center" vertical="center"/>
    </xf>
    <xf numFmtId="179" fontId="19" fillId="0" borderId="1" xfId="8" applyNumberFormat="1" applyFont="1" applyBorder="1" applyAlignment="1">
      <alignment horizontal="center"/>
    </xf>
    <xf numFmtId="179" fontId="19" fillId="0" borderId="3" xfId="8" applyNumberFormat="1" applyFont="1" applyBorder="1" applyAlignment="1">
      <alignment horizontal="center"/>
    </xf>
    <xf numFmtId="179" fontId="19" fillId="0" borderId="5" xfId="8" applyNumberFormat="1" applyFont="1" applyBorder="1" applyAlignment="1">
      <alignment horizontal="center"/>
    </xf>
    <xf numFmtId="181" fontId="19" fillId="0" borderId="1" xfId="8" applyNumberFormat="1" applyFont="1" applyBorder="1" applyAlignment="1">
      <alignment horizontal="center"/>
    </xf>
    <xf numFmtId="180" fontId="19" fillId="0" borderId="1" xfId="8" applyNumberFormat="1" applyFont="1" applyBorder="1" applyAlignment="1">
      <alignment horizontal="center"/>
    </xf>
    <xf numFmtId="0" fontId="2" fillId="0" borderId="0" xfId="8" applyNumberFormat="1" applyAlignment="1">
      <alignment horizontal="center" vertical="center" wrapText="1"/>
    </xf>
    <xf numFmtId="0" fontId="2" fillId="0" borderId="0" xfId="8" applyNumberFormat="1" applyAlignment="1">
      <alignment horizontal="center" vertical="center"/>
    </xf>
    <xf numFmtId="0" fontId="2" fillId="3" borderId="0" xfId="8" applyNumberFormat="1" applyFill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2" fillId="0" borderId="0" xfId="8" applyNumberFormat="1" applyAlignment="1">
      <alignment horizontal="center"/>
    </xf>
    <xf numFmtId="0" fontId="2" fillId="2" borderId="0" xfId="8" applyNumberFormat="1" applyFill="1" applyAlignment="1">
      <alignment horizontal="center" vertical="center"/>
    </xf>
    <xf numFmtId="0" fontId="2" fillId="0" borderId="1" xfId="8" applyNumberFormat="1" applyBorder="1" applyAlignment="1">
      <alignment horizontal="center" wrapText="1"/>
    </xf>
    <xf numFmtId="0" fontId="2" fillId="0" borderId="3" xfId="8" applyNumberFormat="1" applyBorder="1" applyAlignment="1">
      <alignment horizontal="center"/>
    </xf>
    <xf numFmtId="0" fontId="2" fillId="0" borderId="5" xfId="8" applyNumberFormat="1" applyBorder="1" applyAlignment="1">
      <alignment horizontal="center"/>
    </xf>
    <xf numFmtId="0" fontId="2" fillId="12" borderId="3" xfId="8" applyNumberFormat="1" applyFill="1" applyBorder="1" applyAlignment="1">
      <alignment horizontal="center"/>
    </xf>
    <xf numFmtId="0" fontId="2" fillId="12" borderId="5" xfId="8" applyNumberFormat="1" applyFill="1" applyBorder="1" applyAlignment="1">
      <alignment horizontal="center"/>
    </xf>
    <xf numFmtId="0" fontId="2" fillId="0" borderId="4" xfId="8" applyNumberFormat="1" applyBorder="1" applyAlignment="1">
      <alignment horizontal="center"/>
    </xf>
    <xf numFmtId="0" fontId="2" fillId="4" borderId="3" xfId="8" applyNumberFormat="1" applyFill="1" applyBorder="1" applyAlignment="1">
      <alignment horizontal="center"/>
    </xf>
    <xf numFmtId="0" fontId="2" fillId="4" borderId="5" xfId="8" applyNumberFormat="1" applyFill="1" applyBorder="1" applyAlignment="1">
      <alignment horizontal="center"/>
    </xf>
    <xf numFmtId="0" fontId="2" fillId="4" borderId="4" xfId="8" applyNumberFormat="1" applyFill="1" applyBorder="1" applyAlignment="1">
      <alignment horizontal="center"/>
    </xf>
    <xf numFmtId="0" fontId="2" fillId="12" borderId="4" xfId="8" applyNumberFormat="1" applyFill="1" applyBorder="1" applyAlignment="1">
      <alignment horizontal="center"/>
    </xf>
    <xf numFmtId="0" fontId="2" fillId="2" borderId="0" xfId="8" applyNumberFormat="1" applyFill="1" applyAlignment="1">
      <alignment horizontal="center" wrapText="1"/>
    </xf>
    <xf numFmtId="0" fontId="2" fillId="0" borderId="0" xfId="8" applyNumberFormat="1" applyAlignment="1">
      <alignment horizontal="center" wrapText="1"/>
    </xf>
    <xf numFmtId="0" fontId="18" fillId="3" borderId="0" xfId="8" applyNumberFormat="1" applyFont="1" applyFill="1" applyAlignment="1">
      <alignment horizontal="center" wrapText="1"/>
    </xf>
    <xf numFmtId="0" fontId="2" fillId="3" borderId="0" xfId="8" applyNumberFormat="1" applyFill="1" applyAlignment="1">
      <alignment horizontal="center"/>
    </xf>
    <xf numFmtId="0" fontId="2" fillId="2" borderId="0" xfId="8" applyNumberFormat="1" applyFill="1" applyAlignment="1">
      <alignment horizontal="center"/>
    </xf>
    <xf numFmtId="0" fontId="2" fillId="11" borderId="0" xfId="8" applyNumberFormat="1" applyFill="1" applyAlignment="1">
      <alignment horizontal="center"/>
    </xf>
    <xf numFmtId="0" fontId="2" fillId="7" borderId="0" xfId="8" applyNumberFormat="1" applyFill="1" applyAlignment="1">
      <alignment horizontal="center" vertical="center" wrapText="1"/>
    </xf>
    <xf numFmtId="0" fontId="2" fillId="3" borderId="0" xfId="8" applyNumberFormat="1" applyFill="1" applyAlignment="1">
      <alignment horizontal="center" vertical="center" wrapText="1"/>
    </xf>
    <xf numFmtId="0" fontId="2" fillId="5" borderId="0" xfId="8" applyNumberFormat="1" applyFill="1" applyAlignment="1">
      <alignment horizontal="center"/>
    </xf>
    <xf numFmtId="0" fontId="2" fillId="7" borderId="0" xfId="8" applyNumberFormat="1" applyFill="1" applyAlignment="1">
      <alignment horizontal="center" vertical="center"/>
    </xf>
    <xf numFmtId="184" fontId="2" fillId="0" borderId="0" xfId="8" applyNumberFormat="1" applyAlignment="1">
      <alignment horizontal="center"/>
    </xf>
    <xf numFmtId="0" fontId="2" fillId="0" borderId="3" xfId="8" applyNumberFormat="1" applyBorder="1" applyAlignment="1">
      <alignment horizontal="left"/>
    </xf>
    <xf numFmtId="0" fontId="2" fillId="0" borderId="5" xfId="8" applyNumberFormat="1" applyBorder="1" applyAlignment="1">
      <alignment horizontal="left"/>
    </xf>
    <xf numFmtId="0" fontId="2" fillId="11" borderId="0" xfId="8" applyNumberFormat="1" applyFill="1" applyAlignment="1">
      <alignment horizontal="center" vertical="center"/>
    </xf>
    <xf numFmtId="0" fontId="3" fillId="0" borderId="4" xfId="8" applyNumberFormat="1" applyFont="1" applyBorder="1" applyAlignment="1">
      <alignment horizontal="center"/>
    </xf>
    <xf numFmtId="0" fontId="3" fillId="0" borderId="5" xfId="8" applyNumberFormat="1" applyFont="1" applyBorder="1" applyAlignment="1">
      <alignment horizontal="center"/>
    </xf>
    <xf numFmtId="0" fontId="12" fillId="0" borderId="4" xfId="8" applyNumberFormat="1" applyFont="1" applyBorder="1" applyAlignment="1">
      <alignment horizontal="center"/>
    </xf>
    <xf numFmtId="0" fontId="12" fillId="0" borderId="5" xfId="8" applyNumberFormat="1" applyFont="1" applyBorder="1" applyAlignment="1">
      <alignment horizontal="center"/>
    </xf>
    <xf numFmtId="0" fontId="2" fillId="0" borderId="0" xfId="8" applyNumberFormat="1" applyFont="1" applyAlignment="1">
      <alignment horizontal="center"/>
    </xf>
    <xf numFmtId="17" fontId="2" fillId="0" borderId="0" xfId="8" applyNumberFormat="1" applyAlignment="1">
      <alignment horizontal="center"/>
    </xf>
    <xf numFmtId="179" fontId="2" fillId="0" borderId="1" xfId="8" applyNumberFormat="1" applyBorder="1" applyAlignment="1">
      <alignment horizontal="center"/>
    </xf>
    <xf numFmtId="179" fontId="2" fillId="0" borderId="3" xfId="8" applyNumberFormat="1" applyBorder="1" applyAlignment="1">
      <alignment horizontal="center"/>
    </xf>
    <xf numFmtId="179" fontId="2" fillId="0" borderId="5" xfId="8" applyNumberFormat="1" applyBorder="1" applyAlignment="1">
      <alignment horizontal="center"/>
    </xf>
    <xf numFmtId="179" fontId="2" fillId="11" borderId="3" xfId="8" applyNumberFormat="1" applyFill="1" applyBorder="1" applyAlignment="1">
      <alignment horizontal="center"/>
    </xf>
    <xf numFmtId="179" fontId="2" fillId="11" borderId="5" xfId="8" applyNumberFormat="1" applyFill="1" applyBorder="1" applyAlignment="1">
      <alignment horizontal="center"/>
    </xf>
    <xf numFmtId="179" fontId="2" fillId="2" borderId="3" xfId="8" applyNumberFormat="1" applyFill="1" applyBorder="1" applyAlignment="1">
      <alignment horizontal="center"/>
    </xf>
    <xf numFmtId="179" fontId="2" fillId="2" borderId="5" xfId="8" applyNumberFormat="1" applyFill="1" applyBorder="1" applyAlignment="1">
      <alignment horizontal="center"/>
    </xf>
    <xf numFmtId="182" fontId="2" fillId="0" borderId="3" xfId="8" applyNumberFormat="1" applyBorder="1" applyAlignment="1">
      <alignment horizontal="center"/>
    </xf>
    <xf numFmtId="182" fontId="2" fillId="0" borderId="5" xfId="8" applyNumberFormat="1" applyBorder="1" applyAlignment="1">
      <alignment horizontal="center"/>
    </xf>
    <xf numFmtId="0" fontId="2" fillId="0" borderId="1" xfId="8" applyNumberFormat="1" applyBorder="1" applyAlignment="1">
      <alignment horizontal="center"/>
    </xf>
    <xf numFmtId="0" fontId="2" fillId="11" borderId="3" xfId="8" applyNumberFormat="1" applyFill="1" applyBorder="1" applyAlignment="1">
      <alignment horizontal="center"/>
    </xf>
    <xf numFmtId="0" fontId="2" fillId="11" borderId="5" xfId="8" applyNumberFormat="1" applyFill="1" applyBorder="1" applyAlignment="1">
      <alignment horizontal="center"/>
    </xf>
    <xf numFmtId="0" fontId="2" fillId="2" borderId="3" xfId="8" applyNumberFormat="1" applyFill="1" applyBorder="1" applyAlignment="1">
      <alignment horizontal="center"/>
    </xf>
    <xf numFmtId="0" fontId="2" fillId="2" borderId="5" xfId="8" applyNumberFormat="1" applyFill="1" applyBorder="1" applyAlignment="1">
      <alignment horizontal="center"/>
    </xf>
    <xf numFmtId="2" fontId="2" fillId="0" borderId="3" xfId="8" applyNumberFormat="1" applyBorder="1" applyAlignment="1">
      <alignment horizontal="center"/>
    </xf>
    <xf numFmtId="2" fontId="2" fillId="0" borderId="5" xfId="8" applyNumberFormat="1" applyBorder="1" applyAlignment="1">
      <alignment horizontal="center"/>
    </xf>
    <xf numFmtId="0" fontId="2" fillId="2" borderId="1" xfId="8" applyNumberFormat="1" applyFill="1" applyBorder="1" applyAlignment="1">
      <alignment horizontal="center"/>
    </xf>
    <xf numFmtId="0" fontId="2" fillId="11" borderId="1" xfId="8" applyNumberFormat="1" applyFill="1" applyBorder="1" applyAlignment="1">
      <alignment horizontal="center"/>
    </xf>
    <xf numFmtId="0" fontId="3" fillId="0" borderId="1" xfId="8" applyNumberFormat="1" applyFont="1" applyBorder="1" applyAlignment="1">
      <alignment horizontal="center"/>
    </xf>
    <xf numFmtId="0" fontId="2" fillId="8" borderId="1" xfId="8" applyNumberFormat="1" applyFill="1" applyBorder="1" applyAlignment="1">
      <alignment horizontal="center"/>
    </xf>
    <xf numFmtId="0" fontId="2" fillId="8" borderId="1" xfId="8" applyNumberFormat="1" applyFont="1" applyFill="1" applyBorder="1" applyAlignment="1">
      <alignment horizontal="center"/>
    </xf>
    <xf numFmtId="17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17" fontId="1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179" fontId="2" fillId="2" borderId="1" xfId="8" applyNumberFormat="1" applyFill="1" applyBorder="1" applyAlignment="1">
      <alignment horizontal="center"/>
    </xf>
    <xf numFmtId="179" fontId="2" fillId="11" borderId="1" xfId="8" applyNumberFormat="1" applyFill="1" applyBorder="1" applyAlignment="1">
      <alignment horizontal="center"/>
    </xf>
    <xf numFmtId="182" fontId="2" fillId="0" borderId="1" xfId="8" applyNumberFormat="1" applyBorder="1" applyAlignment="1">
      <alignment horizontal="center"/>
    </xf>
    <xf numFmtId="185" fontId="2" fillId="0" borderId="1" xfId="8" applyNumberFormat="1" applyBorder="1" applyAlignment="1">
      <alignment horizontal="center"/>
    </xf>
    <xf numFmtId="0" fontId="2" fillId="8" borderId="1" xfId="8" applyNumberFormat="1" applyFill="1" applyBorder="1" applyAlignment="1">
      <alignment horizontal="center" vertical="center"/>
    </xf>
    <xf numFmtId="17" fontId="2" fillId="8" borderId="1" xfId="8" applyNumberFormat="1" applyFill="1" applyBorder="1" applyAlignment="1">
      <alignment horizontal="center" vertical="center"/>
    </xf>
    <xf numFmtId="181" fontId="2" fillId="0" borderId="1" xfId="8" applyNumberFormat="1" applyBorder="1" applyAlignment="1">
      <alignment horizontal="center"/>
    </xf>
    <xf numFmtId="2" fontId="2" fillId="0" borderId="1" xfId="8" applyNumberFormat="1" applyBorder="1" applyAlignment="1">
      <alignment horizontal="center"/>
    </xf>
    <xf numFmtId="190" fontId="13" fillId="0" borderId="3" xfId="0" applyNumberFormat="1" applyFont="1" applyFill="1" applyBorder="1" applyAlignment="1">
      <alignment horizontal="center" vertical="center"/>
    </xf>
    <xf numFmtId="190" fontId="13" fillId="0" borderId="5" xfId="0" applyNumberFormat="1" applyFont="1" applyFill="1" applyBorder="1" applyAlignment="1">
      <alignment horizontal="center" vertical="center"/>
    </xf>
    <xf numFmtId="189" fontId="15" fillId="0" borderId="3" xfId="0" applyNumberFormat="1" applyFont="1" applyFill="1" applyBorder="1" applyAlignment="1">
      <alignment horizontal="center" vertical="center"/>
    </xf>
    <xf numFmtId="189" fontId="15" fillId="0" borderId="5" xfId="0" applyNumberFormat="1" applyFont="1" applyFill="1" applyBorder="1" applyAlignment="1">
      <alignment horizontal="center" vertical="center"/>
    </xf>
    <xf numFmtId="189" fontId="16" fillId="12" borderId="3" xfId="0" applyNumberFormat="1" applyFont="1" applyFill="1" applyBorder="1" applyAlignment="1">
      <alignment horizontal="center" vertical="center"/>
    </xf>
    <xf numFmtId="189" fontId="16" fillId="12" borderId="5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7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84" fontId="1" fillId="0" borderId="0" xfId="0" applyNumberFormat="1" applyFont="1" applyFill="1" applyAlignment="1">
      <alignment horizontal="center" vertical="center"/>
    </xf>
    <xf numFmtId="184" fontId="1" fillId="2" borderId="0" xfId="0" applyNumberFormat="1" applyFont="1" applyFill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7" borderId="6" xfId="0" applyNumberFormat="1" applyFont="1" applyFill="1" applyBorder="1" applyAlignment="1">
      <alignment horizontal="center" vertical="center"/>
    </xf>
    <xf numFmtId="0" fontId="1" fillId="7" borderId="7" xfId="0" applyNumberFormat="1" applyFont="1" applyFill="1" applyBorder="1" applyAlignment="1">
      <alignment horizontal="center" vertical="center"/>
    </xf>
    <xf numFmtId="0" fontId="1" fillId="7" borderId="8" xfId="0" applyNumberFormat="1" applyFont="1" applyFill="1" applyBorder="1" applyAlignment="1">
      <alignment horizontal="center" vertical="center"/>
    </xf>
    <xf numFmtId="0" fontId="1" fillId="7" borderId="9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2" fontId="1" fillId="3" borderId="0" xfId="0" applyNumberFormat="1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7" fontId="14" fillId="0" borderId="3" xfId="0" applyNumberFormat="1" applyFont="1" applyFill="1" applyBorder="1" applyAlignment="1">
      <alignment horizontal="center" vertical="center"/>
    </xf>
    <xf numFmtId="17" fontId="14" fillId="0" borderId="5" xfId="0" applyNumberFormat="1" applyFont="1" applyFill="1" applyBorder="1" applyAlignment="1">
      <alignment horizontal="center" vertical="center"/>
    </xf>
  </cellXfs>
  <cellStyles count="24">
    <cellStyle name="常规" xfId="0" builtinId="0"/>
    <cellStyle name="常规 10" xfId="1"/>
    <cellStyle name="常规 10 2" xfId="2"/>
    <cellStyle name="常规 2" xfId="3"/>
    <cellStyle name="常规 2 2" xfId="4"/>
    <cellStyle name="常规 2 3" xfId="5"/>
    <cellStyle name="常规 228" xfId="6"/>
    <cellStyle name="常规 3" xfId="7"/>
    <cellStyle name="常规 4" xfId="8"/>
    <cellStyle name="常规 5" xfId="9"/>
    <cellStyle name="常规 5 4" xfId="10"/>
    <cellStyle name="常规 6" xfId="11"/>
    <cellStyle name="常规 7" xfId="12"/>
    <cellStyle name="常规 8" xfId="13"/>
    <cellStyle name="常规 9" xfId="14"/>
    <cellStyle name="千位分隔 2" xfId="15"/>
    <cellStyle name="千位分隔 2 2" xfId="16"/>
    <cellStyle name="千位分隔 2 2 2" xfId="17"/>
    <cellStyle name="千位分隔 2 3" xfId="18"/>
    <cellStyle name="千位分隔 3" xfId="19"/>
    <cellStyle name="千位分隔 3 2" xfId="20"/>
    <cellStyle name="千位分隔 4" xfId="21"/>
    <cellStyle name="千位分隔 4 2" xfId="22"/>
    <cellStyle name="千位分隔 5" xfId="23"/>
  </cellStyles>
  <dxfs count="0"/>
  <tableStyles count="0" defaultTableStyle="TableStyleMedium2" defaultPivotStyle="PivotStyleLight16"/>
  <colors>
    <mruColors>
      <color rgb="FFA1E3CF"/>
      <color rgb="FFEF9A1D"/>
      <color rgb="FFFE9A90"/>
      <color rgb="FF300FBD"/>
      <color rgb="FFCCFFFF"/>
      <color rgb="FFCC99FF"/>
      <color rgb="FFFF0066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130175</xdr:colOff>
      <xdr:row>430</xdr:row>
      <xdr:rowOff>29210</xdr:rowOff>
    </xdr:from>
    <xdr:to>
      <xdr:col>25</xdr:col>
      <xdr:colOff>32716</xdr:colOff>
      <xdr:row>457</xdr:row>
      <xdr:rowOff>16510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0" y="98889185"/>
          <a:ext cx="6074410" cy="615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451485</xdr:colOff>
      <xdr:row>389</xdr:row>
      <xdr:rowOff>1905</xdr:rowOff>
    </xdr:from>
    <xdr:to>
      <xdr:col>32</xdr:col>
      <xdr:colOff>409345</xdr:colOff>
      <xdr:row>412</xdr:row>
      <xdr:rowOff>15280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8310" y="70972680"/>
          <a:ext cx="8872855" cy="4451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73716</xdr:colOff>
      <xdr:row>640</xdr:row>
      <xdr:rowOff>65515</xdr:rowOff>
    </xdr:from>
    <xdr:to>
      <xdr:col>32</xdr:col>
      <xdr:colOff>16483</xdr:colOff>
      <xdr:row>664</xdr:row>
      <xdr:rowOff>154967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7410" y="5132705"/>
          <a:ext cx="8857615" cy="443293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343"/>
  <sheetViews>
    <sheetView topLeftCell="A322" workbookViewId="0">
      <selection activeCell="G332" sqref="G332:G333"/>
    </sheetView>
  </sheetViews>
  <sheetFormatPr defaultColWidth="9" defaultRowHeight="21.95" customHeight="1"/>
  <cols>
    <col min="1" max="1" width="10.75" style="213" customWidth="1"/>
    <col min="2" max="2" width="12.375" style="214" customWidth="1"/>
    <col min="3" max="3" width="12.5" style="215" customWidth="1"/>
    <col min="4" max="4" width="13.75" style="215" customWidth="1"/>
    <col min="5" max="5" width="12.375" style="215" customWidth="1"/>
    <col min="6" max="6" width="11.375" style="216" customWidth="1"/>
    <col min="7" max="7" width="10.5" style="216" customWidth="1"/>
    <col min="8" max="8" width="11" style="216" customWidth="1"/>
    <col min="9" max="9" width="11.625" style="216" customWidth="1"/>
    <col min="10" max="10" width="9.125" style="213" customWidth="1"/>
    <col min="11" max="11" width="10.75" style="213" customWidth="1"/>
    <col min="12" max="13" width="9.125" style="216" customWidth="1"/>
    <col min="14" max="14" width="9" style="216"/>
    <col min="15" max="15" width="11.75" style="216" customWidth="1"/>
    <col min="16" max="16" width="12.5" style="216" customWidth="1"/>
    <col min="17" max="16384" width="9" style="216"/>
  </cols>
  <sheetData>
    <row r="1" spans="1:11" ht="21.95" customHeight="1">
      <c r="A1" s="217" t="s">
        <v>0</v>
      </c>
      <c r="B1" s="218" t="s">
        <v>1</v>
      </c>
      <c r="C1" s="219" t="s">
        <v>2</v>
      </c>
      <c r="D1" s="219" t="s">
        <v>3</v>
      </c>
      <c r="E1" s="219" t="s">
        <v>4</v>
      </c>
      <c r="F1" s="220" t="s">
        <v>5</v>
      </c>
      <c r="G1" s="220" t="s">
        <v>6</v>
      </c>
      <c r="H1" s="220" t="s">
        <v>7</v>
      </c>
    </row>
    <row r="2" spans="1:11" ht="21.95" customHeight="1">
      <c r="A2" s="213">
        <v>12.7</v>
      </c>
      <c r="B2" s="226" t="s">
        <v>8</v>
      </c>
      <c r="C2" s="215">
        <v>1.0268999999999999</v>
      </c>
      <c r="D2" s="215">
        <v>34.250500000000002</v>
      </c>
      <c r="E2" s="215">
        <v>34.230699999999999</v>
      </c>
      <c r="F2" s="221">
        <f t="shared" ref="F2:F5" si="0">(D2-E2)/C2*100</f>
        <v>1.93</v>
      </c>
      <c r="G2" s="230">
        <f t="shared" ref="G2" si="1">(F2+F3)/2</f>
        <v>2</v>
      </c>
      <c r="H2" s="232">
        <f t="shared" ref="H2" si="2">(F2-F3)/G2*100</f>
        <v>-2.5</v>
      </c>
    </row>
    <row r="3" spans="1:11" ht="21.95" customHeight="1">
      <c r="B3" s="226"/>
      <c r="C3" s="215">
        <v>1.1194</v>
      </c>
      <c r="D3" s="215">
        <v>32.010300000000001</v>
      </c>
      <c r="E3" s="215">
        <v>31.988099999999999</v>
      </c>
      <c r="F3" s="221">
        <f t="shared" si="0"/>
        <v>1.98</v>
      </c>
      <c r="G3" s="231"/>
      <c r="H3" s="233"/>
    </row>
    <row r="4" spans="1:11" ht="21.95" customHeight="1">
      <c r="A4" s="213">
        <v>12.13</v>
      </c>
      <c r="B4" s="226" t="s">
        <v>9</v>
      </c>
      <c r="C4" s="215">
        <v>1.2417</v>
      </c>
      <c r="D4" s="215">
        <v>32.549799999999998</v>
      </c>
      <c r="E4" s="215">
        <v>32.509099999999997</v>
      </c>
      <c r="F4" s="221">
        <f t="shared" si="0"/>
        <v>3.28</v>
      </c>
      <c r="G4" s="230">
        <f t="shared" ref="G4" si="3">(F4+F5)/2</f>
        <v>3.3</v>
      </c>
      <c r="H4" s="232">
        <f t="shared" ref="H4" si="4">(F4-F5)/G4*100</f>
        <v>-3.03</v>
      </c>
    </row>
    <row r="5" spans="1:11" ht="21.95" customHeight="1">
      <c r="B5" s="226"/>
      <c r="C5" s="215">
        <v>1.2324999999999999</v>
      </c>
      <c r="D5" s="215">
        <v>33.511400000000002</v>
      </c>
      <c r="E5" s="215">
        <v>33.469700000000003</v>
      </c>
      <c r="F5" s="221">
        <f t="shared" si="0"/>
        <v>3.38</v>
      </c>
      <c r="G5" s="231"/>
      <c r="H5" s="233"/>
    </row>
    <row r="6" spans="1:11" ht="21.95" customHeight="1">
      <c r="B6" s="226" t="s">
        <v>10</v>
      </c>
      <c r="C6" s="215">
        <v>0.56640000000000001</v>
      </c>
      <c r="D6" s="215">
        <v>31.994700000000002</v>
      </c>
      <c r="E6" s="215">
        <v>31.912800000000001</v>
      </c>
      <c r="F6" s="221">
        <f t="shared" ref="F6:F15" si="5">(D6-E6)/C6*100</f>
        <v>14.46</v>
      </c>
      <c r="G6" s="230">
        <f t="shared" ref="G6" si="6">(F6+F7)/2</f>
        <v>14.5</v>
      </c>
      <c r="H6" s="232">
        <f t="shared" ref="H6" si="7">(F6-F7)/G6*100</f>
        <v>-0.14000000000000001</v>
      </c>
    </row>
    <row r="7" spans="1:11" ht="21.95" customHeight="1">
      <c r="B7" s="226"/>
      <c r="C7" s="215">
        <v>0.56559999999999999</v>
      </c>
      <c r="D7" s="215">
        <v>32.654800000000002</v>
      </c>
      <c r="E7" s="215">
        <v>32.572899999999997</v>
      </c>
      <c r="F7" s="221">
        <f t="shared" si="5"/>
        <v>14.48</v>
      </c>
      <c r="G7" s="231"/>
      <c r="H7" s="233"/>
    </row>
    <row r="8" spans="1:11" ht="21.95" customHeight="1">
      <c r="A8" s="213">
        <v>12.14</v>
      </c>
      <c r="B8" s="226" t="s">
        <v>11</v>
      </c>
      <c r="C8" s="215">
        <v>2.0493999999999999</v>
      </c>
      <c r="D8" s="215">
        <v>32.322499999999998</v>
      </c>
      <c r="E8" s="215">
        <v>32.262799999999999</v>
      </c>
      <c r="F8" s="221">
        <f t="shared" si="5"/>
        <v>2.91</v>
      </c>
      <c r="G8" s="230">
        <f t="shared" ref="G8" si="8">(F8+F9)/2</f>
        <v>2.9</v>
      </c>
      <c r="H8" s="232">
        <f t="shared" ref="H8" si="9">(F8-F9)/G8*100</f>
        <v>-0.34</v>
      </c>
    </row>
    <row r="9" spans="1:11" ht="21.95" customHeight="1">
      <c r="B9" s="226"/>
      <c r="C9" s="215">
        <v>2.0516000000000001</v>
      </c>
      <c r="D9" s="215">
        <v>33.165599999999998</v>
      </c>
      <c r="E9" s="215">
        <v>33.105699999999999</v>
      </c>
      <c r="F9" s="221">
        <f t="shared" si="5"/>
        <v>2.92</v>
      </c>
      <c r="G9" s="231"/>
      <c r="H9" s="233"/>
    </row>
    <row r="10" spans="1:11" ht="21.95" customHeight="1">
      <c r="A10" s="213">
        <v>12.15</v>
      </c>
      <c r="B10" s="226" t="s">
        <v>12</v>
      </c>
      <c r="C10" s="215">
        <v>1.1322000000000001</v>
      </c>
      <c r="D10" s="215">
        <v>34.184100000000001</v>
      </c>
      <c r="E10" s="215">
        <v>34.1477</v>
      </c>
      <c r="F10" s="221">
        <f t="shared" si="5"/>
        <v>3.21</v>
      </c>
      <c r="G10" s="230">
        <f t="shared" ref="G10" si="10">(F10+F11)/2</f>
        <v>3.2</v>
      </c>
      <c r="H10" s="232">
        <f t="shared" ref="H10" si="11">(F10-F11)/G10*100</f>
        <v>2.5</v>
      </c>
      <c r="J10" s="213">
        <v>78.099999999999994</v>
      </c>
      <c r="K10" s="213">
        <f>G10/(100-J10)*100</f>
        <v>14.611872146118699</v>
      </c>
    </row>
    <row r="11" spans="1:11" ht="21.95" customHeight="1">
      <c r="B11" s="226"/>
      <c r="C11" s="215">
        <v>1.3526</v>
      </c>
      <c r="D11" s="215">
        <v>33.468499999999999</v>
      </c>
      <c r="E11" s="215">
        <v>33.426099999999998</v>
      </c>
      <c r="F11" s="221">
        <f t="shared" si="5"/>
        <v>3.13</v>
      </c>
      <c r="G11" s="231"/>
      <c r="H11" s="233"/>
    </row>
    <row r="12" spans="1:11" ht="21.95" customHeight="1">
      <c r="A12" s="213">
        <v>12.18</v>
      </c>
      <c r="B12" s="226" t="s">
        <v>13</v>
      </c>
      <c r="C12" s="215">
        <v>1.2899</v>
      </c>
      <c r="D12" s="215">
        <v>32.2376</v>
      </c>
      <c r="E12" s="215">
        <v>32.190600000000003</v>
      </c>
      <c r="F12" s="221">
        <f t="shared" si="5"/>
        <v>3.64</v>
      </c>
      <c r="G12" s="230">
        <f t="shared" ref="G12" si="12">(F12+F13)/2</f>
        <v>3.6</v>
      </c>
      <c r="H12" s="232">
        <f t="shared" ref="H12" si="13">(F12-F13)/G12*100</f>
        <v>0.28000000000000003</v>
      </c>
      <c r="J12" s="213">
        <v>79.400000000000006</v>
      </c>
      <c r="K12" s="213">
        <f>G12/(100-J12)*100</f>
        <v>17.475728155339802</v>
      </c>
    </row>
    <row r="13" spans="1:11" ht="21.95" customHeight="1">
      <c r="B13" s="226"/>
      <c r="C13" s="215">
        <v>1.2885</v>
      </c>
      <c r="D13" s="215">
        <v>32.695399999999999</v>
      </c>
      <c r="E13" s="215">
        <v>32.648600000000002</v>
      </c>
      <c r="F13" s="221">
        <f t="shared" si="5"/>
        <v>3.63</v>
      </c>
      <c r="G13" s="231"/>
      <c r="H13" s="233"/>
    </row>
    <row r="14" spans="1:11" ht="21.95" customHeight="1">
      <c r="A14" s="213">
        <v>12.19</v>
      </c>
      <c r="B14" s="226" t="s">
        <v>14</v>
      </c>
      <c r="C14" s="215">
        <v>1.2444</v>
      </c>
      <c r="D14" s="215">
        <v>32.4636</v>
      </c>
      <c r="E14" s="215">
        <v>32.428199999999997</v>
      </c>
      <c r="F14" s="221">
        <f t="shared" si="5"/>
        <v>2.84</v>
      </c>
      <c r="G14" s="230">
        <f t="shared" ref="G14" si="14">(F14+F15)/2</f>
        <v>2.8</v>
      </c>
      <c r="H14" s="232">
        <f t="shared" ref="H14" si="15">(F14-F15)/G14*100</f>
        <v>0.71</v>
      </c>
      <c r="J14" s="213">
        <v>82.9</v>
      </c>
      <c r="K14" s="213">
        <f>G14/(100-J14)*100</f>
        <v>16.374269005847999</v>
      </c>
    </row>
    <row r="15" spans="1:11" ht="21.95" customHeight="1">
      <c r="B15" s="226"/>
      <c r="C15" s="215">
        <v>1.2536</v>
      </c>
      <c r="D15" s="215">
        <v>33.166200000000003</v>
      </c>
      <c r="E15" s="215">
        <v>33.130800000000001</v>
      </c>
      <c r="F15" s="221">
        <f t="shared" si="5"/>
        <v>2.82</v>
      </c>
      <c r="G15" s="231"/>
      <c r="H15" s="233"/>
    </row>
    <row r="16" spans="1:11" ht="21.95" customHeight="1">
      <c r="B16" s="226" t="s">
        <v>15</v>
      </c>
      <c r="C16" s="215">
        <v>1.5469999999999999</v>
      </c>
      <c r="D16" s="215">
        <v>33.781599999999997</v>
      </c>
      <c r="E16" s="215">
        <v>33.7166</v>
      </c>
      <c r="F16" s="221">
        <f t="shared" ref="F16:F23" si="16">(D16-E16)/C16*100</f>
        <v>4.2</v>
      </c>
      <c r="G16" s="230">
        <f t="shared" ref="G16" si="17">(F16+F17)/2</f>
        <v>4.2</v>
      </c>
      <c r="H16" s="232">
        <f t="shared" ref="H16" si="18">(F16-F17)/G16*100</f>
        <v>-0.95</v>
      </c>
      <c r="J16" s="213">
        <v>75.099999999999994</v>
      </c>
      <c r="K16" s="213">
        <f>G16/(100-J16)*100</f>
        <v>16.867469879518101</v>
      </c>
    </row>
    <row r="17" spans="1:11" ht="21.95" customHeight="1">
      <c r="B17" s="226"/>
      <c r="C17" s="215">
        <v>1.5336000000000001</v>
      </c>
      <c r="D17" s="215">
        <v>32.365900000000003</v>
      </c>
      <c r="E17" s="215">
        <v>32.300899999999999</v>
      </c>
      <c r="F17" s="221">
        <f t="shared" si="16"/>
        <v>4.24</v>
      </c>
      <c r="G17" s="231"/>
      <c r="H17" s="233"/>
      <c r="K17" s="213">
        <f t="shared" ref="K17:K80" si="19">G17/(100-J17)*100</f>
        <v>0</v>
      </c>
    </row>
    <row r="18" spans="1:11" ht="21.95" customHeight="1">
      <c r="A18" s="213">
        <v>12.25</v>
      </c>
      <c r="B18" s="226" t="s">
        <v>16</v>
      </c>
      <c r="C18" s="215">
        <v>1.0713999999999999</v>
      </c>
      <c r="D18" s="215">
        <v>37.744999999999997</v>
      </c>
      <c r="E18" s="215">
        <v>37.741199999999999</v>
      </c>
      <c r="F18" s="221">
        <f t="shared" si="16"/>
        <v>0.35</v>
      </c>
      <c r="G18" s="230">
        <f t="shared" ref="G18" si="20">(F18+F19)/2</f>
        <v>0.4</v>
      </c>
      <c r="H18" s="232">
        <f t="shared" ref="H18" si="21">(F18-F19)/G18*100</f>
        <v>-2.5</v>
      </c>
      <c r="J18" s="213">
        <v>6.92</v>
      </c>
      <c r="K18" s="213">
        <f t="shared" si="19"/>
        <v>0.42973785990545799</v>
      </c>
    </row>
    <row r="19" spans="1:11" ht="21.95" customHeight="1">
      <c r="B19" s="226"/>
      <c r="C19" s="215">
        <v>1.0651999999999999</v>
      </c>
      <c r="D19" s="215">
        <v>35.268900000000002</v>
      </c>
      <c r="E19" s="215">
        <v>35.265099999999997</v>
      </c>
      <c r="F19" s="221">
        <f t="shared" si="16"/>
        <v>0.36</v>
      </c>
      <c r="G19" s="231"/>
      <c r="H19" s="233"/>
      <c r="K19" s="213">
        <f t="shared" si="19"/>
        <v>0</v>
      </c>
    </row>
    <row r="20" spans="1:11" ht="21.95" customHeight="1">
      <c r="B20" s="226" t="s">
        <v>17</v>
      </c>
      <c r="C20" s="215">
        <v>1.0351999999999999</v>
      </c>
      <c r="D20" s="215">
        <v>32.1633</v>
      </c>
      <c r="E20" s="215">
        <v>32.124699999999997</v>
      </c>
      <c r="F20" s="221">
        <f t="shared" si="16"/>
        <v>3.73</v>
      </c>
      <c r="G20" s="230">
        <f t="shared" ref="G20" si="22">(F20+F21)/2</f>
        <v>3.7</v>
      </c>
      <c r="H20" s="232">
        <f t="shared" ref="H20" si="23">(F20-F21)/G20*100</f>
        <v>1.62</v>
      </c>
      <c r="J20" s="213">
        <v>78.8</v>
      </c>
      <c r="K20" s="213">
        <f t="shared" si="19"/>
        <v>17.452830188679201</v>
      </c>
    </row>
    <row r="21" spans="1:11" ht="21.95" customHeight="1">
      <c r="B21" s="226"/>
      <c r="C21" s="215">
        <v>1.0526</v>
      </c>
      <c r="D21" s="215">
        <v>32.485100000000003</v>
      </c>
      <c r="E21" s="215">
        <v>32.4465</v>
      </c>
      <c r="F21" s="221">
        <f t="shared" si="16"/>
        <v>3.67</v>
      </c>
      <c r="G21" s="231"/>
      <c r="H21" s="233"/>
      <c r="K21" s="213">
        <f t="shared" si="19"/>
        <v>0</v>
      </c>
    </row>
    <row r="22" spans="1:11" ht="21.95" customHeight="1">
      <c r="A22" s="213">
        <v>12.26</v>
      </c>
      <c r="B22" s="226" t="s">
        <v>18</v>
      </c>
      <c r="C22" s="215">
        <v>1.3058000000000001</v>
      </c>
      <c r="D22" s="215">
        <v>33.622399999999999</v>
      </c>
      <c r="E22" s="215">
        <v>33.578899999999997</v>
      </c>
      <c r="F22" s="221">
        <f t="shared" si="16"/>
        <v>3.33</v>
      </c>
      <c r="G22" s="230">
        <f t="shared" ref="G22" si="24">(F22+F23)/2</f>
        <v>3.3</v>
      </c>
      <c r="H22" s="232">
        <f t="shared" ref="H22" si="25">(F22-F23)/G22*100</f>
        <v>2.12</v>
      </c>
      <c r="J22" s="213">
        <v>80.3</v>
      </c>
      <c r="K22" s="213">
        <f t="shared" si="19"/>
        <v>16.751269035532999</v>
      </c>
    </row>
    <row r="23" spans="1:11" ht="21.95" customHeight="1">
      <c r="B23" s="226"/>
      <c r="C23" s="215">
        <v>1.3325</v>
      </c>
      <c r="D23" s="215">
        <v>32.748100000000001</v>
      </c>
      <c r="E23" s="215">
        <v>32.704599999999999</v>
      </c>
      <c r="F23" s="221">
        <f t="shared" si="16"/>
        <v>3.26</v>
      </c>
      <c r="G23" s="231"/>
      <c r="H23" s="233"/>
      <c r="K23" s="213">
        <f t="shared" si="19"/>
        <v>0</v>
      </c>
    </row>
    <row r="24" spans="1:11" ht="21.95" customHeight="1">
      <c r="A24" s="213">
        <v>12.27</v>
      </c>
      <c r="B24" s="226" t="s">
        <v>19</v>
      </c>
      <c r="C24" s="215">
        <v>1.3271999999999999</v>
      </c>
      <c r="D24" s="215">
        <v>34.828800000000001</v>
      </c>
      <c r="F24" s="221">
        <f t="shared" ref="F24:F27" si="26">(D24-E24)/C24*100</f>
        <v>2624.23</v>
      </c>
      <c r="G24" s="230">
        <f t="shared" ref="G24" si="27">(F24+F25)/2</f>
        <v>2568.6999999999998</v>
      </c>
      <c r="H24" s="232">
        <f t="shared" ref="H24" si="28">(F24-F25)/G24*100</f>
        <v>4.32</v>
      </c>
      <c r="J24" s="213">
        <v>84.5</v>
      </c>
      <c r="K24" s="213">
        <f t="shared" si="19"/>
        <v>16572.2580645161</v>
      </c>
    </row>
    <row r="25" spans="1:11" ht="21.95" customHeight="1">
      <c r="B25" s="226"/>
      <c r="C25" s="215">
        <v>1.3369</v>
      </c>
      <c r="D25" s="215">
        <v>33.5989</v>
      </c>
      <c r="F25" s="221">
        <f t="shared" si="26"/>
        <v>2513.19</v>
      </c>
      <c r="G25" s="231"/>
      <c r="H25" s="233"/>
      <c r="K25" s="213">
        <f t="shared" si="19"/>
        <v>0</v>
      </c>
    </row>
    <row r="26" spans="1:11" ht="21.95" customHeight="1">
      <c r="A26" s="213">
        <v>12.28</v>
      </c>
      <c r="B26" s="226" t="s">
        <v>20</v>
      </c>
      <c r="C26" s="215">
        <v>1.1165</v>
      </c>
      <c r="D26" s="215">
        <v>33.485100000000003</v>
      </c>
      <c r="E26" s="215">
        <v>33.367800000000003</v>
      </c>
      <c r="F26" s="221">
        <f t="shared" si="26"/>
        <v>10.51</v>
      </c>
      <c r="G26" s="230" t="e">
        <f t="shared" ref="G26" si="29">(F26+F27)/2</f>
        <v>#DIV/0!</v>
      </c>
      <c r="H26" s="232" t="e">
        <f t="shared" ref="H26" si="30">(F26-F27)/G26*100</f>
        <v>#DIV/0!</v>
      </c>
      <c r="K26" s="213" t="e">
        <f t="shared" si="19"/>
        <v>#DIV/0!</v>
      </c>
    </row>
    <row r="27" spans="1:11" ht="21.95" customHeight="1">
      <c r="B27" s="226"/>
      <c r="F27" s="221" t="e">
        <f t="shared" si="26"/>
        <v>#DIV/0!</v>
      </c>
      <c r="G27" s="231"/>
      <c r="H27" s="233"/>
      <c r="K27" s="213">
        <f t="shared" si="19"/>
        <v>0</v>
      </c>
    </row>
    <row r="28" spans="1:11" ht="21.95" customHeight="1">
      <c r="A28" s="213">
        <v>1.2</v>
      </c>
      <c r="B28" s="226" t="s">
        <v>19</v>
      </c>
      <c r="C28" s="215">
        <v>1.6488</v>
      </c>
      <c r="D28" s="215">
        <v>34.744799999999998</v>
      </c>
      <c r="E28" s="215">
        <v>34.700299999999999</v>
      </c>
      <c r="F28" s="221">
        <f t="shared" ref="F28:F39" si="31">(D28-E28)/C28*100</f>
        <v>2.7</v>
      </c>
      <c r="G28" s="230">
        <f t="shared" ref="G28" si="32">(F28+F29)/2</f>
        <v>2.6</v>
      </c>
      <c r="H28" s="232">
        <f t="shared" ref="H28" si="33">(F28-F29)/G28*100</f>
        <v>5</v>
      </c>
      <c r="J28" s="213">
        <v>84.5</v>
      </c>
      <c r="K28" s="213">
        <f t="shared" si="19"/>
        <v>16.7741935483871</v>
      </c>
    </row>
    <row r="29" spans="1:11" ht="21.95" customHeight="1">
      <c r="A29" s="213" t="s">
        <v>21</v>
      </c>
      <c r="B29" s="226"/>
      <c r="C29" s="215">
        <v>1.4683999999999999</v>
      </c>
      <c r="D29" s="215">
        <v>32.067</v>
      </c>
      <c r="E29" s="215">
        <v>32.029200000000003</v>
      </c>
      <c r="F29" s="221">
        <f t="shared" si="31"/>
        <v>2.57</v>
      </c>
      <c r="G29" s="231"/>
      <c r="H29" s="233"/>
      <c r="K29" s="213">
        <f t="shared" si="19"/>
        <v>0</v>
      </c>
    </row>
    <row r="30" spans="1:11" ht="21.95" customHeight="1">
      <c r="A30" s="213">
        <v>1.5</v>
      </c>
      <c r="B30" s="226" t="s">
        <v>22</v>
      </c>
      <c r="C30" s="215">
        <v>0.66559999999999997</v>
      </c>
      <c r="D30" s="215">
        <v>31.954000000000001</v>
      </c>
      <c r="E30" s="215">
        <v>31.939399999999999</v>
      </c>
      <c r="F30" s="221">
        <f t="shared" si="31"/>
        <v>2.19</v>
      </c>
      <c r="G30" s="230">
        <f t="shared" ref="G30" si="34">(F30+F31)/2</f>
        <v>2.2000000000000002</v>
      </c>
      <c r="H30" s="232">
        <f t="shared" ref="H30" si="35">(F30-F31)/G30*100</f>
        <v>-1.36</v>
      </c>
      <c r="K30" s="213">
        <f t="shared" si="19"/>
        <v>2.2000000000000002</v>
      </c>
    </row>
    <row r="31" spans="1:11" ht="21.95" customHeight="1">
      <c r="B31" s="226"/>
      <c r="C31" s="215">
        <v>0.61350000000000005</v>
      </c>
      <c r="D31" s="215">
        <v>32.460999999999999</v>
      </c>
      <c r="E31" s="215">
        <v>32.447400000000002</v>
      </c>
      <c r="F31" s="221">
        <f t="shared" si="31"/>
        <v>2.2200000000000002</v>
      </c>
      <c r="G31" s="231"/>
      <c r="H31" s="233"/>
      <c r="K31" s="213">
        <f t="shared" si="19"/>
        <v>0</v>
      </c>
    </row>
    <row r="32" spans="1:11" ht="21.95" customHeight="1">
      <c r="B32" s="226" t="s">
        <v>23</v>
      </c>
      <c r="C32" s="215">
        <v>0.5554</v>
      </c>
      <c r="D32" s="215">
        <v>34.455399999999997</v>
      </c>
      <c r="E32" s="215">
        <v>34.439700000000002</v>
      </c>
      <c r="F32" s="221">
        <f t="shared" si="31"/>
        <v>2.83</v>
      </c>
      <c r="G32" s="230">
        <f t="shared" ref="G32" si="36">(F32+F33)/2</f>
        <v>2.8</v>
      </c>
      <c r="H32" s="232">
        <f t="shared" ref="H32" si="37">(F32-F33)/G32*100</f>
        <v>1.79</v>
      </c>
      <c r="K32" s="213">
        <f t="shared" si="19"/>
        <v>2.8</v>
      </c>
    </row>
    <row r="33" spans="2:11" ht="21.95" customHeight="1">
      <c r="B33" s="226"/>
      <c r="C33" s="215">
        <v>0.56530000000000002</v>
      </c>
      <c r="D33" s="215">
        <v>33.481099999999998</v>
      </c>
      <c r="E33" s="215">
        <v>33.465400000000002</v>
      </c>
      <c r="F33" s="221">
        <f t="shared" si="31"/>
        <v>2.78</v>
      </c>
      <c r="G33" s="231"/>
      <c r="H33" s="233"/>
      <c r="K33" s="213">
        <f t="shared" si="19"/>
        <v>0</v>
      </c>
    </row>
    <row r="34" spans="2:11" ht="21.95" customHeight="1">
      <c r="B34" s="226" t="s">
        <v>24</v>
      </c>
      <c r="C34" s="215">
        <v>0.53420000000000001</v>
      </c>
      <c r="D34" s="215">
        <v>33.8414</v>
      </c>
      <c r="E34" s="215">
        <v>33.822800000000001</v>
      </c>
      <c r="F34" s="221">
        <f t="shared" si="31"/>
        <v>3.48</v>
      </c>
      <c r="G34" s="230">
        <f t="shared" ref="G34" si="38">(F34+F35)/2</f>
        <v>3.5</v>
      </c>
      <c r="H34" s="232">
        <f t="shared" ref="H34" si="39">(F34-F35)/G34*100</f>
        <v>1.1399999999999999</v>
      </c>
      <c r="K34" s="213">
        <f t="shared" si="19"/>
        <v>3.5</v>
      </c>
    </row>
    <row r="35" spans="2:11" ht="21.95" customHeight="1">
      <c r="B35" s="226"/>
      <c r="C35" s="215">
        <v>0.53459999999999996</v>
      </c>
      <c r="D35" s="215">
        <v>33.973999999999997</v>
      </c>
      <c r="E35" s="215">
        <v>33.955599999999997</v>
      </c>
      <c r="F35" s="221">
        <f t="shared" si="31"/>
        <v>3.44</v>
      </c>
      <c r="G35" s="231"/>
      <c r="H35" s="233"/>
      <c r="K35" s="213">
        <f t="shared" si="19"/>
        <v>0</v>
      </c>
    </row>
    <row r="36" spans="2:11" ht="21.95" customHeight="1">
      <c r="B36" s="226" t="s">
        <v>25</v>
      </c>
      <c r="C36" s="215">
        <v>0.61329999999999996</v>
      </c>
      <c r="D36" s="215">
        <v>37.610500000000002</v>
      </c>
      <c r="E36" s="215">
        <v>37.610100000000003</v>
      </c>
      <c r="F36" s="221">
        <f t="shared" si="31"/>
        <v>7.0000000000000007E-2</v>
      </c>
      <c r="G36" s="230">
        <f>(F36+F37)/2</f>
        <v>0.1</v>
      </c>
      <c r="H36" s="232">
        <f>(F36-F37)/G36*100</f>
        <v>10</v>
      </c>
      <c r="K36" s="213">
        <f t="shared" si="19"/>
        <v>0.1</v>
      </c>
    </row>
    <row r="37" spans="2:11" ht="21.95" customHeight="1">
      <c r="B37" s="226"/>
      <c r="C37" s="215">
        <v>0.62629999999999997</v>
      </c>
      <c r="D37" s="215">
        <v>37.332500000000003</v>
      </c>
      <c r="E37" s="215">
        <v>37.332099999999997</v>
      </c>
      <c r="F37" s="221">
        <f t="shared" si="31"/>
        <v>0.06</v>
      </c>
      <c r="G37" s="231"/>
      <c r="H37" s="233"/>
      <c r="K37" s="213">
        <f t="shared" si="19"/>
        <v>0</v>
      </c>
    </row>
    <row r="38" spans="2:11" ht="21.95" customHeight="1">
      <c r="B38" s="226" t="s">
        <v>26</v>
      </c>
      <c r="C38" s="215">
        <v>0.52290000000000003</v>
      </c>
      <c r="D38" s="215">
        <v>35.639699999999998</v>
      </c>
      <c r="E38" s="215">
        <v>35.639400000000002</v>
      </c>
      <c r="F38" s="221">
        <f t="shared" si="31"/>
        <v>0.06</v>
      </c>
      <c r="G38" s="230">
        <f t="shared" ref="G38" si="40">(F38+F39)/2</f>
        <v>0.1</v>
      </c>
      <c r="H38" s="232">
        <f t="shared" ref="H38" si="41">(F38-F39)/G38*100</f>
        <v>0</v>
      </c>
      <c r="J38" s="213">
        <v>4.66</v>
      </c>
      <c r="K38" s="213">
        <f t="shared" si="19"/>
        <v>0.104887770086008</v>
      </c>
    </row>
    <row r="39" spans="2:11" ht="21.95" customHeight="1">
      <c r="B39" s="226"/>
      <c r="C39" s="215">
        <v>0.53149999999999997</v>
      </c>
      <c r="D39" s="215">
        <v>35.202500000000001</v>
      </c>
      <c r="E39" s="215">
        <v>35.202199999999998</v>
      </c>
      <c r="F39" s="221">
        <f t="shared" si="31"/>
        <v>0.06</v>
      </c>
      <c r="G39" s="231"/>
      <c r="H39" s="233"/>
      <c r="K39" s="213">
        <f t="shared" si="19"/>
        <v>0</v>
      </c>
    </row>
    <row r="40" spans="2:11" ht="21.95" customHeight="1">
      <c r="B40" s="226" t="s">
        <v>27</v>
      </c>
      <c r="C40" s="215">
        <v>0.53390000000000004</v>
      </c>
      <c r="D40" s="215">
        <v>35.024799999999999</v>
      </c>
      <c r="E40" s="215">
        <v>35.024500000000003</v>
      </c>
      <c r="F40" s="221">
        <f t="shared" ref="F40:F53" si="42">(D40-E40)/C40*100</f>
        <v>0.06</v>
      </c>
      <c r="G40" s="230">
        <f t="shared" ref="G40" si="43">(F40+F41)/2</f>
        <v>0.1</v>
      </c>
      <c r="H40" s="232">
        <f t="shared" ref="H40" si="44">(F40-F41)/G40*100</f>
        <v>-20</v>
      </c>
      <c r="J40" s="213">
        <v>4.2699999999999996</v>
      </c>
      <c r="K40" s="213">
        <f t="shared" si="19"/>
        <v>0.104460461715241</v>
      </c>
    </row>
    <row r="41" spans="2:11" ht="21.95" customHeight="1">
      <c r="B41" s="226"/>
      <c r="C41" s="215">
        <v>0.53220000000000001</v>
      </c>
      <c r="D41" s="215">
        <v>35.4651</v>
      </c>
      <c r="E41" s="215">
        <v>35.464700000000001</v>
      </c>
      <c r="F41" s="221">
        <f t="shared" si="42"/>
        <v>0.08</v>
      </c>
      <c r="G41" s="231"/>
      <c r="H41" s="233"/>
      <c r="K41" s="213">
        <f t="shared" si="19"/>
        <v>0</v>
      </c>
    </row>
    <row r="42" spans="2:11" ht="21.95" customHeight="1">
      <c r="B42" s="226" t="s">
        <v>28</v>
      </c>
      <c r="C42" s="215">
        <v>0.51890000000000003</v>
      </c>
      <c r="D42" s="215">
        <v>34.860199999999999</v>
      </c>
      <c r="E42" s="215">
        <v>34.860100000000003</v>
      </c>
      <c r="F42" s="221">
        <f t="shared" si="42"/>
        <v>0.02</v>
      </c>
      <c r="G42" s="230">
        <f t="shared" ref="G42" si="45">(F42+F43)/2</f>
        <v>0</v>
      </c>
      <c r="H42" s="232" t="e">
        <f t="shared" ref="H42" si="46">(F42-F43)/G42*100</f>
        <v>#DIV/0!</v>
      </c>
      <c r="J42" s="213">
        <v>4.09</v>
      </c>
      <c r="K42" s="213">
        <f t="shared" si="19"/>
        <v>0</v>
      </c>
    </row>
    <row r="43" spans="2:11" ht="21.95" customHeight="1">
      <c r="B43" s="226"/>
      <c r="C43" s="215">
        <v>0.52080000000000004</v>
      </c>
      <c r="D43" s="215">
        <v>34.100999999999999</v>
      </c>
      <c r="E43" s="215">
        <v>34.100900000000003</v>
      </c>
      <c r="F43" s="221">
        <f t="shared" si="42"/>
        <v>0.02</v>
      </c>
      <c r="G43" s="231"/>
      <c r="H43" s="233"/>
      <c r="K43" s="213">
        <f t="shared" si="19"/>
        <v>0</v>
      </c>
    </row>
    <row r="44" spans="2:11" ht="21.95" customHeight="1">
      <c r="B44" s="226" t="s">
        <v>29</v>
      </c>
      <c r="C44" s="215">
        <v>0.69089999999999996</v>
      </c>
      <c r="D44" s="215">
        <v>31.984999999999999</v>
      </c>
      <c r="E44" s="215">
        <v>31.963899999999999</v>
      </c>
      <c r="F44" s="221">
        <f t="shared" si="42"/>
        <v>3.05</v>
      </c>
      <c r="G44" s="230">
        <f t="shared" ref="G44" si="47">(F44+F45)/2</f>
        <v>3.1</v>
      </c>
      <c r="H44" s="232">
        <f t="shared" ref="H44" si="48">(F44-F45)/G44*100</f>
        <v>-0.32</v>
      </c>
      <c r="J44" s="213">
        <v>7.33</v>
      </c>
      <c r="K44" s="213">
        <f t="shared" si="19"/>
        <v>3.34520340994928</v>
      </c>
    </row>
    <row r="45" spans="2:11" ht="21.95" customHeight="1">
      <c r="B45" s="226"/>
      <c r="C45" s="215">
        <v>0.68979999999999997</v>
      </c>
      <c r="D45" s="215">
        <v>32.655200000000001</v>
      </c>
      <c r="E45" s="215">
        <v>32.634099999999997</v>
      </c>
      <c r="F45" s="221">
        <f t="shared" si="42"/>
        <v>3.06</v>
      </c>
      <c r="G45" s="231"/>
      <c r="H45" s="233"/>
      <c r="K45" s="213">
        <f t="shared" si="19"/>
        <v>0</v>
      </c>
    </row>
    <row r="46" spans="2:11" ht="21.95" customHeight="1">
      <c r="B46" s="226" t="s">
        <v>30</v>
      </c>
      <c r="C46" s="215">
        <v>0.64910000000000001</v>
      </c>
      <c r="D46" s="215">
        <v>35.179000000000002</v>
      </c>
      <c r="E46" s="215">
        <v>35.161299999999997</v>
      </c>
      <c r="F46" s="221">
        <f t="shared" si="42"/>
        <v>2.73</v>
      </c>
      <c r="G46" s="230">
        <f t="shared" ref="G46" si="49">(F46+F47)/2</f>
        <v>2.7</v>
      </c>
      <c r="H46" s="232">
        <f t="shared" ref="H46" si="50">(F46-F47)/G46*100</f>
        <v>0.74</v>
      </c>
      <c r="J46" s="213">
        <v>7.58</v>
      </c>
      <c r="K46" s="213">
        <f t="shared" si="19"/>
        <v>2.92144557455096</v>
      </c>
    </row>
    <row r="47" spans="2:11" ht="21.95" customHeight="1">
      <c r="B47" s="226"/>
      <c r="C47" s="215">
        <v>0.65249999999999997</v>
      </c>
      <c r="D47" s="215">
        <v>35.494100000000003</v>
      </c>
      <c r="E47" s="215">
        <v>35.476399999999998</v>
      </c>
      <c r="F47" s="221">
        <f t="shared" si="42"/>
        <v>2.71</v>
      </c>
      <c r="G47" s="231"/>
      <c r="H47" s="233"/>
      <c r="K47" s="213">
        <f t="shared" si="19"/>
        <v>0</v>
      </c>
    </row>
    <row r="48" spans="2:11" ht="21.95" customHeight="1">
      <c r="B48" s="226" t="s">
        <v>31</v>
      </c>
      <c r="C48" s="215">
        <v>0.52529999999999999</v>
      </c>
      <c r="D48" s="215">
        <v>33.056600000000003</v>
      </c>
      <c r="E48" s="215">
        <v>33.03</v>
      </c>
      <c r="F48" s="221">
        <f t="shared" si="42"/>
        <v>5.0599999999999996</v>
      </c>
      <c r="G48" s="230">
        <f t="shared" ref="G48" si="51">(F48+F49)/2</f>
        <v>5</v>
      </c>
      <c r="H48" s="232">
        <f t="shared" ref="H48" si="52">(F48-F49)/G48*100</f>
        <v>1</v>
      </c>
      <c r="J48" s="213">
        <v>5.84</v>
      </c>
      <c r="K48" s="213">
        <f t="shared" si="19"/>
        <v>5.3101104502973699</v>
      </c>
    </row>
    <row r="49" spans="1:11" ht="21.95" customHeight="1">
      <c r="B49" s="226"/>
      <c r="C49" s="215">
        <v>0.51519999999999999</v>
      </c>
      <c r="D49" s="215">
        <v>33.229799999999997</v>
      </c>
      <c r="E49" s="215">
        <v>33.204000000000001</v>
      </c>
      <c r="F49" s="221">
        <f t="shared" si="42"/>
        <v>5.01</v>
      </c>
      <c r="G49" s="231"/>
      <c r="H49" s="233"/>
      <c r="K49" s="213">
        <f t="shared" si="19"/>
        <v>0</v>
      </c>
    </row>
    <row r="50" spans="1:11" ht="21.95" customHeight="1">
      <c r="A50" s="213">
        <v>1.1100000000000001</v>
      </c>
      <c r="B50" s="226" t="s">
        <v>32</v>
      </c>
      <c r="C50" s="215">
        <v>0.50360000000000005</v>
      </c>
      <c r="D50" s="215">
        <v>34.152200000000001</v>
      </c>
      <c r="E50" s="215">
        <v>34.1417</v>
      </c>
      <c r="F50" s="221">
        <f t="shared" si="42"/>
        <v>2.08</v>
      </c>
      <c r="G50" s="230">
        <f t="shared" ref="G50" si="53">(F50+F51)/2</f>
        <v>2.1</v>
      </c>
      <c r="H50" s="232">
        <f t="shared" ref="H50" si="54">(F50-F51)/G50*100</f>
        <v>-0.48</v>
      </c>
      <c r="K50" s="213">
        <f t="shared" si="19"/>
        <v>2.1</v>
      </c>
    </row>
    <row r="51" spans="1:11" ht="21.95" customHeight="1">
      <c r="B51" s="226"/>
      <c r="C51" s="215">
        <v>0.50219999999999998</v>
      </c>
      <c r="D51" s="215">
        <v>33.165700000000001</v>
      </c>
      <c r="E51" s="215">
        <v>33.155200000000001</v>
      </c>
      <c r="F51" s="221">
        <f t="shared" si="42"/>
        <v>2.09</v>
      </c>
      <c r="G51" s="231"/>
      <c r="H51" s="233"/>
      <c r="K51" s="213">
        <f t="shared" si="19"/>
        <v>0</v>
      </c>
    </row>
    <row r="52" spans="1:11" ht="21.95" customHeight="1">
      <c r="B52" s="226" t="s">
        <v>33</v>
      </c>
      <c r="C52" s="215">
        <v>0.56610000000000005</v>
      </c>
      <c r="D52" s="215">
        <v>34.0732</v>
      </c>
      <c r="E52" s="215">
        <v>34.062199999999997</v>
      </c>
      <c r="F52" s="221">
        <f t="shared" si="42"/>
        <v>1.94</v>
      </c>
      <c r="G52" s="230">
        <f t="shared" ref="G52" si="55">(F52+F53)/2</f>
        <v>1.9</v>
      </c>
      <c r="H52" s="232">
        <f t="shared" ref="H52" si="56">(F52-F53)/G52*100</f>
        <v>0</v>
      </c>
      <c r="K52" s="213">
        <f t="shared" si="19"/>
        <v>1.9</v>
      </c>
    </row>
    <row r="53" spans="1:11" ht="21.95" customHeight="1">
      <c r="B53" s="226"/>
      <c r="C53" s="215">
        <v>0.56589999999999996</v>
      </c>
      <c r="D53" s="215">
        <v>34.156500000000001</v>
      </c>
      <c r="E53" s="215">
        <v>34.145499999999998</v>
      </c>
      <c r="F53" s="221">
        <f t="shared" si="42"/>
        <v>1.94</v>
      </c>
      <c r="G53" s="231"/>
      <c r="H53" s="233"/>
      <c r="K53" s="213">
        <f t="shared" si="19"/>
        <v>0</v>
      </c>
    </row>
    <row r="54" spans="1:11" ht="21.95" customHeight="1">
      <c r="B54" s="226" t="s">
        <v>34</v>
      </c>
      <c r="C54" s="215">
        <v>0.59219999999999995</v>
      </c>
      <c r="D54" s="215">
        <v>33.754399999999997</v>
      </c>
      <c r="E54" s="215">
        <v>33.754300000000001</v>
      </c>
      <c r="F54" s="221">
        <f t="shared" ref="F54:F57" si="57">(D54-E54)/C54*100</f>
        <v>0.02</v>
      </c>
      <c r="G54" s="230">
        <f t="shared" ref="G54" si="58">(F54+F55)/2</f>
        <v>0</v>
      </c>
      <c r="H54" s="232" t="e">
        <f t="shared" ref="H54" si="59">(F54-F55)/G54*100</f>
        <v>#DIV/0!</v>
      </c>
      <c r="K54" s="213">
        <f t="shared" si="19"/>
        <v>0</v>
      </c>
    </row>
    <row r="55" spans="1:11" ht="21.95" customHeight="1">
      <c r="B55" s="226"/>
      <c r="C55" s="215">
        <v>0.59819999999999995</v>
      </c>
      <c r="D55" s="215">
        <v>33.788400000000003</v>
      </c>
      <c r="E55" s="215">
        <v>33.788200000000003</v>
      </c>
      <c r="F55" s="221">
        <f t="shared" si="57"/>
        <v>0.03</v>
      </c>
      <c r="G55" s="231"/>
      <c r="H55" s="233"/>
      <c r="K55" s="213">
        <f t="shared" si="19"/>
        <v>0</v>
      </c>
    </row>
    <row r="56" spans="1:11" ht="21.95" customHeight="1">
      <c r="B56" s="226" t="s">
        <v>35</v>
      </c>
      <c r="C56" s="215">
        <v>0.53680000000000005</v>
      </c>
      <c r="D56" s="215">
        <v>32.9681</v>
      </c>
      <c r="E56" s="215">
        <v>32.961599999999997</v>
      </c>
      <c r="F56" s="221">
        <f t="shared" si="57"/>
        <v>1.21</v>
      </c>
      <c r="G56" s="230">
        <f t="shared" ref="G56" si="60">(F56+F57)/2</f>
        <v>1.2</v>
      </c>
      <c r="H56" s="232">
        <f t="shared" ref="H56" si="61">(F56-F57)/G56*100</f>
        <v>-0.83</v>
      </c>
      <c r="K56" s="213">
        <f t="shared" si="19"/>
        <v>1.2</v>
      </c>
    </row>
    <row r="57" spans="1:11" ht="21.95" customHeight="1">
      <c r="B57" s="226"/>
      <c r="C57" s="215">
        <v>0.53110000000000002</v>
      </c>
      <c r="D57" s="215">
        <v>36.584099999999999</v>
      </c>
      <c r="E57" s="215">
        <v>36.577599999999997</v>
      </c>
      <c r="F57" s="221">
        <f t="shared" si="57"/>
        <v>1.22</v>
      </c>
      <c r="G57" s="231"/>
      <c r="H57" s="233"/>
      <c r="K57" s="213">
        <f t="shared" si="19"/>
        <v>0</v>
      </c>
    </row>
    <row r="58" spans="1:11" ht="21.95" customHeight="1">
      <c r="A58" s="213">
        <v>1.1200000000000001</v>
      </c>
      <c r="B58" s="226" t="s">
        <v>36</v>
      </c>
      <c r="C58" s="215">
        <v>1.1077999999999999</v>
      </c>
      <c r="D58" s="215">
        <v>34.4923</v>
      </c>
      <c r="E58" s="215">
        <v>34.4664</v>
      </c>
      <c r="F58" s="221">
        <f t="shared" ref="F58:F73" si="62">(D58-E58)/C58*100</f>
        <v>2.34</v>
      </c>
      <c r="G58" s="230" t="e">
        <f t="shared" ref="G58" si="63">(F58+F59)/2</f>
        <v>#DIV/0!</v>
      </c>
      <c r="H58" s="232" t="e">
        <f t="shared" ref="H58" si="64">(F58-F59)/G58*100</f>
        <v>#DIV/0!</v>
      </c>
      <c r="K58" s="213" t="e">
        <f t="shared" si="19"/>
        <v>#DIV/0!</v>
      </c>
    </row>
    <row r="59" spans="1:11" ht="21.95" customHeight="1">
      <c r="B59" s="226"/>
      <c r="F59" s="221" t="e">
        <f t="shared" si="62"/>
        <v>#DIV/0!</v>
      </c>
      <c r="G59" s="231"/>
      <c r="H59" s="233"/>
      <c r="K59" s="213">
        <f t="shared" si="19"/>
        <v>0</v>
      </c>
    </row>
    <row r="60" spans="1:11" ht="21.95" customHeight="1">
      <c r="B60" s="226" t="s">
        <v>37</v>
      </c>
      <c r="C60" s="215">
        <v>0.50219999999999998</v>
      </c>
      <c r="D60" s="215">
        <v>32.8005</v>
      </c>
      <c r="E60" s="215">
        <v>32.783200000000001</v>
      </c>
      <c r="F60" s="221">
        <f t="shared" si="62"/>
        <v>3.44</v>
      </c>
      <c r="G60" s="230">
        <f t="shared" ref="G60" si="65">(F60+F61)/2</f>
        <v>3.4</v>
      </c>
      <c r="H60" s="232">
        <f t="shared" ref="H60" si="66">(F60-F61)/G60*100</f>
        <v>0.28999999999999998</v>
      </c>
      <c r="J60" s="213">
        <v>8.9700000000000006</v>
      </c>
      <c r="K60" s="213">
        <f t="shared" si="19"/>
        <v>3.7350324068988199</v>
      </c>
    </row>
    <row r="61" spans="1:11" ht="21.95" customHeight="1">
      <c r="B61" s="226"/>
      <c r="C61" s="215">
        <v>0.50390000000000001</v>
      </c>
      <c r="D61" s="215">
        <v>32.687399999999997</v>
      </c>
      <c r="E61" s="215">
        <v>32.670099999999998</v>
      </c>
      <c r="F61" s="221">
        <f t="shared" si="62"/>
        <v>3.43</v>
      </c>
      <c r="G61" s="231"/>
      <c r="H61" s="233"/>
      <c r="K61" s="213">
        <f t="shared" si="19"/>
        <v>0</v>
      </c>
    </row>
    <row r="62" spans="1:11" ht="21.95" customHeight="1">
      <c r="B62" s="226" t="s">
        <v>38</v>
      </c>
      <c r="C62" s="215">
        <v>0.52949999999999997</v>
      </c>
      <c r="D62" s="215">
        <v>33.117899999999999</v>
      </c>
      <c r="E62" s="215">
        <v>33.103099999999998</v>
      </c>
      <c r="F62" s="221">
        <f t="shared" si="62"/>
        <v>2.8</v>
      </c>
      <c r="G62" s="230">
        <f t="shared" ref="G62" si="67">(F62+F63)/2</f>
        <v>2.8</v>
      </c>
      <c r="H62" s="232">
        <f t="shared" ref="H62" si="68">(F62-F63)/G62*100</f>
        <v>1.43</v>
      </c>
      <c r="J62" s="213">
        <v>7.59</v>
      </c>
      <c r="K62" s="213">
        <f t="shared" si="19"/>
        <v>3.0299751109187301</v>
      </c>
    </row>
    <row r="63" spans="1:11" ht="21.95" customHeight="1">
      <c r="B63" s="226"/>
      <c r="C63" s="215">
        <v>0.52869999999999995</v>
      </c>
      <c r="D63" s="215">
        <v>33.048400000000001</v>
      </c>
      <c r="E63" s="215">
        <v>33.033799999999999</v>
      </c>
      <c r="F63" s="221">
        <f t="shared" si="62"/>
        <v>2.76</v>
      </c>
      <c r="G63" s="231"/>
      <c r="H63" s="233"/>
      <c r="K63" s="213">
        <f t="shared" si="19"/>
        <v>0</v>
      </c>
    </row>
    <row r="64" spans="1:11" ht="21.95" customHeight="1">
      <c r="A64" s="213">
        <v>1.22</v>
      </c>
      <c r="B64" s="226" t="s">
        <v>39</v>
      </c>
      <c r="C64" s="215">
        <v>0.6593</v>
      </c>
      <c r="D64" s="215">
        <v>33.702599999999997</v>
      </c>
      <c r="E64" s="215">
        <v>33.647500000000001</v>
      </c>
      <c r="F64" s="221">
        <f t="shared" si="62"/>
        <v>8.36</v>
      </c>
      <c r="G64" s="230">
        <f t="shared" ref="G64" si="69">(F64+F65)/2</f>
        <v>8.4</v>
      </c>
      <c r="H64" s="232">
        <f t="shared" ref="H64" si="70">(F64-F65)/G64*100</f>
        <v>0.12</v>
      </c>
      <c r="J64" s="213">
        <v>11.3</v>
      </c>
      <c r="K64" s="213">
        <f t="shared" si="19"/>
        <v>9.4701240135287499</v>
      </c>
    </row>
    <row r="65" spans="1:11" ht="21.95" customHeight="1">
      <c r="B65" s="226"/>
      <c r="C65" s="215">
        <v>0.6986</v>
      </c>
      <c r="D65" s="215">
        <v>33.501800000000003</v>
      </c>
      <c r="E65" s="215">
        <v>33.4435</v>
      </c>
      <c r="F65" s="221">
        <f t="shared" si="62"/>
        <v>8.35</v>
      </c>
      <c r="G65" s="231"/>
      <c r="H65" s="233"/>
      <c r="K65" s="213">
        <f t="shared" si="19"/>
        <v>0</v>
      </c>
    </row>
    <row r="66" spans="1:11" ht="21.95" customHeight="1">
      <c r="B66" s="226" t="s">
        <v>40</v>
      </c>
      <c r="C66" s="215">
        <v>1.5229999999999999</v>
      </c>
      <c r="D66" s="215">
        <v>34.075000000000003</v>
      </c>
      <c r="E66" s="215">
        <v>34.025700000000001</v>
      </c>
      <c r="F66" s="221">
        <f t="shared" si="62"/>
        <v>3.24</v>
      </c>
      <c r="G66" s="230">
        <f t="shared" ref="G66" si="71">(F66+F67)/2</f>
        <v>3.2</v>
      </c>
      <c r="H66" s="232">
        <f t="shared" ref="H66" si="72">(F66-F67)/G66*100</f>
        <v>2.5</v>
      </c>
      <c r="J66" s="213">
        <v>76.7</v>
      </c>
      <c r="K66" s="213">
        <f t="shared" si="19"/>
        <v>13.733905579399099</v>
      </c>
    </row>
    <row r="67" spans="1:11" ht="21.95" customHeight="1">
      <c r="B67" s="226"/>
      <c r="C67" s="215">
        <v>1.5625</v>
      </c>
      <c r="D67" s="215">
        <v>33.078400000000002</v>
      </c>
      <c r="E67" s="215">
        <v>33.0291</v>
      </c>
      <c r="F67" s="221">
        <f t="shared" si="62"/>
        <v>3.16</v>
      </c>
      <c r="G67" s="231"/>
      <c r="H67" s="233"/>
      <c r="K67" s="213">
        <f t="shared" si="19"/>
        <v>0</v>
      </c>
    </row>
    <row r="68" spans="1:11" ht="21.95" customHeight="1">
      <c r="B68" s="226" t="s">
        <v>41</v>
      </c>
      <c r="C68" s="215">
        <v>1.54</v>
      </c>
      <c r="D68" s="215">
        <v>30.421299999999999</v>
      </c>
      <c r="E68" s="215">
        <v>30.410499999999999</v>
      </c>
      <c r="F68" s="221">
        <f t="shared" si="62"/>
        <v>0.7</v>
      </c>
      <c r="G68" s="230">
        <f t="shared" ref="G68" si="73">(F68+F69)/2</f>
        <v>0.7</v>
      </c>
      <c r="H68" s="232">
        <f t="shared" ref="H68" si="74">(F68-F69)/G68*100</f>
        <v>0</v>
      </c>
      <c r="K68" s="213">
        <f t="shared" si="19"/>
        <v>0.7</v>
      </c>
    </row>
    <row r="69" spans="1:11" ht="21.95" customHeight="1">
      <c r="B69" s="226"/>
      <c r="C69" s="215">
        <v>1.5326</v>
      </c>
      <c r="D69" s="215">
        <v>30.521799999999999</v>
      </c>
      <c r="E69" s="215">
        <v>30.510999999999999</v>
      </c>
      <c r="F69" s="221">
        <f t="shared" si="62"/>
        <v>0.7</v>
      </c>
      <c r="G69" s="231"/>
      <c r="H69" s="233"/>
      <c r="K69" s="213">
        <f t="shared" si="19"/>
        <v>0</v>
      </c>
    </row>
    <row r="70" spans="1:11" ht="21.95" customHeight="1">
      <c r="B70" s="226" t="s">
        <v>42</v>
      </c>
      <c r="C70" s="215">
        <v>1.3419000000000001</v>
      </c>
      <c r="D70" s="215">
        <v>28.1782</v>
      </c>
      <c r="E70" s="215">
        <v>28.169699999999999</v>
      </c>
      <c r="F70" s="221">
        <f t="shared" si="62"/>
        <v>0.63</v>
      </c>
      <c r="G70" s="230">
        <f t="shared" ref="G70" si="75">(F70+F71)/2</f>
        <v>0.6</v>
      </c>
      <c r="H70" s="232">
        <f t="shared" ref="H70" si="76">(F70-F71)/G70*100</f>
        <v>5</v>
      </c>
      <c r="K70" s="213">
        <f t="shared" si="19"/>
        <v>0.6</v>
      </c>
    </row>
    <row r="71" spans="1:11" ht="21.95" customHeight="1">
      <c r="B71" s="226"/>
      <c r="C71" s="215">
        <v>1.5218</v>
      </c>
      <c r="D71" s="215">
        <v>28.684799999999999</v>
      </c>
      <c r="E71" s="215">
        <v>28.675599999999999</v>
      </c>
      <c r="F71" s="221">
        <f t="shared" si="62"/>
        <v>0.6</v>
      </c>
      <c r="G71" s="231"/>
      <c r="H71" s="233"/>
      <c r="K71" s="213">
        <f t="shared" si="19"/>
        <v>0</v>
      </c>
    </row>
    <row r="72" spans="1:11" ht="21.95" customHeight="1">
      <c r="A72" s="213">
        <v>1.24</v>
      </c>
      <c r="B72" s="226" t="s">
        <v>43</v>
      </c>
      <c r="C72" s="215">
        <v>1.0095000000000001</v>
      </c>
      <c r="D72" s="215">
        <v>34.981699999999996</v>
      </c>
      <c r="E72" s="215">
        <v>34.966500000000003</v>
      </c>
      <c r="F72" s="221">
        <f t="shared" si="62"/>
        <v>1.51</v>
      </c>
      <c r="G72" s="230">
        <f t="shared" ref="G72" si="77">(F72+F73)/2</f>
        <v>1.5</v>
      </c>
      <c r="H72" s="232">
        <f t="shared" ref="H72" si="78">(F72-F73)/G72*100</f>
        <v>-0.67</v>
      </c>
      <c r="K72" s="213">
        <f t="shared" si="19"/>
        <v>1.5</v>
      </c>
    </row>
    <row r="73" spans="1:11" ht="21.95" customHeight="1">
      <c r="B73" s="226"/>
      <c r="C73" s="215">
        <v>1.0021</v>
      </c>
      <c r="D73" s="215">
        <v>33.548400000000001</v>
      </c>
      <c r="E73" s="215">
        <v>33.533200000000001</v>
      </c>
      <c r="F73" s="221">
        <f t="shared" si="62"/>
        <v>1.52</v>
      </c>
      <c r="G73" s="231"/>
      <c r="H73" s="233"/>
      <c r="K73" s="213">
        <f t="shared" si="19"/>
        <v>0</v>
      </c>
    </row>
    <row r="74" spans="1:11" ht="21.95" customHeight="1">
      <c r="A74" s="213">
        <v>1.25</v>
      </c>
      <c r="B74" s="226" t="s">
        <v>44</v>
      </c>
      <c r="C74" s="215">
        <v>0.52139999999999997</v>
      </c>
      <c r="D74" s="215">
        <v>32.752099999999999</v>
      </c>
      <c r="E74" s="215">
        <v>32.692999999999998</v>
      </c>
      <c r="F74" s="221">
        <f t="shared" ref="F74:F77" si="79">(D74-E74)/C74*100</f>
        <v>11.33</v>
      </c>
      <c r="G74" s="230">
        <f t="shared" ref="G74" si="80">(F74+F75)/2</f>
        <v>11.3</v>
      </c>
      <c r="H74" s="232">
        <f t="shared" ref="H74" si="81">(F74-F75)/G74*100</f>
        <v>0.35</v>
      </c>
      <c r="K74" s="213">
        <f t="shared" si="19"/>
        <v>11.3</v>
      </c>
    </row>
    <row r="75" spans="1:11" ht="21.95" customHeight="1">
      <c r="B75" s="226"/>
      <c r="C75" s="215">
        <v>0.52349999999999997</v>
      </c>
      <c r="D75" s="215">
        <v>33.1265</v>
      </c>
      <c r="E75" s="215">
        <v>33.067399999999999</v>
      </c>
      <c r="F75" s="221">
        <f t="shared" si="79"/>
        <v>11.29</v>
      </c>
      <c r="G75" s="231"/>
      <c r="H75" s="233"/>
      <c r="K75" s="213">
        <f t="shared" si="19"/>
        <v>0</v>
      </c>
    </row>
    <row r="76" spans="1:11" ht="21.95" customHeight="1">
      <c r="B76" s="226" t="s">
        <v>45</v>
      </c>
      <c r="C76" s="215">
        <v>1.0006999999999999</v>
      </c>
      <c r="D76" s="215">
        <v>32.335799999999999</v>
      </c>
      <c r="E76" s="215">
        <v>32.299599999999998</v>
      </c>
      <c r="F76" s="221">
        <f t="shared" si="79"/>
        <v>3.62</v>
      </c>
      <c r="G76" s="230">
        <f t="shared" ref="G76" si="82">(F76+F77)/2</f>
        <v>3.6</v>
      </c>
      <c r="H76" s="232">
        <f t="shared" ref="H76" si="83">(F76-F77)/G76*100</f>
        <v>1.94</v>
      </c>
      <c r="J76" s="213">
        <v>78.8</v>
      </c>
      <c r="K76" s="213">
        <f t="shared" si="19"/>
        <v>16.981132075471699</v>
      </c>
    </row>
    <row r="77" spans="1:11" ht="21.95" customHeight="1">
      <c r="B77" s="226"/>
      <c r="C77" s="215">
        <v>1.0102</v>
      </c>
      <c r="D77" s="215">
        <v>33.165799999999997</v>
      </c>
      <c r="E77" s="215">
        <v>33.129899999999999</v>
      </c>
      <c r="F77" s="221">
        <f t="shared" si="79"/>
        <v>3.55</v>
      </c>
      <c r="G77" s="231"/>
      <c r="H77" s="233"/>
      <c r="K77" s="213">
        <f t="shared" si="19"/>
        <v>0</v>
      </c>
    </row>
    <row r="78" spans="1:11" ht="21.95" customHeight="1">
      <c r="A78" s="213">
        <v>1.29</v>
      </c>
      <c r="B78" s="226" t="s">
        <v>39</v>
      </c>
      <c r="C78" s="215">
        <v>1.0888</v>
      </c>
      <c r="D78" s="215">
        <v>37.758400000000002</v>
      </c>
      <c r="E78" s="215">
        <v>37.628399999999999</v>
      </c>
      <c r="F78" s="221">
        <f t="shared" ref="F78:F79" si="84">(D78-E78)/C78*100</f>
        <v>11.94</v>
      </c>
      <c r="G78" s="230">
        <f t="shared" ref="G78" si="85">(F78+F79)/2</f>
        <v>12</v>
      </c>
      <c r="H78" s="232">
        <f t="shared" ref="H78" si="86">(F78-F79)/G78*100</f>
        <v>-0.75</v>
      </c>
      <c r="J78" s="213">
        <v>11.3</v>
      </c>
      <c r="K78" s="213">
        <f t="shared" si="19"/>
        <v>13.5287485907554</v>
      </c>
    </row>
    <row r="79" spans="1:11" ht="21.95" customHeight="1">
      <c r="B79" s="226"/>
      <c r="C79" s="215">
        <v>1.0834999999999999</v>
      </c>
      <c r="D79" s="215">
        <v>37.9955</v>
      </c>
      <c r="E79" s="215">
        <v>37.865200000000002</v>
      </c>
      <c r="F79" s="221">
        <f t="shared" si="84"/>
        <v>12.03</v>
      </c>
      <c r="G79" s="231"/>
      <c r="H79" s="233"/>
      <c r="K79" s="213">
        <f t="shared" si="19"/>
        <v>0</v>
      </c>
    </row>
    <row r="80" spans="1:11" ht="21.95" customHeight="1">
      <c r="A80" s="213">
        <v>2.5</v>
      </c>
      <c r="B80" s="226" t="s">
        <v>46</v>
      </c>
      <c r="C80" s="215">
        <v>1.2470000000000001</v>
      </c>
      <c r="D80" s="215">
        <v>36.342700000000001</v>
      </c>
      <c r="E80" s="215">
        <v>36.300699999999999</v>
      </c>
      <c r="F80" s="221">
        <f t="shared" ref="F80:F81" si="87">(D80-E80)/C80*100</f>
        <v>3.37</v>
      </c>
      <c r="G80" s="230">
        <f t="shared" ref="G80" si="88">(F80+F81)/2</f>
        <v>3.3</v>
      </c>
      <c r="H80" s="232">
        <f t="shared" ref="H80" si="89">(F80-F81)/G80*100</f>
        <v>3.03</v>
      </c>
      <c r="J80" s="213">
        <v>81.099999999999994</v>
      </c>
      <c r="K80" s="213">
        <f t="shared" si="19"/>
        <v>17.460317460317501</v>
      </c>
    </row>
    <row r="81" spans="1:11" ht="21.95" customHeight="1">
      <c r="B81" s="226"/>
      <c r="C81" s="215">
        <v>1.2839</v>
      </c>
      <c r="D81" s="215">
        <v>35.269799999999996</v>
      </c>
      <c r="E81" s="215">
        <v>35.227800000000002</v>
      </c>
      <c r="F81" s="221">
        <f t="shared" si="87"/>
        <v>3.27</v>
      </c>
      <c r="G81" s="231"/>
      <c r="H81" s="233"/>
      <c r="K81" s="213">
        <f t="shared" ref="K81:K129" si="90">G81/(100-J81)*100</f>
        <v>0</v>
      </c>
    </row>
    <row r="82" spans="1:11" ht="21.95" customHeight="1">
      <c r="A82" s="213">
        <v>2.2799999999999998</v>
      </c>
      <c r="B82" s="226" t="s">
        <v>47</v>
      </c>
      <c r="C82" s="215">
        <v>1.0113000000000001</v>
      </c>
      <c r="D82" s="215">
        <v>33.186700000000002</v>
      </c>
      <c r="E82" s="215">
        <v>33.164000000000001</v>
      </c>
      <c r="F82" s="221">
        <f t="shared" ref="F82:F101" si="91">(D82-E82)/C82*100</f>
        <v>2.2400000000000002</v>
      </c>
      <c r="G82" s="230">
        <f t="shared" ref="G82" si="92">(F82+F83)/2</f>
        <v>2.2000000000000002</v>
      </c>
      <c r="H82" s="232">
        <f t="shared" ref="H82" si="93">(F82-F83)/G82*100</f>
        <v>0.91</v>
      </c>
      <c r="K82" s="213">
        <f t="shared" si="90"/>
        <v>2.2000000000000002</v>
      </c>
    </row>
    <row r="83" spans="1:11" ht="21.95" customHeight="1">
      <c r="B83" s="226"/>
      <c r="C83" s="215">
        <v>1.0326</v>
      </c>
      <c r="D83" s="215">
        <v>33.526400000000002</v>
      </c>
      <c r="E83" s="215">
        <v>33.503500000000003</v>
      </c>
      <c r="F83" s="221">
        <f t="shared" si="91"/>
        <v>2.2200000000000002</v>
      </c>
      <c r="G83" s="231"/>
      <c r="H83" s="233"/>
      <c r="K83" s="213">
        <f t="shared" si="90"/>
        <v>0</v>
      </c>
    </row>
    <row r="84" spans="1:11" ht="21.95" customHeight="1">
      <c r="B84" s="226" t="s">
        <v>48</v>
      </c>
      <c r="C84" s="215">
        <v>1.0513999999999999</v>
      </c>
      <c r="D84" s="215">
        <v>33.773400000000002</v>
      </c>
      <c r="E84" s="215">
        <v>33.747599999999998</v>
      </c>
      <c r="F84" s="221">
        <f t="shared" si="91"/>
        <v>2.4500000000000002</v>
      </c>
      <c r="G84" s="230">
        <f t="shared" ref="G84" si="94">(F84+F85)/2</f>
        <v>2.4</v>
      </c>
      <c r="H84" s="232">
        <f t="shared" ref="H84" si="95">(F84-F85)/G84*100</f>
        <v>2.5</v>
      </c>
      <c r="K84" s="213">
        <f t="shared" si="90"/>
        <v>2.4</v>
      </c>
    </row>
    <row r="85" spans="1:11" ht="21.95" customHeight="1">
      <c r="B85" s="226"/>
      <c r="C85" s="215">
        <v>1.085</v>
      </c>
      <c r="D85" s="215">
        <v>33.265799999999999</v>
      </c>
      <c r="E85" s="215">
        <v>33.239899999999999</v>
      </c>
      <c r="F85" s="221">
        <f t="shared" si="91"/>
        <v>2.39</v>
      </c>
      <c r="G85" s="231"/>
      <c r="H85" s="233"/>
      <c r="K85" s="213">
        <f t="shared" si="90"/>
        <v>0</v>
      </c>
    </row>
    <row r="86" spans="1:11" ht="21.95" customHeight="1">
      <c r="B86" s="226" t="s">
        <v>47</v>
      </c>
      <c r="C86" s="215">
        <v>1.3326</v>
      </c>
      <c r="D86" s="215">
        <v>32.845100000000002</v>
      </c>
      <c r="E86" s="215">
        <v>32.814100000000003</v>
      </c>
      <c r="F86" s="221">
        <f t="shared" ref="F86:F89" si="96">(D86-E86)/C86*100</f>
        <v>2.33</v>
      </c>
      <c r="G86" s="230">
        <f t="shared" ref="G86" si="97">(F86+F87)/2</f>
        <v>2.2999999999999998</v>
      </c>
      <c r="H86" s="232">
        <f t="shared" ref="H86" si="98">(F86-F87)/G86*100</f>
        <v>0.87</v>
      </c>
    </row>
    <row r="87" spans="1:11" ht="21.95" customHeight="1">
      <c r="B87" s="226"/>
      <c r="C87" s="215">
        <v>1.2525999999999999</v>
      </c>
      <c r="D87" s="215">
        <v>32.897799999999997</v>
      </c>
      <c r="E87" s="215">
        <v>32.868899999999996</v>
      </c>
      <c r="F87" s="221">
        <f t="shared" si="96"/>
        <v>2.31</v>
      </c>
      <c r="G87" s="231"/>
      <c r="H87" s="233"/>
    </row>
    <row r="88" spans="1:11" ht="21.95" customHeight="1">
      <c r="B88" s="226" t="s">
        <v>48</v>
      </c>
      <c r="C88" s="215">
        <v>1.5441</v>
      </c>
      <c r="D88" s="215">
        <v>33.455100000000002</v>
      </c>
      <c r="E88" s="215">
        <v>33.417999999999999</v>
      </c>
      <c r="F88" s="221">
        <f t="shared" si="96"/>
        <v>2.4</v>
      </c>
      <c r="G88" s="230">
        <f t="shared" ref="G88" si="99">(F88+F89)/2</f>
        <v>2.4</v>
      </c>
      <c r="H88" s="232">
        <f t="shared" ref="H88" si="100">(F88-F89)/G88*100</f>
        <v>-1.67</v>
      </c>
    </row>
    <row r="89" spans="1:11" ht="21.95" customHeight="1">
      <c r="B89" s="226"/>
      <c r="C89" s="215">
        <v>1.5845</v>
      </c>
      <c r="D89" s="215">
        <v>34.480400000000003</v>
      </c>
      <c r="E89" s="215">
        <v>34.441699999999997</v>
      </c>
      <c r="F89" s="221">
        <f t="shared" si="96"/>
        <v>2.44</v>
      </c>
      <c r="G89" s="231"/>
      <c r="H89" s="233"/>
    </row>
    <row r="90" spans="1:11" ht="21.95" customHeight="1">
      <c r="B90" s="226" t="s">
        <v>49</v>
      </c>
      <c r="C90" s="215">
        <v>1.5181</v>
      </c>
      <c r="D90" s="215">
        <v>34.767000000000003</v>
      </c>
      <c r="E90" s="215">
        <v>34.632100000000001</v>
      </c>
      <c r="F90" s="222">
        <f>(D90-E90)/C90*100/0.9355</f>
        <v>9.4990000000000006</v>
      </c>
      <c r="G90" s="232">
        <f t="shared" ref="G90" si="101">(F90+F91)/2</f>
        <v>9.4600000000000009</v>
      </c>
      <c r="H90" s="232">
        <f t="shared" ref="H90" si="102">(F90-F91)/G90*100</f>
        <v>0.75</v>
      </c>
      <c r="J90" s="213">
        <v>6.45</v>
      </c>
      <c r="K90" s="213">
        <f t="shared" si="90"/>
        <v>10.1122394441475</v>
      </c>
    </row>
    <row r="91" spans="1:11" ht="21.95" customHeight="1">
      <c r="B91" s="226"/>
      <c r="C91" s="215">
        <v>1.3526</v>
      </c>
      <c r="D91" s="215">
        <v>33.486400000000003</v>
      </c>
      <c r="E91" s="215">
        <v>33.367100000000001</v>
      </c>
      <c r="F91" s="222">
        <f>(D91-E91)/C91*100/0.9355</f>
        <v>9.4280000000000008</v>
      </c>
      <c r="G91" s="233"/>
      <c r="H91" s="233"/>
      <c r="K91" s="213">
        <f t="shared" si="90"/>
        <v>0</v>
      </c>
    </row>
    <row r="92" spans="1:11" ht="21.95" customHeight="1">
      <c r="B92" s="226" t="s">
        <v>50</v>
      </c>
      <c r="C92" s="215">
        <v>1.0091000000000001</v>
      </c>
      <c r="D92" s="215">
        <v>37.468000000000004</v>
      </c>
      <c r="E92" s="215">
        <v>37.412999999999997</v>
      </c>
      <c r="F92" s="221">
        <f t="shared" si="91"/>
        <v>5.45</v>
      </c>
      <c r="G92" s="230">
        <f t="shared" ref="G92" si="103">(F92+F93)/2</f>
        <v>5.5</v>
      </c>
      <c r="H92" s="232">
        <f t="shared" ref="H92" si="104">(F92-F93)/G92*100</f>
        <v>-2.5499999999999998</v>
      </c>
      <c r="K92" s="213">
        <f t="shared" si="90"/>
        <v>5.5</v>
      </c>
    </row>
    <row r="93" spans="1:11" ht="21.95" customHeight="1">
      <c r="B93" s="226"/>
      <c r="C93" s="215">
        <v>1.0024999999999999</v>
      </c>
      <c r="D93" s="215">
        <v>33.456400000000002</v>
      </c>
      <c r="E93" s="215">
        <v>33.400399999999998</v>
      </c>
      <c r="F93" s="221">
        <f t="shared" si="91"/>
        <v>5.59</v>
      </c>
      <c r="G93" s="231"/>
      <c r="H93" s="233"/>
      <c r="K93" s="213">
        <f t="shared" si="90"/>
        <v>0</v>
      </c>
    </row>
    <row r="94" spans="1:11" ht="21.95" customHeight="1">
      <c r="A94" s="213">
        <v>2.29</v>
      </c>
      <c r="B94" s="226" t="s">
        <v>51</v>
      </c>
      <c r="C94" s="215">
        <v>0.52610000000000001</v>
      </c>
      <c r="D94" s="215">
        <v>33.553600000000003</v>
      </c>
      <c r="E94" s="215">
        <v>33.550600000000003</v>
      </c>
      <c r="F94" s="221">
        <f t="shared" si="91"/>
        <v>0.56999999999999995</v>
      </c>
      <c r="G94" s="230">
        <f t="shared" ref="G94" si="105">(F94+F95)/2</f>
        <v>0.6</v>
      </c>
      <c r="H94" s="232">
        <f t="shared" ref="H94" si="106">(F94-F95)/G94*100</f>
        <v>-3.33</v>
      </c>
      <c r="J94" s="213">
        <v>6.6</v>
      </c>
      <c r="K94" s="213">
        <f t="shared" si="90"/>
        <v>0.64239828693790102</v>
      </c>
    </row>
    <row r="95" spans="1:11" ht="21.95" customHeight="1">
      <c r="B95" s="226"/>
      <c r="C95" s="215">
        <v>0.52359999999999995</v>
      </c>
      <c r="D95" s="215">
        <v>33.251600000000003</v>
      </c>
      <c r="E95" s="215">
        <v>33.2485</v>
      </c>
      <c r="F95" s="221">
        <f t="shared" si="91"/>
        <v>0.59</v>
      </c>
      <c r="G95" s="231"/>
      <c r="H95" s="233"/>
      <c r="K95" s="213">
        <f t="shared" si="90"/>
        <v>0</v>
      </c>
    </row>
    <row r="96" spans="1:11" ht="21.95" customHeight="1">
      <c r="B96" s="227" t="s">
        <v>52</v>
      </c>
      <c r="C96" s="223">
        <v>1.2687999999999999</v>
      </c>
      <c r="D96" s="223">
        <v>33.784599999999998</v>
      </c>
      <c r="E96" s="223">
        <v>33.762999999999998</v>
      </c>
      <c r="F96" s="224">
        <f t="shared" si="91"/>
        <v>1.7</v>
      </c>
      <c r="G96" s="234">
        <f t="shared" ref="G96" si="107">(F96+F97)/2</f>
        <v>1.6</v>
      </c>
      <c r="H96" s="236">
        <f t="shared" ref="H96" si="108">(F96-F97)/G96*100</f>
        <v>15</v>
      </c>
      <c r="J96" s="213">
        <v>80.3</v>
      </c>
      <c r="K96" s="213">
        <f t="shared" si="90"/>
        <v>8.1218274111675104</v>
      </c>
    </row>
    <row r="97" spans="1:11" ht="21.95" customHeight="1">
      <c r="B97" s="227"/>
      <c r="C97" s="223">
        <v>1.3652</v>
      </c>
      <c r="D97" s="223">
        <v>33.845399999999998</v>
      </c>
      <c r="E97" s="223">
        <v>33.825400000000002</v>
      </c>
      <c r="F97" s="224">
        <f t="shared" si="91"/>
        <v>1.46</v>
      </c>
      <c r="G97" s="235"/>
      <c r="H97" s="237"/>
      <c r="K97" s="213">
        <f t="shared" si="90"/>
        <v>0</v>
      </c>
    </row>
    <row r="98" spans="1:11" ht="21.95" customHeight="1">
      <c r="A98" s="213">
        <v>3.4</v>
      </c>
      <c r="B98" s="226" t="s">
        <v>53</v>
      </c>
      <c r="C98" s="215">
        <v>0.52300000000000002</v>
      </c>
      <c r="D98" s="215">
        <v>33.527000000000001</v>
      </c>
      <c r="E98" s="215">
        <v>33.511800000000001</v>
      </c>
      <c r="F98" s="221">
        <f t="shared" si="91"/>
        <v>2.91</v>
      </c>
      <c r="G98" s="230">
        <f t="shared" ref="G98" si="109">(F98+F99)/2</f>
        <v>2.9</v>
      </c>
      <c r="H98" s="232">
        <f t="shared" ref="H98" si="110">(F98-F99)/G98*100</f>
        <v>1.38</v>
      </c>
      <c r="K98" s="213">
        <f t="shared" si="90"/>
        <v>2.9</v>
      </c>
    </row>
    <row r="99" spans="1:11" ht="21.95" customHeight="1">
      <c r="B99" s="226"/>
      <c r="C99" s="215">
        <v>0.55359999999999998</v>
      </c>
      <c r="D99" s="215">
        <v>32.845399999999998</v>
      </c>
      <c r="E99" s="215">
        <v>32.829500000000003</v>
      </c>
      <c r="F99" s="221">
        <f t="shared" si="91"/>
        <v>2.87</v>
      </c>
      <c r="G99" s="231"/>
      <c r="H99" s="233"/>
      <c r="K99" s="213">
        <f t="shared" si="90"/>
        <v>0</v>
      </c>
    </row>
    <row r="100" spans="1:11" ht="21.95" customHeight="1">
      <c r="B100" s="226" t="s">
        <v>54</v>
      </c>
      <c r="C100" s="215">
        <v>1.1745000000000001</v>
      </c>
      <c r="D100" s="215">
        <v>33.761899999999997</v>
      </c>
      <c r="E100" s="215">
        <v>33.716700000000003</v>
      </c>
      <c r="F100" s="221">
        <f t="shared" si="91"/>
        <v>3.85</v>
      </c>
      <c r="G100" s="230">
        <f t="shared" ref="G100" si="111">(F100+F101)/2</f>
        <v>3.9</v>
      </c>
      <c r="H100" s="232">
        <f t="shared" ref="H100" si="112">(F100-F101)/G100*100</f>
        <v>-0.26</v>
      </c>
      <c r="J100" s="213">
        <v>77.599999999999994</v>
      </c>
      <c r="K100" s="213">
        <f t="shared" si="90"/>
        <v>17.410714285714299</v>
      </c>
    </row>
    <row r="101" spans="1:11" ht="21.95" customHeight="1">
      <c r="B101" s="226"/>
      <c r="C101" s="215">
        <v>1.2236</v>
      </c>
      <c r="D101" s="215">
        <v>33.864600000000003</v>
      </c>
      <c r="E101" s="215">
        <v>33.817399999999999</v>
      </c>
      <c r="F101" s="221">
        <f t="shared" si="91"/>
        <v>3.86</v>
      </c>
      <c r="G101" s="231"/>
      <c r="H101" s="233"/>
      <c r="K101" s="213">
        <f t="shared" si="90"/>
        <v>0</v>
      </c>
    </row>
    <row r="102" spans="1:11" ht="21.95" customHeight="1">
      <c r="B102" s="226" t="s">
        <v>52</v>
      </c>
      <c r="C102" s="215">
        <v>1.1919999999999999</v>
      </c>
      <c r="D102" s="215">
        <v>33.7209</v>
      </c>
      <c r="E102" s="215">
        <v>33.6815</v>
      </c>
      <c r="F102" s="221">
        <f t="shared" ref="F102:F103" si="113">(D102-E102)/C102*100</f>
        <v>3.31</v>
      </c>
      <c r="G102" s="230">
        <f t="shared" ref="G102" si="114">(F102+F103)/2</f>
        <v>3.4</v>
      </c>
      <c r="H102" s="232">
        <f t="shared" ref="H102" si="115">(F102-F103)/G102*100</f>
        <v>-2.65</v>
      </c>
      <c r="J102" s="213">
        <v>80.3</v>
      </c>
      <c r="K102" s="213">
        <f t="shared" si="90"/>
        <v>17.258883248730999</v>
      </c>
    </row>
    <row r="103" spans="1:11" ht="21.95" customHeight="1">
      <c r="B103" s="226"/>
      <c r="C103" s="215">
        <v>1.1067</v>
      </c>
      <c r="D103" s="215">
        <v>34.669400000000003</v>
      </c>
      <c r="E103" s="215">
        <v>34.631799999999998</v>
      </c>
      <c r="F103" s="221">
        <f t="shared" si="113"/>
        <v>3.4</v>
      </c>
      <c r="G103" s="231"/>
      <c r="H103" s="233"/>
      <c r="K103" s="213">
        <f t="shared" si="90"/>
        <v>0</v>
      </c>
    </row>
    <row r="104" spans="1:11" ht="21.95" customHeight="1">
      <c r="B104" s="226" t="s">
        <v>51</v>
      </c>
      <c r="C104" s="215">
        <v>1.0146999999999999</v>
      </c>
      <c r="D104" s="215">
        <v>37.308500000000002</v>
      </c>
      <c r="E104" s="215">
        <v>37.308300000000003</v>
      </c>
      <c r="F104" s="221">
        <f t="shared" ref="F104:F107" si="116">(D104-E104)/C104*100</f>
        <v>0.02</v>
      </c>
      <c r="G104" s="230">
        <f t="shared" ref="G104" si="117">(F104+F105)/2</f>
        <v>0.1</v>
      </c>
      <c r="H104" s="232">
        <f t="shared" ref="H104" si="118">(F104-F105)/G104*100</f>
        <v>-250</v>
      </c>
      <c r="K104" s="213">
        <f t="shared" si="90"/>
        <v>0.1</v>
      </c>
    </row>
    <row r="105" spans="1:11" ht="21.95" customHeight="1">
      <c r="B105" s="226"/>
      <c r="C105" s="215">
        <v>1.0754999999999999</v>
      </c>
      <c r="D105" s="215">
        <v>33.122700000000002</v>
      </c>
      <c r="E105" s="215">
        <v>33.119799999999998</v>
      </c>
      <c r="F105" s="221">
        <f t="shared" si="116"/>
        <v>0.27</v>
      </c>
      <c r="G105" s="231"/>
      <c r="H105" s="233"/>
      <c r="K105" s="213">
        <f t="shared" si="90"/>
        <v>0</v>
      </c>
    </row>
    <row r="106" spans="1:11" ht="21.95" customHeight="1">
      <c r="A106" s="213">
        <v>3.8</v>
      </c>
      <c r="B106" s="226" t="s">
        <v>55</v>
      </c>
      <c r="C106" s="215">
        <v>1.2124999999999999</v>
      </c>
      <c r="D106" s="215">
        <v>33.484099999999998</v>
      </c>
      <c r="E106" s="215">
        <v>33.444699999999997</v>
      </c>
      <c r="F106" s="221">
        <f t="shared" si="116"/>
        <v>3.25</v>
      </c>
      <c r="G106" s="230">
        <f t="shared" ref="G106" si="119">(F106+F107)/2</f>
        <v>3.2</v>
      </c>
      <c r="H106" s="232">
        <f t="shared" ref="H106" si="120">(F106-F107)/G106*100</f>
        <v>3.44</v>
      </c>
      <c r="J106" s="213">
        <v>81.8</v>
      </c>
      <c r="K106" s="213">
        <f t="shared" si="90"/>
        <v>17.582417582417602</v>
      </c>
    </row>
    <row r="107" spans="1:11" ht="21.95" customHeight="1">
      <c r="B107" s="226"/>
      <c r="C107" s="215">
        <v>1.3025</v>
      </c>
      <c r="D107" s="215">
        <v>33.867400000000004</v>
      </c>
      <c r="E107" s="215">
        <v>33.826500000000003</v>
      </c>
      <c r="F107" s="221">
        <f t="shared" si="116"/>
        <v>3.14</v>
      </c>
      <c r="G107" s="231"/>
      <c r="H107" s="233"/>
      <c r="K107" s="213">
        <f t="shared" si="90"/>
        <v>0</v>
      </c>
    </row>
    <row r="108" spans="1:11" ht="21.95" customHeight="1">
      <c r="B108" s="226" t="s">
        <v>56</v>
      </c>
      <c r="C108" s="215">
        <v>1.6052999999999999</v>
      </c>
      <c r="D108" s="215">
        <v>33.410499999999999</v>
      </c>
      <c r="E108" s="215">
        <v>33.352200000000003</v>
      </c>
      <c r="F108" s="221">
        <f t="shared" ref="F108:F109" si="121">(D108-E108)/C108*100</f>
        <v>3.63</v>
      </c>
      <c r="G108" s="230">
        <f t="shared" ref="G108" si="122">(F108+F109)/2</f>
        <v>3.7</v>
      </c>
      <c r="H108" s="232">
        <f t="shared" ref="H108" si="123">(F108-F109)/G108*100</f>
        <v>-3.51</v>
      </c>
      <c r="J108" s="213">
        <v>78.7</v>
      </c>
      <c r="K108" s="213">
        <f t="shared" si="90"/>
        <v>17.370892018779301</v>
      </c>
    </row>
    <row r="109" spans="1:11" ht="21.95" customHeight="1">
      <c r="B109" s="226"/>
      <c r="C109" s="215">
        <v>1.0629</v>
      </c>
      <c r="D109" s="215">
        <v>33.871200000000002</v>
      </c>
      <c r="E109" s="215">
        <v>33.831200000000003</v>
      </c>
      <c r="F109" s="221">
        <f t="shared" si="121"/>
        <v>3.76</v>
      </c>
      <c r="G109" s="231"/>
      <c r="H109" s="233"/>
      <c r="K109" s="213">
        <f t="shared" si="90"/>
        <v>0</v>
      </c>
    </row>
    <row r="110" spans="1:11" ht="21.95" customHeight="1">
      <c r="A110" s="213">
        <v>3.18</v>
      </c>
      <c r="B110" s="226" t="s">
        <v>57</v>
      </c>
      <c r="F110" s="221" t="e">
        <f t="shared" ref="F110:F117" si="124">(D110-E110)/C110*100</f>
        <v>#DIV/0!</v>
      </c>
      <c r="G110" s="230" t="e">
        <f t="shared" ref="G110" si="125">(F110+F111)/2</f>
        <v>#DIV/0!</v>
      </c>
      <c r="H110" s="232" t="e">
        <f t="shared" ref="H110" si="126">(F110-F111)/G110*100</f>
        <v>#DIV/0!</v>
      </c>
      <c r="K110" s="213" t="e">
        <f t="shared" si="90"/>
        <v>#DIV/0!</v>
      </c>
    </row>
    <row r="111" spans="1:11" ht="21.95" customHeight="1">
      <c r="B111" s="226"/>
      <c r="F111" s="221" t="e">
        <f t="shared" si="124"/>
        <v>#DIV/0!</v>
      </c>
      <c r="G111" s="231"/>
      <c r="H111" s="233"/>
      <c r="K111" s="213">
        <f t="shared" si="90"/>
        <v>0</v>
      </c>
    </row>
    <row r="112" spans="1:11" ht="21.95" customHeight="1">
      <c r="B112" s="226" t="s">
        <v>58</v>
      </c>
      <c r="F112" s="221" t="e">
        <f t="shared" si="124"/>
        <v>#DIV/0!</v>
      </c>
      <c r="G112" s="230" t="e">
        <f t="shared" ref="G112" si="127">(F112+F113)/2</f>
        <v>#DIV/0!</v>
      </c>
      <c r="H112" s="232" t="e">
        <f t="shared" ref="H112" si="128">(F112-F113)/G112*100</f>
        <v>#DIV/0!</v>
      </c>
      <c r="K112" s="213" t="e">
        <f t="shared" si="90"/>
        <v>#DIV/0!</v>
      </c>
    </row>
    <row r="113" spans="1:11" ht="21.95" customHeight="1">
      <c r="B113" s="226"/>
      <c r="F113" s="221" t="e">
        <f t="shared" si="124"/>
        <v>#DIV/0!</v>
      </c>
      <c r="G113" s="231"/>
      <c r="H113" s="233"/>
      <c r="K113" s="213">
        <f t="shared" si="90"/>
        <v>0</v>
      </c>
    </row>
    <row r="114" spans="1:11" ht="21.95" customHeight="1">
      <c r="B114" s="226" t="s">
        <v>59</v>
      </c>
      <c r="F114" s="221" t="e">
        <f t="shared" si="124"/>
        <v>#DIV/0!</v>
      </c>
      <c r="G114" s="230" t="e">
        <f t="shared" ref="G114" si="129">(F114+F115)/2</f>
        <v>#DIV/0!</v>
      </c>
      <c r="H114" s="232" t="e">
        <f t="shared" ref="H114" si="130">(F114-F115)/G114*100</f>
        <v>#DIV/0!</v>
      </c>
      <c r="K114" s="213" t="e">
        <f t="shared" si="90"/>
        <v>#DIV/0!</v>
      </c>
    </row>
    <row r="115" spans="1:11" ht="21.95" customHeight="1">
      <c r="B115" s="226"/>
      <c r="F115" s="221" t="e">
        <f t="shared" si="124"/>
        <v>#DIV/0!</v>
      </c>
      <c r="G115" s="231"/>
      <c r="H115" s="233"/>
      <c r="K115" s="213">
        <f t="shared" si="90"/>
        <v>0</v>
      </c>
    </row>
    <row r="116" spans="1:11" ht="21.95" customHeight="1">
      <c r="A116" s="213">
        <v>6.27</v>
      </c>
      <c r="B116" s="226" t="s">
        <v>60</v>
      </c>
      <c r="C116" s="215">
        <v>0.52390000000000003</v>
      </c>
      <c r="D116" s="215">
        <v>33.175800000000002</v>
      </c>
      <c r="E116" s="215">
        <v>33.165500000000002</v>
      </c>
      <c r="F116" s="221">
        <f t="shared" si="124"/>
        <v>1.97</v>
      </c>
      <c r="G116" s="230">
        <f t="shared" ref="G116" si="131">(F116+F117)/2</f>
        <v>2</v>
      </c>
      <c r="H116" s="232">
        <f t="shared" ref="H116" si="132">(F116-F117)/G116*100</f>
        <v>1.5</v>
      </c>
      <c r="K116" s="213">
        <f t="shared" si="90"/>
        <v>2</v>
      </c>
    </row>
    <row r="117" spans="1:11" ht="21.95" customHeight="1">
      <c r="B117" s="226"/>
      <c r="C117" s="215">
        <v>0.53110000000000002</v>
      </c>
      <c r="D117" s="215">
        <v>33.084800000000001</v>
      </c>
      <c r="E117" s="215">
        <f>E116-D116+D117</f>
        <v>33.0745</v>
      </c>
      <c r="F117" s="221">
        <f t="shared" si="124"/>
        <v>1.94</v>
      </c>
      <c r="G117" s="231"/>
      <c r="H117" s="233"/>
      <c r="K117" s="213">
        <f t="shared" si="90"/>
        <v>0</v>
      </c>
    </row>
    <row r="118" spans="1:11" ht="21.95" customHeight="1">
      <c r="B118" s="226"/>
      <c r="C118" s="215">
        <v>0.55389999999999995</v>
      </c>
      <c r="D118" s="215">
        <v>32.251800000000003</v>
      </c>
      <c r="E118" s="215">
        <f>E117-D117+D118</f>
        <v>32.241500000000002</v>
      </c>
      <c r="F118" s="221">
        <f t="shared" ref="F118:F119" si="133">(D118-E118)/C118*100</f>
        <v>1.86</v>
      </c>
      <c r="G118" s="230">
        <f t="shared" ref="G118" si="134">(F118+F119)/2</f>
        <v>1.9</v>
      </c>
      <c r="H118" s="232">
        <f t="shared" ref="H118" si="135">(F118-F119)/G118*100</f>
        <v>-3.16</v>
      </c>
      <c r="K118" s="213">
        <f t="shared" si="90"/>
        <v>1.9</v>
      </c>
    </row>
    <row r="119" spans="1:11" ht="21.95" customHeight="1">
      <c r="B119" s="226"/>
      <c r="C119" s="215">
        <v>0.53680000000000005</v>
      </c>
      <c r="D119" s="215">
        <v>32.108800000000002</v>
      </c>
      <c r="E119" s="215">
        <f>E118-D118+D119</f>
        <v>32.098500000000001</v>
      </c>
      <c r="F119" s="221">
        <f t="shared" si="133"/>
        <v>1.92</v>
      </c>
      <c r="G119" s="231"/>
      <c r="H119" s="233"/>
      <c r="K119" s="213">
        <f t="shared" si="90"/>
        <v>0</v>
      </c>
    </row>
    <row r="120" spans="1:11" ht="21.95" customHeight="1">
      <c r="A120" s="213">
        <v>8.23</v>
      </c>
      <c r="B120" s="226" t="s">
        <v>61</v>
      </c>
      <c r="C120" s="215">
        <v>1.4890000000000001</v>
      </c>
      <c r="D120" s="215">
        <v>33.134</v>
      </c>
      <c r="E120" s="215">
        <v>32.992400000000004</v>
      </c>
      <c r="F120" s="221">
        <f t="shared" ref="F120:F121" si="136">(D120-E120)/C120*100</f>
        <v>9.51</v>
      </c>
      <c r="G120" s="230">
        <f t="shared" ref="G120" si="137">(F120+F121)/2</f>
        <v>9.5</v>
      </c>
      <c r="H120" s="232">
        <f t="shared" ref="H120" si="138">(F120-F121)/G120*100</f>
        <v>0.84</v>
      </c>
      <c r="J120" s="213">
        <v>93.15</v>
      </c>
      <c r="K120" s="213">
        <f>F120/J120*100</f>
        <v>10.209339774557201</v>
      </c>
    </row>
    <row r="121" spans="1:11" ht="21.95" customHeight="1">
      <c r="B121" s="226"/>
      <c r="C121" s="215">
        <v>1.5023</v>
      </c>
      <c r="D121" s="215">
        <v>32.814799999999998</v>
      </c>
      <c r="E121" s="215">
        <f>E120-D120+D121</f>
        <v>32.673200000000001</v>
      </c>
      <c r="F121" s="221">
        <f t="shared" si="136"/>
        <v>9.43</v>
      </c>
      <c r="G121" s="231"/>
      <c r="H121" s="233"/>
      <c r="J121" s="213">
        <v>93.15</v>
      </c>
      <c r="K121" s="213">
        <f>F121/J121*100</f>
        <v>10.1234567901235</v>
      </c>
    </row>
    <row r="122" spans="1:11" ht="21.95" customHeight="1">
      <c r="A122" s="213">
        <v>9.5</v>
      </c>
      <c r="B122" s="226" t="s">
        <v>62</v>
      </c>
      <c r="C122" s="215">
        <v>2.1604000000000001</v>
      </c>
      <c r="D122" s="215">
        <v>37.730400000000003</v>
      </c>
      <c r="E122" s="215">
        <v>37.667499999999997</v>
      </c>
      <c r="F122" s="221">
        <f t="shared" ref="F122:F125" si="139">(D122-E122)/C122*100</f>
        <v>2.91</v>
      </c>
      <c r="G122" s="230">
        <f t="shared" ref="G122" si="140">(F122+F123)/2</f>
        <v>2.9</v>
      </c>
      <c r="H122" s="232">
        <f t="shared" ref="H122" si="141">(F122-F123)/G122*100</f>
        <v>-2.41</v>
      </c>
      <c r="K122" s="213">
        <f t="shared" si="90"/>
        <v>2.9</v>
      </c>
    </row>
    <row r="123" spans="1:11" ht="21.95" customHeight="1">
      <c r="B123" s="226"/>
      <c r="C123" s="215">
        <v>2.1124999999999998</v>
      </c>
      <c r="D123" s="215">
        <v>35.1205</v>
      </c>
      <c r="E123" s="215">
        <f>E122-D122+D123</f>
        <v>35.057600000000001</v>
      </c>
      <c r="F123" s="221">
        <f t="shared" si="139"/>
        <v>2.98</v>
      </c>
      <c r="G123" s="231"/>
      <c r="H123" s="233"/>
      <c r="K123" s="213">
        <f t="shared" si="90"/>
        <v>0</v>
      </c>
    </row>
    <row r="124" spans="1:11" ht="21.95" customHeight="1">
      <c r="B124" s="226" t="s">
        <v>63</v>
      </c>
      <c r="C124" s="215">
        <v>2.0703</v>
      </c>
      <c r="D124" s="215">
        <v>34.625900000000001</v>
      </c>
      <c r="E124" s="215">
        <f>E123-D123+D124</f>
        <v>34.563000000000002</v>
      </c>
      <c r="F124" s="221">
        <f t="shared" si="139"/>
        <v>3.04</v>
      </c>
      <c r="G124" s="230">
        <f t="shared" ref="G124" si="142">(F124+F125)/2</f>
        <v>3</v>
      </c>
      <c r="H124" s="232">
        <f t="shared" ref="H124" si="143">(F124-F125)/G124*100</f>
        <v>0</v>
      </c>
      <c r="K124" s="213">
        <f t="shared" si="90"/>
        <v>3</v>
      </c>
    </row>
    <row r="125" spans="1:11" ht="21.95" customHeight="1">
      <c r="B125" s="226"/>
      <c r="C125" s="215">
        <v>2.0695000000000001</v>
      </c>
      <c r="D125" s="215">
        <v>35.659199999999998</v>
      </c>
      <c r="E125" s="215">
        <f>E124-D124+D125</f>
        <v>35.596299999999999</v>
      </c>
      <c r="F125" s="221">
        <f t="shared" si="139"/>
        <v>3.04</v>
      </c>
      <c r="G125" s="231"/>
      <c r="H125" s="233"/>
      <c r="K125" s="213">
        <f t="shared" si="90"/>
        <v>0</v>
      </c>
    </row>
    <row r="126" spans="1:11" ht="21.95" customHeight="1">
      <c r="A126" s="213">
        <v>10.8</v>
      </c>
      <c r="B126" s="226" t="s">
        <v>64</v>
      </c>
      <c r="C126" s="215">
        <v>1.1112</v>
      </c>
      <c r="D126" s="215">
        <v>33.062199999999997</v>
      </c>
      <c r="E126" s="215">
        <v>32.927399999999999</v>
      </c>
      <c r="F126" s="221">
        <f t="shared" ref="F126:F133" si="144">(D126-E126)/C126*100</f>
        <v>12.13</v>
      </c>
      <c r="G126" s="230">
        <f t="shared" ref="G126" si="145">(F126+F127)/2</f>
        <v>12.1</v>
      </c>
      <c r="H126" s="232">
        <f t="shared" ref="H126" si="146">(F126-F127)/G126*100</f>
        <v>1.07</v>
      </c>
      <c r="J126" s="213">
        <v>10.5</v>
      </c>
      <c r="K126" s="213">
        <f t="shared" si="90"/>
        <v>13.519553072625699</v>
      </c>
    </row>
    <row r="127" spans="1:11" ht="21.95" customHeight="1">
      <c r="B127" s="226"/>
      <c r="C127" s="215">
        <v>1.1234999999999999</v>
      </c>
      <c r="D127" s="215">
        <v>36.151200000000003</v>
      </c>
      <c r="E127" s="215">
        <f>E126-D126+D127</f>
        <v>36.016399999999997</v>
      </c>
      <c r="F127" s="221">
        <f t="shared" si="144"/>
        <v>12</v>
      </c>
      <c r="G127" s="231"/>
      <c r="H127" s="233"/>
      <c r="K127" s="213">
        <f t="shared" si="90"/>
        <v>0</v>
      </c>
    </row>
    <row r="128" spans="1:11" ht="21.95" customHeight="1">
      <c r="B128" s="226" t="s">
        <v>65</v>
      </c>
      <c r="C128" s="215">
        <v>1.0125999999999999</v>
      </c>
      <c r="D128" s="215">
        <v>31.5929</v>
      </c>
      <c r="E128" s="215">
        <v>31.467500000000001</v>
      </c>
      <c r="F128" s="221">
        <f t="shared" si="144"/>
        <v>12.38</v>
      </c>
      <c r="G128" s="230">
        <f t="shared" ref="G128" si="147">(F128+F129)/2</f>
        <v>12.3</v>
      </c>
      <c r="H128" s="232">
        <f t="shared" ref="H128" si="148">(F128-F129)/G128*100</f>
        <v>1.06</v>
      </c>
      <c r="J128" s="213">
        <v>10.7</v>
      </c>
      <c r="K128" s="213">
        <f t="shared" si="90"/>
        <v>13.773796192609201</v>
      </c>
    </row>
    <row r="129" spans="1:11" ht="21.95" customHeight="1">
      <c r="B129" s="226"/>
      <c r="C129" s="215">
        <v>1.0239</v>
      </c>
      <c r="D129" s="215">
        <v>35.165799999999997</v>
      </c>
      <c r="E129" s="215">
        <f>E128-D128+D129</f>
        <v>35.040399999999998</v>
      </c>
      <c r="F129" s="221">
        <f t="shared" si="144"/>
        <v>12.25</v>
      </c>
      <c r="G129" s="231"/>
      <c r="H129" s="233"/>
      <c r="K129" s="213">
        <f t="shared" si="90"/>
        <v>0</v>
      </c>
    </row>
    <row r="130" spans="1:11" ht="21.95" customHeight="1">
      <c r="A130" s="213">
        <v>10.14</v>
      </c>
      <c r="B130" s="226" t="s">
        <v>66</v>
      </c>
      <c r="C130" s="215">
        <v>2.1265000000000001</v>
      </c>
      <c r="D130" s="215">
        <v>34.1265</v>
      </c>
      <c r="E130" s="215">
        <v>34.0396</v>
      </c>
      <c r="F130" s="221">
        <f t="shared" si="144"/>
        <v>4.09</v>
      </c>
      <c r="G130" s="230">
        <f t="shared" ref="G130" si="149">(F130+F131)/2</f>
        <v>4</v>
      </c>
      <c r="H130" s="232">
        <f t="shared" ref="H130" si="150">(F130-F131)/G130*100</f>
        <v>4.5</v>
      </c>
    </row>
    <row r="131" spans="1:11" ht="21.95" customHeight="1">
      <c r="B131" s="226"/>
      <c r="C131" s="215">
        <v>2.2239</v>
      </c>
      <c r="D131" s="215">
        <v>33.447400000000002</v>
      </c>
      <c r="E131" s="215">
        <f>E130-D130+D131</f>
        <v>33.360500000000002</v>
      </c>
      <c r="F131" s="221">
        <f t="shared" si="144"/>
        <v>3.91</v>
      </c>
      <c r="G131" s="231"/>
      <c r="H131" s="233"/>
    </row>
    <row r="132" spans="1:11" ht="21.95" customHeight="1">
      <c r="B132" s="226" t="s">
        <v>67</v>
      </c>
      <c r="C132" s="215">
        <v>2.2204999999999999</v>
      </c>
      <c r="D132" s="215">
        <v>35.035400000000003</v>
      </c>
      <c r="E132" s="215">
        <v>34.955800000000004</v>
      </c>
      <c r="F132" s="221">
        <f t="shared" si="144"/>
        <v>3.58</v>
      </c>
      <c r="G132" s="230">
        <f t="shared" ref="G132" si="151">(F132+F133)/2</f>
        <v>3.6</v>
      </c>
      <c r="H132" s="238">
        <f t="shared" ref="H132" si="152">(F132-F133)/G132*100</f>
        <v>-0.27800000000000002</v>
      </c>
    </row>
    <row r="133" spans="1:11" ht="21.95" customHeight="1">
      <c r="B133" s="226"/>
      <c r="C133" s="215">
        <v>2.2187000000000001</v>
      </c>
      <c r="D133" s="215">
        <v>33.084499999999998</v>
      </c>
      <c r="E133" s="215">
        <f>E132-D132+D133</f>
        <v>33.004899999999999</v>
      </c>
      <c r="F133" s="221">
        <f t="shared" si="144"/>
        <v>3.59</v>
      </c>
      <c r="G133" s="231"/>
      <c r="H133" s="239"/>
    </row>
    <row r="134" spans="1:11" ht="21.95" customHeight="1">
      <c r="A134" s="213">
        <v>10.31</v>
      </c>
      <c r="B134" s="226" t="s">
        <v>68</v>
      </c>
      <c r="C134" s="215">
        <v>1.0099</v>
      </c>
      <c r="D134" s="215">
        <v>33.957500000000003</v>
      </c>
      <c r="E134" s="215">
        <v>33.912599999999998</v>
      </c>
      <c r="F134" s="221">
        <f>(D134-E134-0.0005)/C134*100</f>
        <v>4.4000000000000004</v>
      </c>
      <c r="G134" s="230">
        <f t="shared" ref="G134" si="153">(F134+F135)/2</f>
        <v>4.4000000000000004</v>
      </c>
      <c r="H134" s="238">
        <f t="shared" ref="H134" si="154">(F134-F135)/G134*100</f>
        <v>0.22700000000000001</v>
      </c>
    </row>
    <row r="135" spans="1:11" ht="21.95" customHeight="1">
      <c r="B135" s="226"/>
      <c r="C135" s="215">
        <v>1.0238</v>
      </c>
      <c r="D135" s="215">
        <v>35.684100000000001</v>
      </c>
      <c r="E135" s="215">
        <f>E134-D134+D135</f>
        <v>35.639200000000002</v>
      </c>
      <c r="F135" s="221">
        <f t="shared" ref="F135" si="155">(D135-E135)/C135*100</f>
        <v>4.3899999999999997</v>
      </c>
      <c r="G135" s="231"/>
      <c r="H135" s="239"/>
    </row>
    <row r="136" spans="1:11" ht="21.95" customHeight="1">
      <c r="B136" s="226" t="s">
        <v>69</v>
      </c>
      <c r="C136" s="215">
        <v>0.56369999999999998</v>
      </c>
      <c r="D136" s="215">
        <v>33.228700000000003</v>
      </c>
      <c r="E136" s="215">
        <v>33.150799999999997</v>
      </c>
      <c r="F136" s="221">
        <f>(D136-E136-0.0005)/C136*100</f>
        <v>13.73</v>
      </c>
      <c r="G136" s="230">
        <f t="shared" ref="G136" si="156">(F136+F137)/2</f>
        <v>13.7</v>
      </c>
      <c r="H136" s="238">
        <f t="shared" ref="H136" si="157">(F136-F137)/G136*100</f>
        <v>1.022</v>
      </c>
    </row>
    <row r="137" spans="1:11" ht="21.95" customHeight="1">
      <c r="B137" s="226"/>
      <c r="C137" s="215">
        <v>0.57320000000000004</v>
      </c>
      <c r="D137" s="215">
        <v>35.684100000000001</v>
      </c>
      <c r="E137" s="215">
        <f>E136-D136+D137</f>
        <v>35.606200000000001</v>
      </c>
      <c r="F137" s="221">
        <f t="shared" ref="F137" si="158">(D137-E137)/C137*100</f>
        <v>13.59</v>
      </c>
      <c r="G137" s="231"/>
      <c r="H137" s="239"/>
    </row>
    <row r="138" spans="1:11" ht="21.95" customHeight="1">
      <c r="A138" s="213">
        <v>1.2</v>
      </c>
      <c r="B138" s="226" t="s">
        <v>70</v>
      </c>
      <c r="C138" s="215">
        <v>1.1348</v>
      </c>
      <c r="D138" s="215">
        <v>34.402200000000001</v>
      </c>
      <c r="E138" s="215">
        <v>34.372599999999998</v>
      </c>
      <c r="F138" s="221">
        <f t="shared" ref="F138" si="159">(D138-E138-0.0005)/C138*100</f>
        <v>2.56</v>
      </c>
      <c r="G138" s="230">
        <f t="shared" ref="G138" si="160">(F138+F139)/2</f>
        <v>2.5</v>
      </c>
      <c r="H138" s="238">
        <f t="shared" ref="H138" si="161">(F138-F139)/G138*100</f>
        <v>8</v>
      </c>
    </row>
    <row r="139" spans="1:11" ht="21.95" customHeight="1">
      <c r="B139" s="226"/>
      <c r="C139" s="215">
        <v>1.2565</v>
      </c>
      <c r="D139" s="215">
        <v>33.084099999999999</v>
      </c>
      <c r="E139" s="215">
        <f>E138-D138+D139</f>
        <v>33.054499999999997</v>
      </c>
      <c r="F139" s="221">
        <f t="shared" ref="F139" si="162">(D139-E139)/C139*100</f>
        <v>2.36</v>
      </c>
      <c r="G139" s="231"/>
      <c r="H139" s="239"/>
    </row>
    <row r="140" spans="1:11" ht="21.95" customHeight="1">
      <c r="A140" s="225"/>
      <c r="B140" s="226" t="s">
        <v>71</v>
      </c>
      <c r="C140" s="215">
        <v>1.6408</v>
      </c>
      <c r="D140" s="215">
        <v>32.668100000000003</v>
      </c>
      <c r="E140" s="215">
        <v>32.128</v>
      </c>
      <c r="F140" s="221">
        <f t="shared" ref="F140" si="163">(D140-E140-0.0005)/C140*100</f>
        <v>32.89</v>
      </c>
      <c r="G140" s="230">
        <f t="shared" ref="G140" si="164">(F140+F141)/2</f>
        <v>32.9</v>
      </c>
      <c r="H140" s="238">
        <f t="shared" ref="H140" si="165">(F140-F141)/G140*100</f>
        <v>0.21299999999999999</v>
      </c>
    </row>
    <row r="141" spans="1:11" ht="21.95" customHeight="1">
      <c r="A141" s="225"/>
      <c r="B141" s="226"/>
      <c r="C141" s="215">
        <v>1.0558000000000001</v>
      </c>
      <c r="D141" s="215">
        <v>32.645699999999998</v>
      </c>
      <c r="E141" s="215">
        <v>32.299199999999999</v>
      </c>
      <c r="F141" s="221">
        <f t="shared" ref="F141" si="166">(D141-E141)/C141*100</f>
        <v>32.82</v>
      </c>
      <c r="G141" s="231"/>
      <c r="H141" s="239"/>
    </row>
    <row r="142" spans="1:11" ht="21.95" customHeight="1">
      <c r="B142" s="226" t="s">
        <v>72</v>
      </c>
      <c r="C142" s="215">
        <v>1.0788</v>
      </c>
      <c r="D142" s="215">
        <v>38.61</v>
      </c>
      <c r="E142" s="215">
        <v>37.599200000000003</v>
      </c>
      <c r="F142" s="221">
        <f t="shared" ref="F142" si="167">(D142-E142-0.0005)/C142*100</f>
        <v>93.65</v>
      </c>
      <c r="G142" s="230">
        <f t="shared" ref="G142" si="168">(F142+F143)/2</f>
        <v>83.7</v>
      </c>
      <c r="H142" s="238">
        <f t="shared" ref="H142" si="169">(F142-F143)/G142*100</f>
        <v>23.798999999999999</v>
      </c>
    </row>
    <row r="143" spans="1:11" ht="21.95" customHeight="1">
      <c r="B143" s="226"/>
      <c r="C143" s="215">
        <v>1.3709</v>
      </c>
      <c r="D143" s="215">
        <v>36.841500000000003</v>
      </c>
      <c r="E143" s="215">
        <f>E142-D142+D143</f>
        <v>35.8307</v>
      </c>
      <c r="F143" s="221">
        <f t="shared" ref="F143" si="170">(D143-E143)/C143*100</f>
        <v>73.73</v>
      </c>
      <c r="G143" s="231"/>
      <c r="H143" s="239"/>
    </row>
    <row r="144" spans="1:11" ht="21.95" customHeight="1">
      <c r="B144" s="226" t="s">
        <v>73</v>
      </c>
      <c r="C144" s="215">
        <v>1.0093000000000001</v>
      </c>
      <c r="D144" s="215">
        <v>31.6221</v>
      </c>
      <c r="E144" s="215">
        <v>31.497900000000001</v>
      </c>
      <c r="F144" s="221">
        <f t="shared" ref="F144" si="171">(D144-E144-0.0005)/C144*100</f>
        <v>12.26</v>
      </c>
      <c r="G144" s="230">
        <f t="shared" ref="G144" si="172">(F144+F145)/2</f>
        <v>12.2</v>
      </c>
      <c r="H144" s="238">
        <f t="shared" ref="H144" si="173">(F144-F145)/G144*100</f>
        <v>1.23</v>
      </c>
    </row>
    <row r="145" spans="1:11" ht="21.95" customHeight="1">
      <c r="B145" s="226"/>
      <c r="C145" s="215">
        <v>1.0255000000000001</v>
      </c>
      <c r="D145" s="215">
        <v>34.048099999999998</v>
      </c>
      <c r="E145" s="215">
        <f>E144-D144+D145</f>
        <v>33.923900000000003</v>
      </c>
      <c r="F145" s="221">
        <f t="shared" ref="F145" si="174">(D145-E145)/C145*100</f>
        <v>12.11</v>
      </c>
      <c r="G145" s="231"/>
      <c r="H145" s="239"/>
    </row>
    <row r="146" spans="1:11" ht="21.95" customHeight="1">
      <c r="B146" s="226" t="s">
        <v>74</v>
      </c>
      <c r="C146" s="215">
        <v>1.0485</v>
      </c>
      <c r="D146" s="215">
        <v>30.725100000000001</v>
      </c>
      <c r="E146" s="215">
        <v>30.636700000000001</v>
      </c>
      <c r="F146" s="221">
        <f t="shared" ref="F146" si="175">(D146-E146-0.0005)/C146*100</f>
        <v>8.3800000000000008</v>
      </c>
      <c r="G146" s="230">
        <f t="shared" ref="G146" si="176">(F146+F147)/2</f>
        <v>8.5</v>
      </c>
      <c r="H146" s="238">
        <f t="shared" ref="H146" si="177">(F146-F147)/G146*100</f>
        <v>-1.8819999999999999</v>
      </c>
    </row>
    <row r="147" spans="1:11" ht="21.95" customHeight="1">
      <c r="B147" s="226"/>
      <c r="C147" s="215">
        <v>1.2534000000000001</v>
      </c>
      <c r="D147" s="215">
        <v>37.2256</v>
      </c>
      <c r="E147" s="215">
        <v>37.118499999999997</v>
      </c>
      <c r="F147" s="221">
        <f t="shared" ref="F147" si="178">(D147-E147)/C147*100</f>
        <v>8.5399999999999991</v>
      </c>
      <c r="G147" s="231"/>
      <c r="H147" s="239"/>
    </row>
    <row r="148" spans="1:11" ht="21.95" customHeight="1">
      <c r="B148" s="226" t="s">
        <v>75</v>
      </c>
      <c r="C148" s="215">
        <v>1.2216</v>
      </c>
      <c r="D148" s="215">
        <v>32.452599999999997</v>
      </c>
      <c r="E148" s="215">
        <v>32.267499999999998</v>
      </c>
      <c r="F148" s="221">
        <f t="shared" ref="F148" si="179">(D148-E148-0.0005)/C148*100</f>
        <v>15.11</v>
      </c>
      <c r="G148" s="230">
        <f t="shared" ref="G148" si="180">(F148+F149)/2</f>
        <v>15.2</v>
      </c>
      <c r="H148" s="238">
        <f t="shared" ref="H148" si="181">(F148-F149)/G148*100</f>
        <v>-1.4470000000000001</v>
      </c>
    </row>
    <row r="149" spans="1:11" ht="21.95" customHeight="1">
      <c r="B149" s="226"/>
      <c r="C149" s="215">
        <v>1.3394999999999999</v>
      </c>
      <c r="D149" s="215">
        <v>36.8414</v>
      </c>
      <c r="E149" s="215">
        <v>36.636099999999999</v>
      </c>
      <c r="F149" s="221">
        <f t="shared" ref="F149" si="182">(D149-E149)/C149*100</f>
        <v>15.33</v>
      </c>
      <c r="G149" s="231"/>
      <c r="H149" s="239"/>
    </row>
    <row r="150" spans="1:11" ht="21.95" customHeight="1">
      <c r="B150" s="226" t="s">
        <v>76</v>
      </c>
      <c r="C150" s="215">
        <v>1.2562</v>
      </c>
      <c r="D150" s="215">
        <v>36.1096</v>
      </c>
      <c r="E150" s="215">
        <v>35.939399999999999</v>
      </c>
      <c r="F150" s="221">
        <f t="shared" ref="F150" si="183">(D150-E150-0.0005)/C150*100</f>
        <v>13.51</v>
      </c>
      <c r="G150" s="230">
        <f t="shared" ref="G150" si="184">(F150+F151)/2</f>
        <v>13.5</v>
      </c>
      <c r="H150" s="238">
        <f t="shared" ref="H150" si="185">(F150-F151)/G150*100</f>
        <v>-7.3999999999999996E-2</v>
      </c>
    </row>
    <row r="151" spans="1:11" ht="21.95" customHeight="1">
      <c r="B151" s="226"/>
      <c r="C151" s="215">
        <v>1.0102</v>
      </c>
      <c r="D151" s="215">
        <v>35.180100000000003</v>
      </c>
      <c r="E151" s="215">
        <v>35.043500000000002</v>
      </c>
      <c r="F151" s="221">
        <f t="shared" ref="F151" si="186">(D151-E151)/C151*100</f>
        <v>13.52</v>
      </c>
      <c r="G151" s="231"/>
      <c r="H151" s="239"/>
    </row>
    <row r="152" spans="1:11" ht="21.95" customHeight="1">
      <c r="B152" s="226" t="s">
        <v>77</v>
      </c>
      <c r="C152" s="215">
        <v>1.4896</v>
      </c>
      <c r="D152" s="215">
        <v>33.206800000000001</v>
      </c>
      <c r="E152" s="215">
        <v>33.034700000000001</v>
      </c>
      <c r="F152" s="222">
        <f t="shared" ref="F152" si="187">(D152-E152-0.0005)/C152*100</f>
        <v>11.52</v>
      </c>
      <c r="G152" s="230">
        <f t="shared" ref="G152" si="188">(F152+F153)/2</f>
        <v>11.5</v>
      </c>
      <c r="H152" s="238">
        <f t="shared" ref="H152" si="189">(F152-F153)/G152*100</f>
        <v>0.69599999999999995</v>
      </c>
    </row>
    <row r="153" spans="1:11" ht="21.95" customHeight="1">
      <c r="B153" s="226"/>
      <c r="C153" s="215">
        <v>1.6520999999999999</v>
      </c>
      <c r="D153" s="215">
        <v>36.058399999999999</v>
      </c>
      <c r="E153" s="215">
        <v>35.869399999999999</v>
      </c>
      <c r="F153" s="222">
        <f t="shared" ref="F153" si="190">(D153-E153)/C153*100</f>
        <v>11.44</v>
      </c>
      <c r="G153" s="231"/>
      <c r="H153" s="239"/>
    </row>
    <row r="154" spans="1:11" ht="21.95" customHeight="1">
      <c r="B154" s="226" t="s">
        <v>78</v>
      </c>
      <c r="C154" s="215">
        <v>1.5424</v>
      </c>
      <c r="D154" s="215">
        <v>32.535600000000002</v>
      </c>
      <c r="E154" s="215">
        <v>32.355499999999999</v>
      </c>
      <c r="F154" s="222">
        <f t="shared" ref="F154" si="191">(D154-E154-0.0005)/C154*100</f>
        <v>11.644</v>
      </c>
      <c r="G154" s="230">
        <f t="shared" ref="G154" si="192">(F154+F155)/2</f>
        <v>11.7</v>
      </c>
      <c r="H154" s="238">
        <f t="shared" ref="H154" si="193">(F154-F155)/G154*100</f>
        <v>-0.27400000000000002</v>
      </c>
    </row>
    <row r="155" spans="1:11" ht="21.95" customHeight="1">
      <c r="B155" s="226"/>
      <c r="C155" s="215">
        <v>1.6520999999999999</v>
      </c>
      <c r="D155" s="215">
        <v>36.058399999999999</v>
      </c>
      <c r="E155" s="215">
        <v>35.865499999999997</v>
      </c>
      <c r="F155" s="222">
        <f t="shared" ref="F155" si="194">(D155-E155)/C155*100</f>
        <v>11.676</v>
      </c>
      <c r="G155" s="231"/>
      <c r="H155" s="239"/>
    </row>
    <row r="156" spans="1:11" ht="21.95" customHeight="1">
      <c r="B156" s="226" t="s">
        <v>79</v>
      </c>
      <c r="C156" s="215">
        <v>1.1321000000000001</v>
      </c>
      <c r="D156" s="215">
        <v>32.449300000000001</v>
      </c>
      <c r="E156" s="215">
        <v>32.259900000000002</v>
      </c>
      <c r="F156" s="222">
        <f t="shared" ref="F156" si="195">(D156-E156-0.0005)/C156*100</f>
        <v>16.686</v>
      </c>
      <c r="G156" s="230">
        <f t="shared" ref="G156" si="196">(F156+F157)/2</f>
        <v>14.2</v>
      </c>
      <c r="H156" s="238">
        <f t="shared" ref="H156" si="197">(F156-F157)/G156*100</f>
        <v>35.408000000000001</v>
      </c>
    </row>
    <row r="157" spans="1:11" ht="21.95" customHeight="1">
      <c r="B157" s="226"/>
      <c r="C157" s="215">
        <v>1.6520999999999999</v>
      </c>
      <c r="D157" s="215">
        <v>36.058399999999999</v>
      </c>
      <c r="E157" s="215">
        <v>35.8658</v>
      </c>
      <c r="F157" s="222">
        <f t="shared" ref="F157" si="198">(D157-E157)/C157*100</f>
        <v>11.657999999999999</v>
      </c>
      <c r="G157" s="231"/>
      <c r="H157" s="239"/>
    </row>
    <row r="158" spans="1:11" ht="21.95" customHeight="1">
      <c r="A158" s="225"/>
      <c r="B158" s="226" t="s">
        <v>80</v>
      </c>
      <c r="C158" s="215">
        <v>1.4475</v>
      </c>
      <c r="D158" s="215">
        <v>34.091900000000003</v>
      </c>
      <c r="E158" s="215">
        <v>34.087400000000002</v>
      </c>
      <c r="F158" s="221">
        <f t="shared" ref="F158" si="199">(D158-E158-0.0005)/C158*100</f>
        <v>0.28000000000000003</v>
      </c>
      <c r="G158" s="230">
        <f t="shared" ref="G158" si="200">(F158+F159)/2</f>
        <v>0.3</v>
      </c>
      <c r="H158" s="238">
        <f t="shared" ref="H158" si="201">(F158-F159)/G158*100</f>
        <v>0</v>
      </c>
    </row>
    <row r="159" spans="1:11" ht="21.95" customHeight="1">
      <c r="B159" s="226"/>
      <c r="C159" s="215">
        <v>1.6520999999999999</v>
      </c>
      <c r="D159" s="215">
        <v>36.058399999999999</v>
      </c>
      <c r="E159" s="215">
        <v>36.053800000000003</v>
      </c>
      <c r="F159" s="221">
        <f t="shared" ref="F159:F171" si="202">(D159-E159)/C159*100</f>
        <v>0.28000000000000003</v>
      </c>
      <c r="G159" s="231"/>
      <c r="H159" s="239"/>
    </row>
    <row r="160" spans="1:11" ht="21.95" customHeight="1">
      <c r="B160" s="226" t="s">
        <v>81</v>
      </c>
      <c r="C160" s="215">
        <v>1.0456000000000001</v>
      </c>
      <c r="D160" s="215">
        <v>32.908200000000001</v>
      </c>
      <c r="E160" s="215">
        <v>32.901800000000001</v>
      </c>
      <c r="F160" s="221">
        <f t="shared" si="202"/>
        <v>0.61</v>
      </c>
      <c r="G160" s="230">
        <f t="shared" ref="G160" si="203">(F160+F161)/2</f>
        <v>0.6</v>
      </c>
      <c r="H160" s="232">
        <f t="shared" ref="H160" si="204">(F160-F161)/G160*100</f>
        <v>0</v>
      </c>
      <c r="K160" s="213">
        <f t="shared" ref="K160:K217" si="205">G160/(100-J160)*100</f>
        <v>0.6</v>
      </c>
    </row>
    <row r="161" spans="2:11" ht="21.95" customHeight="1">
      <c r="B161" s="226"/>
      <c r="C161" s="215">
        <v>1.0024999999999999</v>
      </c>
      <c r="D161" s="215">
        <v>35.102600000000002</v>
      </c>
      <c r="E161" s="215">
        <v>35.096499999999999</v>
      </c>
      <c r="F161" s="221">
        <f t="shared" si="202"/>
        <v>0.61</v>
      </c>
      <c r="G161" s="231"/>
      <c r="H161" s="233"/>
      <c r="K161" s="213">
        <f t="shared" si="205"/>
        <v>0</v>
      </c>
    </row>
    <row r="162" spans="2:11" ht="21.95" customHeight="1">
      <c r="B162" s="226" t="s">
        <v>82</v>
      </c>
      <c r="C162" s="215">
        <v>1.1447000000000001</v>
      </c>
      <c r="D162" s="215">
        <v>32.086500000000001</v>
      </c>
      <c r="E162" s="215">
        <v>32.083199999999998</v>
      </c>
      <c r="F162" s="221">
        <f t="shared" si="202"/>
        <v>0.28999999999999998</v>
      </c>
      <c r="G162" s="230">
        <f t="shared" ref="G162" si="206">(F162+F163)/2</f>
        <v>0.3</v>
      </c>
      <c r="H162" s="232">
        <f t="shared" ref="H162" si="207">(F162-F163)/G162*100</f>
        <v>3.33</v>
      </c>
      <c r="K162" s="213">
        <f t="shared" si="205"/>
        <v>0.3</v>
      </c>
    </row>
    <row r="163" spans="2:11" ht="21.95" customHeight="1">
      <c r="B163" s="226"/>
      <c r="C163" s="215">
        <v>1.5241</v>
      </c>
      <c r="D163" s="215">
        <v>35.659199999999998</v>
      </c>
      <c r="E163" s="215">
        <v>35.655000000000001</v>
      </c>
      <c r="F163" s="221">
        <f t="shared" si="202"/>
        <v>0.28000000000000003</v>
      </c>
      <c r="G163" s="231"/>
      <c r="H163" s="233"/>
      <c r="K163" s="213">
        <f t="shared" si="205"/>
        <v>0</v>
      </c>
    </row>
    <row r="164" spans="2:11" ht="21.95" customHeight="1">
      <c r="B164" s="226" t="s">
        <v>83</v>
      </c>
      <c r="C164" s="215">
        <v>1.0084</v>
      </c>
      <c r="D164" s="215">
        <v>33.130800000000001</v>
      </c>
      <c r="E164" s="215">
        <v>33.127400000000002</v>
      </c>
      <c r="F164" s="221">
        <f t="shared" si="202"/>
        <v>0.34</v>
      </c>
      <c r="G164" s="230">
        <f t="shared" ref="G164" si="208">(F164+F165)/2</f>
        <v>0.3</v>
      </c>
      <c r="H164" s="232">
        <f t="shared" ref="H164" si="209">(F164-F165)/G164*100</f>
        <v>0</v>
      </c>
      <c r="J164" s="213">
        <v>10.5</v>
      </c>
      <c r="K164" s="213">
        <f t="shared" si="205"/>
        <v>0.33519553072625702</v>
      </c>
    </row>
    <row r="165" spans="2:11" ht="21.95" customHeight="1">
      <c r="B165" s="226"/>
      <c r="C165" s="215">
        <v>1.1234999999999999</v>
      </c>
      <c r="D165" s="215">
        <v>36.151200000000003</v>
      </c>
      <c r="E165" s="215">
        <v>36.147399999999998</v>
      </c>
      <c r="F165" s="221">
        <f t="shared" si="202"/>
        <v>0.34</v>
      </c>
      <c r="G165" s="231"/>
      <c r="H165" s="233"/>
      <c r="K165" s="213">
        <f t="shared" si="205"/>
        <v>0</v>
      </c>
    </row>
    <row r="166" spans="2:11" ht="21.95" customHeight="1">
      <c r="B166" s="226" t="s">
        <v>84</v>
      </c>
      <c r="C166" s="215">
        <v>1.3922000000000001</v>
      </c>
      <c r="D166" s="215">
        <v>29.141100000000002</v>
      </c>
      <c r="E166" s="215">
        <v>29.136299999999999</v>
      </c>
      <c r="F166" s="221">
        <f t="shared" si="202"/>
        <v>0.34</v>
      </c>
      <c r="G166" s="230">
        <f t="shared" ref="G166" si="210">(F166+F167)/2</f>
        <v>0.3</v>
      </c>
      <c r="H166" s="232">
        <f t="shared" ref="H166" si="211">(F166-F167)/G166*100</f>
        <v>3.33</v>
      </c>
      <c r="J166" s="213">
        <v>10.7</v>
      </c>
      <c r="K166" s="213">
        <f t="shared" si="205"/>
        <v>0.33594624860022398</v>
      </c>
    </row>
    <row r="167" spans="2:11" ht="21.95" customHeight="1">
      <c r="B167" s="226"/>
      <c r="C167" s="215">
        <v>1.0321</v>
      </c>
      <c r="D167" s="215">
        <v>35.165799999999997</v>
      </c>
      <c r="E167" s="215">
        <v>35.162399999999998</v>
      </c>
      <c r="F167" s="221">
        <f t="shared" si="202"/>
        <v>0.33</v>
      </c>
      <c r="G167" s="231"/>
      <c r="H167" s="233"/>
      <c r="K167" s="213">
        <f t="shared" si="205"/>
        <v>0</v>
      </c>
    </row>
    <row r="168" spans="2:11" ht="21.95" customHeight="1">
      <c r="B168" s="226" t="s">
        <v>85</v>
      </c>
      <c r="C168" s="215">
        <v>1.1521999999999999</v>
      </c>
      <c r="D168" s="215">
        <v>31.787600000000001</v>
      </c>
      <c r="E168" s="215">
        <v>31.7836</v>
      </c>
      <c r="F168" s="221">
        <f t="shared" si="202"/>
        <v>0.35</v>
      </c>
      <c r="G168" s="230">
        <f t="shared" ref="G168" si="212">(F168+F169)/2</f>
        <v>0.3</v>
      </c>
      <c r="H168" s="232">
        <f t="shared" ref="H168" si="213">(F168-F169)/G168*100</f>
        <v>3.33</v>
      </c>
      <c r="K168" s="213">
        <f t="shared" si="205"/>
        <v>0.3</v>
      </c>
    </row>
    <row r="169" spans="2:11" ht="21.95" customHeight="1">
      <c r="B169" s="226"/>
      <c r="C169" s="215">
        <v>1.1241000000000001</v>
      </c>
      <c r="D169" s="215">
        <v>33.447400000000002</v>
      </c>
      <c r="E169" s="215">
        <v>33.443600000000004</v>
      </c>
      <c r="F169" s="221">
        <f t="shared" si="202"/>
        <v>0.34</v>
      </c>
      <c r="G169" s="231"/>
      <c r="H169" s="233"/>
      <c r="K169" s="213">
        <f t="shared" si="205"/>
        <v>0</v>
      </c>
    </row>
    <row r="170" spans="2:11" ht="21.95" customHeight="1">
      <c r="B170" s="226" t="s">
        <v>86</v>
      </c>
      <c r="C170" s="215">
        <v>1.0463</v>
      </c>
      <c r="D170" s="215">
        <v>35.888599999999997</v>
      </c>
      <c r="E170" s="215">
        <v>35.884900000000002</v>
      </c>
      <c r="F170" s="221">
        <f t="shared" si="202"/>
        <v>0.35</v>
      </c>
      <c r="G170" s="230">
        <f t="shared" ref="G170" si="214">(F170+F171)/2</f>
        <v>0.3</v>
      </c>
      <c r="H170" s="238">
        <f t="shared" ref="H170" si="215">(F170-F171)/G170*100</f>
        <v>3.3330000000000002</v>
      </c>
      <c r="K170" s="213">
        <f t="shared" si="205"/>
        <v>0.3</v>
      </c>
    </row>
    <row r="171" spans="2:11" ht="21.95" customHeight="1">
      <c r="B171" s="226"/>
      <c r="C171" s="215">
        <v>2.2187000000000001</v>
      </c>
      <c r="D171" s="215">
        <v>33.084499999999998</v>
      </c>
      <c r="E171" s="215">
        <v>33.076900000000002</v>
      </c>
      <c r="F171" s="221">
        <f t="shared" si="202"/>
        <v>0.34</v>
      </c>
      <c r="G171" s="231"/>
      <c r="H171" s="239"/>
      <c r="K171" s="213">
        <f t="shared" si="205"/>
        <v>0</v>
      </c>
    </row>
    <row r="172" spans="2:11" ht="21.95" customHeight="1">
      <c r="B172" s="226" t="s">
        <v>87</v>
      </c>
      <c r="C172" s="215">
        <v>1.0450999999999999</v>
      </c>
      <c r="D172" s="215">
        <v>32.845999999999997</v>
      </c>
      <c r="E172" s="215">
        <v>32.840499999999999</v>
      </c>
      <c r="F172" s="221">
        <f>(D172-E172-0.0005)/C172*100</f>
        <v>0.48</v>
      </c>
      <c r="G172" s="230">
        <f t="shared" ref="G172" si="216">(F172+F173)/2</f>
        <v>0.5</v>
      </c>
      <c r="H172" s="238">
        <f t="shared" ref="H172" si="217">(F172-F173)/G172*100</f>
        <v>-2</v>
      </c>
      <c r="K172" s="213">
        <f t="shared" si="205"/>
        <v>0.5</v>
      </c>
    </row>
    <row r="173" spans="2:11" ht="21.95" customHeight="1">
      <c r="B173" s="226"/>
      <c r="C173" s="215">
        <v>1.0021</v>
      </c>
      <c r="D173" s="215">
        <v>35.684100000000001</v>
      </c>
      <c r="E173" s="215">
        <v>35.679200000000002</v>
      </c>
      <c r="F173" s="221">
        <f t="shared" ref="F173" si="218">(D173-E173)/C173*100</f>
        <v>0.49</v>
      </c>
      <c r="G173" s="231"/>
      <c r="H173" s="239"/>
      <c r="K173" s="213">
        <f t="shared" si="205"/>
        <v>0</v>
      </c>
    </row>
    <row r="174" spans="2:11" ht="21.95" customHeight="1">
      <c r="B174" s="226" t="s">
        <v>88</v>
      </c>
      <c r="C174" s="215">
        <v>1.0443</v>
      </c>
      <c r="D174" s="215">
        <v>29.064900000000002</v>
      </c>
      <c r="E174" s="215">
        <v>29.060600000000001</v>
      </c>
      <c r="F174" s="221">
        <f>(D174-E174-0.0005)/C174*100</f>
        <v>0.36</v>
      </c>
      <c r="G174" s="230">
        <f t="shared" ref="G174" si="219">(F174+F175)/2</f>
        <v>0.4</v>
      </c>
      <c r="H174" s="238">
        <f t="shared" ref="H174" si="220">(F174-F175)/G174*100</f>
        <v>2.5</v>
      </c>
      <c r="K174" s="213">
        <f t="shared" si="205"/>
        <v>0.4</v>
      </c>
    </row>
    <row r="175" spans="2:11" ht="21.95" customHeight="1">
      <c r="B175" s="226"/>
      <c r="C175" s="215">
        <v>0.57320000000000004</v>
      </c>
      <c r="D175" s="215">
        <v>35.684100000000001</v>
      </c>
      <c r="E175" s="215">
        <v>35.682099999999998</v>
      </c>
      <c r="F175" s="221">
        <f t="shared" ref="F175" si="221">(D175-E175)/C175*100</f>
        <v>0.35</v>
      </c>
      <c r="G175" s="231"/>
      <c r="H175" s="239"/>
      <c r="K175" s="213">
        <f t="shared" si="205"/>
        <v>0</v>
      </c>
    </row>
    <row r="176" spans="2:11" ht="21.95" customHeight="1">
      <c r="B176" s="226" t="s">
        <v>89</v>
      </c>
      <c r="C176" s="215">
        <v>1.0596000000000001</v>
      </c>
      <c r="D176" s="215">
        <v>31.144100000000002</v>
      </c>
      <c r="E176" s="215">
        <v>31.138200000000001</v>
      </c>
      <c r="F176" s="221">
        <f t="shared" ref="F176" si="222">(D176-E176-0.0005)/C176*100</f>
        <v>0.51</v>
      </c>
      <c r="G176" s="230">
        <f t="shared" ref="G176" si="223">(F176+F177)/2</f>
        <v>0.5</v>
      </c>
      <c r="H176" s="238">
        <f t="shared" ref="H176" si="224">(F176-F177)/G176*100</f>
        <v>-4</v>
      </c>
      <c r="K176" s="213">
        <f t="shared" si="205"/>
        <v>0.5</v>
      </c>
    </row>
    <row r="177" spans="1:11" ht="21.75" customHeight="1">
      <c r="B177" s="226"/>
      <c r="C177" s="215">
        <v>1.2565</v>
      </c>
      <c r="D177" s="215">
        <v>33.084099999999999</v>
      </c>
      <c r="E177" s="215">
        <v>33.077500000000001</v>
      </c>
      <c r="F177" s="221">
        <f t="shared" ref="F177" si="225">(D177-E177)/C177*100</f>
        <v>0.53</v>
      </c>
      <c r="G177" s="231"/>
      <c r="H177" s="239"/>
      <c r="K177" s="213">
        <f t="shared" si="205"/>
        <v>0</v>
      </c>
    </row>
    <row r="178" spans="1:11" ht="21.95" customHeight="1">
      <c r="B178" s="226" t="s">
        <v>90</v>
      </c>
      <c r="C178" s="215">
        <v>1.0585</v>
      </c>
      <c r="D178" s="215">
        <v>33.059199999999997</v>
      </c>
      <c r="E178" s="215">
        <v>33.053100000000001</v>
      </c>
      <c r="F178" s="221">
        <f t="shared" ref="F178" si="226">(D178-E178-0.0005)/C178*100</f>
        <v>0.53</v>
      </c>
      <c r="G178" s="230">
        <f t="shared" ref="G178" si="227">(F178+F179)/2</f>
        <v>0.5</v>
      </c>
      <c r="H178" s="238">
        <f t="shared" ref="H178" si="228">(F178-F179)/G178*100</f>
        <v>4</v>
      </c>
      <c r="K178" s="213">
        <f t="shared" si="205"/>
        <v>0.5</v>
      </c>
    </row>
    <row r="179" spans="1:11" ht="21.75" customHeight="1">
      <c r="B179" s="226"/>
      <c r="C179" s="215">
        <v>1.0024999999999999</v>
      </c>
      <c r="D179" s="215">
        <v>33.666899999999998</v>
      </c>
      <c r="E179" s="215">
        <v>33.661799999999999</v>
      </c>
      <c r="F179" s="221">
        <f t="shared" ref="F179" si="229">(D179-E179)/C179*100</f>
        <v>0.51</v>
      </c>
      <c r="G179" s="231"/>
      <c r="H179" s="239"/>
      <c r="K179" s="213">
        <f t="shared" si="205"/>
        <v>0</v>
      </c>
    </row>
    <row r="180" spans="1:11" ht="21.95" customHeight="1">
      <c r="B180" s="226" t="s">
        <v>91</v>
      </c>
      <c r="C180" s="215">
        <v>1.0858000000000001</v>
      </c>
      <c r="D180" s="215">
        <v>30.709299999999999</v>
      </c>
      <c r="E180" s="215">
        <v>30.7029</v>
      </c>
      <c r="F180" s="221">
        <f t="shared" ref="F180" si="230">(D180-E180-0.0005)/C180*100</f>
        <v>0.54</v>
      </c>
      <c r="G180" s="230">
        <f t="shared" ref="G180" si="231">(F180+F181)/2</f>
        <v>0.5</v>
      </c>
      <c r="H180" s="238">
        <f t="shared" ref="H180" si="232">(F180-F181)/G180*100</f>
        <v>2</v>
      </c>
      <c r="I180" s="215">
        <f>E180+0.005</f>
        <v>30.707899999999999</v>
      </c>
      <c r="K180" s="213">
        <f t="shared" si="205"/>
        <v>0.5</v>
      </c>
    </row>
    <row r="181" spans="1:11" ht="21.75" customHeight="1">
      <c r="B181" s="226"/>
      <c r="C181" s="215">
        <v>1.1874</v>
      </c>
      <c r="D181" s="215">
        <v>33.084099999999999</v>
      </c>
      <c r="E181" s="215">
        <v>33.077800000000003</v>
      </c>
      <c r="F181" s="221">
        <f t="shared" ref="F181" si="233">(D181-E181)/C181*100</f>
        <v>0.53</v>
      </c>
      <c r="G181" s="231"/>
      <c r="H181" s="239"/>
      <c r="K181" s="213">
        <f t="shared" si="205"/>
        <v>0</v>
      </c>
    </row>
    <row r="182" spans="1:11" ht="21.95" customHeight="1">
      <c r="B182" s="226" t="s">
        <v>92</v>
      </c>
      <c r="C182" s="215">
        <v>1.0916999999999999</v>
      </c>
      <c r="D182" s="215">
        <v>32.031199999999998</v>
      </c>
      <c r="E182" s="215">
        <v>32.025300000000001</v>
      </c>
      <c r="F182" s="221">
        <f t="shared" ref="F182" si="234">(D182-E182-0.0005)/C182*100</f>
        <v>0.49</v>
      </c>
      <c r="G182" s="230">
        <f t="shared" ref="G182" si="235">(F182+F183)/2</f>
        <v>0.5</v>
      </c>
      <c r="H182" s="238">
        <f t="shared" ref="H182" si="236">(F182-F183)/G182*100</f>
        <v>-2</v>
      </c>
      <c r="K182" s="213">
        <f t="shared" si="205"/>
        <v>0.5</v>
      </c>
    </row>
    <row r="183" spans="1:11" ht="21.75" customHeight="1">
      <c r="B183" s="226"/>
      <c r="C183" s="215">
        <v>1.0021</v>
      </c>
      <c r="D183" s="215">
        <v>33.084099999999999</v>
      </c>
      <c r="E183" s="215">
        <v>33.079099999999997</v>
      </c>
      <c r="F183" s="221">
        <f t="shared" ref="F183" si="237">(D183-E183)/C183*100</f>
        <v>0.5</v>
      </c>
      <c r="G183" s="231"/>
      <c r="H183" s="239"/>
      <c r="K183" s="213">
        <f t="shared" si="205"/>
        <v>0</v>
      </c>
    </row>
    <row r="184" spans="1:11" ht="21.95" customHeight="1">
      <c r="B184" s="226" t="s">
        <v>93</v>
      </c>
      <c r="C184" s="215">
        <v>1.2226999999999999</v>
      </c>
      <c r="D184" s="215">
        <v>34.056899999999999</v>
      </c>
      <c r="E184" s="215">
        <v>34.049799999999998</v>
      </c>
      <c r="F184" s="221">
        <f t="shared" ref="F184" si="238">(D184-E184-0.0005)/C184*100</f>
        <v>0.54</v>
      </c>
      <c r="G184" s="230">
        <f t="shared" ref="G184" si="239">(F184+F185)/2</f>
        <v>0.5</v>
      </c>
      <c r="H184" s="238">
        <f t="shared" ref="H184" si="240">(F184-F185)/G184*100</f>
        <v>0</v>
      </c>
      <c r="K184" s="213">
        <f t="shared" si="205"/>
        <v>0.5</v>
      </c>
    </row>
    <row r="185" spans="1:11" ht="21.75" customHeight="1">
      <c r="B185" s="226"/>
      <c r="C185" s="215">
        <v>1.0024999999999999</v>
      </c>
      <c r="D185" s="215">
        <v>33.666899999999998</v>
      </c>
      <c r="E185" s="215">
        <v>33.661499999999997</v>
      </c>
      <c r="F185" s="221">
        <f t="shared" ref="F185" si="241">(D185-E185)/C185*100</f>
        <v>0.54</v>
      </c>
      <c r="G185" s="231"/>
      <c r="H185" s="239"/>
      <c r="K185" s="213">
        <f t="shared" si="205"/>
        <v>0</v>
      </c>
    </row>
    <row r="186" spans="1:11" ht="21.95" customHeight="1">
      <c r="B186" s="226" t="s">
        <v>94</v>
      </c>
      <c r="C186" s="215">
        <v>1.0812999999999999</v>
      </c>
      <c r="D186" s="215">
        <v>33.104599999999998</v>
      </c>
      <c r="E186" s="215">
        <v>33.097200000000001</v>
      </c>
      <c r="F186" s="221">
        <f t="shared" ref="F186" si="242">(D186-E186-0.0005)/C186*100</f>
        <v>0.64</v>
      </c>
      <c r="G186" s="230">
        <f t="shared" ref="G186" si="243">(F186+F187)/2</f>
        <v>0.6</v>
      </c>
      <c r="H186" s="238">
        <f t="shared" ref="H186" si="244">(F186-F187)/G186*100</f>
        <v>-1.667</v>
      </c>
      <c r="K186" s="213">
        <f t="shared" si="205"/>
        <v>0.6</v>
      </c>
    </row>
    <row r="187" spans="1:11" ht="21.75" customHeight="1">
      <c r="B187" s="226"/>
      <c r="C187" s="215">
        <v>1.1874</v>
      </c>
      <c r="D187" s="215">
        <v>33.084099999999999</v>
      </c>
      <c r="E187" s="215">
        <v>33.0764</v>
      </c>
      <c r="F187" s="221">
        <f t="shared" ref="F187" si="245">(D187-E187)/C187*100</f>
        <v>0.65</v>
      </c>
      <c r="G187" s="231"/>
      <c r="H187" s="239"/>
      <c r="K187" s="213">
        <f t="shared" si="205"/>
        <v>0</v>
      </c>
    </row>
    <row r="188" spans="1:11" ht="21.95" customHeight="1">
      <c r="A188" s="213">
        <v>6.3</v>
      </c>
      <c r="B188" s="226" t="s">
        <v>95</v>
      </c>
      <c r="C188" s="215">
        <v>1.0051000000000001</v>
      </c>
      <c r="D188" s="215">
        <v>31.4115</v>
      </c>
      <c r="E188" s="215">
        <v>31.305</v>
      </c>
      <c r="F188" s="221">
        <f t="shared" ref="F188" si="246">(D188-E188-0.0005)/C188*100</f>
        <v>10.55</v>
      </c>
      <c r="G188" s="230">
        <f t="shared" ref="G188" si="247">(F188+F189)/2</f>
        <v>10.5</v>
      </c>
      <c r="H188" s="238">
        <f t="shared" ref="H188" si="248">(F188-F189)/G188*100</f>
        <v>1.048</v>
      </c>
      <c r="K188" s="213">
        <f t="shared" si="205"/>
        <v>10.5</v>
      </c>
    </row>
    <row r="189" spans="1:11" ht="21.95" customHeight="1">
      <c r="B189" s="226"/>
      <c r="C189" s="215">
        <v>1.0198</v>
      </c>
      <c r="D189" s="215">
        <v>32.150399999999998</v>
      </c>
      <c r="E189" s="215">
        <f>E188-D188+D189</f>
        <v>32.043900000000001</v>
      </c>
      <c r="F189" s="221">
        <f t="shared" ref="F189" si="249">(D189-E189)/C189*100</f>
        <v>10.44</v>
      </c>
      <c r="G189" s="231"/>
      <c r="H189" s="239"/>
      <c r="K189" s="213">
        <f t="shared" si="205"/>
        <v>0</v>
      </c>
    </row>
    <row r="190" spans="1:11" ht="21.95" customHeight="1">
      <c r="B190" s="226" t="s">
        <v>96</v>
      </c>
      <c r="C190" s="215">
        <v>1.0562</v>
      </c>
      <c r="D190" s="215">
        <v>29.920999999999999</v>
      </c>
      <c r="E190" s="215">
        <v>29.802</v>
      </c>
      <c r="F190" s="221">
        <f t="shared" ref="F190" si="250">(D190-E190-0.0005)/C190*100</f>
        <v>11.22</v>
      </c>
      <c r="G190" s="230">
        <f t="shared" ref="G190" si="251">(F190+F191)/2</f>
        <v>11.3</v>
      </c>
      <c r="H190" s="238">
        <f t="shared" ref="H190" si="252">(F190-F191)/G190*100</f>
        <v>-1.4159999999999999</v>
      </c>
      <c r="K190" s="213">
        <f t="shared" si="205"/>
        <v>11.3</v>
      </c>
    </row>
    <row r="191" spans="1:11" ht="21.95" customHeight="1">
      <c r="B191" s="226"/>
      <c r="C191" s="215">
        <v>1.0456000000000001</v>
      </c>
      <c r="D191" s="215">
        <v>30.0045</v>
      </c>
      <c r="E191" s="215">
        <f>E190-D190+D191</f>
        <v>29.8855</v>
      </c>
      <c r="F191" s="221">
        <f t="shared" ref="F191" si="253">(D191-E191)/C191*100</f>
        <v>11.38</v>
      </c>
      <c r="G191" s="231"/>
      <c r="H191" s="239"/>
      <c r="K191" s="213">
        <f t="shared" si="205"/>
        <v>0</v>
      </c>
    </row>
    <row r="192" spans="1:11" ht="21.95" customHeight="1">
      <c r="A192" s="213">
        <v>7.2</v>
      </c>
      <c r="B192" s="226" t="s">
        <v>97</v>
      </c>
      <c r="C192" s="215">
        <v>1.0448</v>
      </c>
      <c r="D192" s="215">
        <v>35.176200000000001</v>
      </c>
      <c r="E192" s="215">
        <v>35.159100000000002</v>
      </c>
      <c r="F192" s="221">
        <f>(D192-E192-0.005)/C192*100</f>
        <v>1.1599999999999999</v>
      </c>
      <c r="G192" s="230">
        <f t="shared" ref="G192" si="254">(F192+F193)/2</f>
        <v>1.2</v>
      </c>
      <c r="H192" s="238">
        <f t="shared" ref="H192" si="255">(F192-F193)/G192*100</f>
        <v>-1.667</v>
      </c>
      <c r="K192" s="213">
        <f t="shared" si="205"/>
        <v>1.2</v>
      </c>
    </row>
    <row r="193" spans="1:11" ht="21.95" customHeight="1">
      <c r="B193" s="226"/>
      <c r="C193" s="215">
        <v>1.0215000000000001</v>
      </c>
      <c r="D193" s="215">
        <v>34.845100000000002</v>
      </c>
      <c r="E193" s="215">
        <f>E192-D192+D193</f>
        <v>34.828000000000003</v>
      </c>
      <c r="F193" s="221">
        <f t="shared" ref="F193:F199" si="256">(D193-E193-0.005)/C193*100</f>
        <v>1.18</v>
      </c>
      <c r="G193" s="231"/>
      <c r="H193" s="239"/>
      <c r="K193" s="213">
        <f t="shared" si="205"/>
        <v>0</v>
      </c>
    </row>
    <row r="194" spans="1:11" ht="21.95" customHeight="1">
      <c r="B194" s="226" t="s">
        <v>98</v>
      </c>
      <c r="C194" s="215">
        <v>1.0999000000000001</v>
      </c>
      <c r="D194" s="215">
        <v>35.836500000000001</v>
      </c>
      <c r="E194" s="215">
        <v>35.8157</v>
      </c>
      <c r="F194" s="221">
        <f t="shared" si="256"/>
        <v>1.44</v>
      </c>
      <c r="G194" s="230">
        <f t="shared" ref="G194" si="257">(F194+F195)/2</f>
        <v>1.4</v>
      </c>
      <c r="H194" s="238">
        <f t="shared" ref="H194" si="258">(F194-F195)/G194*100</f>
        <v>1.429</v>
      </c>
      <c r="K194" s="213">
        <f t="shared" si="205"/>
        <v>1.4</v>
      </c>
    </row>
    <row r="195" spans="1:11" ht="21.95" customHeight="1">
      <c r="B195" s="226"/>
      <c r="C195" s="215">
        <v>1.1138999999999999</v>
      </c>
      <c r="D195" s="215">
        <v>33.956499999999998</v>
      </c>
      <c r="E195" s="215">
        <f>E194-D194+D195</f>
        <v>33.935699999999997</v>
      </c>
      <c r="F195" s="221">
        <f t="shared" si="256"/>
        <v>1.42</v>
      </c>
      <c r="G195" s="231"/>
      <c r="H195" s="239"/>
      <c r="K195" s="213">
        <f t="shared" si="205"/>
        <v>0</v>
      </c>
    </row>
    <row r="196" spans="1:11" ht="21.95" customHeight="1">
      <c r="B196" s="226" t="s">
        <v>99</v>
      </c>
      <c r="C196" s="215">
        <v>1.6746000000000001</v>
      </c>
      <c r="D196" s="215">
        <v>32.313800000000001</v>
      </c>
      <c r="E196" s="215">
        <v>32.2911</v>
      </c>
      <c r="F196" s="221">
        <f t="shared" si="256"/>
        <v>1.06</v>
      </c>
      <c r="G196" s="230">
        <f t="shared" ref="G196" si="259">(F196+F197)/2</f>
        <v>1.1000000000000001</v>
      </c>
      <c r="H196" s="238">
        <f t="shared" ref="H196" si="260">(F196-F197)/G196*100</f>
        <v>-0.90900000000000003</v>
      </c>
      <c r="K196" s="213">
        <f t="shared" si="205"/>
        <v>1.1000000000000001</v>
      </c>
    </row>
    <row r="197" spans="1:11" ht="21.95" customHeight="1">
      <c r="B197" s="226"/>
      <c r="C197" s="215">
        <v>1.6487000000000001</v>
      </c>
      <c r="D197" s="215">
        <v>33.991500000000002</v>
      </c>
      <c r="E197" s="215">
        <f>E196-D196+D197</f>
        <v>33.968800000000002</v>
      </c>
      <c r="F197" s="221">
        <f t="shared" si="256"/>
        <v>1.07</v>
      </c>
      <c r="G197" s="231"/>
      <c r="H197" s="239"/>
      <c r="K197" s="213">
        <f t="shared" si="205"/>
        <v>0</v>
      </c>
    </row>
    <row r="198" spans="1:11" ht="21.95" customHeight="1">
      <c r="B198" s="226" t="s">
        <v>100</v>
      </c>
      <c r="C198" s="215">
        <v>1.0557000000000001</v>
      </c>
      <c r="D198" s="215">
        <v>30.938800000000001</v>
      </c>
      <c r="E198" s="215">
        <v>30.922000000000001</v>
      </c>
      <c r="F198" s="221">
        <f t="shared" si="256"/>
        <v>1.1200000000000001</v>
      </c>
      <c r="G198" s="230">
        <f t="shared" ref="G198" si="261">(F198+F199)/2</f>
        <v>1.1000000000000001</v>
      </c>
      <c r="H198" s="238">
        <f t="shared" ref="H198" si="262">(F198-F199)/G198*100</f>
        <v>2.7269999999999999</v>
      </c>
      <c r="K198" s="213">
        <f t="shared" si="205"/>
        <v>1.1000000000000001</v>
      </c>
    </row>
    <row r="199" spans="1:11" ht="21.95" customHeight="1">
      <c r="B199" s="226"/>
      <c r="C199" s="215">
        <v>1.0845</v>
      </c>
      <c r="D199" s="215">
        <v>30.121300000000002</v>
      </c>
      <c r="E199" s="215">
        <f>E198-D198+D199</f>
        <v>30.104500000000002</v>
      </c>
      <c r="F199" s="221">
        <f t="shared" si="256"/>
        <v>1.0900000000000001</v>
      </c>
      <c r="G199" s="231"/>
      <c r="H199" s="239"/>
      <c r="K199" s="213">
        <f t="shared" si="205"/>
        <v>0</v>
      </c>
    </row>
    <row r="200" spans="1:11" ht="21.95" customHeight="1">
      <c r="A200" s="213">
        <v>7.3</v>
      </c>
      <c r="B200" s="226" t="s">
        <v>101</v>
      </c>
      <c r="C200" s="215">
        <v>1.0654999999999999</v>
      </c>
      <c r="D200" s="215">
        <v>31.609400000000001</v>
      </c>
      <c r="E200" s="215">
        <v>31.6053</v>
      </c>
      <c r="F200" s="221">
        <f>(D200-E200)/C200*100</f>
        <v>0.38</v>
      </c>
      <c r="G200" s="230">
        <f t="shared" ref="G200" si="263">(F200+F201)/2</f>
        <v>0.4</v>
      </c>
      <c r="H200" s="238">
        <f t="shared" ref="H200" si="264">(F200-F201)/G200*100</f>
        <v>0</v>
      </c>
      <c r="J200" s="213">
        <v>5.12</v>
      </c>
      <c r="K200" s="213">
        <f t="shared" si="205"/>
        <v>0.42158516020236098</v>
      </c>
    </row>
    <row r="201" spans="1:11" ht="21.95" customHeight="1">
      <c r="B201" s="226"/>
      <c r="C201" s="215">
        <v>1.1051</v>
      </c>
      <c r="D201" s="215">
        <v>33.338099999999997</v>
      </c>
      <c r="E201" s="215">
        <v>33.3339</v>
      </c>
      <c r="F201" s="221">
        <f t="shared" ref="F201" si="265">(D201-E201)/C201*100</f>
        <v>0.38</v>
      </c>
      <c r="G201" s="231"/>
      <c r="H201" s="239"/>
      <c r="J201" s="213">
        <v>5.12</v>
      </c>
      <c r="K201" s="213">
        <f t="shared" si="205"/>
        <v>0</v>
      </c>
    </row>
    <row r="202" spans="1:11" ht="21.95" customHeight="1">
      <c r="B202" s="226" t="s">
        <v>102</v>
      </c>
      <c r="C202" s="215">
        <v>1.1697</v>
      </c>
      <c r="D202" s="215">
        <v>35.038899999999998</v>
      </c>
      <c r="E202" s="215">
        <v>35.031799999999997</v>
      </c>
      <c r="F202" s="221">
        <f t="shared" ref="F202:F205" si="266">(D202-E202-0.005)/C202*100</f>
        <v>0.18</v>
      </c>
      <c r="G202" s="230">
        <f t="shared" ref="G202" si="267">(F202+F203)/2</f>
        <v>0.2</v>
      </c>
      <c r="H202" s="238">
        <f t="shared" ref="H202" si="268">(F202-F203)/G202*100</f>
        <v>5</v>
      </c>
      <c r="J202" s="213">
        <v>4.12</v>
      </c>
      <c r="K202" s="213">
        <f t="shared" si="205"/>
        <v>0.208594075928244</v>
      </c>
    </row>
    <row r="203" spans="1:11" ht="21.95" customHeight="1">
      <c r="B203" s="226"/>
      <c r="C203" s="215">
        <v>1.2234</v>
      </c>
      <c r="D203" s="215">
        <v>33.485100000000003</v>
      </c>
      <c r="E203" s="215">
        <f>E202-D202+D203</f>
        <v>33.478000000000002</v>
      </c>
      <c r="F203" s="221">
        <f t="shared" si="266"/>
        <v>0.17</v>
      </c>
      <c r="G203" s="231"/>
      <c r="H203" s="239"/>
      <c r="J203" s="213">
        <v>4.12</v>
      </c>
      <c r="K203" s="213">
        <f t="shared" si="205"/>
        <v>0</v>
      </c>
    </row>
    <row r="204" spans="1:11" ht="21.95" customHeight="1">
      <c r="B204" s="226" t="s">
        <v>103</v>
      </c>
      <c r="C204" s="215">
        <v>1.0146999999999999</v>
      </c>
      <c r="D204" s="215">
        <v>32.703699999999998</v>
      </c>
      <c r="E204" s="215">
        <v>32.696599999999997</v>
      </c>
      <c r="F204" s="221">
        <f t="shared" si="266"/>
        <v>0.21</v>
      </c>
      <c r="G204" s="230">
        <f t="shared" ref="G204" si="269">(F204+F205)/2</f>
        <v>0.2</v>
      </c>
      <c r="H204" s="238">
        <f t="shared" ref="H204" si="270">(F204-F205)/G204*100</f>
        <v>-5</v>
      </c>
      <c r="J204" s="213">
        <v>1.01</v>
      </c>
      <c r="K204" s="213">
        <f t="shared" si="205"/>
        <v>0.20204061016264299</v>
      </c>
    </row>
    <row r="205" spans="1:11" ht="21.95" customHeight="1">
      <c r="B205" s="226"/>
      <c r="C205" s="215">
        <v>1.0421</v>
      </c>
      <c r="D205" s="215">
        <v>33.743200000000002</v>
      </c>
      <c r="E205" s="215">
        <v>33.735900000000001</v>
      </c>
      <c r="F205" s="221">
        <f t="shared" si="266"/>
        <v>0.22</v>
      </c>
      <c r="G205" s="231"/>
      <c r="H205" s="239"/>
      <c r="J205" s="213">
        <v>1.01</v>
      </c>
      <c r="K205" s="213">
        <f t="shared" si="205"/>
        <v>0</v>
      </c>
    </row>
    <row r="206" spans="1:11" ht="21.95" customHeight="1">
      <c r="B206" s="226" t="s">
        <v>104</v>
      </c>
      <c r="C206" s="215">
        <v>1.0666</v>
      </c>
      <c r="D206" s="215">
        <v>31.474799999999998</v>
      </c>
      <c r="E206" s="215">
        <v>31.425699999999999</v>
      </c>
      <c r="F206" s="221">
        <f t="shared" ref="F206:F209" si="271">(D206-E206-0.005)/C206*100</f>
        <v>4.13</v>
      </c>
      <c r="G206" s="230">
        <f t="shared" ref="G206" si="272">(F206+F207)/2</f>
        <v>4.2</v>
      </c>
      <c r="H206" s="238">
        <f t="shared" ref="H206" si="273">(F206-F207)/G206*100</f>
        <v>-2.1429999999999998</v>
      </c>
      <c r="J206" s="213">
        <v>5.17</v>
      </c>
      <c r="K206" s="213">
        <f t="shared" si="205"/>
        <v>4.4289781714647303</v>
      </c>
    </row>
    <row r="207" spans="1:11" ht="21.95" customHeight="1">
      <c r="B207" s="226"/>
      <c r="C207" s="215">
        <v>1.1929000000000001</v>
      </c>
      <c r="D207" s="215">
        <v>34.9176</v>
      </c>
      <c r="E207" s="215">
        <v>34.862200000000001</v>
      </c>
      <c r="F207" s="221">
        <f t="shared" si="271"/>
        <v>4.22</v>
      </c>
      <c r="G207" s="231"/>
      <c r="H207" s="239"/>
      <c r="J207" s="213">
        <v>5.17</v>
      </c>
      <c r="K207" s="213">
        <f t="shared" si="205"/>
        <v>0</v>
      </c>
    </row>
    <row r="208" spans="1:11" ht="21.95" customHeight="1">
      <c r="A208" s="213">
        <v>7.4</v>
      </c>
      <c r="B208" s="226" t="s">
        <v>105</v>
      </c>
      <c r="C208" s="215">
        <v>1.0474000000000001</v>
      </c>
      <c r="D208" s="215">
        <v>34.192500000000003</v>
      </c>
      <c r="E208" s="215">
        <v>34.1858</v>
      </c>
      <c r="F208" s="221">
        <f t="shared" si="271"/>
        <v>0.16</v>
      </c>
      <c r="G208" s="230">
        <f t="shared" ref="G208" si="274">(F208+F209)/2</f>
        <v>0.2</v>
      </c>
      <c r="H208" s="238">
        <f t="shared" ref="H208" si="275">(F208-F209)/G208*100</f>
        <v>5</v>
      </c>
      <c r="J208" s="213">
        <v>5.47</v>
      </c>
      <c r="K208" s="213">
        <f t="shared" si="205"/>
        <v>0.21157304559399101</v>
      </c>
    </row>
    <row r="209" spans="1:11" ht="21.95" customHeight="1">
      <c r="B209" s="226"/>
      <c r="C209" s="215">
        <v>1.1014999999999999</v>
      </c>
      <c r="D209" s="215">
        <v>35.845100000000002</v>
      </c>
      <c r="E209" s="215">
        <f>E208-D208+D209</f>
        <v>35.8384</v>
      </c>
      <c r="F209" s="221">
        <f t="shared" si="271"/>
        <v>0.15</v>
      </c>
      <c r="G209" s="231"/>
      <c r="H209" s="239"/>
      <c r="J209" s="213">
        <v>5.47</v>
      </c>
      <c r="K209" s="213">
        <f t="shared" si="205"/>
        <v>0</v>
      </c>
    </row>
    <row r="210" spans="1:11" ht="21.95" customHeight="1">
      <c r="A210" s="213">
        <v>7.6</v>
      </c>
      <c r="B210" s="226" t="s">
        <v>106</v>
      </c>
      <c r="C210" s="215">
        <v>1.0696000000000001</v>
      </c>
      <c r="D210" s="215">
        <v>31.225300000000001</v>
      </c>
      <c r="E210" s="215">
        <v>31.079000000000001</v>
      </c>
      <c r="F210" s="221">
        <f t="shared" ref="F210:F217" si="276">(D210-E210-0.005)/C210*100</f>
        <v>13.21</v>
      </c>
      <c r="G210" s="230">
        <f t="shared" ref="G210" si="277">(F210+F211)/2</f>
        <v>13.2</v>
      </c>
      <c r="H210" s="238">
        <f t="shared" ref="H210" si="278">(F210-F211)/G210*100</f>
        <v>0.22700000000000001</v>
      </c>
      <c r="K210" s="213">
        <f t="shared" si="205"/>
        <v>13.2</v>
      </c>
    </row>
    <row r="211" spans="1:11" ht="21.95" customHeight="1">
      <c r="B211" s="226"/>
      <c r="C211" s="215">
        <v>1.0722</v>
      </c>
      <c r="D211" s="215">
        <v>32.354799999999997</v>
      </c>
      <c r="E211" s="215">
        <f>E210-D210+D211</f>
        <v>32.208500000000001</v>
      </c>
      <c r="F211" s="221">
        <f t="shared" si="276"/>
        <v>13.18</v>
      </c>
      <c r="G211" s="231"/>
      <c r="H211" s="239"/>
      <c r="K211" s="213">
        <f t="shared" si="205"/>
        <v>0</v>
      </c>
    </row>
    <row r="212" spans="1:11" ht="21.95" customHeight="1">
      <c r="B212" s="226" t="s">
        <v>107</v>
      </c>
      <c r="C212" s="215">
        <v>1.2396</v>
      </c>
      <c r="D212" s="215">
        <v>34.970399999999998</v>
      </c>
      <c r="E212" s="215">
        <v>34.939599999999999</v>
      </c>
      <c r="F212" s="221">
        <f t="shared" si="276"/>
        <v>2.08</v>
      </c>
      <c r="G212" s="230">
        <f t="shared" ref="G212" si="279">(F212+F213)/2</f>
        <v>2.1</v>
      </c>
      <c r="H212" s="238">
        <f t="shared" ref="H212" si="280">(F212-F213)/G212*100</f>
        <v>-3.3330000000000002</v>
      </c>
      <c r="K212" s="213">
        <f t="shared" si="205"/>
        <v>2.1</v>
      </c>
    </row>
    <row r="213" spans="1:11" ht="21.95" customHeight="1">
      <c r="B213" s="226"/>
      <c r="C213" s="215">
        <v>1.2024999999999999</v>
      </c>
      <c r="D213" s="215">
        <v>33.845500000000001</v>
      </c>
      <c r="E213" s="215">
        <f>E212-D212+D213</f>
        <v>33.814700000000002</v>
      </c>
      <c r="F213" s="221">
        <f t="shared" si="276"/>
        <v>2.15</v>
      </c>
      <c r="G213" s="231"/>
      <c r="H213" s="239"/>
      <c r="K213" s="213">
        <f t="shared" si="205"/>
        <v>0</v>
      </c>
    </row>
    <row r="214" spans="1:11" ht="21.95" customHeight="1">
      <c r="B214" s="226" t="s">
        <v>108</v>
      </c>
      <c r="C214" s="215">
        <v>1.0876999999999999</v>
      </c>
      <c r="D214" s="215">
        <v>33.229999999999997</v>
      </c>
      <c r="E214" s="215">
        <v>33.201799999999999</v>
      </c>
      <c r="F214" s="221">
        <f t="shared" si="276"/>
        <v>2.13</v>
      </c>
      <c r="G214" s="230">
        <f t="shared" ref="G214" si="281">(F214+F215)/2</f>
        <v>2.1</v>
      </c>
      <c r="H214" s="238">
        <f t="shared" ref="H214" si="282">(F214-F215)/G214*100</f>
        <v>2.3809999999999998</v>
      </c>
      <c r="K214" s="213">
        <f t="shared" si="205"/>
        <v>2.1</v>
      </c>
    </row>
    <row r="215" spans="1:11" ht="21.95" customHeight="1">
      <c r="B215" s="226"/>
      <c r="C215" s="215">
        <v>1.1132</v>
      </c>
      <c r="D215" s="215">
        <v>32.181899999999999</v>
      </c>
      <c r="E215" s="215">
        <f>E214-D214+D215</f>
        <v>32.153700000000001</v>
      </c>
      <c r="F215" s="221">
        <f t="shared" si="276"/>
        <v>2.08</v>
      </c>
      <c r="G215" s="231"/>
      <c r="H215" s="239"/>
      <c r="K215" s="213">
        <f t="shared" si="205"/>
        <v>0</v>
      </c>
    </row>
    <row r="216" spans="1:11" ht="21.95" customHeight="1">
      <c r="B216" s="226" t="s">
        <v>109</v>
      </c>
      <c r="C216" s="215">
        <v>1.1744000000000001</v>
      </c>
      <c r="D216" s="215">
        <v>33.008400000000002</v>
      </c>
      <c r="E216" s="215">
        <v>32.964799999999997</v>
      </c>
      <c r="F216" s="221">
        <f t="shared" si="276"/>
        <v>3.29</v>
      </c>
      <c r="G216" s="230">
        <f t="shared" ref="G216" si="283">(F216+F217)/2</f>
        <v>3.2</v>
      </c>
      <c r="H216" s="238">
        <f t="shared" ref="H216" si="284">(F216-F217)/G216*100</f>
        <v>4.375</v>
      </c>
      <c r="J216" s="213">
        <v>4.9800000000000004</v>
      </c>
      <c r="K216" s="213">
        <f t="shared" si="205"/>
        <v>3.3677120606188198</v>
      </c>
    </row>
    <row r="217" spans="1:11" ht="21.95" customHeight="1">
      <c r="B217" s="226"/>
      <c r="C217" s="215">
        <v>1.2235</v>
      </c>
      <c r="D217" s="215">
        <v>32.4895</v>
      </c>
      <c r="E217" s="215">
        <f>E216-D216+D217</f>
        <v>32.445900000000002</v>
      </c>
      <c r="F217" s="221">
        <f t="shared" si="276"/>
        <v>3.15</v>
      </c>
      <c r="G217" s="231"/>
      <c r="H217" s="239"/>
      <c r="J217" s="213">
        <v>4.9800000000000004</v>
      </c>
      <c r="K217" s="213">
        <f t="shared" si="205"/>
        <v>0</v>
      </c>
    </row>
    <row r="218" spans="1:11" ht="21.95" customHeight="1">
      <c r="A218" s="213">
        <v>7.9</v>
      </c>
      <c r="B218" s="226" t="s">
        <v>104</v>
      </c>
      <c r="C218" s="215">
        <v>1.0016</v>
      </c>
      <c r="F218" s="221">
        <f t="shared" ref="F218:F221" si="285">(D218-E218-0.005)/C218*100</f>
        <v>-0.5</v>
      </c>
      <c r="G218" s="230">
        <f t="shared" ref="G218" si="286">(F218+F219)/2</f>
        <v>-0.4</v>
      </c>
      <c r="H218" s="238">
        <f t="shared" ref="H218" si="287">(F218-F219)/G218*100</f>
        <v>27.5</v>
      </c>
    </row>
    <row r="219" spans="1:11" ht="21.95" customHeight="1">
      <c r="B219" s="226"/>
      <c r="C219" s="215">
        <v>1.2782</v>
      </c>
      <c r="F219" s="221">
        <f t="shared" si="285"/>
        <v>-0.39</v>
      </c>
      <c r="G219" s="231"/>
      <c r="H219" s="239"/>
    </row>
    <row r="220" spans="1:11" ht="21.95" customHeight="1">
      <c r="B220" s="226"/>
      <c r="C220" s="215">
        <v>1.2675000000000001</v>
      </c>
      <c r="D220" s="215">
        <v>30.414300000000001</v>
      </c>
      <c r="E220" s="215">
        <v>30.379899999999999</v>
      </c>
      <c r="F220" s="221">
        <f t="shared" si="285"/>
        <v>2.3199999999999998</v>
      </c>
      <c r="G220" s="230">
        <f t="shared" ref="G220" si="288">(F220+F221)/2</f>
        <v>2.2999999999999998</v>
      </c>
      <c r="H220" s="238">
        <f t="shared" ref="H220" si="289">(F220-F221)/G220*100</f>
        <v>0.87</v>
      </c>
      <c r="J220" s="213">
        <v>5.17</v>
      </c>
      <c r="K220" s="213">
        <f t="shared" ref="K220:K241" si="290">G220/(100-J220)*100</f>
        <v>2.42539280818306</v>
      </c>
    </row>
    <row r="221" spans="1:11" ht="21.95" customHeight="1">
      <c r="B221" s="226"/>
      <c r="C221" s="215">
        <v>1.2782</v>
      </c>
      <c r="D221" s="215">
        <v>32.151499999999999</v>
      </c>
      <c r="E221" s="215">
        <f>E220-D220+D221</f>
        <v>32.117100000000001</v>
      </c>
      <c r="F221" s="221">
        <f t="shared" si="285"/>
        <v>2.2999999999999998</v>
      </c>
      <c r="G221" s="231"/>
      <c r="H221" s="239"/>
      <c r="J221" s="213">
        <v>5.17</v>
      </c>
      <c r="K221" s="213">
        <f t="shared" si="290"/>
        <v>0</v>
      </c>
    </row>
    <row r="222" spans="1:11" ht="21.95" customHeight="1">
      <c r="A222" s="213">
        <v>7.2</v>
      </c>
      <c r="B222" s="226" t="s">
        <v>110</v>
      </c>
      <c r="C222" s="215">
        <v>1.0542</v>
      </c>
      <c r="D222" s="215">
        <v>34.6845</v>
      </c>
      <c r="E222" s="215">
        <v>34.558100000000003</v>
      </c>
      <c r="F222" s="221">
        <f>(D222-E222-0.005)/C222*100/0.9337</f>
        <v>12.33</v>
      </c>
      <c r="G222" s="230">
        <f t="shared" ref="G222" si="291">(F222+F223)/2</f>
        <v>12.3</v>
      </c>
      <c r="H222" s="232">
        <f t="shared" ref="H222" si="292">(F222-F223)/G222*100</f>
        <v>0.49</v>
      </c>
      <c r="J222" s="213">
        <v>6.63</v>
      </c>
      <c r="K222" s="213">
        <f t="shared" si="290"/>
        <v>13.173396165791999</v>
      </c>
    </row>
    <row r="223" spans="1:11" ht="21.95" customHeight="1">
      <c r="B223" s="226"/>
      <c r="C223" s="215">
        <v>1.0598000000000001</v>
      </c>
      <c r="D223" s="215">
        <v>34.331099999999999</v>
      </c>
      <c r="E223" s="215">
        <f>E222-D222+D223</f>
        <v>34.204700000000003</v>
      </c>
      <c r="F223" s="221">
        <f>(D223-E223-0.005)/C223*100/0.9337</f>
        <v>12.27</v>
      </c>
      <c r="G223" s="231"/>
      <c r="H223" s="233"/>
      <c r="K223" s="213">
        <f t="shared" si="290"/>
        <v>0</v>
      </c>
    </row>
    <row r="224" spans="1:11" ht="21.95" customHeight="1">
      <c r="B224" s="226" t="s">
        <v>111</v>
      </c>
      <c r="C224" s="215">
        <v>1.1276999999999999</v>
      </c>
      <c r="D224" s="215">
        <v>31.0716</v>
      </c>
      <c r="E224" s="215">
        <v>30.9389</v>
      </c>
      <c r="F224" s="221">
        <f>(D224-E224-0.005)/C224*100/0.9398</f>
        <v>12.05</v>
      </c>
      <c r="G224" s="230">
        <f t="shared" ref="G224" si="293">(F224+F225)/2</f>
        <v>12</v>
      </c>
      <c r="H224" s="232">
        <f t="shared" ref="H224" si="294">(F224-F225)/G224*100</f>
        <v>0.67</v>
      </c>
      <c r="J224" s="213">
        <v>6.02</v>
      </c>
      <c r="K224" s="213">
        <f t="shared" si="290"/>
        <v>12.768674185997</v>
      </c>
    </row>
    <row r="225" spans="1:16" ht="21.95" customHeight="1">
      <c r="B225" s="226"/>
      <c r="C225" s="215">
        <v>1.1352</v>
      </c>
      <c r="D225" s="215">
        <v>32.084400000000002</v>
      </c>
      <c r="E225" s="215">
        <f>E224-D224+D225</f>
        <v>31.951699999999999</v>
      </c>
      <c r="F225" s="221">
        <f>(D225-E225-0.005)/C225*100/0.9398</f>
        <v>11.97</v>
      </c>
      <c r="G225" s="231"/>
      <c r="H225" s="233"/>
      <c r="K225" s="213">
        <f t="shared" si="290"/>
        <v>0</v>
      </c>
    </row>
    <row r="226" spans="1:16" ht="21.95" customHeight="1">
      <c r="B226" s="226" t="s">
        <v>112</v>
      </c>
      <c r="C226" s="215">
        <v>1.1025</v>
      </c>
      <c r="D226" s="215">
        <v>31.474799999999998</v>
      </c>
      <c r="E226" s="215">
        <v>31.425699999999999</v>
      </c>
      <c r="F226" s="221">
        <f t="shared" ref="F226:F227" si="295">(D226-E226-0.005)/C226*100</f>
        <v>4</v>
      </c>
      <c r="G226" s="230">
        <f t="shared" ref="G226" si="296">(F226+F227)/2</f>
        <v>4.0999999999999996</v>
      </c>
      <c r="H226" s="238">
        <f t="shared" ref="H226" si="297">(F226-F227)/G226*100</f>
        <v>-2.927</v>
      </c>
      <c r="J226" s="213">
        <v>6</v>
      </c>
      <c r="K226" s="213">
        <f t="shared" si="290"/>
        <v>4.3617021276595702</v>
      </c>
    </row>
    <row r="227" spans="1:16" ht="21.95" customHeight="1">
      <c r="B227" s="226"/>
      <c r="C227" s="215">
        <v>1.2235</v>
      </c>
      <c r="D227" s="215">
        <v>34.9176</v>
      </c>
      <c r="E227" s="215">
        <v>34.862200000000001</v>
      </c>
      <c r="F227" s="221">
        <f t="shared" si="295"/>
        <v>4.12</v>
      </c>
      <c r="G227" s="231"/>
      <c r="H227" s="239"/>
      <c r="J227" s="213">
        <v>6</v>
      </c>
      <c r="K227" s="213">
        <f t="shared" si="290"/>
        <v>0</v>
      </c>
    </row>
    <row r="228" spans="1:16" ht="21.95" customHeight="1">
      <c r="A228" s="213">
        <v>8.6999999999999993</v>
      </c>
      <c r="B228" s="226" t="s">
        <v>113</v>
      </c>
      <c r="C228" s="215">
        <v>1.1344000000000001</v>
      </c>
      <c r="D228" s="215">
        <v>33.858499999999999</v>
      </c>
      <c r="E228" s="215">
        <v>33.843400000000003</v>
      </c>
      <c r="F228" s="221">
        <f t="shared" ref="F228:F233" si="298">(D228-E228-0.005)/C228*100</f>
        <v>0.89</v>
      </c>
      <c r="G228" s="230">
        <f t="shared" ref="G228" si="299">(F228+F229)/2</f>
        <v>0.9</v>
      </c>
      <c r="H228" s="238">
        <f t="shared" ref="H228" si="300">(F228-F229)/G228*100</f>
        <v>6.6669999999999998</v>
      </c>
      <c r="K228" s="213">
        <f t="shared" si="290"/>
        <v>0.9</v>
      </c>
      <c r="O228" s="215">
        <v>33.858499999999999</v>
      </c>
      <c r="P228" s="215">
        <v>33.843400000000003</v>
      </c>
    </row>
    <row r="229" spans="1:16" ht="21.95" customHeight="1">
      <c r="B229" s="226"/>
      <c r="C229" s="215">
        <v>1.2215</v>
      </c>
      <c r="D229" s="215">
        <v>32.0488</v>
      </c>
      <c r="E229" s="215">
        <f>E228-D228+D229</f>
        <v>32.033700000000003</v>
      </c>
      <c r="F229" s="221">
        <f t="shared" si="298"/>
        <v>0.83</v>
      </c>
      <c r="G229" s="231"/>
      <c r="H229" s="239"/>
      <c r="K229" s="213">
        <f t="shared" si="290"/>
        <v>0</v>
      </c>
      <c r="O229" s="215">
        <v>32.0488</v>
      </c>
      <c r="P229" s="215">
        <f>P228-O228+O229</f>
        <v>32.033700000000003</v>
      </c>
    </row>
    <row r="230" spans="1:16" ht="21.95" customHeight="1">
      <c r="B230" s="226" t="s">
        <v>114</v>
      </c>
      <c r="C230" s="215">
        <v>0.3029</v>
      </c>
      <c r="D230" s="215">
        <v>34.827100000000002</v>
      </c>
      <c r="E230" s="215">
        <v>34.811900000000001</v>
      </c>
      <c r="F230" s="221">
        <f t="shared" si="298"/>
        <v>3.37</v>
      </c>
      <c r="G230" s="230">
        <f t="shared" ref="G230" si="301">(F230+F231)/2</f>
        <v>3.3</v>
      </c>
      <c r="H230" s="238">
        <f t="shared" ref="H230" si="302">(F230-F231)/G230*100</f>
        <v>2.4239999999999999</v>
      </c>
      <c r="K230" s="213">
        <f t="shared" si="290"/>
        <v>3.3</v>
      </c>
      <c r="O230" s="215">
        <v>34.827100000000002</v>
      </c>
      <c r="P230" s="215">
        <v>34.746200000000002</v>
      </c>
    </row>
    <row r="231" spans="1:16" ht="21.95" customHeight="1">
      <c r="B231" s="226"/>
      <c r="C231" s="215">
        <v>0.31019999999999998</v>
      </c>
      <c r="D231" s="215">
        <v>33.417400000000001</v>
      </c>
      <c r="E231" s="215">
        <f>E230-D230+D231</f>
        <v>33.402200000000001</v>
      </c>
      <c r="F231" s="221">
        <f t="shared" si="298"/>
        <v>3.29</v>
      </c>
      <c r="G231" s="231"/>
      <c r="H231" s="239"/>
      <c r="K231" s="213">
        <f t="shared" si="290"/>
        <v>0</v>
      </c>
      <c r="O231" s="215">
        <v>33.417400000000001</v>
      </c>
      <c r="P231" s="215">
        <f>P230-O230+O231</f>
        <v>33.336500000000001</v>
      </c>
    </row>
    <row r="232" spans="1:16" ht="21.95" customHeight="1">
      <c r="B232" s="226" t="s">
        <v>115</v>
      </c>
      <c r="C232" s="215">
        <v>0.54669999999999996</v>
      </c>
      <c r="D232" s="215">
        <v>34.898400000000002</v>
      </c>
      <c r="E232" s="215">
        <v>34.746200000000002</v>
      </c>
      <c r="F232" s="221">
        <f t="shared" si="298"/>
        <v>26.93</v>
      </c>
      <c r="G232" s="230">
        <f t="shared" ref="G232" si="303">(F232+F233)/2</f>
        <v>26.8</v>
      </c>
      <c r="H232" s="238">
        <f t="shared" ref="H232" si="304">(F232-F233)/G232*100</f>
        <v>0.746</v>
      </c>
      <c r="K232" s="213">
        <f t="shared" si="290"/>
        <v>26.8</v>
      </c>
      <c r="O232" s="215">
        <v>34.898400000000002</v>
      </c>
      <c r="P232" s="215">
        <v>34.813899999999997</v>
      </c>
    </row>
    <row r="233" spans="1:16" ht="21.95" customHeight="1">
      <c r="B233" s="226"/>
      <c r="C233" s="215">
        <v>0.55069999999999997</v>
      </c>
      <c r="D233" s="215">
        <v>34.0989</v>
      </c>
      <c r="E233" s="215">
        <f>E232-D232+D233</f>
        <v>33.9467</v>
      </c>
      <c r="F233" s="221">
        <f t="shared" si="298"/>
        <v>26.73</v>
      </c>
      <c r="G233" s="231"/>
      <c r="H233" s="239"/>
      <c r="K233" s="213">
        <f t="shared" si="290"/>
        <v>0</v>
      </c>
      <c r="O233" s="215">
        <v>34.0989</v>
      </c>
      <c r="P233" s="215">
        <f>P232-O232+O233</f>
        <v>34.014400000000002</v>
      </c>
    </row>
    <row r="234" spans="1:16" ht="21.95" customHeight="1">
      <c r="A234" s="213">
        <v>8.2200000000000006</v>
      </c>
      <c r="B234" s="226" t="s">
        <v>116</v>
      </c>
      <c r="C234" s="215">
        <v>0.81969999999999998</v>
      </c>
      <c r="D234" s="215">
        <v>34.289400000000001</v>
      </c>
      <c r="E234" s="215">
        <v>34.277200000000001</v>
      </c>
      <c r="F234" s="221">
        <f t="shared" ref="F234:F241" si="305">(D234-E234-0.005)/C234*100</f>
        <v>0.88</v>
      </c>
      <c r="G234" s="230">
        <f t="shared" ref="G234" si="306">(F234+F235)/2</f>
        <v>0.9</v>
      </c>
      <c r="H234" s="238">
        <f t="shared" ref="H234" si="307">(F234-F235)/G234*100</f>
        <v>0</v>
      </c>
      <c r="J234" s="213">
        <v>2.35</v>
      </c>
      <c r="K234" s="213">
        <f t="shared" si="290"/>
        <v>0.92165898617511499</v>
      </c>
    </row>
    <row r="235" spans="1:16" ht="21.95" customHeight="1">
      <c r="B235" s="226"/>
      <c r="C235" s="215">
        <v>0.82240000000000002</v>
      </c>
      <c r="D235" s="215">
        <v>33.048099999999998</v>
      </c>
      <c r="E235" s="215">
        <f>E234-D234+D235</f>
        <v>33.035899999999998</v>
      </c>
      <c r="F235" s="221">
        <f t="shared" si="305"/>
        <v>0.88</v>
      </c>
      <c r="G235" s="231"/>
      <c r="H235" s="239"/>
      <c r="K235" s="213">
        <f t="shared" si="290"/>
        <v>0</v>
      </c>
    </row>
    <row r="236" spans="1:16" ht="21.95" customHeight="1">
      <c r="B236" s="226" t="s">
        <v>117</v>
      </c>
      <c r="C236" s="215">
        <v>0.6159</v>
      </c>
      <c r="D236" s="215">
        <v>30.266300000000001</v>
      </c>
      <c r="E236" s="215">
        <v>30.257200000000001</v>
      </c>
      <c r="F236" s="221">
        <f t="shared" si="305"/>
        <v>0.67</v>
      </c>
      <c r="G236" s="230">
        <f t="shared" ref="G236" si="308">(F236+F237)/2</f>
        <v>0.7</v>
      </c>
      <c r="H236" s="238">
        <f t="shared" ref="H236" si="309">(F236-F237)/G236*100</f>
        <v>0</v>
      </c>
      <c r="J236" s="213">
        <v>12.4</v>
      </c>
      <c r="K236" s="213">
        <f t="shared" si="290"/>
        <v>0.79908675799086804</v>
      </c>
    </row>
    <row r="237" spans="1:16" ht="21.95" customHeight="1">
      <c r="B237" s="226"/>
      <c r="C237" s="215">
        <v>0.60980000000000001</v>
      </c>
      <c r="D237" s="215">
        <v>30.654800000000002</v>
      </c>
      <c r="E237" s="215">
        <f>E236-D236+D237</f>
        <v>30.645700000000001</v>
      </c>
      <c r="F237" s="221">
        <f t="shared" si="305"/>
        <v>0.67</v>
      </c>
      <c r="G237" s="231"/>
      <c r="H237" s="239"/>
      <c r="K237" s="213">
        <f t="shared" si="290"/>
        <v>0</v>
      </c>
    </row>
    <row r="238" spans="1:16" ht="21.95" customHeight="1">
      <c r="B238" s="226" t="s">
        <v>118</v>
      </c>
      <c r="C238" s="215">
        <v>0.63790000000000002</v>
      </c>
      <c r="D238" s="215">
        <v>30.663599999999999</v>
      </c>
      <c r="E238" s="215">
        <v>30.654800000000002</v>
      </c>
      <c r="F238" s="221">
        <f t="shared" si="305"/>
        <v>0.6</v>
      </c>
      <c r="G238" s="230">
        <f t="shared" ref="G238" si="310">(F238+F239)/2</f>
        <v>0.6</v>
      </c>
      <c r="H238" s="238">
        <f t="shared" ref="H238" si="311">(F238-F239)/G238*100</f>
        <v>1.667</v>
      </c>
      <c r="J238" s="213">
        <v>13.7</v>
      </c>
      <c r="K238" s="213">
        <f t="shared" si="290"/>
        <v>0.69524913093858598</v>
      </c>
    </row>
    <row r="239" spans="1:16" ht="21.95" customHeight="1">
      <c r="B239" s="226"/>
      <c r="C239" s="215">
        <v>0.64639999999999997</v>
      </c>
      <c r="D239" s="215">
        <v>31.484500000000001</v>
      </c>
      <c r="E239" s="215">
        <f>E238-D238+D239</f>
        <v>31.4757</v>
      </c>
      <c r="F239" s="221">
        <f t="shared" si="305"/>
        <v>0.59</v>
      </c>
      <c r="G239" s="231"/>
      <c r="H239" s="239"/>
      <c r="J239" s="213">
        <v>13.7</v>
      </c>
      <c r="K239" s="213">
        <f t="shared" si="290"/>
        <v>0</v>
      </c>
    </row>
    <row r="240" spans="1:16" ht="21.95" customHeight="1">
      <c r="B240" s="226" t="s">
        <v>119</v>
      </c>
      <c r="C240" s="215">
        <v>0.63890000000000002</v>
      </c>
      <c r="D240" s="215">
        <v>32.031300000000002</v>
      </c>
      <c r="E240" s="215">
        <v>31.953099999999999</v>
      </c>
      <c r="F240" s="221">
        <f t="shared" si="305"/>
        <v>11.46</v>
      </c>
      <c r="G240" s="230">
        <f t="shared" ref="G240" si="312">(F240+F241)/2</f>
        <v>11.4</v>
      </c>
      <c r="H240" s="238">
        <f t="shared" ref="H240" si="313">(F240-F241)/G240*100</f>
        <v>0.35099999999999998</v>
      </c>
      <c r="J240" s="213">
        <v>13.7</v>
      </c>
      <c r="K240" s="213">
        <f t="shared" si="290"/>
        <v>13.2097334878331</v>
      </c>
    </row>
    <row r="241" spans="1:11" ht="21.95" customHeight="1">
      <c r="B241" s="226"/>
      <c r="C241" s="215">
        <v>0.64119999999999999</v>
      </c>
      <c r="D241" s="215">
        <v>33.684399999999997</v>
      </c>
      <c r="E241" s="215">
        <f>E240-D240+D241</f>
        <v>33.606200000000001</v>
      </c>
      <c r="F241" s="221">
        <f t="shared" si="305"/>
        <v>11.42</v>
      </c>
      <c r="G241" s="231"/>
      <c r="H241" s="239"/>
      <c r="J241" s="213">
        <v>13.7</v>
      </c>
      <c r="K241" s="213">
        <f t="shared" si="290"/>
        <v>0</v>
      </c>
    </row>
    <row r="242" spans="1:11" ht="21.95" customHeight="1">
      <c r="A242" s="213">
        <v>8.2799999999999994</v>
      </c>
      <c r="B242" s="226" t="s">
        <v>120</v>
      </c>
      <c r="C242" s="215">
        <v>0.34689999999999999</v>
      </c>
      <c r="D242" s="215">
        <v>34.692</v>
      </c>
      <c r="E242" s="215">
        <v>34.6798</v>
      </c>
      <c r="F242" s="221">
        <f t="shared" ref="F242:F244" si="314">(D242-E242-0.005)/C242*100</f>
        <v>2.08</v>
      </c>
      <c r="G242" s="230">
        <f t="shared" ref="G242" si="315">(F242+F243)/2</f>
        <v>2.1</v>
      </c>
      <c r="H242" s="238">
        <f t="shared" ref="H242" si="316">(F242-F243)/G242*100</f>
        <v>1.905</v>
      </c>
      <c r="J242" s="213">
        <v>13.7</v>
      </c>
      <c r="K242" s="213">
        <v>8.77</v>
      </c>
    </row>
    <row r="243" spans="1:11" ht="21.95" customHeight="1">
      <c r="B243" s="226"/>
      <c r="C243" s="215">
        <v>0.35349999999999998</v>
      </c>
      <c r="D243" s="215">
        <v>33.811399999999999</v>
      </c>
      <c r="E243" s="215">
        <f>E242-D242+D243</f>
        <v>33.799199999999999</v>
      </c>
      <c r="F243" s="221">
        <f t="shared" si="314"/>
        <v>2.04</v>
      </c>
      <c r="G243" s="231"/>
      <c r="H243" s="239"/>
      <c r="J243" s="213">
        <v>13.7</v>
      </c>
      <c r="K243" s="213">
        <v>8.77</v>
      </c>
    </row>
    <row r="244" spans="1:11" ht="21.95" customHeight="1">
      <c r="A244" s="213">
        <v>9.19</v>
      </c>
      <c r="B244" s="226" t="s">
        <v>121</v>
      </c>
      <c r="C244" s="215">
        <v>1.6415</v>
      </c>
      <c r="D244" s="215">
        <v>30.293700000000001</v>
      </c>
      <c r="E244" s="215">
        <v>30.2864</v>
      </c>
      <c r="F244" s="221">
        <f t="shared" si="314"/>
        <v>0.14000000000000001</v>
      </c>
      <c r="G244" s="230">
        <f t="shared" ref="G244:G260" si="317">(F244+F245)/2</f>
        <v>0.1</v>
      </c>
      <c r="H244" s="238">
        <f t="shared" ref="H244:H260" si="318">(F244-F245)/G244*100</f>
        <v>-10</v>
      </c>
      <c r="J244" s="213">
        <v>13.7</v>
      </c>
      <c r="K244" s="213">
        <v>89.4</v>
      </c>
    </row>
    <row r="245" spans="1:11" ht="21.95" customHeight="1">
      <c r="B245" s="226"/>
      <c r="C245" s="215">
        <v>1.5531999999999999</v>
      </c>
      <c r="D245" s="215">
        <v>32.111499999999999</v>
      </c>
      <c r="E245" s="215">
        <f>E244-D244+D245</f>
        <v>32.104199999999999</v>
      </c>
      <c r="F245" s="221">
        <f t="shared" ref="F245:F261" si="319">(D245-E245-0.005)/C245*100</f>
        <v>0.15</v>
      </c>
      <c r="G245" s="231"/>
      <c r="H245" s="239"/>
      <c r="J245" s="213">
        <v>13.7</v>
      </c>
    </row>
    <row r="246" spans="1:11" ht="21.95" customHeight="1">
      <c r="A246" s="213">
        <v>12.11</v>
      </c>
      <c r="B246" s="226" t="s">
        <v>122</v>
      </c>
      <c r="C246" s="215">
        <v>0.51029999999999998</v>
      </c>
      <c r="D246" s="215">
        <v>30.914400000000001</v>
      </c>
      <c r="E246" s="215">
        <v>30.8947</v>
      </c>
      <c r="F246" s="221">
        <f t="shared" si="319"/>
        <v>2.88</v>
      </c>
      <c r="G246" s="230">
        <f t="shared" si="317"/>
        <v>2.8</v>
      </c>
      <c r="H246" s="238">
        <f t="shared" si="318"/>
        <v>4.2859999999999996</v>
      </c>
    </row>
    <row r="247" spans="1:11" ht="21.95" customHeight="1">
      <c r="B247" s="226"/>
      <c r="C247" s="215">
        <v>0.5212</v>
      </c>
      <c r="D247" s="215">
        <v>30.925599999999999</v>
      </c>
      <c r="E247" s="215">
        <v>30.906199999999998</v>
      </c>
      <c r="F247" s="221">
        <f t="shared" si="319"/>
        <v>2.76</v>
      </c>
      <c r="G247" s="231"/>
      <c r="H247" s="239"/>
    </row>
    <row r="248" spans="1:11" ht="21.95" customHeight="1">
      <c r="B248" s="226" t="s">
        <v>123</v>
      </c>
      <c r="C248" s="215">
        <v>0.51300000000000001</v>
      </c>
      <c r="D248" s="215">
        <v>31.001100000000001</v>
      </c>
      <c r="E248" s="215">
        <v>30.9834</v>
      </c>
      <c r="F248" s="221">
        <f t="shared" si="319"/>
        <v>2.48</v>
      </c>
      <c r="G248" s="230">
        <f t="shared" si="317"/>
        <v>2.5</v>
      </c>
      <c r="H248" s="238">
        <f t="shared" si="318"/>
        <v>1.6</v>
      </c>
    </row>
    <row r="249" spans="1:11" ht="21.95" customHeight="1">
      <c r="B249" s="226"/>
      <c r="C249" s="215">
        <v>0.53249999999999997</v>
      </c>
      <c r="D249" s="215">
        <v>31.005500000000001</v>
      </c>
      <c r="E249" s="215">
        <v>30.987500000000001</v>
      </c>
      <c r="F249" s="221">
        <f t="shared" si="319"/>
        <v>2.44</v>
      </c>
      <c r="G249" s="231"/>
      <c r="H249" s="239"/>
    </row>
    <row r="250" spans="1:11" ht="21.95" customHeight="1">
      <c r="B250" s="226" t="s">
        <v>124</v>
      </c>
      <c r="C250" s="215">
        <v>0.56659999999999999</v>
      </c>
      <c r="D250" s="215">
        <v>31.299499999999998</v>
      </c>
      <c r="E250" s="215">
        <v>31.281199999999998</v>
      </c>
      <c r="F250" s="221">
        <f t="shared" si="319"/>
        <v>2.35</v>
      </c>
      <c r="G250" s="230">
        <f t="shared" si="317"/>
        <v>2.4</v>
      </c>
      <c r="H250" s="238">
        <f t="shared" si="318"/>
        <v>-1.25</v>
      </c>
    </row>
    <row r="251" spans="1:11" ht="21.95" customHeight="1">
      <c r="B251" s="226"/>
      <c r="C251" s="215">
        <v>0.57450000000000001</v>
      </c>
      <c r="D251" s="215">
        <v>31.302499999999998</v>
      </c>
      <c r="E251" s="215">
        <v>31.283799999999999</v>
      </c>
      <c r="F251" s="221">
        <f t="shared" si="319"/>
        <v>2.38</v>
      </c>
      <c r="G251" s="231"/>
      <c r="H251" s="239"/>
    </row>
    <row r="252" spans="1:11" ht="21.95" customHeight="1">
      <c r="B252" s="226" t="s">
        <v>125</v>
      </c>
      <c r="C252" s="215">
        <v>0.51529999999999998</v>
      </c>
      <c r="D252" s="215">
        <v>30.693999999999999</v>
      </c>
      <c r="E252" s="215">
        <v>30.676500000000001</v>
      </c>
      <c r="F252" s="221">
        <f t="shared" si="319"/>
        <v>2.4300000000000002</v>
      </c>
      <c r="G252" s="230">
        <f t="shared" si="317"/>
        <v>2.4</v>
      </c>
      <c r="H252" s="238">
        <f t="shared" si="318"/>
        <v>1.25</v>
      </c>
    </row>
    <row r="253" spans="1:11" ht="21.95" customHeight="1">
      <c r="B253" s="226"/>
      <c r="C253" s="215">
        <v>0.52149999999999996</v>
      </c>
      <c r="D253" s="215">
        <v>30.6995</v>
      </c>
      <c r="E253" s="215">
        <f>E252-D252+D253</f>
        <v>30.681999999999999</v>
      </c>
      <c r="F253" s="221">
        <f t="shared" si="319"/>
        <v>2.4</v>
      </c>
      <c r="G253" s="231"/>
      <c r="H253" s="239"/>
    </row>
    <row r="254" spans="1:11" ht="21.95" customHeight="1">
      <c r="B254" s="226" t="s">
        <v>126</v>
      </c>
      <c r="C254" s="215">
        <v>0.50280000000000002</v>
      </c>
      <c r="D254" s="215">
        <v>34.278199999999998</v>
      </c>
      <c r="E254" s="215">
        <v>34.2592</v>
      </c>
      <c r="F254" s="221">
        <f t="shared" si="319"/>
        <v>2.78</v>
      </c>
      <c r="G254" s="230">
        <f t="shared" si="317"/>
        <v>2.7</v>
      </c>
      <c r="H254" s="238">
        <f t="shared" si="318"/>
        <v>3.3330000000000002</v>
      </c>
    </row>
    <row r="255" spans="1:11" ht="21.95" customHeight="1">
      <c r="B255" s="226"/>
      <c r="C255" s="215">
        <v>0.5212</v>
      </c>
      <c r="D255" s="215">
        <v>34.279899999999998</v>
      </c>
      <c r="E255" s="215">
        <f>E254-D254+D255</f>
        <v>34.260899999999999</v>
      </c>
      <c r="F255" s="221">
        <f t="shared" si="319"/>
        <v>2.69</v>
      </c>
      <c r="G255" s="231"/>
      <c r="H255" s="239"/>
    </row>
    <row r="256" spans="1:11" ht="21.95" customHeight="1">
      <c r="B256" s="226" t="s">
        <v>127</v>
      </c>
      <c r="C256" s="215">
        <v>0.51929999999999998</v>
      </c>
      <c r="D256" s="215">
        <v>33.674999999999997</v>
      </c>
      <c r="E256" s="215">
        <v>33.657600000000002</v>
      </c>
      <c r="F256" s="221">
        <f t="shared" si="319"/>
        <v>2.39</v>
      </c>
      <c r="G256" s="230">
        <f t="shared" si="317"/>
        <v>2.4</v>
      </c>
      <c r="H256" s="238">
        <f t="shared" si="318"/>
        <v>0.83299999999999996</v>
      </c>
    </row>
    <row r="257" spans="1:8" ht="21.95" customHeight="1">
      <c r="B257" s="226"/>
      <c r="C257" s="215">
        <v>0.52229999999999999</v>
      </c>
      <c r="D257" s="215">
        <v>33.679499999999997</v>
      </c>
      <c r="E257" s="215">
        <f>E256-D256+D257</f>
        <v>33.662100000000002</v>
      </c>
      <c r="F257" s="221">
        <f t="shared" si="319"/>
        <v>2.37</v>
      </c>
      <c r="G257" s="231"/>
      <c r="H257" s="239"/>
    </row>
    <row r="258" spans="1:8" ht="21.95" customHeight="1">
      <c r="A258" s="213">
        <v>12.12</v>
      </c>
      <c r="B258" s="226" t="s">
        <v>128</v>
      </c>
      <c r="C258" s="215">
        <v>1.5693999999999999</v>
      </c>
      <c r="D258" s="215">
        <v>32.682899999999997</v>
      </c>
      <c r="E258" s="215">
        <v>32.665599999999998</v>
      </c>
      <c r="F258" s="221">
        <f t="shared" si="319"/>
        <v>0.78</v>
      </c>
      <c r="G258" s="230">
        <f t="shared" si="317"/>
        <v>0.8</v>
      </c>
      <c r="H258" s="238">
        <f t="shared" si="318"/>
        <v>5</v>
      </c>
    </row>
    <row r="259" spans="1:8" ht="21.95" customHeight="1">
      <c r="B259" s="226"/>
      <c r="C259" s="215">
        <v>1.6025</v>
      </c>
      <c r="D259" s="215">
        <v>32.685400000000001</v>
      </c>
      <c r="E259" s="215">
        <v>32.668500000000002</v>
      </c>
      <c r="F259" s="221">
        <f t="shared" si="319"/>
        <v>0.74</v>
      </c>
      <c r="G259" s="231"/>
      <c r="H259" s="239"/>
    </row>
    <row r="260" spans="1:8" ht="21.95" customHeight="1">
      <c r="B260" s="226" t="s">
        <v>129</v>
      </c>
      <c r="C260" s="215">
        <v>0.20430000000000001</v>
      </c>
      <c r="D260" s="215">
        <v>32.427500000000002</v>
      </c>
      <c r="E260" s="215">
        <v>32.406999999999996</v>
      </c>
      <c r="F260" s="221">
        <f t="shared" si="319"/>
        <v>7.59</v>
      </c>
      <c r="G260" s="230">
        <f t="shared" si="317"/>
        <v>7.6</v>
      </c>
      <c r="H260" s="238">
        <f t="shared" si="318"/>
        <v>-1.0529999999999999</v>
      </c>
    </row>
    <row r="261" spans="1:8" ht="21.75" customHeight="1">
      <c r="B261" s="226"/>
      <c r="C261" s="215">
        <v>0.20849999999999999</v>
      </c>
      <c r="D261" s="215">
        <v>32.412500000000001</v>
      </c>
      <c r="E261" s="215">
        <v>32.391500000000001</v>
      </c>
      <c r="F261" s="221">
        <f t="shared" si="319"/>
        <v>7.67</v>
      </c>
      <c r="G261" s="231"/>
      <c r="H261" s="239"/>
    </row>
    <row r="262" spans="1:8" ht="21.95" customHeight="1">
      <c r="A262" s="213">
        <v>12.14</v>
      </c>
      <c r="B262" s="226" t="s">
        <v>130</v>
      </c>
      <c r="C262" s="215">
        <v>1.0825</v>
      </c>
      <c r="D262" s="215">
        <v>33.372399999999999</v>
      </c>
      <c r="E262" s="215">
        <v>33.330199999999998</v>
      </c>
      <c r="F262" s="221">
        <f t="shared" ref="F262:F289" si="320">(D262-E262-0.005)/C262*100</f>
        <v>3.44</v>
      </c>
      <c r="G262" s="230">
        <f t="shared" ref="G262" si="321">(F262+F263)/2</f>
        <v>3.4</v>
      </c>
      <c r="H262" s="238">
        <f t="shared" ref="H262" si="322">(F262-F263)/G262*100</f>
        <v>-0.29399999999999998</v>
      </c>
    </row>
    <row r="263" spans="1:8" ht="21.95" customHeight="1">
      <c r="B263" s="226"/>
      <c r="C263" s="215">
        <v>1.1525000000000001</v>
      </c>
      <c r="D263" s="215">
        <v>33.375799999999998</v>
      </c>
      <c r="E263" s="215">
        <v>33.331000000000003</v>
      </c>
      <c r="F263" s="221">
        <f t="shared" si="320"/>
        <v>3.45</v>
      </c>
      <c r="G263" s="231"/>
      <c r="H263" s="239"/>
    </row>
    <row r="264" spans="1:8" ht="21.95" customHeight="1">
      <c r="B264" s="226" t="s">
        <v>131</v>
      </c>
      <c r="C264" s="215">
        <v>0.26869999999999999</v>
      </c>
      <c r="D264" s="215">
        <v>34.010399999999997</v>
      </c>
      <c r="E264" s="215">
        <v>34.002000000000002</v>
      </c>
      <c r="F264" s="221">
        <f t="shared" si="320"/>
        <v>1.27</v>
      </c>
      <c r="G264" s="230">
        <f t="shared" ref="G264:G282" si="323">(F264+F265)/2</f>
        <v>1.3</v>
      </c>
      <c r="H264" s="238">
        <f t="shared" ref="H264:H282" si="324">(F264-F265)/G264*100</f>
        <v>-0.76900000000000002</v>
      </c>
    </row>
    <row r="265" spans="1:8" ht="21.95" customHeight="1">
      <c r="B265" s="226"/>
      <c r="C265" s="215">
        <v>0.27450000000000002</v>
      </c>
      <c r="D265" s="215">
        <v>34.2515</v>
      </c>
      <c r="E265" s="215">
        <v>34.243000000000002</v>
      </c>
      <c r="F265" s="221">
        <f t="shared" si="320"/>
        <v>1.28</v>
      </c>
      <c r="G265" s="231"/>
      <c r="H265" s="239"/>
    </row>
    <row r="266" spans="1:8" ht="21.95" customHeight="1">
      <c r="A266" s="213">
        <v>12.25</v>
      </c>
      <c r="B266" s="226" t="s">
        <v>132</v>
      </c>
      <c r="C266" s="215">
        <v>1.06</v>
      </c>
      <c r="D266" s="215">
        <v>33.575600000000001</v>
      </c>
      <c r="E266" s="215">
        <v>33.563400000000001</v>
      </c>
      <c r="F266" s="221">
        <f t="shared" si="320"/>
        <v>0.68</v>
      </c>
      <c r="G266" s="230">
        <f t="shared" si="323"/>
        <v>0.7</v>
      </c>
      <c r="H266" s="230">
        <f t="shared" si="324"/>
        <v>-4.3</v>
      </c>
    </row>
    <row r="267" spans="1:8" ht="21.95" customHeight="1">
      <c r="B267" s="226"/>
      <c r="C267" s="215">
        <v>1.0565</v>
      </c>
      <c r="D267" s="215">
        <v>32.251399999999997</v>
      </c>
      <c r="E267" s="215">
        <v>32.238900000000001</v>
      </c>
      <c r="F267" s="221">
        <f t="shared" si="320"/>
        <v>0.71</v>
      </c>
      <c r="G267" s="231"/>
      <c r="H267" s="231"/>
    </row>
    <row r="268" spans="1:8" ht="21.95" customHeight="1">
      <c r="B268" s="228" t="s">
        <v>133</v>
      </c>
      <c r="C268" s="215">
        <v>0.51049999999999995</v>
      </c>
      <c r="D268" s="215">
        <v>35.053199999999997</v>
      </c>
      <c r="E268" s="215">
        <v>35.039000000000001</v>
      </c>
      <c r="F268" s="221">
        <f t="shared" si="320"/>
        <v>1.8</v>
      </c>
      <c r="G268" s="230">
        <f t="shared" si="323"/>
        <v>1.8</v>
      </c>
      <c r="H268" s="230">
        <f t="shared" si="324"/>
        <v>1.1000000000000001</v>
      </c>
    </row>
    <row r="269" spans="1:8" ht="21.95" customHeight="1">
      <c r="B269" s="228"/>
      <c r="C269" s="215">
        <v>0.52149999999999996</v>
      </c>
      <c r="D269" s="215">
        <v>33.2515</v>
      </c>
      <c r="E269" s="215">
        <v>33.237200000000001</v>
      </c>
      <c r="F269" s="221">
        <f t="shared" si="320"/>
        <v>1.78</v>
      </c>
      <c r="G269" s="231"/>
      <c r="H269" s="231"/>
    </row>
    <row r="270" spans="1:8" ht="21.95" customHeight="1">
      <c r="B270" s="228" t="s">
        <v>134</v>
      </c>
      <c r="C270" s="215">
        <v>0.6431</v>
      </c>
      <c r="D270" s="215">
        <v>34.274099999999997</v>
      </c>
      <c r="E270" s="215">
        <v>34.258299999999998</v>
      </c>
      <c r="F270" s="221">
        <f t="shared" si="320"/>
        <v>1.68</v>
      </c>
      <c r="G270" s="230">
        <f t="shared" si="323"/>
        <v>1.7</v>
      </c>
      <c r="H270" s="230">
        <f t="shared" si="324"/>
        <v>-1.8</v>
      </c>
    </row>
    <row r="271" spans="1:8" ht="21.95" customHeight="1">
      <c r="B271" s="228"/>
      <c r="C271" s="215">
        <v>0.58450000000000002</v>
      </c>
      <c r="D271" s="215">
        <v>33.012500000000003</v>
      </c>
      <c r="E271" s="215">
        <v>32.997500000000002</v>
      </c>
      <c r="F271" s="221">
        <f t="shared" si="320"/>
        <v>1.71</v>
      </c>
      <c r="G271" s="231"/>
      <c r="H271" s="231"/>
    </row>
    <row r="272" spans="1:8" ht="21.95" customHeight="1">
      <c r="A272" s="213">
        <v>12.28</v>
      </c>
      <c r="B272" s="228" t="s">
        <v>135</v>
      </c>
      <c r="C272" s="215">
        <v>0.67179999999999995</v>
      </c>
      <c r="D272" s="215">
        <v>36.191800000000001</v>
      </c>
      <c r="E272" s="215">
        <v>36.148800000000001</v>
      </c>
      <c r="F272" s="221">
        <f t="shared" si="320"/>
        <v>5.66</v>
      </c>
      <c r="G272" s="230">
        <f t="shared" si="323"/>
        <v>5.7</v>
      </c>
      <c r="H272" s="230">
        <f t="shared" si="324"/>
        <v>-2.6</v>
      </c>
    </row>
    <row r="273" spans="1:8" ht="21.95" customHeight="1">
      <c r="B273" s="228"/>
      <c r="C273" s="215">
        <v>0.65210000000000001</v>
      </c>
      <c r="D273" s="215">
        <v>35.125399999999999</v>
      </c>
      <c r="E273" s="215">
        <v>35.082500000000003</v>
      </c>
      <c r="F273" s="221">
        <f t="shared" si="320"/>
        <v>5.81</v>
      </c>
      <c r="G273" s="231"/>
      <c r="H273" s="231"/>
    </row>
    <row r="274" spans="1:8" ht="21.95" customHeight="1">
      <c r="B274" s="228" t="s">
        <v>136</v>
      </c>
      <c r="C274" s="215">
        <v>0.59870000000000001</v>
      </c>
      <c r="D274" s="215">
        <v>34.265799999999999</v>
      </c>
      <c r="E274" s="215">
        <v>34.243699999999997</v>
      </c>
      <c r="F274" s="221">
        <f t="shared" si="320"/>
        <v>2.86</v>
      </c>
      <c r="G274" s="230">
        <f t="shared" si="323"/>
        <v>2.9</v>
      </c>
      <c r="H274" s="230">
        <f t="shared" si="324"/>
        <v>-1.7</v>
      </c>
    </row>
    <row r="275" spans="1:8" ht="21.95" customHeight="1">
      <c r="B275" s="228"/>
      <c r="C275" s="215">
        <v>0.62119999999999997</v>
      </c>
      <c r="D275" s="215">
        <v>35.332599999999999</v>
      </c>
      <c r="E275" s="215">
        <v>35.3095</v>
      </c>
      <c r="F275" s="221">
        <f t="shared" si="320"/>
        <v>2.91</v>
      </c>
      <c r="G275" s="231"/>
      <c r="H275" s="231"/>
    </row>
    <row r="276" spans="1:8" ht="21.95" customHeight="1">
      <c r="A276" s="221">
        <v>12.3</v>
      </c>
      <c r="B276" s="226" t="s">
        <v>137</v>
      </c>
      <c r="C276" s="215">
        <v>0.52290000000000003</v>
      </c>
      <c r="D276" s="215">
        <v>32.762799999999999</v>
      </c>
      <c r="E276" s="215">
        <v>32.751399999999997</v>
      </c>
      <c r="F276" s="221">
        <f t="shared" si="320"/>
        <v>1.22</v>
      </c>
      <c r="G276" s="230">
        <f t="shared" si="323"/>
        <v>1.2</v>
      </c>
      <c r="H276" s="230">
        <f t="shared" si="324"/>
        <v>-0.8</v>
      </c>
    </row>
    <row r="277" spans="1:8" ht="21.95" customHeight="1">
      <c r="B277" s="226"/>
      <c r="C277" s="215">
        <v>0.51270000000000004</v>
      </c>
      <c r="D277" s="215">
        <v>30.2133</v>
      </c>
      <c r="E277" s="215">
        <v>30.202000000000002</v>
      </c>
      <c r="F277" s="221">
        <f t="shared" si="320"/>
        <v>1.23</v>
      </c>
      <c r="G277" s="231"/>
      <c r="H277" s="231"/>
    </row>
    <row r="278" spans="1:8" ht="21.95" customHeight="1">
      <c r="B278" s="226" t="s">
        <v>138</v>
      </c>
      <c r="C278" s="215">
        <v>0.53910000000000002</v>
      </c>
      <c r="D278" s="215">
        <v>35.206000000000003</v>
      </c>
      <c r="E278" s="215">
        <v>35.200299999999999</v>
      </c>
      <c r="F278" s="221">
        <f t="shared" si="320"/>
        <v>0.13</v>
      </c>
      <c r="G278" s="230">
        <f t="shared" si="323"/>
        <v>0.1</v>
      </c>
      <c r="H278" s="230">
        <f t="shared" si="324"/>
        <v>0</v>
      </c>
    </row>
    <row r="279" spans="1:8" ht="21.95" customHeight="1">
      <c r="B279" s="226"/>
      <c r="C279" s="215">
        <v>0.53749999999999998</v>
      </c>
      <c r="D279" s="215">
        <v>34.170499999999997</v>
      </c>
      <c r="E279" s="215">
        <v>34.1648</v>
      </c>
      <c r="F279" s="221">
        <f t="shared" si="320"/>
        <v>0.13</v>
      </c>
      <c r="G279" s="231"/>
      <c r="H279" s="231"/>
    </row>
    <row r="280" spans="1:8" ht="21.95" customHeight="1">
      <c r="B280" s="226" t="s">
        <v>139</v>
      </c>
      <c r="C280" s="215">
        <v>0.59550000000000003</v>
      </c>
      <c r="D280" s="215">
        <v>34.505800000000001</v>
      </c>
      <c r="E280" s="215">
        <v>34.4998</v>
      </c>
      <c r="F280" s="221">
        <f t="shared" si="320"/>
        <v>0.17</v>
      </c>
      <c r="G280" s="230">
        <f t="shared" si="323"/>
        <v>0.5</v>
      </c>
      <c r="H280" s="230">
        <f t="shared" si="324"/>
        <v>-148</v>
      </c>
    </row>
    <row r="281" spans="1:8" ht="21.95" customHeight="1">
      <c r="B281" s="226"/>
      <c r="C281" s="215">
        <v>0.55110000000000003</v>
      </c>
      <c r="D281" s="215">
        <v>32.110500000000002</v>
      </c>
      <c r="E281" s="215">
        <v>32.100499999999997</v>
      </c>
      <c r="F281" s="221">
        <f t="shared" si="320"/>
        <v>0.91</v>
      </c>
      <c r="G281" s="231"/>
      <c r="H281" s="231"/>
    </row>
    <row r="282" spans="1:8" ht="21.95" customHeight="1">
      <c r="A282" s="213">
        <v>1.1599999999999999</v>
      </c>
      <c r="B282" s="226" t="s">
        <v>140</v>
      </c>
      <c r="C282" s="215">
        <v>1.5275000000000001</v>
      </c>
      <c r="D282" s="215">
        <v>35.037300000000002</v>
      </c>
      <c r="E282" s="215">
        <v>34.996000000000002</v>
      </c>
      <c r="F282" s="221">
        <f t="shared" si="320"/>
        <v>2.38</v>
      </c>
      <c r="G282" s="230">
        <f t="shared" si="323"/>
        <v>2.4</v>
      </c>
      <c r="H282" s="230">
        <f t="shared" si="324"/>
        <v>2.5</v>
      </c>
    </row>
    <row r="283" spans="1:8" ht="21.95" customHeight="1">
      <c r="B283" s="226"/>
      <c r="C283" s="215">
        <v>1.643</v>
      </c>
      <c r="D283" s="215">
        <v>35.9482</v>
      </c>
      <c r="E283" s="215">
        <v>35.905099999999997</v>
      </c>
      <c r="F283" s="221">
        <f t="shared" si="320"/>
        <v>2.3199999999999998</v>
      </c>
      <c r="G283" s="231"/>
      <c r="H283" s="231"/>
    </row>
    <row r="284" spans="1:8" ht="21.95" customHeight="1">
      <c r="A284" s="221">
        <v>1.2</v>
      </c>
      <c r="B284" s="226" t="s">
        <v>140</v>
      </c>
      <c r="C284" s="215">
        <v>1.6048</v>
      </c>
      <c r="D284" s="215">
        <v>34.146799999999999</v>
      </c>
      <c r="E284" s="215">
        <v>34.093800000000002</v>
      </c>
      <c r="F284" s="221">
        <f t="shared" si="320"/>
        <v>2.99</v>
      </c>
      <c r="G284" s="230">
        <f t="shared" ref="G284" si="325">(F284+F285)/2</f>
        <v>2.8</v>
      </c>
      <c r="H284" s="230">
        <f t="shared" ref="H284" si="326">(F284-F285)/G284*100</f>
        <v>13.6</v>
      </c>
    </row>
    <row r="285" spans="1:8" ht="21.95" customHeight="1">
      <c r="B285" s="226"/>
      <c r="C285" s="215">
        <v>1.5178</v>
      </c>
      <c r="D285" s="215">
        <v>36.155700000000003</v>
      </c>
      <c r="E285" s="215">
        <v>36.1111</v>
      </c>
      <c r="F285" s="221">
        <f t="shared" si="320"/>
        <v>2.61</v>
      </c>
      <c r="G285" s="231"/>
      <c r="H285" s="231"/>
    </row>
    <row r="286" spans="1:8" ht="21.95" customHeight="1">
      <c r="B286" s="226" t="s">
        <v>141</v>
      </c>
      <c r="C286" s="215">
        <v>0.51939999999999997</v>
      </c>
      <c r="D286" s="215">
        <v>39.648200000000003</v>
      </c>
      <c r="E286" s="215">
        <v>39.587400000000002</v>
      </c>
      <c r="F286" s="221">
        <f t="shared" si="320"/>
        <v>10.74</v>
      </c>
      <c r="G286" s="230" t="e">
        <f t="shared" ref="G286" si="327">(F286+F287)/2</f>
        <v>#DIV/0!</v>
      </c>
      <c r="H286" s="230" t="e">
        <f t="shared" ref="H286" si="328">(F286-F287)/G286*100</f>
        <v>#DIV/0!</v>
      </c>
    </row>
    <row r="287" spans="1:8" ht="21.95" customHeight="1">
      <c r="B287" s="226"/>
      <c r="F287" s="221" t="e">
        <f t="shared" si="320"/>
        <v>#DIV/0!</v>
      </c>
      <c r="G287" s="231"/>
      <c r="H287" s="231"/>
    </row>
    <row r="288" spans="1:8" ht="21.95" customHeight="1">
      <c r="A288" s="213">
        <v>1.21</v>
      </c>
      <c r="B288" s="227" t="s">
        <v>142</v>
      </c>
      <c r="C288" s="215">
        <v>0.58560000000000001</v>
      </c>
      <c r="D288" s="215">
        <v>31.395600000000002</v>
      </c>
      <c r="E288" s="215">
        <v>31.3873</v>
      </c>
      <c r="F288" s="221">
        <f t="shared" si="320"/>
        <v>0.56000000000000005</v>
      </c>
      <c r="G288" s="230">
        <f t="shared" ref="G288" si="329">(F288+F289)/2</f>
        <v>0.5</v>
      </c>
      <c r="H288" s="230">
        <f t="shared" ref="H288" si="330">(F288-F289)/G288*100</f>
        <v>6</v>
      </c>
    </row>
    <row r="289" spans="1:8" ht="21.95" customHeight="1">
      <c r="B289" s="227"/>
      <c r="C289" s="215">
        <v>0.56850000000000001</v>
      </c>
      <c r="D289" s="215">
        <v>31.215199999999999</v>
      </c>
      <c r="E289" s="215">
        <v>31.2072</v>
      </c>
      <c r="F289" s="221">
        <f t="shared" si="320"/>
        <v>0.53</v>
      </c>
      <c r="G289" s="231"/>
      <c r="H289" s="231"/>
    </row>
    <row r="290" spans="1:8" ht="21.95" customHeight="1">
      <c r="A290" s="213">
        <v>1.22</v>
      </c>
      <c r="B290" s="227" t="s">
        <v>141</v>
      </c>
      <c r="C290" s="215">
        <v>0.56299999999999994</v>
      </c>
      <c r="D290" s="215">
        <v>33.490299999999998</v>
      </c>
      <c r="E290" s="215">
        <v>33.4499</v>
      </c>
      <c r="F290" s="221">
        <f t="shared" ref="F290:F291" si="331">(D290-E290-0.005)/C290*100</f>
        <v>6.29</v>
      </c>
      <c r="G290" s="230">
        <f t="shared" ref="G290" si="332">(F290+F291)/2</f>
        <v>6.4</v>
      </c>
      <c r="H290" s="230">
        <f t="shared" ref="H290" si="333">(F290-F291)/G290*100</f>
        <v>-2.5</v>
      </c>
    </row>
    <row r="291" spans="1:8" ht="21.95" customHeight="1">
      <c r="B291" s="227"/>
      <c r="C291" s="215">
        <v>0.53610000000000002</v>
      </c>
      <c r="D291" s="215">
        <v>31.248200000000001</v>
      </c>
      <c r="E291" s="215">
        <v>31.208600000000001</v>
      </c>
      <c r="F291" s="221">
        <f t="shared" si="331"/>
        <v>6.45</v>
      </c>
      <c r="G291" s="231"/>
      <c r="H291" s="231"/>
    </row>
    <row r="292" spans="1:8" ht="21.95" customHeight="1">
      <c r="A292" s="213">
        <v>1.24</v>
      </c>
      <c r="B292" s="227" t="s">
        <v>143</v>
      </c>
      <c r="C292" s="215">
        <v>0.50880000000000003</v>
      </c>
      <c r="D292" s="215">
        <v>31.157299999999999</v>
      </c>
      <c r="E292" s="215">
        <v>31.1373</v>
      </c>
      <c r="F292" s="221">
        <f t="shared" ref="F292:F301" si="334">(D292-E292-0.005)/C292*100</f>
        <v>2.95</v>
      </c>
      <c r="G292" s="230">
        <f t="shared" ref="G292" si="335">(F292+F293)/2</f>
        <v>2.9</v>
      </c>
      <c r="H292" s="230">
        <f t="shared" ref="H292" si="336">(F292-F293)/G292*100</f>
        <v>2.1</v>
      </c>
    </row>
    <row r="293" spans="1:8" ht="21.95" customHeight="1">
      <c r="B293" s="227"/>
      <c r="C293" s="215">
        <v>0.51280000000000003</v>
      </c>
      <c r="D293" s="215">
        <v>31.159300000000002</v>
      </c>
      <c r="E293" s="215">
        <v>31.139500000000002</v>
      </c>
      <c r="F293" s="221">
        <f t="shared" si="334"/>
        <v>2.89</v>
      </c>
      <c r="G293" s="231"/>
      <c r="H293" s="231"/>
    </row>
    <row r="294" spans="1:8" ht="21.95" customHeight="1">
      <c r="A294" s="213">
        <v>1.24</v>
      </c>
      <c r="B294" s="227" t="s">
        <v>144</v>
      </c>
      <c r="C294" s="215">
        <v>0.2097</v>
      </c>
      <c r="D294" s="215">
        <v>31.898700000000002</v>
      </c>
      <c r="E294" s="215">
        <v>31.8873</v>
      </c>
      <c r="F294" s="221">
        <f t="shared" si="334"/>
        <v>3.05</v>
      </c>
      <c r="G294" s="230">
        <f t="shared" ref="G294" si="337">(F294+F295)/2</f>
        <v>3.1</v>
      </c>
      <c r="H294" s="230">
        <f t="shared" ref="H294" si="338">(F294-F295)/G294*100</f>
        <v>-0.3</v>
      </c>
    </row>
    <row r="295" spans="1:8" ht="21.95" customHeight="1">
      <c r="B295" s="227"/>
      <c r="C295" s="215">
        <v>0.23549999999999999</v>
      </c>
      <c r="D295" s="215">
        <v>33.5563</v>
      </c>
      <c r="E295" s="215">
        <v>33.5441</v>
      </c>
      <c r="F295" s="221">
        <f t="shared" si="334"/>
        <v>3.06</v>
      </c>
      <c r="G295" s="231"/>
      <c r="H295" s="231"/>
    </row>
    <row r="296" spans="1:8" ht="21.95" customHeight="1">
      <c r="A296" s="213">
        <v>1.31</v>
      </c>
      <c r="B296" s="227" t="s">
        <v>145</v>
      </c>
      <c r="C296" s="215">
        <v>0.50529999999999997</v>
      </c>
      <c r="D296" s="215">
        <v>35.149700000000003</v>
      </c>
      <c r="E296" s="215">
        <v>35.011200000000002</v>
      </c>
      <c r="F296" s="221">
        <f t="shared" si="334"/>
        <v>26.42</v>
      </c>
      <c r="G296" s="230">
        <f t="shared" ref="G296" si="339">(F296+F297)/2</f>
        <v>26.4</v>
      </c>
      <c r="H296" s="230">
        <f t="shared" ref="H296" si="340">(F296-F297)/G296*100</f>
        <v>0.2</v>
      </c>
    </row>
    <row r="297" spans="1:8" ht="21.95" customHeight="1">
      <c r="B297" s="227"/>
      <c r="C297" s="215">
        <v>0.50229999999999997</v>
      </c>
      <c r="D297" s="215">
        <v>36.251399999999997</v>
      </c>
      <c r="E297" s="215">
        <v>36.113999999999997</v>
      </c>
      <c r="F297" s="221">
        <f t="shared" si="334"/>
        <v>26.36</v>
      </c>
      <c r="G297" s="231"/>
      <c r="H297" s="231"/>
    </row>
    <row r="298" spans="1:8" ht="21.95" customHeight="1">
      <c r="B298" s="227" t="s">
        <v>146</v>
      </c>
      <c r="C298" s="215">
        <v>1.103</v>
      </c>
      <c r="D298" s="215">
        <v>36.325299999999999</v>
      </c>
      <c r="E298" s="215">
        <v>35.801000000000002</v>
      </c>
      <c r="F298" s="221">
        <f t="shared" si="334"/>
        <v>47.08</v>
      </c>
      <c r="G298" s="230">
        <f t="shared" ref="G298" si="341">(F298+F299)/2</f>
        <v>46.9</v>
      </c>
      <c r="H298" s="230">
        <f t="shared" ref="H298" si="342">(F298-F299)/G298*100</f>
        <v>0.9</v>
      </c>
    </row>
    <row r="299" spans="1:8" ht="21.95" customHeight="1">
      <c r="B299" s="227"/>
      <c r="C299" s="215">
        <v>1.1125</v>
      </c>
      <c r="D299" s="215">
        <v>35.265000000000001</v>
      </c>
      <c r="E299" s="215">
        <f>E298-D298+D299</f>
        <v>34.740699999999997</v>
      </c>
      <c r="F299" s="221">
        <f t="shared" si="334"/>
        <v>46.68</v>
      </c>
      <c r="G299" s="231"/>
      <c r="H299" s="231"/>
    </row>
    <row r="300" spans="1:8" ht="21.95" customHeight="1">
      <c r="B300" s="227" t="s">
        <v>147</v>
      </c>
      <c r="C300" s="215">
        <v>1.1158999999999999</v>
      </c>
      <c r="D300" s="215">
        <v>33.3474</v>
      </c>
      <c r="E300" s="215">
        <v>32.758699999999997</v>
      </c>
      <c r="F300" s="221">
        <f t="shared" si="334"/>
        <v>52.31</v>
      </c>
      <c r="G300" s="230">
        <f t="shared" ref="G300" si="343">(F300+F301)/2</f>
        <v>52.2</v>
      </c>
      <c r="H300" s="230">
        <f t="shared" ref="H300" si="344">(F300-F301)/G300*100</f>
        <v>0.4</v>
      </c>
    </row>
    <row r="301" spans="1:8" ht="21.95" customHeight="1">
      <c r="B301" s="227"/>
      <c r="C301" s="215">
        <v>1.1205000000000001</v>
      </c>
      <c r="D301" s="215">
        <v>33.125599999999999</v>
      </c>
      <c r="E301" s="215">
        <f>E300-D300+D301</f>
        <v>32.536900000000003</v>
      </c>
      <c r="F301" s="221">
        <f t="shared" si="334"/>
        <v>52.09</v>
      </c>
      <c r="G301" s="231"/>
      <c r="H301" s="231"/>
    </row>
    <row r="302" spans="1:8" ht="21.95" customHeight="1">
      <c r="A302" s="213">
        <v>2.2999999999999998</v>
      </c>
      <c r="B302" s="227" t="s">
        <v>148</v>
      </c>
      <c r="C302" s="215">
        <v>0.50219999999999998</v>
      </c>
      <c r="D302" s="215">
        <v>42.404499999999999</v>
      </c>
      <c r="E302" s="215">
        <v>42.1569</v>
      </c>
      <c r="F302" s="221">
        <f t="shared" ref="F302:F329" si="345">(D302-E302-0.005)/C302*100</f>
        <v>48.31</v>
      </c>
      <c r="G302" s="230">
        <f t="shared" ref="G302" si="346">(F302+F303)/2</f>
        <v>47.8</v>
      </c>
      <c r="H302" s="230">
        <f t="shared" ref="H302" si="347">(F302-F303)/G302*100</f>
        <v>2</v>
      </c>
    </row>
    <row r="303" spans="1:8" ht="21.95" customHeight="1">
      <c r="B303" s="227"/>
      <c r="C303" s="215">
        <v>0.51219999999999999</v>
      </c>
      <c r="D303" s="215">
        <v>40.3215</v>
      </c>
      <c r="E303" s="215">
        <f>E302-D302+D303</f>
        <v>40.073900000000002</v>
      </c>
      <c r="F303" s="221">
        <f t="shared" si="345"/>
        <v>47.36</v>
      </c>
      <c r="G303" s="231"/>
      <c r="H303" s="231"/>
    </row>
    <row r="304" spans="1:8" ht="21.95" customHeight="1">
      <c r="B304" s="227" t="s">
        <v>149</v>
      </c>
      <c r="C304" s="215">
        <v>0.50990000000000002</v>
      </c>
      <c r="D304" s="215">
        <v>41.967300000000002</v>
      </c>
      <c r="E304" s="215">
        <v>41.7149</v>
      </c>
      <c r="F304" s="221">
        <f t="shared" si="345"/>
        <v>48.52</v>
      </c>
      <c r="G304" s="230">
        <f t="shared" ref="G304" si="348">(F304+F305)/2</f>
        <v>48.4</v>
      </c>
      <c r="H304" s="230">
        <f t="shared" ref="H304" si="349">(F304-F305)/G304*100</f>
        <v>0.4</v>
      </c>
    </row>
    <row r="305" spans="2:8" ht="21.95" customHeight="1">
      <c r="B305" s="227"/>
      <c r="C305" s="215">
        <v>0.51200000000000001</v>
      </c>
      <c r="D305" s="215">
        <v>40.325600000000001</v>
      </c>
      <c r="E305" s="215">
        <f>E304-D304+D305</f>
        <v>40.0732</v>
      </c>
      <c r="F305" s="221">
        <f t="shared" si="345"/>
        <v>48.32</v>
      </c>
      <c r="G305" s="231"/>
      <c r="H305" s="231"/>
    </row>
    <row r="306" spans="2:8" ht="21.95" customHeight="1">
      <c r="B306" s="227" t="s">
        <v>150</v>
      </c>
      <c r="C306" s="215">
        <v>0.58389999999999997</v>
      </c>
      <c r="D306" s="215">
        <v>41.087699999999998</v>
      </c>
      <c r="E306" s="215">
        <v>40.787500000000001</v>
      </c>
      <c r="F306" s="221">
        <f t="shared" si="345"/>
        <v>50.56</v>
      </c>
      <c r="G306" s="230">
        <f t="shared" ref="G306" si="350">(F306+F307)/2</f>
        <v>49.9</v>
      </c>
      <c r="H306" s="230">
        <f t="shared" ref="H306" si="351">(F306-F307)/G306*100</f>
        <v>2.5</v>
      </c>
    </row>
    <row r="307" spans="2:8" ht="21.95" customHeight="1">
      <c r="B307" s="227"/>
      <c r="C307" s="215">
        <v>0.59850000000000003</v>
      </c>
      <c r="D307" s="215">
        <v>42.362499999999997</v>
      </c>
      <c r="E307" s="215">
        <f>E306-D306+D307</f>
        <v>42.0623</v>
      </c>
      <c r="F307" s="221">
        <f t="shared" si="345"/>
        <v>49.32</v>
      </c>
      <c r="G307" s="231"/>
      <c r="H307" s="231"/>
    </row>
    <row r="308" spans="2:8" ht="21.95" customHeight="1">
      <c r="B308" s="227" t="s">
        <v>151</v>
      </c>
      <c r="C308" s="215">
        <v>0.5151</v>
      </c>
      <c r="D308" s="215">
        <v>42.377400000000002</v>
      </c>
      <c r="E308" s="215">
        <v>42.116399999999999</v>
      </c>
      <c r="F308" s="221">
        <f t="shared" si="345"/>
        <v>49.7</v>
      </c>
      <c r="G308" s="230">
        <f t="shared" ref="G308" si="352">(F308+F309)/2</f>
        <v>49.2</v>
      </c>
      <c r="H308" s="230">
        <f t="shared" ref="H308" si="353">(F308-F309)/G308*100</f>
        <v>2.2000000000000002</v>
      </c>
    </row>
    <row r="309" spans="2:8" ht="21.95" customHeight="1">
      <c r="B309" s="227"/>
      <c r="C309" s="215">
        <v>0.52629999999999999</v>
      </c>
      <c r="D309" s="215">
        <v>42.110199999999999</v>
      </c>
      <c r="E309" s="215">
        <f>E308-D308+D309</f>
        <v>41.849200000000003</v>
      </c>
      <c r="F309" s="221">
        <f t="shared" si="345"/>
        <v>48.64</v>
      </c>
      <c r="G309" s="231"/>
      <c r="H309" s="231"/>
    </row>
    <row r="310" spans="2:8" ht="21.95" customHeight="1">
      <c r="B310" s="227" t="s">
        <v>152</v>
      </c>
      <c r="C310" s="215">
        <v>0.60929999999999995</v>
      </c>
      <c r="D310" s="215">
        <v>42.525500000000001</v>
      </c>
      <c r="E310" s="215">
        <v>42.2149</v>
      </c>
      <c r="F310" s="221">
        <f t="shared" si="345"/>
        <v>50.16</v>
      </c>
      <c r="G310" s="230">
        <f t="shared" ref="G310" si="354">(F310+F311)/2</f>
        <v>50</v>
      </c>
      <c r="H310" s="230">
        <f t="shared" ref="H310" si="355">(F310-F311)/G310*100</f>
        <v>0.5</v>
      </c>
    </row>
    <row r="311" spans="2:8" ht="21.95" customHeight="1">
      <c r="B311" s="227"/>
      <c r="C311" s="215">
        <v>0.61250000000000004</v>
      </c>
      <c r="D311" s="215">
        <v>41.326500000000003</v>
      </c>
      <c r="E311" s="215">
        <f>E310-D310+D311</f>
        <v>41.015900000000002</v>
      </c>
      <c r="F311" s="221">
        <f t="shared" si="345"/>
        <v>49.89</v>
      </c>
      <c r="G311" s="231"/>
      <c r="H311" s="231"/>
    </row>
    <row r="312" spans="2:8" ht="21.95" customHeight="1">
      <c r="B312" s="227" t="s">
        <v>153</v>
      </c>
      <c r="C312" s="215">
        <v>0.51759999999999995</v>
      </c>
      <c r="D312" s="215">
        <v>42.573799999999999</v>
      </c>
      <c r="E312" s="215">
        <v>42.304200000000002</v>
      </c>
      <c r="F312" s="221">
        <f t="shared" si="345"/>
        <v>51.12</v>
      </c>
      <c r="G312" s="230">
        <f t="shared" ref="G312" si="356">(F312+F313)/2</f>
        <v>51</v>
      </c>
      <c r="H312" s="230">
        <f t="shared" ref="H312" si="357">(F312-F313)/G312*100</f>
        <v>0.5</v>
      </c>
    </row>
    <row r="313" spans="2:8" ht="21.95" customHeight="1">
      <c r="B313" s="227"/>
      <c r="C313" s="215">
        <v>0.52010000000000001</v>
      </c>
      <c r="D313" s="215">
        <v>43.110199999999999</v>
      </c>
      <c r="E313" s="215">
        <f>E312-D312+D313</f>
        <v>42.840600000000002</v>
      </c>
      <c r="F313" s="221">
        <f t="shared" si="345"/>
        <v>50.87</v>
      </c>
      <c r="G313" s="231"/>
      <c r="H313" s="231"/>
    </row>
    <row r="314" spans="2:8" ht="21.95" customHeight="1">
      <c r="B314" s="227" t="s">
        <v>154</v>
      </c>
      <c r="C314" s="215">
        <v>0.51080000000000003</v>
      </c>
      <c r="D314" s="215">
        <v>42.865099999999998</v>
      </c>
      <c r="E314" s="215">
        <v>42.627000000000002</v>
      </c>
      <c r="F314" s="221">
        <f t="shared" si="345"/>
        <v>45.63</v>
      </c>
      <c r="G314" s="230">
        <f t="shared" ref="G314" si="358">(F314+F315)/2</f>
        <v>45.5</v>
      </c>
      <c r="H314" s="230">
        <f t="shared" ref="H314" si="359">(F314-F315)/G314*100</f>
        <v>0.5</v>
      </c>
    </row>
    <row r="315" spans="2:8" ht="21.95" customHeight="1">
      <c r="B315" s="227"/>
      <c r="C315" s="215">
        <v>0.51349999999999996</v>
      </c>
      <c r="D315" s="215">
        <v>40.362499999999997</v>
      </c>
      <c r="E315" s="215">
        <f>E314-D314+D315</f>
        <v>40.124400000000001</v>
      </c>
      <c r="F315" s="221">
        <f t="shared" si="345"/>
        <v>45.39</v>
      </c>
      <c r="G315" s="231"/>
      <c r="H315" s="231"/>
    </row>
    <row r="316" spans="2:8" ht="21.95" customHeight="1">
      <c r="B316" s="227" t="s">
        <v>155</v>
      </c>
      <c r="C316" s="215">
        <v>0.505</v>
      </c>
      <c r="D316" s="215">
        <v>41.5458</v>
      </c>
      <c r="E316" s="215">
        <v>41.320099999999996</v>
      </c>
      <c r="F316" s="221">
        <f t="shared" si="345"/>
        <v>43.7</v>
      </c>
      <c r="G316" s="230">
        <f t="shared" ref="G316" si="360">(F316+F317)/2</f>
        <v>43.4</v>
      </c>
      <c r="H316" s="230">
        <f t="shared" ref="H316" si="361">(F316-F317)/G316*100</f>
        <v>1.4</v>
      </c>
    </row>
    <row r="317" spans="2:8" ht="21.95" customHeight="1">
      <c r="B317" s="227"/>
      <c r="C317" s="215">
        <v>0.51229999999999998</v>
      </c>
      <c r="D317" s="215">
        <v>41.634999999999998</v>
      </c>
      <c r="E317" s="215">
        <f>E316-D316+D317</f>
        <v>41.409300000000002</v>
      </c>
      <c r="F317" s="221">
        <f t="shared" si="345"/>
        <v>43.08</v>
      </c>
      <c r="G317" s="231"/>
      <c r="H317" s="231"/>
    </row>
    <row r="318" spans="2:8" ht="21.95" customHeight="1">
      <c r="B318" s="227" t="s">
        <v>156</v>
      </c>
      <c r="C318" s="215">
        <v>0.60740000000000005</v>
      </c>
      <c r="D318" s="215">
        <v>42.639899999999997</v>
      </c>
      <c r="E318" s="215">
        <v>42.336799999999997</v>
      </c>
      <c r="F318" s="221">
        <f t="shared" si="345"/>
        <v>49.08</v>
      </c>
      <c r="G318" s="230">
        <f t="shared" ref="G318" si="362">(F318+F319)/2</f>
        <v>49.4</v>
      </c>
      <c r="H318" s="230">
        <f t="shared" ref="H318" si="363">(F318-F319)/G318*100</f>
        <v>-1.5</v>
      </c>
    </row>
    <row r="319" spans="2:8" ht="21.95" customHeight="1">
      <c r="B319" s="227"/>
      <c r="C319" s="215">
        <v>0.59850000000000003</v>
      </c>
      <c r="D319" s="215">
        <v>42.3215</v>
      </c>
      <c r="E319" s="215">
        <f>E318-D318+D319</f>
        <v>42.0184</v>
      </c>
      <c r="F319" s="221">
        <f t="shared" si="345"/>
        <v>49.81</v>
      </c>
      <c r="G319" s="231"/>
      <c r="H319" s="231"/>
    </row>
    <row r="320" spans="2:8" ht="21.95" customHeight="1">
      <c r="B320" s="227" t="s">
        <v>157</v>
      </c>
      <c r="C320" s="215">
        <v>0.53120000000000001</v>
      </c>
      <c r="D320" s="215">
        <v>41.659799999999997</v>
      </c>
      <c r="E320" s="215">
        <v>41.3994</v>
      </c>
      <c r="F320" s="221">
        <f t="shared" si="345"/>
        <v>48.08</v>
      </c>
      <c r="G320" s="230">
        <f t="shared" ref="G320" si="364">(F320+F321)/2</f>
        <v>47.2</v>
      </c>
      <c r="H320" s="230">
        <f t="shared" ref="H320" si="365">(F320-F321)/G320*100</f>
        <v>3.7</v>
      </c>
    </row>
    <row r="321" spans="1:8" ht="21.95" customHeight="1">
      <c r="B321" s="227"/>
      <c r="C321" s="215">
        <v>0.55120000000000002</v>
      </c>
      <c r="D321" s="215">
        <v>40.326500000000003</v>
      </c>
      <c r="E321" s="215">
        <f>E320-D320+D321</f>
        <v>40.066099999999999</v>
      </c>
      <c r="F321" s="221">
        <f t="shared" si="345"/>
        <v>46.34</v>
      </c>
      <c r="G321" s="231"/>
      <c r="H321" s="231"/>
    </row>
    <row r="322" spans="1:8" ht="21.95" customHeight="1">
      <c r="B322" s="227" t="s">
        <v>158</v>
      </c>
      <c r="C322" s="215">
        <v>0.52029999999999998</v>
      </c>
      <c r="D322" s="215">
        <v>40.690100000000001</v>
      </c>
      <c r="E322" s="215">
        <v>40.658999999999999</v>
      </c>
      <c r="F322" s="221">
        <f t="shared" si="345"/>
        <v>5.0199999999999996</v>
      </c>
      <c r="G322" s="230">
        <f t="shared" ref="G322" si="366">(F322+F323)/2</f>
        <v>5.0999999999999996</v>
      </c>
      <c r="H322" s="230">
        <f t="shared" ref="H322" si="367">(F322-F323)/G322*100</f>
        <v>-3.5</v>
      </c>
    </row>
    <row r="323" spans="1:8" ht="21.95" customHeight="1">
      <c r="B323" s="227"/>
      <c r="C323" s="215">
        <v>0.56140000000000001</v>
      </c>
      <c r="D323" s="215">
        <v>41.343600000000002</v>
      </c>
      <c r="E323" s="215">
        <v>41.309399999999997</v>
      </c>
      <c r="F323" s="221">
        <f t="shared" si="345"/>
        <v>5.2</v>
      </c>
      <c r="G323" s="231"/>
      <c r="H323" s="231"/>
    </row>
    <row r="324" spans="1:8" ht="21.95" customHeight="1">
      <c r="A324" s="213">
        <v>2.6</v>
      </c>
      <c r="B324" s="227" t="s">
        <v>159</v>
      </c>
      <c r="C324" s="215">
        <v>0.51819999999999999</v>
      </c>
      <c r="D324" s="215">
        <v>43.832900000000002</v>
      </c>
      <c r="E324" s="215">
        <v>43.811399999999999</v>
      </c>
      <c r="F324" s="221">
        <f t="shared" si="345"/>
        <v>3.18</v>
      </c>
      <c r="G324" s="230">
        <f t="shared" ref="G324" si="368">(F324+F325)/2</f>
        <v>3.2</v>
      </c>
      <c r="H324" s="230">
        <f t="shared" ref="H324" si="369">(F324-F325)/G324*100</f>
        <v>0.9</v>
      </c>
    </row>
    <row r="325" spans="1:8" ht="21.95" customHeight="1">
      <c r="B325" s="227"/>
      <c r="C325" s="215">
        <v>0.5232</v>
      </c>
      <c r="D325" s="215">
        <v>42.1235</v>
      </c>
      <c r="E325" s="215">
        <f>E324-D324+D325</f>
        <v>42.101999999999997</v>
      </c>
      <c r="F325" s="221">
        <f t="shared" si="345"/>
        <v>3.15</v>
      </c>
      <c r="G325" s="231"/>
      <c r="H325" s="231"/>
    </row>
    <row r="326" spans="1:8" ht="21.95" customHeight="1">
      <c r="B326" s="227" t="s">
        <v>160</v>
      </c>
      <c r="C326" s="215">
        <v>0.51319999999999999</v>
      </c>
      <c r="D326" s="215">
        <v>41.525500000000001</v>
      </c>
      <c r="E326" s="215">
        <v>41.5092</v>
      </c>
      <c r="F326" s="221">
        <f t="shared" si="345"/>
        <v>2.2000000000000002</v>
      </c>
      <c r="G326" s="230">
        <f t="shared" ref="G326" si="370">(F326+F327)/2</f>
        <v>2.2000000000000002</v>
      </c>
      <c r="H326" s="230">
        <f t="shared" ref="H326" si="371">(F326-F327)/G326*100</f>
        <v>1.8</v>
      </c>
    </row>
    <row r="327" spans="1:8" ht="21.95" customHeight="1">
      <c r="B327" s="227"/>
      <c r="C327" s="215">
        <v>0.52349999999999997</v>
      </c>
      <c r="E327" s="215">
        <f>E326-D326+D327</f>
        <v>-1.6299999999999999E-2</v>
      </c>
      <c r="F327" s="221">
        <f t="shared" si="345"/>
        <v>2.16</v>
      </c>
      <c r="G327" s="231"/>
      <c r="H327" s="231"/>
    </row>
    <row r="328" spans="1:8" ht="21.95" customHeight="1">
      <c r="A328" s="213">
        <v>2.25</v>
      </c>
      <c r="B328" s="227" t="s">
        <v>161</v>
      </c>
      <c r="C328" s="215">
        <v>0.55869999999999997</v>
      </c>
      <c r="D328" s="215">
        <v>41.353999999999999</v>
      </c>
      <c r="E328" s="215">
        <v>41.296599999999998</v>
      </c>
      <c r="F328" s="222">
        <f t="shared" si="345"/>
        <v>9.3789999999999996</v>
      </c>
      <c r="G328" s="232">
        <f t="shared" ref="G328" si="372">(F328+F329)/2</f>
        <v>9.34</v>
      </c>
      <c r="H328" s="230">
        <f t="shared" ref="H328" si="373">(F328-F329)/G328*100</f>
        <v>0.9</v>
      </c>
    </row>
    <row r="329" spans="1:8" ht="21.95" customHeight="1">
      <c r="B329" s="227"/>
      <c r="C329" s="215">
        <v>0.5635</v>
      </c>
      <c r="D329" s="215">
        <v>42.326500000000003</v>
      </c>
      <c r="E329" s="215">
        <f>E328-D328+D329</f>
        <v>42.269100000000002</v>
      </c>
      <c r="F329" s="222">
        <f t="shared" si="345"/>
        <v>9.2989999999999995</v>
      </c>
      <c r="G329" s="233"/>
      <c r="H329" s="231"/>
    </row>
    <row r="330" spans="1:8" ht="21.95" customHeight="1">
      <c r="A330" s="213">
        <v>3.12</v>
      </c>
      <c r="B330" s="227" t="s">
        <v>162</v>
      </c>
      <c r="C330" s="215">
        <v>0.92600000000000005</v>
      </c>
      <c r="D330" s="215">
        <v>43.626100000000001</v>
      </c>
      <c r="E330" s="215">
        <v>43.589100000000002</v>
      </c>
      <c r="F330" s="221">
        <f t="shared" ref="F330:F333" si="374">(D330-E330-0.005)/C330*100</f>
        <v>3.46</v>
      </c>
      <c r="G330" s="230">
        <f t="shared" ref="G330" si="375">(F330+F331)/2</f>
        <v>3.4</v>
      </c>
      <c r="H330" s="230">
        <f t="shared" ref="H330" si="376">(F330-F331)/G330*100</f>
        <v>1.8</v>
      </c>
    </row>
    <row r="331" spans="1:8" ht="21.95" customHeight="1">
      <c r="B331" s="227"/>
      <c r="C331" s="215">
        <v>0.95650000000000002</v>
      </c>
      <c r="D331" s="215">
        <v>42.36</v>
      </c>
      <c r="E331" s="215">
        <v>42.322499999999998</v>
      </c>
      <c r="F331" s="221">
        <f t="shared" si="374"/>
        <v>3.4</v>
      </c>
      <c r="G331" s="231"/>
      <c r="H331" s="231"/>
    </row>
    <row r="332" spans="1:8" ht="21.95" customHeight="1">
      <c r="A332" s="213">
        <v>3.16</v>
      </c>
      <c r="B332" s="227" t="s">
        <v>163</v>
      </c>
      <c r="C332" s="215">
        <v>0.75549999999999995</v>
      </c>
      <c r="D332" s="215">
        <v>41.862900000000003</v>
      </c>
      <c r="E332" s="215">
        <v>41.834200000000003</v>
      </c>
      <c r="F332" s="222">
        <f t="shared" si="374"/>
        <v>3.137</v>
      </c>
      <c r="G332" s="232">
        <f t="shared" ref="G332" si="377">(F332+F333)/2</f>
        <v>3.14</v>
      </c>
      <c r="H332" s="230">
        <f t="shared" ref="H332" si="378">(F332-F333)/G332*100</f>
        <v>-0.2</v>
      </c>
    </row>
    <row r="333" spans="1:8" ht="21.95" customHeight="1">
      <c r="B333" s="227"/>
      <c r="C333" s="215">
        <v>0.75409999999999999</v>
      </c>
      <c r="D333" s="215">
        <v>42.326500000000003</v>
      </c>
      <c r="E333" s="215">
        <f>E332-D332+D333</f>
        <v>42.297800000000002</v>
      </c>
      <c r="F333" s="222">
        <f t="shared" si="374"/>
        <v>3.1429999999999998</v>
      </c>
      <c r="G333" s="233"/>
      <c r="H333" s="231"/>
    </row>
    <row r="334" spans="1:8" ht="21.95" customHeight="1">
      <c r="B334" s="227" t="s">
        <v>164</v>
      </c>
      <c r="C334" s="215">
        <v>1.0229999999999999</v>
      </c>
      <c r="D334" s="215">
        <v>31.136099999999999</v>
      </c>
      <c r="E334" s="215">
        <v>31.0276</v>
      </c>
      <c r="F334" s="222">
        <f t="shared" ref="F334:F335" si="379">(D334-E334-0.005)/C334*100</f>
        <v>10.117000000000001</v>
      </c>
      <c r="G334" s="232">
        <f t="shared" ref="G334" si="380">(F334+F335)/2</f>
        <v>10.210000000000001</v>
      </c>
      <c r="H334" s="230">
        <f t="shared" ref="H334" si="381">(F334-F335)/G334*100</f>
        <v>-1.9</v>
      </c>
    </row>
    <row r="335" spans="1:8" ht="21.95" customHeight="1">
      <c r="B335" s="227"/>
      <c r="C335" s="215">
        <v>1.0124</v>
      </c>
      <c r="D335" s="215">
        <v>31.218900000000001</v>
      </c>
      <c r="E335" s="215">
        <v>31.109500000000001</v>
      </c>
      <c r="F335" s="222">
        <f t="shared" si="379"/>
        <v>10.311999999999999</v>
      </c>
      <c r="G335" s="233"/>
      <c r="H335" s="231"/>
    </row>
    <row r="336" spans="1:8" ht="21.95" customHeight="1">
      <c r="A336" s="213" t="s">
        <v>165</v>
      </c>
      <c r="B336" s="229" t="s">
        <v>166</v>
      </c>
      <c r="C336" s="215">
        <v>1.0526</v>
      </c>
      <c r="D336" s="215">
        <v>31.351600000000001</v>
      </c>
      <c r="E336" s="215">
        <v>31.309899999999999</v>
      </c>
      <c r="F336" s="222">
        <f t="shared" ref="F336:F337" si="382">(D336-E336-0.005)/C336*100</f>
        <v>3.4870000000000001</v>
      </c>
      <c r="G336" s="232">
        <f t="shared" ref="G336" si="383">(F336+F337)/2</f>
        <v>3.48</v>
      </c>
      <c r="H336" s="230">
        <f t="shared" ref="H336" si="384">(F336-F337)/G336*100</f>
        <v>0.2</v>
      </c>
    </row>
    <row r="337" spans="2:10" ht="21.95" customHeight="1">
      <c r="B337" s="229"/>
      <c r="C337" s="215">
        <v>1.0370999999999999</v>
      </c>
      <c r="D337" s="215">
        <v>31.599799999999998</v>
      </c>
      <c r="E337" s="215">
        <v>31.558700000000002</v>
      </c>
      <c r="F337" s="222">
        <f t="shared" si="382"/>
        <v>3.4809999999999999</v>
      </c>
      <c r="G337" s="233"/>
      <c r="H337" s="231"/>
    </row>
    <row r="338" spans="2:10" ht="21.95" customHeight="1">
      <c r="B338" s="229" t="s">
        <v>167</v>
      </c>
      <c r="C338" s="215">
        <v>3.1545999999999998</v>
      </c>
      <c r="D338" s="215">
        <v>39.459400000000002</v>
      </c>
      <c r="E338" s="215">
        <v>39.292499999999997</v>
      </c>
      <c r="F338" s="222">
        <f t="shared" ref="F338:F339" si="385">(D338-E338-0.005)/C338*100</f>
        <v>5.1319999999999997</v>
      </c>
      <c r="G338" s="232">
        <f t="shared" ref="G338" si="386">(F338+F339)/2</f>
        <v>5.12</v>
      </c>
      <c r="H338" s="230">
        <f t="shared" ref="H338" si="387">(F338-F339)/G338*100</f>
        <v>0.4</v>
      </c>
      <c r="J338" s="213">
        <v>13.3</v>
      </c>
    </row>
    <row r="339" spans="2:10" ht="21.95" customHeight="1">
      <c r="B339" s="229"/>
      <c r="C339" s="215">
        <v>3.0213999999999999</v>
      </c>
      <c r="D339" s="215">
        <v>38.526499999999999</v>
      </c>
      <c r="E339" s="215">
        <v>38.366999999999997</v>
      </c>
      <c r="F339" s="222">
        <f t="shared" si="385"/>
        <v>5.1139999999999999</v>
      </c>
      <c r="G339" s="233"/>
      <c r="H339" s="231"/>
    </row>
    <row r="340" spans="2:10" ht="21.95" customHeight="1">
      <c r="B340" s="226"/>
    </row>
    <row r="341" spans="2:10" ht="21.95" customHeight="1">
      <c r="B341" s="226"/>
    </row>
    <row r="342" spans="2:10" ht="21.95" customHeight="1">
      <c r="B342" s="226"/>
    </row>
    <row r="343" spans="2:10" ht="21.95" customHeight="1">
      <c r="B343" s="226"/>
    </row>
  </sheetData>
  <mergeCells count="509"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G326:G327"/>
    <mergeCell ref="G328:G329"/>
    <mergeCell ref="G330:G331"/>
    <mergeCell ref="G332:G333"/>
    <mergeCell ref="G334:G335"/>
    <mergeCell ref="G336:G337"/>
    <mergeCell ref="G338:G339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G308:G309"/>
    <mergeCell ref="G310:G311"/>
    <mergeCell ref="G312:G313"/>
    <mergeCell ref="G314:G315"/>
    <mergeCell ref="G316:G317"/>
    <mergeCell ref="G318:G319"/>
    <mergeCell ref="G320:G321"/>
    <mergeCell ref="G322:G323"/>
    <mergeCell ref="G324:G325"/>
    <mergeCell ref="G290:G291"/>
    <mergeCell ref="G292:G293"/>
    <mergeCell ref="G294:G295"/>
    <mergeCell ref="G296:G297"/>
    <mergeCell ref="G298:G299"/>
    <mergeCell ref="G300:G301"/>
    <mergeCell ref="G302:G303"/>
    <mergeCell ref="G304:G305"/>
    <mergeCell ref="G306:G307"/>
    <mergeCell ref="G272:G273"/>
    <mergeCell ref="G274:G275"/>
    <mergeCell ref="G276:G277"/>
    <mergeCell ref="G278:G279"/>
    <mergeCell ref="G280:G281"/>
    <mergeCell ref="G282:G283"/>
    <mergeCell ref="G284:G285"/>
    <mergeCell ref="G286:G287"/>
    <mergeCell ref="G288:G289"/>
    <mergeCell ref="G254:G255"/>
    <mergeCell ref="G256:G257"/>
    <mergeCell ref="G258:G259"/>
    <mergeCell ref="G260:G261"/>
    <mergeCell ref="G262:G263"/>
    <mergeCell ref="G264:G265"/>
    <mergeCell ref="G266:G267"/>
    <mergeCell ref="G268:G269"/>
    <mergeCell ref="G270:G271"/>
    <mergeCell ref="G236:G237"/>
    <mergeCell ref="G238:G239"/>
    <mergeCell ref="G240:G241"/>
    <mergeCell ref="G242:G243"/>
    <mergeCell ref="G244:G245"/>
    <mergeCell ref="G246:G247"/>
    <mergeCell ref="G248:G249"/>
    <mergeCell ref="G250:G251"/>
    <mergeCell ref="G252:G253"/>
    <mergeCell ref="G218:G219"/>
    <mergeCell ref="G220:G221"/>
    <mergeCell ref="G222:G223"/>
    <mergeCell ref="G224:G225"/>
    <mergeCell ref="G226:G227"/>
    <mergeCell ref="G228:G229"/>
    <mergeCell ref="G230:G231"/>
    <mergeCell ref="G232:G233"/>
    <mergeCell ref="G234:G235"/>
    <mergeCell ref="G200:G201"/>
    <mergeCell ref="G202:G203"/>
    <mergeCell ref="G204:G205"/>
    <mergeCell ref="G206:G207"/>
    <mergeCell ref="G208:G209"/>
    <mergeCell ref="G210:G211"/>
    <mergeCell ref="G212:G213"/>
    <mergeCell ref="G214:G215"/>
    <mergeCell ref="G216:G217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  <mergeCell ref="G164:G165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28" type="noConversion"/>
  <pageMargins left="0.75" right="0.75" top="0.98" bottom="0.98" header="0.51" footer="0.51"/>
  <pageSetup paperSize="9" scale="75" orientation="landscape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C000"/>
    <pageSetUpPr fitToPage="1"/>
  </sheetPr>
  <dimension ref="A1:P445"/>
  <sheetViews>
    <sheetView zoomScale="115" zoomScaleNormal="115" workbookViewId="0">
      <pane xSplit="1" ySplit="1" topLeftCell="B435" activePane="bottomRight" state="frozen"/>
      <selection pane="topRight"/>
      <selection pane="bottomLeft"/>
      <selection pane="bottomRight" activeCell="K444" sqref="K444"/>
    </sheetView>
  </sheetViews>
  <sheetFormatPr defaultColWidth="9" defaultRowHeight="18"/>
  <cols>
    <col min="1" max="1" width="5.125" style="191" customWidth="1"/>
    <col min="2" max="2" width="12.5" style="191" customWidth="1"/>
    <col min="3" max="3" width="10.5" style="191" customWidth="1"/>
    <col min="4" max="4" width="9.875" style="191" customWidth="1"/>
    <col min="5" max="5" width="11" style="191" customWidth="1"/>
    <col min="6" max="6" width="10.875" style="192" customWidth="1"/>
    <col min="7" max="7" width="8.75" style="191" customWidth="1"/>
    <col min="8" max="8" width="10.5" style="191" customWidth="1"/>
    <col min="9" max="9" width="9.25" style="192" customWidth="1"/>
    <col min="10" max="10" width="9.25" style="193" customWidth="1"/>
    <col min="11" max="11" width="6.125" style="191" customWidth="1"/>
    <col min="12" max="12" width="2.25" style="191" customWidth="1"/>
    <col min="13" max="13" width="10.5" style="194" customWidth="1"/>
    <col min="14" max="14" width="11.625" style="195" customWidth="1"/>
    <col min="15" max="15" width="14.25" style="195" customWidth="1"/>
    <col min="16" max="16" width="9.25" style="191" customWidth="1"/>
    <col min="17" max="16384" width="9" style="191"/>
  </cols>
  <sheetData>
    <row r="1" spans="1:15" ht="64.5" customHeight="1">
      <c r="A1" s="196" t="s">
        <v>0</v>
      </c>
      <c r="B1" s="196" t="s">
        <v>168</v>
      </c>
      <c r="C1" s="197" t="s">
        <v>2</v>
      </c>
      <c r="D1" s="198" t="s">
        <v>169</v>
      </c>
      <c r="E1" s="198" t="s">
        <v>170</v>
      </c>
      <c r="F1" s="199" t="s">
        <v>171</v>
      </c>
      <c r="G1" s="198" t="s">
        <v>172</v>
      </c>
      <c r="H1" s="198" t="s">
        <v>173</v>
      </c>
      <c r="I1" s="199" t="s">
        <v>174</v>
      </c>
      <c r="J1" s="202" t="s">
        <v>175</v>
      </c>
      <c r="K1" s="198" t="s">
        <v>176</v>
      </c>
      <c r="L1" s="196"/>
      <c r="M1" s="203" t="s">
        <v>177</v>
      </c>
      <c r="N1" s="195" t="s">
        <v>178</v>
      </c>
      <c r="O1" s="195" t="s">
        <v>179</v>
      </c>
    </row>
    <row r="2" spans="1:15">
      <c r="A2" s="191" t="s">
        <v>180</v>
      </c>
      <c r="B2" s="240" t="s">
        <v>181</v>
      </c>
      <c r="C2" s="191">
        <v>2.0011000000000001</v>
      </c>
      <c r="D2" s="191">
        <v>16.899999999999999</v>
      </c>
      <c r="E2" s="191">
        <v>3.0120000000000001E-2</v>
      </c>
      <c r="F2" s="200">
        <f t="shared" ref="F2:F23" si="0">D2*E2/0.0323</f>
        <v>15.76</v>
      </c>
      <c r="G2" s="191">
        <v>20</v>
      </c>
      <c r="H2" s="191">
        <v>2.9780000000000001E-2</v>
      </c>
      <c r="I2" s="200">
        <f t="shared" ref="I2:I15" si="1">G2*H2/0.0323</f>
        <v>18.440000000000001</v>
      </c>
      <c r="J2" s="204">
        <f t="shared" ref="J2:J15" si="2">I2-F2</f>
        <v>2.68</v>
      </c>
      <c r="K2" s="191">
        <v>0.32</v>
      </c>
      <c r="M2" s="205">
        <f t="shared" ref="M2:M15" si="3">(I2-F2-K2)*0.1/C2</f>
        <v>0.1179</v>
      </c>
      <c r="N2" s="248">
        <f>(M2+M3)/2</f>
        <v>0.12</v>
      </c>
      <c r="O2" s="248">
        <f>(M3-M2)*100/N2</f>
        <v>-0.83</v>
      </c>
    </row>
    <row r="3" spans="1:15">
      <c r="A3" s="191" t="s">
        <v>182</v>
      </c>
      <c r="B3" s="241"/>
      <c r="C3" s="191">
        <v>2.0015000000000001</v>
      </c>
      <c r="D3" s="191">
        <v>16.920000000000002</v>
      </c>
      <c r="E3" s="191">
        <v>3.0120000000000001E-2</v>
      </c>
      <c r="F3" s="200">
        <f t="shared" si="0"/>
        <v>15.78</v>
      </c>
      <c r="G3" s="191">
        <v>20</v>
      </c>
      <c r="H3" s="191">
        <v>2.9780000000000001E-2</v>
      </c>
      <c r="I3" s="200">
        <f t="shared" si="1"/>
        <v>18.440000000000001</v>
      </c>
      <c r="J3" s="204">
        <f t="shared" si="2"/>
        <v>2.66</v>
      </c>
      <c r="K3" s="191">
        <v>0.32</v>
      </c>
      <c r="M3" s="205">
        <f t="shared" si="3"/>
        <v>0.1169</v>
      </c>
      <c r="N3" s="248"/>
      <c r="O3" s="248"/>
    </row>
    <row r="4" spans="1:15">
      <c r="B4" s="240" t="s">
        <v>183</v>
      </c>
      <c r="C4" s="191">
        <v>5.0007999999999999</v>
      </c>
      <c r="D4" s="191">
        <v>7.5</v>
      </c>
      <c r="E4" s="191">
        <v>3.0120000000000001E-2</v>
      </c>
      <c r="F4" s="200">
        <f t="shared" si="0"/>
        <v>6.99</v>
      </c>
      <c r="G4" s="191">
        <v>10</v>
      </c>
      <c r="H4" s="191">
        <v>2.9780000000000001E-2</v>
      </c>
      <c r="I4" s="200">
        <f t="shared" si="1"/>
        <v>9.2200000000000006</v>
      </c>
      <c r="J4" s="204">
        <f t="shared" si="2"/>
        <v>2.23</v>
      </c>
      <c r="K4" s="191">
        <v>0.62</v>
      </c>
      <c r="M4" s="205">
        <f t="shared" si="3"/>
        <v>3.2199999999999999E-2</v>
      </c>
      <c r="N4" s="248">
        <f>(M4+M5)/2</f>
        <v>0.03</v>
      </c>
      <c r="O4" s="248">
        <f>(M5-M4)*100/N4</f>
        <v>2</v>
      </c>
    </row>
    <row r="5" spans="1:15">
      <c r="B5" s="241"/>
      <c r="C5" s="191">
        <v>5.0003000000000002</v>
      </c>
      <c r="D5" s="191">
        <v>7.45</v>
      </c>
      <c r="E5" s="191">
        <v>3.0120000000000001E-2</v>
      </c>
      <c r="F5" s="200">
        <f t="shared" si="0"/>
        <v>6.95</v>
      </c>
      <c r="G5" s="191">
        <v>10</v>
      </c>
      <c r="H5" s="191">
        <v>2.9780000000000001E-2</v>
      </c>
      <c r="I5" s="200">
        <f t="shared" si="1"/>
        <v>9.2200000000000006</v>
      </c>
      <c r="J5" s="204">
        <f t="shared" si="2"/>
        <v>2.27</v>
      </c>
      <c r="K5" s="191">
        <v>0.63</v>
      </c>
      <c r="M5" s="205">
        <f t="shared" si="3"/>
        <v>3.2800000000000003E-2</v>
      </c>
      <c r="N5" s="248"/>
      <c r="O5" s="248"/>
    </row>
    <row r="6" spans="1:15">
      <c r="A6" s="191" t="s">
        <v>184</v>
      </c>
      <c r="B6" s="240" t="s">
        <v>185</v>
      </c>
      <c r="C6" s="191">
        <v>5.0030999999999999</v>
      </c>
      <c r="D6" s="191">
        <v>10.82</v>
      </c>
      <c r="E6" s="191">
        <v>3.0120000000000001E-2</v>
      </c>
      <c r="F6" s="200">
        <f t="shared" si="0"/>
        <v>10.09</v>
      </c>
      <c r="G6" s="191">
        <v>15</v>
      </c>
      <c r="H6" s="191">
        <v>2.9780000000000001E-2</v>
      </c>
      <c r="I6" s="200">
        <f t="shared" si="1"/>
        <v>13.83</v>
      </c>
      <c r="J6" s="204">
        <f t="shared" si="2"/>
        <v>3.74</v>
      </c>
      <c r="K6" s="191">
        <v>0.71</v>
      </c>
      <c r="M6" s="205">
        <f t="shared" si="3"/>
        <v>6.0600000000000001E-2</v>
      </c>
      <c r="N6" s="248">
        <f>(M6+M7)/2</f>
        <v>0.06</v>
      </c>
      <c r="O6" s="248">
        <f>(M7-M6)*100/N6</f>
        <v>0.33</v>
      </c>
    </row>
    <row r="7" spans="1:15">
      <c r="A7" s="191" t="s">
        <v>186</v>
      </c>
      <c r="B7" s="241"/>
      <c r="C7" s="191">
        <v>5.0029000000000003</v>
      </c>
      <c r="D7" s="191">
        <v>10.8</v>
      </c>
      <c r="E7" s="191">
        <v>3.0120000000000001E-2</v>
      </c>
      <c r="F7" s="200">
        <f t="shared" si="0"/>
        <v>10.07</v>
      </c>
      <c r="G7" s="191">
        <v>15</v>
      </c>
      <c r="H7" s="191">
        <v>2.9780000000000001E-2</v>
      </c>
      <c r="I7" s="200">
        <f t="shared" si="1"/>
        <v>13.83</v>
      </c>
      <c r="J7" s="204">
        <f t="shared" si="2"/>
        <v>3.76</v>
      </c>
      <c r="K7" s="191">
        <v>0.72</v>
      </c>
      <c r="M7" s="205">
        <f t="shared" si="3"/>
        <v>6.08E-2</v>
      </c>
      <c r="N7" s="248"/>
      <c r="O7" s="248"/>
    </row>
    <row r="8" spans="1:15" ht="17.25" customHeight="1">
      <c r="B8" s="240" t="s">
        <v>187</v>
      </c>
      <c r="C8" s="191">
        <v>5.0053999999999998</v>
      </c>
      <c r="D8" s="191">
        <v>11</v>
      </c>
      <c r="E8" s="191">
        <v>3.0120000000000001E-2</v>
      </c>
      <c r="F8" s="200">
        <f t="shared" si="0"/>
        <v>10.26</v>
      </c>
      <c r="G8" s="191">
        <v>15</v>
      </c>
      <c r="H8" s="191">
        <v>2.9780000000000001E-2</v>
      </c>
      <c r="I8" s="200">
        <f t="shared" si="1"/>
        <v>13.83</v>
      </c>
      <c r="J8" s="204">
        <f t="shared" si="2"/>
        <v>3.57</v>
      </c>
      <c r="K8" s="191">
        <v>0.7</v>
      </c>
      <c r="M8" s="205">
        <f t="shared" si="3"/>
        <v>5.7299999999999997E-2</v>
      </c>
      <c r="N8" s="248">
        <f>(M8+M9)/2</f>
        <v>0.06</v>
      </c>
      <c r="O8" s="248">
        <f>(M9-M8)*100/N8</f>
        <v>1.17</v>
      </c>
    </row>
    <row r="9" spans="1:15" ht="17.25" customHeight="1">
      <c r="B9" s="241"/>
      <c r="C9" s="191">
        <v>5.0011999999999999</v>
      </c>
      <c r="D9" s="191">
        <v>10.96</v>
      </c>
      <c r="E9" s="191">
        <v>3.0120000000000001E-2</v>
      </c>
      <c r="F9" s="200">
        <f t="shared" si="0"/>
        <v>10.220000000000001</v>
      </c>
      <c r="G9" s="191">
        <v>15</v>
      </c>
      <c r="H9" s="191">
        <v>2.9780000000000001E-2</v>
      </c>
      <c r="I9" s="200">
        <f t="shared" si="1"/>
        <v>13.83</v>
      </c>
      <c r="J9" s="204">
        <f t="shared" si="2"/>
        <v>3.61</v>
      </c>
      <c r="K9" s="191">
        <v>0.71</v>
      </c>
      <c r="M9" s="205">
        <f t="shared" si="3"/>
        <v>5.8000000000000003E-2</v>
      </c>
      <c r="N9" s="248"/>
      <c r="O9" s="248"/>
    </row>
    <row r="10" spans="1:15" ht="17.25" customHeight="1">
      <c r="B10" s="240" t="s">
        <v>188</v>
      </c>
      <c r="C10" s="191">
        <v>5.0038</v>
      </c>
      <c r="D10" s="191">
        <v>11.3</v>
      </c>
      <c r="E10" s="191">
        <v>3.0120000000000001E-2</v>
      </c>
      <c r="F10" s="200">
        <f t="shared" si="0"/>
        <v>10.54</v>
      </c>
      <c r="G10" s="191">
        <v>15</v>
      </c>
      <c r="H10" s="191">
        <v>2.9780000000000001E-2</v>
      </c>
      <c r="I10" s="200">
        <f t="shared" si="1"/>
        <v>13.83</v>
      </c>
      <c r="J10" s="204">
        <f t="shared" si="2"/>
        <v>3.29</v>
      </c>
      <c r="K10" s="191">
        <v>0.69</v>
      </c>
      <c r="M10" s="205">
        <f t="shared" si="3"/>
        <v>5.1999999999999998E-2</v>
      </c>
      <c r="N10" s="248">
        <f>(M10+M11)/2</f>
        <v>0.05</v>
      </c>
      <c r="O10" s="248">
        <f>(M11-M10)*100/N10</f>
        <v>-3.2</v>
      </c>
    </row>
    <row r="11" spans="1:15">
      <c r="B11" s="241"/>
      <c r="C11" s="191">
        <v>5.0022000000000002</v>
      </c>
      <c r="D11" s="191">
        <v>11.4</v>
      </c>
      <c r="E11" s="191">
        <v>3.0120000000000001E-2</v>
      </c>
      <c r="F11" s="200">
        <f t="shared" si="0"/>
        <v>10.63</v>
      </c>
      <c r="G11" s="191">
        <v>15</v>
      </c>
      <c r="H11" s="191">
        <v>2.9780000000000001E-2</v>
      </c>
      <c r="I11" s="200">
        <f t="shared" si="1"/>
        <v>13.83</v>
      </c>
      <c r="J11" s="204">
        <f t="shared" si="2"/>
        <v>3.2</v>
      </c>
      <c r="K11" s="191">
        <v>0.68</v>
      </c>
      <c r="M11" s="205">
        <f t="shared" si="3"/>
        <v>5.04E-2</v>
      </c>
      <c r="N11" s="248"/>
      <c r="O11" s="248"/>
    </row>
    <row r="12" spans="1:15">
      <c r="B12" s="240" t="s">
        <v>189</v>
      </c>
      <c r="C12" s="191">
        <v>1.0074000000000001</v>
      </c>
      <c r="D12" s="191">
        <v>12.03</v>
      </c>
      <c r="E12" s="191">
        <v>3.0120000000000001E-2</v>
      </c>
      <c r="F12" s="200">
        <f t="shared" si="0"/>
        <v>11.22</v>
      </c>
      <c r="G12" s="191">
        <v>20</v>
      </c>
      <c r="H12" s="191">
        <v>2.9780000000000001E-2</v>
      </c>
      <c r="I12" s="200">
        <f t="shared" si="1"/>
        <v>18.440000000000001</v>
      </c>
      <c r="J12" s="204">
        <f t="shared" si="2"/>
        <v>7.22</v>
      </c>
      <c r="K12" s="191">
        <v>0.45</v>
      </c>
      <c r="M12" s="205">
        <f t="shared" si="3"/>
        <v>0.67200000000000004</v>
      </c>
      <c r="N12" s="248">
        <f>(M12+M13)/2</f>
        <v>0.68</v>
      </c>
      <c r="O12" s="248">
        <f>(M13-M12)*100/N12</f>
        <v>0.99</v>
      </c>
    </row>
    <row r="13" spans="1:15">
      <c r="B13" s="241"/>
      <c r="C13" s="191">
        <v>1.0019</v>
      </c>
      <c r="D13" s="191">
        <v>12</v>
      </c>
      <c r="E13" s="191">
        <v>3.0120000000000001E-2</v>
      </c>
      <c r="F13" s="200">
        <f t="shared" si="0"/>
        <v>11.19</v>
      </c>
      <c r="G13" s="191">
        <v>20</v>
      </c>
      <c r="H13" s="191">
        <v>2.9780000000000001E-2</v>
      </c>
      <c r="I13" s="200">
        <f t="shared" si="1"/>
        <v>18.440000000000001</v>
      </c>
      <c r="J13" s="204">
        <f t="shared" si="2"/>
        <v>7.25</v>
      </c>
      <c r="K13" s="191">
        <v>0.45</v>
      </c>
      <c r="M13" s="205">
        <f t="shared" si="3"/>
        <v>0.67869999999999997</v>
      </c>
      <c r="N13" s="248"/>
      <c r="O13" s="248"/>
    </row>
    <row r="14" spans="1:15">
      <c r="B14" s="240" t="s">
        <v>190</v>
      </c>
      <c r="C14" s="191">
        <v>5.0014000000000003</v>
      </c>
      <c r="D14" s="191">
        <v>8.8800000000000008</v>
      </c>
      <c r="E14" s="191">
        <v>3.0120000000000001E-2</v>
      </c>
      <c r="F14" s="200">
        <f t="shared" si="0"/>
        <v>8.2799999999999994</v>
      </c>
      <c r="G14" s="191">
        <v>10</v>
      </c>
      <c r="H14" s="191">
        <v>2.9780000000000001E-2</v>
      </c>
      <c r="I14" s="200">
        <f t="shared" si="1"/>
        <v>9.2200000000000006</v>
      </c>
      <c r="J14" s="204">
        <f t="shared" si="2"/>
        <v>0.94</v>
      </c>
      <c r="K14" s="191">
        <v>0.52</v>
      </c>
      <c r="M14" s="205">
        <f t="shared" si="3"/>
        <v>8.3999999999999995E-3</v>
      </c>
      <c r="N14" s="248">
        <f>(M14+M15)/2</f>
        <v>0.01</v>
      </c>
      <c r="O14" s="248">
        <f>(M15-M14)*100/N14</f>
        <v>-2</v>
      </c>
    </row>
    <row r="15" spans="1:15">
      <c r="B15" s="241"/>
      <c r="C15" s="191">
        <v>5.0011999999999999</v>
      </c>
      <c r="D15" s="191">
        <v>8.9</v>
      </c>
      <c r="E15" s="191">
        <v>3.0120000000000001E-2</v>
      </c>
      <c r="F15" s="200">
        <f t="shared" si="0"/>
        <v>8.3000000000000007</v>
      </c>
      <c r="G15" s="191">
        <v>10</v>
      </c>
      <c r="H15" s="191">
        <v>2.9780000000000001E-2</v>
      </c>
      <c r="I15" s="200">
        <f t="shared" si="1"/>
        <v>9.2200000000000006</v>
      </c>
      <c r="J15" s="204">
        <f t="shared" si="2"/>
        <v>0.92</v>
      </c>
      <c r="K15" s="191">
        <v>0.51</v>
      </c>
      <c r="M15" s="205">
        <f t="shared" si="3"/>
        <v>8.2000000000000007E-3</v>
      </c>
      <c r="N15" s="248"/>
      <c r="O15" s="248"/>
    </row>
    <row r="16" spans="1:15">
      <c r="A16" s="191">
        <v>8.31</v>
      </c>
      <c r="B16" s="240" t="s">
        <v>191</v>
      </c>
      <c r="C16" s="191">
        <v>5.0084999999999997</v>
      </c>
      <c r="E16" s="191">
        <v>3.0120000000000001E-2</v>
      </c>
      <c r="F16" s="200">
        <f t="shared" si="0"/>
        <v>0</v>
      </c>
      <c r="G16" s="191">
        <v>10</v>
      </c>
      <c r="H16" s="191">
        <v>2.9780000000000001E-2</v>
      </c>
      <c r="I16" s="200">
        <f t="shared" ref="I16:I21" si="4">G16*H16/0.0323</f>
        <v>9.2200000000000006</v>
      </c>
      <c r="J16" s="204">
        <f t="shared" ref="J16:J21" si="5">I16-F16</f>
        <v>9.2200000000000006</v>
      </c>
      <c r="K16" s="191">
        <v>0.62</v>
      </c>
      <c r="M16" s="205">
        <f t="shared" ref="M16:M23" si="6">(I16-F16-K16)*0.1/C16</f>
        <v>0.17169999999999999</v>
      </c>
      <c r="N16" s="248">
        <f>(M16+M17)/2</f>
        <v>0.17</v>
      </c>
      <c r="O16" s="248">
        <f>(M17-M16)*100/N16</f>
        <v>0.12</v>
      </c>
    </row>
    <row r="17" spans="1:15">
      <c r="B17" s="241"/>
      <c r="C17" s="191">
        <v>5.0034000000000001</v>
      </c>
      <c r="E17" s="191">
        <v>3.0120000000000001E-2</v>
      </c>
      <c r="F17" s="200">
        <f t="shared" si="0"/>
        <v>0</v>
      </c>
      <c r="G17" s="191">
        <v>10</v>
      </c>
      <c r="H17" s="191">
        <v>2.9780000000000001E-2</v>
      </c>
      <c r="I17" s="200">
        <f t="shared" si="4"/>
        <v>9.2200000000000006</v>
      </c>
      <c r="J17" s="204">
        <f t="shared" si="5"/>
        <v>9.2200000000000006</v>
      </c>
      <c r="K17" s="191">
        <v>0.62</v>
      </c>
      <c r="M17" s="205">
        <f t="shared" si="6"/>
        <v>0.1719</v>
      </c>
      <c r="N17" s="248"/>
      <c r="O17" s="248"/>
    </row>
    <row r="18" spans="1:15">
      <c r="A18" s="191">
        <v>9.18</v>
      </c>
      <c r="B18" s="240" t="s">
        <v>192</v>
      </c>
      <c r="C18" s="191">
        <v>5.0038999999999998</v>
      </c>
      <c r="D18" s="191">
        <v>7.2</v>
      </c>
      <c r="E18" s="191">
        <v>3.0120000000000001E-2</v>
      </c>
      <c r="F18" s="200">
        <f t="shared" si="0"/>
        <v>6.71</v>
      </c>
      <c r="G18" s="191">
        <v>10</v>
      </c>
      <c r="H18" s="191">
        <v>3.0030000000000001E-2</v>
      </c>
      <c r="I18" s="200">
        <f t="shared" si="4"/>
        <v>9.3000000000000007</v>
      </c>
      <c r="J18" s="204">
        <f t="shared" si="5"/>
        <v>2.59</v>
      </c>
      <c r="K18" s="191">
        <v>0.63</v>
      </c>
      <c r="M18" s="205">
        <f t="shared" si="6"/>
        <v>3.9199999999999999E-2</v>
      </c>
      <c r="N18" s="248">
        <f>(M18+M19)/2</f>
        <v>0.04</v>
      </c>
      <c r="O18" s="248">
        <f>(M19-M18)*100/N18</f>
        <v>4.5</v>
      </c>
    </row>
    <row r="19" spans="1:15">
      <c r="B19" s="241"/>
      <c r="C19" s="191">
        <v>5.0021000000000004</v>
      </c>
      <c r="D19" s="191">
        <v>7.1</v>
      </c>
      <c r="E19" s="191">
        <v>3.0120000000000001E-2</v>
      </c>
      <c r="F19" s="200">
        <f t="shared" si="0"/>
        <v>6.62</v>
      </c>
      <c r="G19" s="191">
        <v>10</v>
      </c>
      <c r="H19" s="191">
        <v>3.0030000000000001E-2</v>
      </c>
      <c r="I19" s="200">
        <f t="shared" si="4"/>
        <v>9.3000000000000007</v>
      </c>
      <c r="J19" s="204">
        <f t="shared" si="5"/>
        <v>2.68</v>
      </c>
      <c r="K19" s="191">
        <v>0.63</v>
      </c>
      <c r="M19" s="205">
        <f t="shared" si="6"/>
        <v>4.1000000000000002E-2</v>
      </c>
      <c r="N19" s="248"/>
      <c r="O19" s="248"/>
    </row>
    <row r="20" spans="1:15">
      <c r="A20" s="191">
        <v>9.1999999999999993</v>
      </c>
      <c r="B20" s="240" t="s">
        <v>193</v>
      </c>
      <c r="C20" s="191">
        <v>10.0052</v>
      </c>
      <c r="D20" s="191">
        <v>10.1</v>
      </c>
      <c r="E20" s="191">
        <v>3.0120000000000001E-2</v>
      </c>
      <c r="F20" s="200">
        <f t="shared" si="0"/>
        <v>9.42</v>
      </c>
      <c r="G20" s="191">
        <v>15</v>
      </c>
      <c r="H20" s="191">
        <v>3.0030000000000001E-2</v>
      </c>
      <c r="I20" s="200">
        <f t="shared" si="4"/>
        <v>13.95</v>
      </c>
      <c r="J20" s="204">
        <f t="shared" si="5"/>
        <v>4.53</v>
      </c>
      <c r="K20" s="191">
        <v>1.31</v>
      </c>
      <c r="M20" s="205">
        <f t="shared" si="6"/>
        <v>3.2199999999999999E-2</v>
      </c>
      <c r="N20" s="248">
        <f>(M20+M21)/2</f>
        <v>0.03</v>
      </c>
      <c r="O20" s="248">
        <f>(M21-M20)*100/N20</f>
        <v>-2.67</v>
      </c>
    </row>
    <row r="21" spans="1:15">
      <c r="B21" s="241"/>
      <c r="C21" s="191">
        <v>10.0015</v>
      </c>
      <c r="D21" s="191">
        <v>10.199999999999999</v>
      </c>
      <c r="E21" s="191">
        <v>3.0120000000000001E-2</v>
      </c>
      <c r="F21" s="200">
        <f t="shared" si="0"/>
        <v>9.51</v>
      </c>
      <c r="G21" s="191">
        <v>15</v>
      </c>
      <c r="H21" s="191">
        <v>3.0030000000000001E-2</v>
      </c>
      <c r="I21" s="200">
        <f t="shared" si="4"/>
        <v>13.95</v>
      </c>
      <c r="J21" s="204">
        <f t="shared" si="5"/>
        <v>4.4400000000000004</v>
      </c>
      <c r="K21" s="191">
        <v>1.3</v>
      </c>
      <c r="M21" s="205">
        <f t="shared" si="6"/>
        <v>3.1399999999999997E-2</v>
      </c>
      <c r="N21" s="248"/>
      <c r="O21" s="248"/>
    </row>
    <row r="22" spans="1:15">
      <c r="A22" s="191">
        <v>9.25</v>
      </c>
      <c r="B22" s="240" t="s">
        <v>194</v>
      </c>
      <c r="C22" s="191">
        <v>10.0015</v>
      </c>
      <c r="D22" s="191">
        <v>10.3</v>
      </c>
      <c r="E22" s="191">
        <v>3.0120000000000001E-2</v>
      </c>
      <c r="F22" s="200">
        <f t="shared" si="0"/>
        <v>9.6</v>
      </c>
      <c r="G22" s="191">
        <v>15</v>
      </c>
      <c r="H22" s="191">
        <v>3.0030000000000001E-2</v>
      </c>
      <c r="I22" s="200">
        <f t="shared" ref="I22:I31" si="7">G22*H22/0.0323</f>
        <v>13.95</v>
      </c>
      <c r="J22" s="204">
        <f t="shared" ref="J22:J31" si="8">I22-F22</f>
        <v>4.3499999999999996</v>
      </c>
      <c r="K22" s="191">
        <v>1.3</v>
      </c>
      <c r="M22" s="205">
        <f t="shared" si="6"/>
        <v>3.0499999999999999E-2</v>
      </c>
      <c r="N22" s="248">
        <f>(M22+M23)/2</f>
        <v>0.03</v>
      </c>
      <c r="O22" s="248">
        <f>(M23-M22)*100/N22</f>
        <v>2</v>
      </c>
    </row>
    <row r="23" spans="1:15">
      <c r="B23" s="241"/>
      <c r="C23" s="191">
        <v>10.001899999999999</v>
      </c>
      <c r="D23" s="191">
        <v>10.23</v>
      </c>
      <c r="E23" s="191">
        <v>3.0120000000000001E-2</v>
      </c>
      <c r="F23" s="200">
        <f t="shared" si="0"/>
        <v>9.5399999999999991</v>
      </c>
      <c r="G23" s="191">
        <v>15</v>
      </c>
      <c r="H23" s="191">
        <v>3.0030000000000001E-2</v>
      </c>
      <c r="I23" s="200">
        <f t="shared" si="7"/>
        <v>13.95</v>
      </c>
      <c r="J23" s="204">
        <f t="shared" si="8"/>
        <v>4.41</v>
      </c>
      <c r="K23" s="191">
        <v>1.3</v>
      </c>
      <c r="M23" s="205">
        <f t="shared" si="6"/>
        <v>3.1099999999999999E-2</v>
      </c>
      <c r="N23" s="248"/>
      <c r="O23" s="248"/>
    </row>
    <row r="24" spans="1:15">
      <c r="A24" s="191">
        <v>9.27</v>
      </c>
      <c r="B24" s="240" t="s">
        <v>195</v>
      </c>
      <c r="C24" s="191">
        <v>5.0011999999999999</v>
      </c>
      <c r="D24" s="191">
        <v>10.6</v>
      </c>
      <c r="E24" s="191">
        <v>3.0120000000000001E-2</v>
      </c>
      <c r="F24" s="200">
        <f t="shared" ref="F24:F31" si="9">D24*E24/0.0323</f>
        <v>9.8800000000000008</v>
      </c>
      <c r="G24" s="191">
        <v>15</v>
      </c>
      <c r="H24" s="191">
        <v>3.0030000000000001E-2</v>
      </c>
      <c r="I24" s="200">
        <f t="shared" si="7"/>
        <v>13.95</v>
      </c>
      <c r="J24" s="204">
        <f t="shared" si="8"/>
        <v>4.07</v>
      </c>
      <c r="K24" s="191">
        <v>0.73</v>
      </c>
      <c r="M24" s="205">
        <f t="shared" ref="M24:M31" si="10">(I24-F24-K24)*0.1/C24</f>
        <v>6.6799999999999998E-2</v>
      </c>
      <c r="N24" s="248">
        <f>(M24+M25)/2</f>
        <v>7.0000000000000007E-2</v>
      </c>
      <c r="O24" s="248">
        <f>(M25-M24)*100/N24</f>
        <v>-2.86</v>
      </c>
    </row>
    <row r="25" spans="1:15">
      <c r="B25" s="241"/>
      <c r="C25" s="191">
        <v>5.0008999999999997</v>
      </c>
      <c r="D25" s="191">
        <v>10.7</v>
      </c>
      <c r="E25" s="191">
        <v>3.0120000000000001E-2</v>
      </c>
      <c r="F25" s="200">
        <f t="shared" si="9"/>
        <v>9.98</v>
      </c>
      <c r="G25" s="191">
        <v>15</v>
      </c>
      <c r="H25" s="191">
        <v>3.0030000000000001E-2</v>
      </c>
      <c r="I25" s="200">
        <f t="shared" si="7"/>
        <v>13.95</v>
      </c>
      <c r="J25" s="204">
        <f t="shared" si="8"/>
        <v>3.97</v>
      </c>
      <c r="K25" s="191">
        <v>0.73</v>
      </c>
      <c r="M25" s="205">
        <f t="shared" si="10"/>
        <v>6.4799999999999996E-2</v>
      </c>
      <c r="N25" s="248"/>
      <c r="O25" s="248"/>
    </row>
    <row r="26" spans="1:15">
      <c r="B26" s="240" t="s">
        <v>196</v>
      </c>
      <c r="C26" s="191">
        <v>10.0075</v>
      </c>
      <c r="D26" s="191">
        <v>11.35</v>
      </c>
      <c r="E26" s="191">
        <v>3.0120000000000001E-2</v>
      </c>
      <c r="F26" s="200">
        <f t="shared" si="9"/>
        <v>10.58</v>
      </c>
      <c r="G26" s="191">
        <v>15</v>
      </c>
      <c r="H26" s="191">
        <v>3.0030000000000001E-2</v>
      </c>
      <c r="I26" s="200">
        <f t="shared" si="7"/>
        <v>13.95</v>
      </c>
      <c r="J26" s="204">
        <f t="shared" si="8"/>
        <v>3.37</v>
      </c>
      <c r="K26" s="191">
        <v>1.24</v>
      </c>
      <c r="M26" s="205">
        <f t="shared" si="10"/>
        <v>2.1299999999999999E-2</v>
      </c>
      <c r="N26" s="248">
        <f>(M26+M27)/2</f>
        <v>0.02</v>
      </c>
      <c r="O26" s="248">
        <f>(M27-M26)*100/N26</f>
        <v>2</v>
      </c>
    </row>
    <row r="27" spans="1:15">
      <c r="B27" s="241"/>
      <c r="C27" s="191">
        <v>10.0032</v>
      </c>
      <c r="D27" s="191">
        <v>11.3</v>
      </c>
      <c r="E27" s="191">
        <v>3.0120000000000001E-2</v>
      </c>
      <c r="F27" s="200">
        <f t="shared" si="9"/>
        <v>10.54</v>
      </c>
      <c r="G27" s="191">
        <v>15</v>
      </c>
      <c r="H27" s="191">
        <v>3.0030000000000001E-2</v>
      </c>
      <c r="I27" s="200">
        <f t="shared" si="7"/>
        <v>13.95</v>
      </c>
      <c r="J27" s="204">
        <f t="shared" si="8"/>
        <v>3.41</v>
      </c>
      <c r="K27" s="191">
        <v>1.24</v>
      </c>
      <c r="M27" s="205">
        <f t="shared" si="10"/>
        <v>2.1700000000000001E-2</v>
      </c>
      <c r="N27" s="248"/>
      <c r="O27" s="248"/>
    </row>
    <row r="28" spans="1:15">
      <c r="B28" s="240" t="s">
        <v>197</v>
      </c>
      <c r="C28" s="191">
        <v>5.0044000000000004</v>
      </c>
      <c r="D28" s="191">
        <v>8.1</v>
      </c>
      <c r="E28" s="191">
        <v>3.0120000000000001E-2</v>
      </c>
      <c r="F28" s="200">
        <f t="shared" si="9"/>
        <v>7.55</v>
      </c>
      <c r="G28" s="191">
        <v>10</v>
      </c>
      <c r="H28" s="191">
        <v>3.0030000000000001E-2</v>
      </c>
      <c r="I28" s="200">
        <f t="shared" si="7"/>
        <v>9.3000000000000007</v>
      </c>
      <c r="J28" s="204">
        <f t="shared" si="8"/>
        <v>1.75</v>
      </c>
      <c r="K28" s="191">
        <v>0.6</v>
      </c>
      <c r="M28" s="205">
        <f t="shared" si="10"/>
        <v>2.3E-2</v>
      </c>
      <c r="N28" s="248">
        <f>(M28+M29)/2</f>
        <v>0.02</v>
      </c>
      <c r="O28" s="248">
        <f>(M29-M28)*100/N28</f>
        <v>9</v>
      </c>
    </row>
    <row r="29" spans="1:15">
      <c r="B29" s="241"/>
      <c r="C29" s="191">
        <v>5.0038999999999998</v>
      </c>
      <c r="D29" s="191">
        <v>8</v>
      </c>
      <c r="E29" s="191">
        <v>3.0120000000000001E-2</v>
      </c>
      <c r="F29" s="200">
        <f t="shared" si="9"/>
        <v>7.46</v>
      </c>
      <c r="G29" s="191">
        <v>10</v>
      </c>
      <c r="H29" s="191">
        <v>3.0030000000000001E-2</v>
      </c>
      <c r="I29" s="200">
        <f t="shared" si="7"/>
        <v>9.3000000000000007</v>
      </c>
      <c r="J29" s="204">
        <f t="shared" si="8"/>
        <v>1.84</v>
      </c>
      <c r="K29" s="191">
        <v>0.6</v>
      </c>
      <c r="M29" s="205">
        <f t="shared" si="10"/>
        <v>2.4799999999999999E-2</v>
      </c>
      <c r="N29" s="248"/>
      <c r="O29" s="248"/>
    </row>
    <row r="30" spans="1:15">
      <c r="B30" s="240" t="s">
        <v>198</v>
      </c>
      <c r="C30" s="191">
        <v>10.0044</v>
      </c>
      <c r="D30" s="191">
        <v>6.15</v>
      </c>
      <c r="E30" s="191">
        <v>3.0120000000000001E-2</v>
      </c>
      <c r="F30" s="200">
        <f t="shared" si="9"/>
        <v>5.73</v>
      </c>
      <c r="G30" s="191">
        <v>10</v>
      </c>
      <c r="H30" s="191">
        <v>3.0030000000000001E-2</v>
      </c>
      <c r="I30" s="200">
        <f t="shared" si="7"/>
        <v>9.3000000000000007</v>
      </c>
      <c r="J30" s="204">
        <f t="shared" si="8"/>
        <v>3.57</v>
      </c>
      <c r="K30" s="191">
        <v>1.25</v>
      </c>
      <c r="M30" s="194">
        <f t="shared" si="10"/>
        <v>2.3199999999999998E-2</v>
      </c>
      <c r="N30" s="248">
        <f>(M30+M31)/2</f>
        <v>0.02</v>
      </c>
      <c r="O30" s="248">
        <f>(M31-M30)*100/N30</f>
        <v>1.5</v>
      </c>
    </row>
    <row r="31" spans="1:15">
      <c r="B31" s="241"/>
      <c r="C31" s="191">
        <v>10.0022</v>
      </c>
      <c r="D31" s="191">
        <v>6.1</v>
      </c>
      <c r="E31" s="191">
        <v>3.0120000000000001E-2</v>
      </c>
      <c r="F31" s="200">
        <f t="shared" si="9"/>
        <v>5.69</v>
      </c>
      <c r="G31" s="191">
        <v>10</v>
      </c>
      <c r="H31" s="191">
        <v>3.0030000000000001E-2</v>
      </c>
      <c r="I31" s="200">
        <f t="shared" si="7"/>
        <v>9.3000000000000007</v>
      </c>
      <c r="J31" s="204">
        <f t="shared" si="8"/>
        <v>3.61</v>
      </c>
      <c r="K31" s="191">
        <v>1.26</v>
      </c>
      <c r="M31" s="194">
        <f t="shared" si="10"/>
        <v>2.35E-2</v>
      </c>
      <c r="N31" s="248"/>
      <c r="O31" s="248"/>
    </row>
    <row r="32" spans="1:15">
      <c r="A32" s="191">
        <v>10.9</v>
      </c>
      <c r="B32" s="240" t="s">
        <v>199</v>
      </c>
      <c r="C32" s="191">
        <v>1.0039</v>
      </c>
      <c r="D32" s="191">
        <v>10</v>
      </c>
      <c r="E32" s="191">
        <v>3.0030000000000001E-2</v>
      </c>
      <c r="F32" s="200">
        <f t="shared" ref="F32:F41" si="11">D32*E32/0.0323</f>
        <v>9.3000000000000007</v>
      </c>
      <c r="G32" s="191">
        <v>15</v>
      </c>
      <c r="H32" s="191">
        <v>3.0030000000000001E-2</v>
      </c>
      <c r="I32" s="200">
        <f t="shared" ref="I32:I43" si="12">G32*H32/0.0323</f>
        <v>13.95</v>
      </c>
      <c r="J32" s="204">
        <f t="shared" ref="J32:J43" si="13">I32-F32</f>
        <v>4.6500000000000004</v>
      </c>
      <c r="K32" s="191">
        <v>0.31</v>
      </c>
      <c r="M32" s="194">
        <f t="shared" ref="M32:M43" si="14">(I32-F32-K32)*0.1/C32</f>
        <v>0.43230000000000002</v>
      </c>
      <c r="N32" s="248">
        <f>(M32+M33)/2</f>
        <v>0.44</v>
      </c>
      <c r="O32" s="248">
        <f>(M33-M32)*100/N32</f>
        <v>2.1800000000000002</v>
      </c>
    </row>
    <row r="33" spans="1:15">
      <c r="B33" s="241"/>
      <c r="C33" s="191">
        <v>1.0024999999999999</v>
      </c>
      <c r="D33" s="191">
        <v>9.9</v>
      </c>
      <c r="E33" s="191">
        <v>3.0030000000000001E-2</v>
      </c>
      <c r="F33" s="200">
        <f t="shared" si="11"/>
        <v>9.1999999999999993</v>
      </c>
      <c r="G33" s="191">
        <v>15</v>
      </c>
      <c r="H33" s="191">
        <v>3.0030000000000001E-2</v>
      </c>
      <c r="I33" s="200">
        <f t="shared" si="12"/>
        <v>13.95</v>
      </c>
      <c r="J33" s="204">
        <f t="shared" si="13"/>
        <v>4.75</v>
      </c>
      <c r="K33" s="191">
        <v>0.32</v>
      </c>
      <c r="M33" s="194">
        <f t="shared" si="14"/>
        <v>0.44190000000000002</v>
      </c>
      <c r="N33" s="248"/>
      <c r="O33" s="248"/>
    </row>
    <row r="34" spans="1:15">
      <c r="B34" s="240" t="s">
        <v>200</v>
      </c>
      <c r="C34" s="191">
        <v>10.0032</v>
      </c>
      <c r="D34" s="191">
        <v>6.85</v>
      </c>
      <c r="E34" s="191">
        <v>3.0030000000000001E-2</v>
      </c>
      <c r="F34" s="200">
        <f t="shared" si="11"/>
        <v>6.37</v>
      </c>
      <c r="G34" s="191">
        <v>10</v>
      </c>
      <c r="H34" s="191">
        <v>3.0030000000000001E-2</v>
      </c>
      <c r="I34" s="200">
        <f t="shared" si="12"/>
        <v>9.3000000000000007</v>
      </c>
      <c r="J34" s="204">
        <f t="shared" si="13"/>
        <v>2.93</v>
      </c>
      <c r="K34" s="191">
        <v>1.22</v>
      </c>
      <c r="M34" s="194">
        <f t="shared" si="14"/>
        <v>1.7100000000000001E-2</v>
      </c>
      <c r="N34" s="248">
        <f>(M34+M35)/2</f>
        <v>0.02</v>
      </c>
      <c r="O34" s="248">
        <f>(M35-M34)*100/N34</f>
        <v>-1</v>
      </c>
    </row>
    <row r="35" spans="1:15">
      <c r="B35" s="241"/>
      <c r="C35" s="191">
        <v>10.0068</v>
      </c>
      <c r="D35" s="191">
        <v>6.88</v>
      </c>
      <c r="E35" s="191">
        <v>3.0030000000000001E-2</v>
      </c>
      <c r="F35" s="200">
        <f t="shared" si="11"/>
        <v>6.4</v>
      </c>
      <c r="G35" s="191">
        <v>10</v>
      </c>
      <c r="H35" s="191">
        <v>3.0030000000000001E-2</v>
      </c>
      <c r="I35" s="200">
        <f t="shared" si="12"/>
        <v>9.3000000000000007</v>
      </c>
      <c r="J35" s="204">
        <f t="shared" si="13"/>
        <v>2.9</v>
      </c>
      <c r="K35" s="191">
        <v>1.21</v>
      </c>
      <c r="M35" s="194">
        <f t="shared" si="14"/>
        <v>1.6899999999999998E-2</v>
      </c>
      <c r="N35" s="248"/>
      <c r="O35" s="248"/>
    </row>
    <row r="36" spans="1:15">
      <c r="B36" s="201"/>
      <c r="C36" s="191">
        <v>10.0032</v>
      </c>
      <c r="D36" s="191">
        <v>6.85</v>
      </c>
      <c r="E36" s="191">
        <v>3.0089999999999999E-2</v>
      </c>
      <c r="F36" s="200">
        <f t="shared" ref="F36:F37" si="15">D36*E36/0.0323</f>
        <v>6.38</v>
      </c>
      <c r="G36" s="191">
        <v>10</v>
      </c>
      <c r="H36" s="191">
        <v>3.0210000000000001E-2</v>
      </c>
      <c r="I36" s="200">
        <f t="shared" ref="I36:I37" si="16">G36*H36/0.0323</f>
        <v>9.35</v>
      </c>
      <c r="J36" s="204">
        <f t="shared" ref="J36:J37" si="17">I36-F36</f>
        <v>2.97</v>
      </c>
      <c r="K36" s="191">
        <v>1.22</v>
      </c>
      <c r="M36" s="194">
        <f t="shared" ref="M36:M37" si="18">(I36-F36-K36)*0.1/C36</f>
        <v>1.7500000000000002E-2</v>
      </c>
      <c r="N36" s="248">
        <f>(M36+M37)/2</f>
        <v>0.02</v>
      </c>
      <c r="O36" s="248">
        <f>(M37-M36)*100/N36</f>
        <v>-1.5</v>
      </c>
    </row>
    <row r="37" spans="1:15">
      <c r="B37" s="201"/>
      <c r="C37" s="191">
        <v>10.0068</v>
      </c>
      <c r="D37" s="191">
        <v>6.88</v>
      </c>
      <c r="E37" s="191">
        <v>3.0089999999999999E-2</v>
      </c>
      <c r="F37" s="200">
        <f t="shared" si="15"/>
        <v>6.41</v>
      </c>
      <c r="G37" s="191">
        <v>10</v>
      </c>
      <c r="H37" s="191">
        <v>3.0210000000000001E-2</v>
      </c>
      <c r="I37" s="200">
        <f t="shared" si="16"/>
        <v>9.35</v>
      </c>
      <c r="J37" s="204">
        <f t="shared" si="17"/>
        <v>2.94</v>
      </c>
      <c r="K37" s="191">
        <v>1.22</v>
      </c>
      <c r="M37" s="194">
        <f t="shared" si="18"/>
        <v>1.72E-2</v>
      </c>
      <c r="N37" s="248"/>
      <c r="O37" s="248"/>
    </row>
    <row r="38" spans="1:15">
      <c r="B38" s="240" t="s">
        <v>201</v>
      </c>
      <c r="C38" s="191">
        <v>5.0026000000000002</v>
      </c>
      <c r="D38" s="191">
        <v>9.9499999999999993</v>
      </c>
      <c r="E38" s="191">
        <v>3.0030000000000001E-2</v>
      </c>
      <c r="F38" s="200">
        <f t="shared" si="11"/>
        <v>9.25</v>
      </c>
      <c r="G38" s="191">
        <v>15</v>
      </c>
      <c r="H38" s="191">
        <v>3.0030000000000001E-2</v>
      </c>
      <c r="I38" s="200">
        <f t="shared" si="12"/>
        <v>13.95</v>
      </c>
      <c r="J38" s="204">
        <f t="shared" si="13"/>
        <v>4.7</v>
      </c>
      <c r="K38" s="191">
        <v>0.77</v>
      </c>
      <c r="M38" s="194">
        <f t="shared" si="14"/>
        <v>7.8600000000000003E-2</v>
      </c>
      <c r="N38" s="248">
        <f>(M38+M39)/2</f>
        <v>0.08</v>
      </c>
      <c r="O38" s="248">
        <f>(M39-M38)*100/N38</f>
        <v>0.63</v>
      </c>
    </row>
    <row r="39" spans="1:15">
      <c r="B39" s="241"/>
      <c r="C39" s="191">
        <v>5.0042</v>
      </c>
      <c r="D39" s="191">
        <v>9.92</v>
      </c>
      <c r="E39" s="191">
        <v>3.0030000000000001E-2</v>
      </c>
      <c r="F39" s="200">
        <f t="shared" si="11"/>
        <v>9.2200000000000006</v>
      </c>
      <c r="G39" s="191">
        <v>15</v>
      </c>
      <c r="H39" s="191">
        <v>3.0030000000000001E-2</v>
      </c>
      <c r="I39" s="200">
        <f t="shared" si="12"/>
        <v>13.95</v>
      </c>
      <c r="J39" s="204">
        <f t="shared" si="13"/>
        <v>4.7300000000000004</v>
      </c>
      <c r="K39" s="191">
        <v>0.77</v>
      </c>
      <c r="M39" s="194">
        <f t="shared" si="14"/>
        <v>7.9100000000000004E-2</v>
      </c>
      <c r="N39" s="248"/>
      <c r="O39" s="248"/>
    </row>
    <row r="40" spans="1:15">
      <c r="B40" s="240" t="s">
        <v>202</v>
      </c>
      <c r="C40" s="191">
        <v>1.0019</v>
      </c>
      <c r="D40" s="191">
        <v>7.3</v>
      </c>
      <c r="E40" s="191">
        <v>3.0030000000000001E-2</v>
      </c>
      <c r="F40" s="200">
        <f t="shared" si="11"/>
        <v>6.79</v>
      </c>
      <c r="G40" s="191">
        <v>10</v>
      </c>
      <c r="H40" s="191">
        <v>3.0030000000000001E-2</v>
      </c>
      <c r="I40" s="200">
        <f t="shared" si="12"/>
        <v>9.3000000000000007</v>
      </c>
      <c r="J40" s="204">
        <f t="shared" si="13"/>
        <v>2.5099999999999998</v>
      </c>
      <c r="K40" s="191">
        <v>0.2</v>
      </c>
      <c r="M40" s="194">
        <f t="shared" si="14"/>
        <v>0.2306</v>
      </c>
      <c r="N40" s="248" t="s">
        <v>203</v>
      </c>
      <c r="O40" s="248" t="e">
        <f>(M41-M40)*100/N40</f>
        <v>#VALUE!</v>
      </c>
    </row>
    <row r="41" spans="1:15">
      <c r="B41" s="241"/>
      <c r="C41" s="191">
        <v>1.0038</v>
      </c>
      <c r="D41" s="191">
        <v>7.35</v>
      </c>
      <c r="E41" s="191">
        <v>3.0030000000000001E-2</v>
      </c>
      <c r="F41" s="200">
        <f t="shared" si="11"/>
        <v>6.83</v>
      </c>
      <c r="G41" s="191">
        <v>10</v>
      </c>
      <c r="H41" s="191">
        <v>3.0030000000000001E-2</v>
      </c>
      <c r="I41" s="200">
        <f t="shared" si="12"/>
        <v>9.3000000000000007</v>
      </c>
      <c r="J41" s="204">
        <f t="shared" si="13"/>
        <v>2.4700000000000002</v>
      </c>
      <c r="K41" s="191">
        <v>0.19</v>
      </c>
      <c r="M41" s="194">
        <f t="shared" si="14"/>
        <v>0.2271</v>
      </c>
      <c r="N41" s="248"/>
      <c r="O41" s="248"/>
    </row>
    <row r="42" spans="1:15">
      <c r="A42" s="191">
        <v>10.18</v>
      </c>
      <c r="B42" s="240" t="s">
        <v>204</v>
      </c>
      <c r="C42" s="191">
        <v>10.0032</v>
      </c>
      <c r="D42" s="191">
        <v>3.95</v>
      </c>
      <c r="E42" s="191">
        <v>3.0030000000000001E-2</v>
      </c>
      <c r="F42" s="200">
        <v>3.95</v>
      </c>
      <c r="G42" s="191">
        <v>10</v>
      </c>
      <c r="H42" s="191">
        <v>3.0030000000000001E-2</v>
      </c>
      <c r="I42" s="200">
        <f t="shared" si="12"/>
        <v>9.3000000000000007</v>
      </c>
      <c r="J42" s="204">
        <f t="shared" si="13"/>
        <v>5.35</v>
      </c>
      <c r="K42" s="191">
        <v>1.35</v>
      </c>
      <c r="M42" s="194">
        <f t="shared" si="14"/>
        <v>0.04</v>
      </c>
      <c r="N42" s="248">
        <f>(M42+M43)/2</f>
        <v>0.04</v>
      </c>
      <c r="O42" s="248">
        <f>(M43-M42)*100/N42</f>
        <v>-0.25</v>
      </c>
    </row>
    <row r="43" spans="1:15">
      <c r="B43" s="241"/>
      <c r="C43" s="191">
        <v>10.0025</v>
      </c>
      <c r="D43" s="191">
        <v>3.96</v>
      </c>
      <c r="E43" s="191">
        <v>3.0030000000000001E-2</v>
      </c>
      <c r="F43" s="200">
        <v>3.96</v>
      </c>
      <c r="G43" s="191">
        <v>10</v>
      </c>
      <c r="H43" s="191">
        <v>3.0030000000000001E-2</v>
      </c>
      <c r="I43" s="200">
        <f t="shared" si="12"/>
        <v>9.3000000000000007</v>
      </c>
      <c r="J43" s="204">
        <f t="shared" si="13"/>
        <v>5.34</v>
      </c>
      <c r="K43" s="191">
        <v>1.35</v>
      </c>
      <c r="M43" s="194">
        <f t="shared" si="14"/>
        <v>3.9899999999999998E-2</v>
      </c>
      <c r="N43" s="248"/>
      <c r="O43" s="248"/>
    </row>
    <row r="44" spans="1:15">
      <c r="A44" s="191">
        <v>10.26</v>
      </c>
      <c r="B44" s="240" t="s">
        <v>202</v>
      </c>
      <c r="C44" s="191">
        <v>1</v>
      </c>
      <c r="D44" s="191">
        <v>7.4</v>
      </c>
      <c r="E44" s="191">
        <v>3.0030000000000001E-2</v>
      </c>
      <c r="F44" s="200">
        <f t="shared" ref="F44:F45" si="19">D44*E44/0.0323</f>
        <v>6.88</v>
      </c>
      <c r="G44" s="191">
        <v>10</v>
      </c>
      <c r="H44" s="191">
        <v>3.0030000000000001E-2</v>
      </c>
      <c r="I44" s="200">
        <f t="shared" ref="I44:I46" si="20">G44*H44/0.0323</f>
        <v>9.3000000000000007</v>
      </c>
      <c r="J44" s="204">
        <f t="shared" ref="J44:J46" si="21">I44-F44</f>
        <v>2.42</v>
      </c>
      <c r="K44" s="191">
        <v>0.19</v>
      </c>
      <c r="M44" s="194">
        <f t="shared" ref="M44:M45" si="22">(I44-F44-K44)*0.1/C44</f>
        <v>0.223</v>
      </c>
      <c r="N44" s="248">
        <f>(M44+M45)/2</f>
        <v>0.22</v>
      </c>
      <c r="O44" s="248">
        <f>(M45-M44)*100/N44</f>
        <v>0.91</v>
      </c>
    </row>
    <row r="45" spans="1:15">
      <c r="B45" s="241"/>
      <c r="C45" s="191">
        <v>1</v>
      </c>
      <c r="D45" s="191">
        <v>7.38</v>
      </c>
      <c r="E45" s="191">
        <v>3.0030000000000001E-2</v>
      </c>
      <c r="F45" s="200">
        <f t="shared" si="19"/>
        <v>6.86</v>
      </c>
      <c r="G45" s="191">
        <v>10</v>
      </c>
      <c r="H45" s="191">
        <v>3.0030000000000001E-2</v>
      </c>
      <c r="I45" s="200">
        <f t="shared" si="20"/>
        <v>9.3000000000000007</v>
      </c>
      <c r="J45" s="204">
        <f t="shared" si="21"/>
        <v>2.44</v>
      </c>
      <c r="K45" s="191">
        <v>0.19</v>
      </c>
      <c r="M45" s="194">
        <f t="shared" si="22"/>
        <v>0.22500000000000001</v>
      </c>
      <c r="N45" s="248"/>
      <c r="O45" s="248"/>
    </row>
    <row r="46" spans="1:15">
      <c r="A46" s="191">
        <v>11.2</v>
      </c>
      <c r="B46" s="240" t="s">
        <v>205</v>
      </c>
      <c r="C46" s="191">
        <v>1.0012000000000001</v>
      </c>
      <c r="D46" s="191">
        <v>13.5</v>
      </c>
      <c r="E46" s="191">
        <v>3.0030000000000001E-2</v>
      </c>
      <c r="F46" s="200">
        <f t="shared" ref="F46:F49" si="23">D46*E46/0.0323</f>
        <v>12.55</v>
      </c>
      <c r="G46" s="191">
        <v>15</v>
      </c>
      <c r="H46" s="191">
        <v>2.9780000000000001E-2</v>
      </c>
      <c r="I46" s="192">
        <f t="shared" si="20"/>
        <v>13.83</v>
      </c>
      <c r="J46" s="193">
        <f t="shared" si="21"/>
        <v>1.28</v>
      </c>
      <c r="K46" s="191">
        <v>0.13</v>
      </c>
      <c r="M46" s="194">
        <f t="shared" ref="M46:M49" si="24">(I46-F46-K46)*0.1/C46</f>
        <v>0.1149</v>
      </c>
      <c r="N46" s="248">
        <f t="shared" ref="N46" si="25">(M46+M47)/2</f>
        <v>0.11</v>
      </c>
      <c r="O46" s="248">
        <f t="shared" ref="O46" si="26">(M47-M46)*100/N46</f>
        <v>-0.27</v>
      </c>
    </row>
    <row r="47" spans="1:15">
      <c r="B47" s="241"/>
      <c r="C47" s="191">
        <v>1.0036</v>
      </c>
      <c r="D47" s="191">
        <v>13.5</v>
      </c>
      <c r="E47" s="191">
        <v>3.0030000000000001E-2</v>
      </c>
      <c r="F47" s="200">
        <f t="shared" si="23"/>
        <v>12.55</v>
      </c>
      <c r="G47" s="191">
        <v>15</v>
      </c>
      <c r="H47" s="191">
        <v>2.9780000000000001E-2</v>
      </c>
      <c r="I47" s="200">
        <f t="shared" ref="I47:I49" si="27">G47*H47/0.0323</f>
        <v>13.83</v>
      </c>
      <c r="J47" s="204">
        <f t="shared" ref="J47:J49" si="28">I47-F47</f>
        <v>1.28</v>
      </c>
      <c r="K47" s="191">
        <v>0.13</v>
      </c>
      <c r="M47" s="194">
        <f t="shared" si="24"/>
        <v>0.11459999999999999</v>
      </c>
      <c r="N47" s="248"/>
      <c r="O47" s="248"/>
    </row>
    <row r="48" spans="1:15">
      <c r="B48" s="240" t="s">
        <v>206</v>
      </c>
      <c r="C48" s="191">
        <v>5.0025000000000004</v>
      </c>
      <c r="D48" s="191">
        <v>9.9</v>
      </c>
      <c r="E48" s="191">
        <v>3.0030000000000001E-2</v>
      </c>
      <c r="F48" s="200">
        <f t="shared" si="23"/>
        <v>9.1999999999999993</v>
      </c>
      <c r="G48" s="191">
        <v>15</v>
      </c>
      <c r="H48" s="191">
        <v>2.9780000000000001E-2</v>
      </c>
      <c r="I48" s="192">
        <f t="shared" si="27"/>
        <v>13.83</v>
      </c>
      <c r="J48" s="193">
        <f t="shared" si="28"/>
        <v>4.63</v>
      </c>
      <c r="K48" s="191">
        <v>0.76</v>
      </c>
      <c r="M48" s="194">
        <f t="shared" si="24"/>
        <v>7.7399999999999997E-2</v>
      </c>
      <c r="N48" s="248">
        <f t="shared" ref="N48" si="29">(M48+M49)/2</f>
        <v>0.08</v>
      </c>
      <c r="O48" s="248">
        <f t="shared" ref="O48" si="30">(M49-M48)*100/N48</f>
        <v>0</v>
      </c>
    </row>
    <row r="49" spans="1:15">
      <c r="B49" s="241"/>
      <c r="C49" s="191">
        <v>5.0018000000000002</v>
      </c>
      <c r="D49" s="191">
        <v>9.9</v>
      </c>
      <c r="E49" s="191">
        <v>3.0030000000000001E-2</v>
      </c>
      <c r="F49" s="200">
        <f t="shared" si="23"/>
        <v>9.1999999999999993</v>
      </c>
      <c r="G49" s="191">
        <v>15</v>
      </c>
      <c r="H49" s="191">
        <v>2.9780000000000001E-2</v>
      </c>
      <c r="I49" s="200">
        <f t="shared" si="27"/>
        <v>13.83</v>
      </c>
      <c r="J49" s="204">
        <f t="shared" si="28"/>
        <v>4.63</v>
      </c>
      <c r="K49" s="191">
        <v>0.76</v>
      </c>
      <c r="M49" s="194">
        <f t="shared" si="24"/>
        <v>7.7399999999999997E-2</v>
      </c>
      <c r="N49" s="248"/>
      <c r="O49" s="248"/>
    </row>
    <row r="50" spans="1:15">
      <c r="A50" s="191">
        <v>11.1</v>
      </c>
      <c r="B50" s="240" t="s">
        <v>207</v>
      </c>
      <c r="C50" s="191">
        <v>10.0031</v>
      </c>
      <c r="D50" s="191">
        <v>12</v>
      </c>
      <c r="E50" s="191">
        <v>3.0030000000000001E-2</v>
      </c>
      <c r="F50" s="200">
        <f t="shared" ref="F50:F51" si="31">D50*E50/0.0323</f>
        <v>11.16</v>
      </c>
      <c r="G50" s="191">
        <v>15</v>
      </c>
      <c r="H50" s="191">
        <v>2.9780000000000001E-2</v>
      </c>
      <c r="I50" s="200">
        <f t="shared" ref="I50:I52" si="32">G50*H50/0.0323</f>
        <v>13.83</v>
      </c>
      <c r="J50" s="204">
        <f t="shared" ref="J50:J52" si="33">I50-F50</f>
        <v>2.67</v>
      </c>
      <c r="K50" s="191">
        <v>1.2</v>
      </c>
      <c r="M50" s="194">
        <f t="shared" ref="M50:M51" si="34">(I50-F50-K50)*0.1/C50</f>
        <v>1.47E-2</v>
      </c>
      <c r="N50" s="248">
        <f t="shared" ref="N50" si="35">(M50+M51)/2</f>
        <v>0.01</v>
      </c>
      <c r="O50" s="248">
        <f t="shared" ref="O50" si="36">(M51-M50)*100/N50</f>
        <v>0</v>
      </c>
    </row>
    <row r="51" spans="1:15">
      <c r="B51" s="241"/>
      <c r="C51" s="191">
        <v>10.0021</v>
      </c>
      <c r="D51" s="191">
        <v>12</v>
      </c>
      <c r="E51" s="191">
        <v>3.0030000000000001E-2</v>
      </c>
      <c r="F51" s="200">
        <f t="shared" si="31"/>
        <v>11.16</v>
      </c>
      <c r="G51" s="191">
        <v>15</v>
      </c>
      <c r="H51" s="191">
        <v>2.9780000000000001E-2</v>
      </c>
      <c r="I51" s="200">
        <f t="shared" si="32"/>
        <v>13.83</v>
      </c>
      <c r="J51" s="204">
        <f t="shared" si="33"/>
        <v>2.67</v>
      </c>
      <c r="K51" s="191">
        <v>1.2</v>
      </c>
      <c r="M51" s="194">
        <f t="shared" si="34"/>
        <v>1.47E-2</v>
      </c>
      <c r="N51" s="248"/>
      <c r="O51" s="248"/>
    </row>
    <row r="52" spans="1:15">
      <c r="A52" s="191">
        <v>11.18</v>
      </c>
      <c r="B52" s="240" t="s">
        <v>208</v>
      </c>
      <c r="C52" s="191">
        <v>5.0031999999999996</v>
      </c>
      <c r="D52" s="191">
        <v>6.6</v>
      </c>
      <c r="E52" s="191">
        <v>3.0030000000000001E-2</v>
      </c>
      <c r="F52" s="200">
        <f t="shared" ref="F52:F57" si="37">D52*E52/0.0323</f>
        <v>6.14</v>
      </c>
      <c r="G52" s="191">
        <v>10</v>
      </c>
      <c r="H52" s="191">
        <v>3.0210000000000001E-2</v>
      </c>
      <c r="I52" s="192">
        <f t="shared" si="32"/>
        <v>9.35</v>
      </c>
      <c r="J52" s="193">
        <f t="shared" si="33"/>
        <v>3.21</v>
      </c>
      <c r="K52" s="191">
        <v>0.68</v>
      </c>
      <c r="M52" s="194">
        <f t="shared" ref="M52:M59" si="38">(I52-F52-K52)*0.1/C52</f>
        <v>5.0599999999999999E-2</v>
      </c>
      <c r="N52" s="248">
        <f t="shared" ref="N52" si="39">(M52+M53)/2</f>
        <v>0.05</v>
      </c>
      <c r="O52" s="248">
        <f t="shared" ref="O52" si="40">(M53-M52)*100/N52</f>
        <v>-3.6</v>
      </c>
    </row>
    <row r="53" spans="1:15">
      <c r="B53" s="241"/>
      <c r="C53" s="191">
        <v>5.0015000000000001</v>
      </c>
      <c r="D53" s="191">
        <v>6.7</v>
      </c>
      <c r="E53" s="191">
        <v>3.0030000000000001E-2</v>
      </c>
      <c r="F53" s="200">
        <f t="shared" si="37"/>
        <v>6.23</v>
      </c>
      <c r="G53" s="191">
        <v>10</v>
      </c>
      <c r="H53" s="191">
        <v>3.0210000000000001E-2</v>
      </c>
      <c r="I53" s="192">
        <f t="shared" ref="I53:I57" si="41">G53*H53/0.0323</f>
        <v>9.35</v>
      </c>
      <c r="J53" s="193">
        <f t="shared" ref="J53:J57" si="42">I53-F53</f>
        <v>3.12</v>
      </c>
      <c r="K53" s="191">
        <v>0.68</v>
      </c>
      <c r="M53" s="194">
        <f t="shared" si="38"/>
        <v>4.8800000000000003E-2</v>
      </c>
      <c r="N53" s="248"/>
      <c r="O53" s="248"/>
    </row>
    <row r="54" spans="1:15">
      <c r="B54" s="240" t="s">
        <v>209</v>
      </c>
      <c r="C54" s="191">
        <v>5.0048000000000004</v>
      </c>
      <c r="D54" s="191">
        <v>7.2</v>
      </c>
      <c r="E54" s="191">
        <v>3.0030000000000001E-2</v>
      </c>
      <c r="F54" s="200">
        <f t="shared" si="37"/>
        <v>6.69</v>
      </c>
      <c r="G54" s="191">
        <v>10</v>
      </c>
      <c r="H54" s="191">
        <v>3.0210000000000001E-2</v>
      </c>
      <c r="I54" s="192">
        <f t="shared" si="41"/>
        <v>9.35</v>
      </c>
      <c r="J54" s="193">
        <f t="shared" si="42"/>
        <v>2.66</v>
      </c>
      <c r="K54" s="191">
        <v>0.65</v>
      </c>
      <c r="M54" s="194">
        <f t="shared" si="38"/>
        <v>4.02E-2</v>
      </c>
      <c r="N54" s="248">
        <f t="shared" ref="N54" si="43">(M54+M55)/2</f>
        <v>0.04</v>
      </c>
      <c r="O54" s="248">
        <f t="shared" ref="O54" si="44">(M55-M54)*100/N54</f>
        <v>3.75</v>
      </c>
    </row>
    <row r="55" spans="1:15">
      <c r="B55" s="241"/>
      <c r="C55" s="191">
        <v>5.0068999999999999</v>
      </c>
      <c r="D55" s="191">
        <v>7.1</v>
      </c>
      <c r="E55" s="191">
        <v>3.0030000000000001E-2</v>
      </c>
      <c r="F55" s="200">
        <f t="shared" si="37"/>
        <v>6.6</v>
      </c>
      <c r="G55" s="191">
        <v>10</v>
      </c>
      <c r="H55" s="191">
        <v>3.0210000000000001E-2</v>
      </c>
      <c r="I55" s="192">
        <f t="shared" si="41"/>
        <v>9.35</v>
      </c>
      <c r="J55" s="193">
        <f t="shared" si="42"/>
        <v>2.75</v>
      </c>
      <c r="K55" s="191">
        <v>0.66</v>
      </c>
      <c r="M55" s="194">
        <f t="shared" si="38"/>
        <v>4.1700000000000001E-2</v>
      </c>
      <c r="N55" s="248"/>
      <c r="O55" s="248"/>
    </row>
    <row r="56" spans="1:15">
      <c r="B56" s="240" t="s">
        <v>210</v>
      </c>
      <c r="C56" s="191">
        <v>10.0052</v>
      </c>
      <c r="D56" s="191">
        <v>6.8</v>
      </c>
      <c r="E56" s="191">
        <v>3.0030000000000001E-2</v>
      </c>
      <c r="F56" s="200">
        <f t="shared" si="37"/>
        <v>6.32</v>
      </c>
      <c r="G56" s="191">
        <v>10</v>
      </c>
      <c r="H56" s="191">
        <v>3.0210000000000001E-2</v>
      </c>
      <c r="I56" s="192">
        <f t="shared" si="41"/>
        <v>9.35</v>
      </c>
      <c r="J56" s="193">
        <f t="shared" si="42"/>
        <v>3.03</v>
      </c>
      <c r="K56" s="191">
        <v>1.22</v>
      </c>
      <c r="M56" s="194">
        <f t="shared" si="38"/>
        <v>1.8100000000000002E-2</v>
      </c>
      <c r="N56" s="248">
        <f t="shared" ref="N56" si="45">(M56+M57)/2</f>
        <v>0.02</v>
      </c>
      <c r="O56" s="248">
        <f t="shared" ref="O56" si="46">(M57-M56)*100/N56</f>
        <v>-5</v>
      </c>
    </row>
    <row r="57" spans="1:15">
      <c r="B57" s="241"/>
      <c r="C57" s="191">
        <v>10.0039</v>
      </c>
      <c r="D57" s="191">
        <v>6.9</v>
      </c>
      <c r="E57" s="191">
        <v>3.0030000000000001E-2</v>
      </c>
      <c r="F57" s="200">
        <f t="shared" si="37"/>
        <v>6.42</v>
      </c>
      <c r="G57" s="191">
        <v>10</v>
      </c>
      <c r="H57" s="191">
        <v>3.0210000000000001E-2</v>
      </c>
      <c r="I57" s="192">
        <f t="shared" si="41"/>
        <v>9.35</v>
      </c>
      <c r="J57" s="193">
        <f t="shared" si="42"/>
        <v>2.93</v>
      </c>
      <c r="K57" s="191">
        <v>1.22</v>
      </c>
      <c r="M57" s="194">
        <f t="shared" si="38"/>
        <v>1.7100000000000001E-2</v>
      </c>
      <c r="N57" s="248"/>
      <c r="O57" s="248"/>
    </row>
    <row r="58" spans="1:15">
      <c r="B58" s="240" t="s">
        <v>211</v>
      </c>
      <c r="C58" s="191">
        <v>10.0025</v>
      </c>
      <c r="D58" s="191">
        <v>5.8</v>
      </c>
      <c r="E58" s="191">
        <v>3.0030000000000001E-2</v>
      </c>
      <c r="F58" s="200">
        <v>5.8</v>
      </c>
      <c r="G58" s="191">
        <v>10</v>
      </c>
      <c r="H58" s="191">
        <v>3.0210000000000001E-2</v>
      </c>
      <c r="I58" s="192">
        <f t="shared" ref="I58:I59" si="47">G58*H58/0.0323</f>
        <v>9.35</v>
      </c>
      <c r="J58" s="193">
        <f t="shared" ref="J58:J59" si="48">I58-F58</f>
        <v>3.55</v>
      </c>
      <c r="K58" s="191">
        <v>1.25</v>
      </c>
      <c r="M58" s="194">
        <f t="shared" si="38"/>
        <v>2.3E-2</v>
      </c>
      <c r="N58" s="248">
        <f t="shared" ref="N58" si="49">(M58+M59)/2</f>
        <v>0.02</v>
      </c>
      <c r="O58" s="248">
        <f t="shared" ref="O58" si="50">(M59-M58)*100/N58</f>
        <v>0</v>
      </c>
    </row>
    <row r="59" spans="1:15">
      <c r="B59" s="241"/>
      <c r="C59" s="191">
        <v>10.0036</v>
      </c>
      <c r="D59" s="191">
        <v>5.8</v>
      </c>
      <c r="E59" s="191">
        <v>3.0030000000000001E-2</v>
      </c>
      <c r="F59" s="200">
        <v>5.8</v>
      </c>
      <c r="G59" s="191">
        <v>10</v>
      </c>
      <c r="H59" s="191">
        <v>3.0210000000000001E-2</v>
      </c>
      <c r="I59" s="192">
        <f t="shared" si="47"/>
        <v>9.35</v>
      </c>
      <c r="J59" s="193">
        <f t="shared" si="48"/>
        <v>3.55</v>
      </c>
      <c r="K59" s="191">
        <v>1.25</v>
      </c>
      <c r="M59" s="194">
        <f t="shared" si="38"/>
        <v>2.3E-2</v>
      </c>
      <c r="N59" s="248"/>
      <c r="O59" s="248"/>
    </row>
    <row r="60" spans="1:15">
      <c r="B60" s="240" t="s">
        <v>212</v>
      </c>
      <c r="C60" s="191">
        <v>10.0025</v>
      </c>
      <c r="D60" s="191">
        <v>6.7</v>
      </c>
      <c r="E60" s="191">
        <v>3.0089999999999999E-2</v>
      </c>
      <c r="F60" s="200">
        <f t="shared" ref="F60:F63" si="51">D60*E60/0.0323</f>
        <v>6.24</v>
      </c>
      <c r="G60" s="191">
        <v>10</v>
      </c>
      <c r="H60" s="191">
        <v>3.0210000000000001E-2</v>
      </c>
      <c r="I60" s="192">
        <f t="shared" ref="I60:I63" si="52">G60*H60/0.0323</f>
        <v>9.35</v>
      </c>
      <c r="J60" s="193">
        <f t="shared" ref="J60:J65" si="53">I60-F60</f>
        <v>3.11</v>
      </c>
      <c r="K60" s="191">
        <v>1.23</v>
      </c>
      <c r="M60" s="194">
        <f t="shared" ref="M60:M63" si="54">(I60-F60-K60)*0.1/C60</f>
        <v>1.8800000000000001E-2</v>
      </c>
      <c r="N60" s="248">
        <f t="shared" ref="N60" si="55">(M60+M61)/2</f>
        <v>0.02</v>
      </c>
      <c r="O60" s="248">
        <f t="shared" ref="O60" si="56">(M61-M60)*100/N60</f>
        <v>-4</v>
      </c>
    </row>
    <row r="61" spans="1:15">
      <c r="B61" s="241"/>
      <c r="C61" s="191">
        <v>10.0039</v>
      </c>
      <c r="D61" s="191">
        <v>6.8</v>
      </c>
      <c r="E61" s="191">
        <v>3.0089999999999999E-2</v>
      </c>
      <c r="F61" s="200">
        <f t="shared" si="51"/>
        <v>6.33</v>
      </c>
      <c r="G61" s="191">
        <v>10</v>
      </c>
      <c r="H61" s="191">
        <v>3.0210000000000001E-2</v>
      </c>
      <c r="I61" s="192">
        <f t="shared" si="52"/>
        <v>9.35</v>
      </c>
      <c r="J61" s="193">
        <f t="shared" si="53"/>
        <v>3.02</v>
      </c>
      <c r="K61" s="191">
        <v>1.22</v>
      </c>
      <c r="M61" s="194">
        <f t="shared" si="54"/>
        <v>1.7999999999999999E-2</v>
      </c>
      <c r="N61" s="248"/>
      <c r="O61" s="248"/>
    </row>
    <row r="62" spans="1:15">
      <c r="A62" s="191">
        <v>12.4</v>
      </c>
      <c r="B62" s="240" t="s">
        <v>213</v>
      </c>
      <c r="C62" s="191">
        <v>5.0004999999999997</v>
      </c>
      <c r="D62" s="191">
        <v>7.4</v>
      </c>
      <c r="E62" s="191">
        <v>3.0089999999999999E-2</v>
      </c>
      <c r="F62" s="200">
        <f t="shared" si="51"/>
        <v>6.89</v>
      </c>
      <c r="G62" s="191">
        <v>10</v>
      </c>
      <c r="H62" s="191">
        <v>3.0210000000000001E-2</v>
      </c>
      <c r="I62" s="192">
        <f t="shared" si="52"/>
        <v>9.35</v>
      </c>
      <c r="J62" s="193">
        <f t="shared" si="53"/>
        <v>2.46</v>
      </c>
      <c r="K62" s="191">
        <v>0.64</v>
      </c>
      <c r="M62" s="194">
        <f t="shared" si="54"/>
        <v>3.6400000000000002E-2</v>
      </c>
      <c r="N62" s="248">
        <f t="shared" ref="N62" si="57">(M62+M63)/2</f>
        <v>0.04</v>
      </c>
      <c r="O62" s="248">
        <f t="shared" ref="O62" si="58">(M63-M62)*100/N62</f>
        <v>0</v>
      </c>
    </row>
    <row r="63" spans="1:15">
      <c r="B63" s="241"/>
      <c r="C63" s="191">
        <v>5.0002000000000004</v>
      </c>
      <c r="D63" s="191">
        <v>7.4</v>
      </c>
      <c r="E63" s="191">
        <v>3.0089999999999999E-2</v>
      </c>
      <c r="F63" s="200">
        <f t="shared" si="51"/>
        <v>6.89</v>
      </c>
      <c r="G63" s="191">
        <v>10</v>
      </c>
      <c r="H63" s="191">
        <v>3.0210000000000001E-2</v>
      </c>
      <c r="I63" s="192">
        <f t="shared" si="52"/>
        <v>9.35</v>
      </c>
      <c r="J63" s="193">
        <f t="shared" si="53"/>
        <v>2.46</v>
      </c>
      <c r="K63" s="191">
        <v>0.64</v>
      </c>
      <c r="M63" s="194">
        <f t="shared" si="54"/>
        <v>3.6400000000000002E-2</v>
      </c>
      <c r="N63" s="248"/>
      <c r="O63" s="248"/>
    </row>
    <row r="64" spans="1:15">
      <c r="A64" s="191">
        <v>12.18</v>
      </c>
      <c r="B64" s="240" t="s">
        <v>214</v>
      </c>
      <c r="C64" s="191">
        <v>5.0035999999999996</v>
      </c>
      <c r="D64" s="191">
        <v>11.5</v>
      </c>
      <c r="E64" s="191">
        <v>3.0089999999999999E-2</v>
      </c>
      <c r="F64" s="200">
        <f t="shared" ref="F64:F65" si="59">D64*E64/0.0323</f>
        <v>10.71</v>
      </c>
      <c r="G64" s="191">
        <v>15</v>
      </c>
      <c r="H64" s="191">
        <v>3.0210000000000001E-2</v>
      </c>
      <c r="I64" s="192">
        <f t="shared" ref="I64:I65" si="60">G64*H64/0.0323</f>
        <v>14.03</v>
      </c>
      <c r="J64" s="193">
        <f t="shared" si="53"/>
        <v>3.32</v>
      </c>
      <c r="K64" s="191">
        <v>0.47</v>
      </c>
      <c r="M64" s="194">
        <f t="shared" ref="M64:M65" si="61">(I64-F64-K64)*0.1/C64</f>
        <v>5.7000000000000002E-2</v>
      </c>
      <c r="N64" s="248">
        <f t="shared" ref="N64" si="62">(M64+M65)/2</f>
        <v>0.06</v>
      </c>
      <c r="O64" s="248">
        <f t="shared" ref="O64" si="63">(M65-M64)*100/N64</f>
        <v>-3.17</v>
      </c>
    </row>
    <row r="65" spans="1:16">
      <c r="B65" s="241"/>
      <c r="C65" s="191">
        <v>5.0052000000000003</v>
      </c>
      <c r="D65" s="191">
        <v>11.6</v>
      </c>
      <c r="E65" s="191">
        <v>3.0089999999999999E-2</v>
      </c>
      <c r="F65" s="200">
        <f t="shared" si="59"/>
        <v>10.81</v>
      </c>
      <c r="G65" s="191">
        <v>15</v>
      </c>
      <c r="H65" s="191">
        <v>3.0210000000000001E-2</v>
      </c>
      <c r="I65" s="192">
        <f t="shared" si="60"/>
        <v>14.03</v>
      </c>
      <c r="J65" s="193">
        <f t="shared" si="53"/>
        <v>3.22</v>
      </c>
      <c r="K65" s="191">
        <v>0.46</v>
      </c>
      <c r="M65" s="194">
        <f t="shared" si="61"/>
        <v>5.5100000000000003E-2</v>
      </c>
      <c r="N65" s="248"/>
      <c r="O65" s="248"/>
    </row>
    <row r="66" spans="1:16">
      <c r="B66" s="240" t="s">
        <v>202</v>
      </c>
      <c r="C66" s="191">
        <v>5.0006000000000004</v>
      </c>
      <c r="D66" s="191">
        <v>8.4499999999999993</v>
      </c>
      <c r="E66" s="191">
        <v>3.0030000000000001E-2</v>
      </c>
      <c r="F66" s="200">
        <f t="shared" ref="F66:F67" si="64">D66*E66/0.0323</f>
        <v>7.86</v>
      </c>
      <c r="G66" s="191">
        <v>10</v>
      </c>
      <c r="H66" s="191">
        <v>3.0210000000000001E-2</v>
      </c>
      <c r="I66" s="192">
        <f t="shared" ref="I66:I67" si="65">G66*H66/0.0323</f>
        <v>9.35</v>
      </c>
      <c r="J66" s="193">
        <f t="shared" ref="J66:J67" si="66">I66-F66</f>
        <v>1.49</v>
      </c>
      <c r="K66" s="191">
        <v>0.57999999999999996</v>
      </c>
      <c r="M66" s="194">
        <f t="shared" ref="M66:M67" si="67">(I66-F66-K66)*0.1/C66</f>
        <v>1.8200000000000001E-2</v>
      </c>
      <c r="N66" s="248">
        <f t="shared" ref="N66" si="68">(M66+M67)/2</f>
        <v>0.02</v>
      </c>
      <c r="O66" s="248">
        <f t="shared" ref="O66" si="69">(M67-M66)*100/N66</f>
        <v>0</v>
      </c>
    </row>
    <row r="67" spans="1:16">
      <c r="B67" s="241"/>
      <c r="C67" s="191">
        <v>5.0002000000000004</v>
      </c>
      <c r="D67" s="191">
        <v>8.4499999999999993</v>
      </c>
      <c r="E67" s="191">
        <v>3.0030000000000001E-2</v>
      </c>
      <c r="F67" s="200">
        <f t="shared" si="64"/>
        <v>7.86</v>
      </c>
      <c r="G67" s="191">
        <v>10</v>
      </c>
      <c r="H67" s="191">
        <v>3.0210000000000001E-2</v>
      </c>
      <c r="I67" s="192">
        <f t="shared" si="65"/>
        <v>9.35</v>
      </c>
      <c r="J67" s="193">
        <f t="shared" si="66"/>
        <v>1.49</v>
      </c>
      <c r="K67" s="191">
        <v>0.57999999999999996</v>
      </c>
      <c r="M67" s="194">
        <f t="shared" si="67"/>
        <v>1.8200000000000001E-2</v>
      </c>
      <c r="N67" s="248"/>
      <c r="O67" s="248"/>
    </row>
    <row r="68" spans="1:16">
      <c r="B68" s="240" t="s">
        <v>215</v>
      </c>
      <c r="C68" s="191">
        <v>5.0006000000000004</v>
      </c>
      <c r="D68" s="191">
        <v>9.4499999999999993</v>
      </c>
      <c r="E68" s="191">
        <v>3.0030000000000001E-2</v>
      </c>
      <c r="F68" s="200">
        <f t="shared" ref="F68:F69" si="70">D68*E68/0.0323</f>
        <v>8.7899999999999991</v>
      </c>
      <c r="G68" s="191">
        <v>10</v>
      </c>
      <c r="H68" s="191">
        <v>3.0210000000000001E-2</v>
      </c>
      <c r="I68" s="192">
        <f t="shared" ref="I68:I69" si="71">G68*H68/0.0323</f>
        <v>9.35</v>
      </c>
      <c r="J68" s="193">
        <f t="shared" ref="J68:J69" si="72">I68-F68</f>
        <v>0.56000000000000005</v>
      </c>
      <c r="K68" s="191">
        <v>0.57999999999999996</v>
      </c>
      <c r="M68" s="194">
        <f t="shared" ref="M68:M69" si="73">(I68-F68-K68)*0.1/C68</f>
        <v>-4.0000000000000002E-4</v>
      </c>
      <c r="N68" s="248">
        <f t="shared" ref="N68" si="74">(M68+M69)/2</f>
        <v>0</v>
      </c>
      <c r="O68" s="248" t="e">
        <f t="shared" ref="O68" si="75">(M69-M68)*100/N68</f>
        <v>#DIV/0!</v>
      </c>
    </row>
    <row r="69" spans="1:16">
      <c r="B69" s="241"/>
      <c r="C69" s="191">
        <v>5.0002000000000004</v>
      </c>
      <c r="D69" s="191">
        <v>9.4499999999999993</v>
      </c>
      <c r="E69" s="191">
        <v>3.0030000000000001E-2</v>
      </c>
      <c r="F69" s="200">
        <f t="shared" si="70"/>
        <v>8.7899999999999991</v>
      </c>
      <c r="G69" s="191">
        <v>10</v>
      </c>
      <c r="H69" s="191">
        <v>3.0210000000000001E-2</v>
      </c>
      <c r="I69" s="192">
        <f t="shared" si="71"/>
        <v>9.35</v>
      </c>
      <c r="J69" s="193">
        <f t="shared" si="72"/>
        <v>0.56000000000000005</v>
      </c>
      <c r="K69" s="191">
        <v>0.57999999999999996</v>
      </c>
      <c r="M69" s="194">
        <f t="shared" si="73"/>
        <v>-4.0000000000000002E-4</v>
      </c>
      <c r="N69" s="248"/>
      <c r="O69" s="248"/>
    </row>
    <row r="70" spans="1:16">
      <c r="A70" s="191">
        <v>1.18</v>
      </c>
      <c r="B70" s="240" t="s">
        <v>216</v>
      </c>
      <c r="C70" s="191">
        <v>1.0012000000000001</v>
      </c>
      <c r="D70" s="191">
        <v>14.1</v>
      </c>
      <c r="E70" s="191">
        <v>3.0030000000000001E-2</v>
      </c>
      <c r="F70" s="200">
        <v>14.1</v>
      </c>
      <c r="G70" s="191">
        <v>15</v>
      </c>
      <c r="H70" s="191">
        <v>3.0210000000000001E-2</v>
      </c>
      <c r="I70" s="192">
        <v>15</v>
      </c>
      <c r="J70" s="193">
        <f t="shared" ref="J70:J71" si="76">I70-F70</f>
        <v>0.9</v>
      </c>
      <c r="K70" s="191">
        <v>0.1</v>
      </c>
      <c r="M70" s="194">
        <f t="shared" ref="M70:M75" si="77">(I70-F70-K70)*0.1/C70</f>
        <v>7.9899999999999999E-2</v>
      </c>
      <c r="N70" s="248">
        <f t="shared" ref="N70" si="78">(M70+M71)/2</f>
        <v>0.08</v>
      </c>
      <c r="O70" s="248">
        <f t="shared" ref="O70" si="79">(M71-M70)*100/N70</f>
        <v>0</v>
      </c>
      <c r="P70" s="191">
        <v>0.08</v>
      </c>
    </row>
    <row r="71" spans="1:16">
      <c r="B71" s="241"/>
      <c r="C71" s="191">
        <v>1.0008999999999999</v>
      </c>
      <c r="D71" s="191">
        <v>14.1</v>
      </c>
      <c r="E71" s="191">
        <v>3.0030000000000001E-2</v>
      </c>
      <c r="F71" s="200">
        <v>14.1</v>
      </c>
      <c r="G71" s="191">
        <v>15</v>
      </c>
      <c r="H71" s="191">
        <v>3.0210000000000001E-2</v>
      </c>
      <c r="I71" s="192">
        <v>15</v>
      </c>
      <c r="J71" s="193">
        <f t="shared" si="76"/>
        <v>0.9</v>
      </c>
      <c r="K71" s="191">
        <v>0.1</v>
      </c>
      <c r="M71" s="194">
        <f t="shared" si="77"/>
        <v>7.9899999999999999E-2</v>
      </c>
      <c r="N71" s="248"/>
      <c r="O71" s="248"/>
    </row>
    <row r="72" spans="1:16">
      <c r="A72" s="191">
        <v>1.23</v>
      </c>
      <c r="B72" s="240" t="s">
        <v>217</v>
      </c>
      <c r="C72" s="191">
        <v>10.0032</v>
      </c>
      <c r="D72" s="191">
        <v>8.5</v>
      </c>
      <c r="E72" s="191">
        <v>3.0030000000000001E-2</v>
      </c>
      <c r="F72" s="200">
        <f t="shared" ref="F72:F77" si="80">D72*E72/0.0323</f>
        <v>7.9</v>
      </c>
      <c r="G72" s="191">
        <v>10</v>
      </c>
      <c r="H72" s="191">
        <v>3.0210000000000001E-2</v>
      </c>
      <c r="I72" s="192">
        <f t="shared" ref="I72:I73" si="81">G72*H72/0.0323</f>
        <v>9.35</v>
      </c>
      <c r="J72" s="193">
        <f t="shared" ref="J72:J73" si="82">I72-F72</f>
        <v>1.45</v>
      </c>
      <c r="K72" s="191">
        <v>1.1299999999999999</v>
      </c>
      <c r="M72" s="194">
        <f t="shared" si="77"/>
        <v>3.2000000000000002E-3</v>
      </c>
      <c r="N72" s="248">
        <f t="shared" ref="N72" si="83">(M72+M73)/2</f>
        <v>0</v>
      </c>
      <c r="O72" s="248" t="e">
        <f t="shared" ref="O72" si="84">(M73-M72)*100/N72</f>
        <v>#DIV/0!</v>
      </c>
    </row>
    <row r="73" spans="1:16">
      <c r="B73" s="241"/>
      <c r="C73" s="191">
        <v>10.005800000000001</v>
      </c>
      <c r="D73" s="191">
        <v>8.5</v>
      </c>
      <c r="E73" s="191">
        <v>3.0030000000000001E-2</v>
      </c>
      <c r="F73" s="200">
        <f t="shared" si="80"/>
        <v>7.9</v>
      </c>
      <c r="G73" s="191">
        <v>10</v>
      </c>
      <c r="H73" s="191">
        <v>3.0210000000000001E-2</v>
      </c>
      <c r="I73" s="192">
        <f t="shared" si="81"/>
        <v>9.35</v>
      </c>
      <c r="J73" s="193">
        <f t="shared" si="82"/>
        <v>1.45</v>
      </c>
      <c r="K73" s="191">
        <v>1.1299999999999999</v>
      </c>
      <c r="M73" s="194">
        <f t="shared" si="77"/>
        <v>3.2000000000000002E-3</v>
      </c>
      <c r="N73" s="248"/>
      <c r="O73" s="248"/>
    </row>
    <row r="74" spans="1:16">
      <c r="B74" s="240" t="s">
        <v>218</v>
      </c>
      <c r="C74" s="191">
        <v>5.0035999999999996</v>
      </c>
      <c r="D74" s="191">
        <v>9.4</v>
      </c>
      <c r="E74" s="191">
        <v>3.0030000000000001E-2</v>
      </c>
      <c r="F74" s="200">
        <f t="shared" si="80"/>
        <v>8.74</v>
      </c>
      <c r="G74" s="191">
        <v>10</v>
      </c>
      <c r="H74" s="191">
        <v>3.0210000000000001E-2</v>
      </c>
      <c r="I74" s="192">
        <f t="shared" ref="I74:I75" si="85">G74*H74/0.0323</f>
        <v>9.35</v>
      </c>
      <c r="J74" s="193">
        <f t="shared" ref="J74:J75" si="86">I74-F74</f>
        <v>0.61</v>
      </c>
      <c r="K74" s="191">
        <v>0.34</v>
      </c>
      <c r="M74" s="194">
        <f t="shared" si="77"/>
        <v>5.4000000000000003E-3</v>
      </c>
      <c r="N74" s="248">
        <f t="shared" ref="N74" si="87">(M74+M75)/2</f>
        <v>0.01</v>
      </c>
      <c r="O74" s="248">
        <f t="shared" ref="O74" si="88">(M75-M74)*100/N74</f>
        <v>0</v>
      </c>
    </row>
    <row r="75" spans="1:16">
      <c r="B75" s="241"/>
      <c r="C75" s="191">
        <v>5.0022000000000002</v>
      </c>
      <c r="D75" s="191">
        <v>9.4</v>
      </c>
      <c r="E75" s="191">
        <v>3.0030000000000001E-2</v>
      </c>
      <c r="F75" s="200">
        <f t="shared" si="80"/>
        <v>8.74</v>
      </c>
      <c r="G75" s="191">
        <v>10</v>
      </c>
      <c r="H75" s="191">
        <v>3.0210000000000001E-2</v>
      </c>
      <c r="I75" s="192">
        <f t="shared" si="85"/>
        <v>9.35</v>
      </c>
      <c r="J75" s="193">
        <f t="shared" si="86"/>
        <v>0.61</v>
      </c>
      <c r="K75" s="191">
        <v>0.34</v>
      </c>
      <c r="M75" s="194">
        <f t="shared" si="77"/>
        <v>5.4000000000000003E-3</v>
      </c>
      <c r="N75" s="248"/>
      <c r="O75" s="248"/>
    </row>
    <row r="76" spans="1:16">
      <c r="A76" s="191">
        <v>2.1</v>
      </c>
      <c r="B76" s="240" t="s">
        <v>219</v>
      </c>
      <c r="C76" s="191">
        <v>1.0024999999999999</v>
      </c>
      <c r="D76" s="191">
        <v>9.4</v>
      </c>
      <c r="E76" s="191">
        <v>2.9988000000000001E-2</v>
      </c>
      <c r="F76" s="192">
        <f t="shared" si="80"/>
        <v>8.73</v>
      </c>
      <c r="G76" s="191">
        <v>10</v>
      </c>
      <c r="H76" s="191">
        <v>3.0210000000000001E-2</v>
      </c>
      <c r="I76" s="192">
        <f t="shared" ref="I76:I83" si="89">G76*H76/0.0323</f>
        <v>9.35</v>
      </c>
      <c r="J76" s="193">
        <f t="shared" ref="J76:J83" si="90">I76-F76</f>
        <v>0.62</v>
      </c>
      <c r="K76" s="191">
        <v>7.0000000000000007E-2</v>
      </c>
      <c r="M76" s="194">
        <f t="shared" ref="M76:M83" si="91">(I76-F76-K76)*0.1/C76</f>
        <v>5.4899999999999997E-2</v>
      </c>
      <c r="N76" s="248">
        <f t="shared" ref="N76" si="92">(M76+M77)/2</f>
        <v>0.05</v>
      </c>
      <c r="O76" s="248">
        <f t="shared" ref="O76" si="93">(M77-M76)*100/N76</f>
        <v>0</v>
      </c>
    </row>
    <row r="77" spans="1:16">
      <c r="B77" s="241"/>
      <c r="C77" s="191">
        <v>1.0013000000000001</v>
      </c>
      <c r="D77" s="191">
        <v>9.4</v>
      </c>
      <c r="E77" s="191">
        <v>2.9988000000000001E-2</v>
      </c>
      <c r="F77" s="192">
        <f t="shared" si="80"/>
        <v>8.73</v>
      </c>
      <c r="G77" s="191">
        <v>10</v>
      </c>
      <c r="H77" s="191">
        <v>3.0210000000000001E-2</v>
      </c>
      <c r="I77" s="192">
        <f t="shared" si="89"/>
        <v>9.35</v>
      </c>
      <c r="J77" s="193">
        <f t="shared" si="90"/>
        <v>0.62</v>
      </c>
      <c r="K77" s="191">
        <v>7.0000000000000007E-2</v>
      </c>
      <c r="M77" s="194">
        <f t="shared" si="91"/>
        <v>5.4899999999999997E-2</v>
      </c>
      <c r="N77" s="248"/>
      <c r="O77" s="248"/>
    </row>
    <row r="78" spans="1:16">
      <c r="B78" s="240" t="s">
        <v>220</v>
      </c>
      <c r="C78" s="191">
        <v>1.0008999999999999</v>
      </c>
      <c r="D78" s="191">
        <v>9.4</v>
      </c>
      <c r="E78" s="191">
        <v>2.9988000000000001E-2</v>
      </c>
      <c r="F78" s="192">
        <f t="shared" ref="F78:F79" si="94">D78*E78/0.0323</f>
        <v>8.73</v>
      </c>
      <c r="G78" s="191">
        <v>10</v>
      </c>
      <c r="H78" s="191">
        <v>3.0210000000000001E-2</v>
      </c>
      <c r="I78" s="192">
        <f t="shared" ref="I78:I79" si="95">G78*H78/0.0323</f>
        <v>9.35</v>
      </c>
      <c r="J78" s="193">
        <f t="shared" ref="J78:J79" si="96">I78-F78</f>
        <v>0.62</v>
      </c>
      <c r="K78" s="191">
        <v>7.0000000000000007E-2</v>
      </c>
      <c r="M78" s="194">
        <f t="shared" ref="M78:M79" si="97">(I78-F78-K78)*0.1/C78</f>
        <v>5.5E-2</v>
      </c>
      <c r="N78" s="248">
        <f t="shared" ref="N78" si="98">(M78+M79)/2</f>
        <v>0.05</v>
      </c>
      <c r="O78" s="248">
        <f t="shared" ref="O78" si="99">(M79-M78)*100/N78</f>
        <v>-0.2</v>
      </c>
    </row>
    <row r="79" spans="1:16">
      <c r="B79" s="241"/>
      <c r="C79" s="191">
        <v>1.0021</v>
      </c>
      <c r="D79" s="191">
        <v>9.4</v>
      </c>
      <c r="E79" s="191">
        <v>2.9988000000000001E-2</v>
      </c>
      <c r="F79" s="192">
        <f t="shared" si="94"/>
        <v>8.73</v>
      </c>
      <c r="G79" s="191">
        <v>10</v>
      </c>
      <c r="H79" s="191">
        <v>3.0210000000000001E-2</v>
      </c>
      <c r="I79" s="192">
        <f t="shared" si="95"/>
        <v>9.35</v>
      </c>
      <c r="J79" s="193">
        <f t="shared" si="96"/>
        <v>0.62</v>
      </c>
      <c r="K79" s="191">
        <v>7.0000000000000007E-2</v>
      </c>
      <c r="M79" s="194">
        <f t="shared" si="97"/>
        <v>5.4899999999999997E-2</v>
      </c>
      <c r="N79" s="248"/>
      <c r="O79" s="248"/>
    </row>
    <row r="80" spans="1:16">
      <c r="B80" s="240" t="s">
        <v>221</v>
      </c>
      <c r="C80" s="191">
        <v>1.0039</v>
      </c>
      <c r="D80" s="191">
        <v>11.5</v>
      </c>
      <c r="E80" s="191">
        <v>2.9988000000000001E-2</v>
      </c>
      <c r="F80" s="192">
        <f t="shared" ref="F80:F89" si="100">D80*E80/0.0323</f>
        <v>10.68</v>
      </c>
      <c r="G80" s="191">
        <v>15</v>
      </c>
      <c r="H80" s="191">
        <v>3.0210000000000001E-2</v>
      </c>
      <c r="I80" s="192">
        <f t="shared" si="89"/>
        <v>14.03</v>
      </c>
      <c r="J80" s="193">
        <f t="shared" si="90"/>
        <v>3.35</v>
      </c>
      <c r="K80" s="191">
        <v>0.24</v>
      </c>
      <c r="M80" s="194">
        <f t="shared" si="91"/>
        <v>0.30980000000000002</v>
      </c>
      <c r="N80" s="248">
        <f t="shared" ref="N80" si="101">(M80+M81)/2</f>
        <v>0.31</v>
      </c>
      <c r="O80" s="248">
        <f t="shared" ref="O80" si="102">(M81-M80)*100/N80</f>
        <v>-2.68</v>
      </c>
    </row>
    <row r="81" spans="1:15">
      <c r="B81" s="241"/>
      <c r="C81" s="191">
        <v>1.0016</v>
      </c>
      <c r="D81" s="191">
        <v>11.6</v>
      </c>
      <c r="E81" s="191">
        <v>2.9988000000000001E-2</v>
      </c>
      <c r="F81" s="192">
        <f t="shared" si="100"/>
        <v>10.77</v>
      </c>
      <c r="G81" s="191">
        <v>15</v>
      </c>
      <c r="H81" s="191">
        <v>3.0210000000000001E-2</v>
      </c>
      <c r="I81" s="192">
        <f t="shared" si="89"/>
        <v>14.03</v>
      </c>
      <c r="J81" s="193">
        <f t="shared" si="90"/>
        <v>3.26</v>
      </c>
      <c r="K81" s="191">
        <v>0.24</v>
      </c>
      <c r="M81" s="194">
        <f t="shared" si="91"/>
        <v>0.30149999999999999</v>
      </c>
      <c r="N81" s="248"/>
      <c r="O81" s="248"/>
    </row>
    <row r="82" spans="1:15">
      <c r="B82" s="240" t="s">
        <v>222</v>
      </c>
      <c r="C82" s="191">
        <v>1.0044</v>
      </c>
      <c r="D82" s="191">
        <v>11.5</v>
      </c>
      <c r="E82" s="191">
        <v>2.9988000000000001E-2</v>
      </c>
      <c r="F82" s="192">
        <f t="shared" si="100"/>
        <v>10.68</v>
      </c>
      <c r="G82" s="191">
        <v>15</v>
      </c>
      <c r="H82" s="191">
        <v>3.0210000000000001E-2</v>
      </c>
      <c r="I82" s="192">
        <f t="shared" si="89"/>
        <v>14.03</v>
      </c>
      <c r="J82" s="193">
        <f t="shared" si="90"/>
        <v>3.35</v>
      </c>
      <c r="K82" s="191">
        <v>0.24</v>
      </c>
      <c r="M82" s="194">
        <f t="shared" si="91"/>
        <v>0.30959999999999999</v>
      </c>
      <c r="N82" s="248">
        <f t="shared" ref="N82" si="103">(M82+M83)/2</f>
        <v>0.31</v>
      </c>
      <c r="O82" s="248">
        <f t="shared" ref="O82" si="104">(M83-M82)*100/N82</f>
        <v>-1.1299999999999999</v>
      </c>
    </row>
    <row r="83" spans="1:15">
      <c r="B83" s="241"/>
      <c r="C83" s="191">
        <v>1.0028999999999999</v>
      </c>
      <c r="D83" s="191">
        <v>11.55</v>
      </c>
      <c r="E83" s="191">
        <v>2.9988000000000001E-2</v>
      </c>
      <c r="F83" s="192">
        <f t="shared" si="100"/>
        <v>10.72</v>
      </c>
      <c r="G83" s="191">
        <v>15</v>
      </c>
      <c r="H83" s="191">
        <v>3.0210000000000001E-2</v>
      </c>
      <c r="I83" s="192">
        <f t="shared" si="89"/>
        <v>14.03</v>
      </c>
      <c r="J83" s="193">
        <f t="shared" si="90"/>
        <v>3.31</v>
      </c>
      <c r="K83" s="191">
        <v>0.24</v>
      </c>
      <c r="M83" s="194">
        <f t="shared" si="91"/>
        <v>0.30609999999999998</v>
      </c>
      <c r="N83" s="248"/>
      <c r="O83" s="248"/>
    </row>
    <row r="84" spans="1:15">
      <c r="B84" s="240" t="s">
        <v>223</v>
      </c>
      <c r="C84" s="191">
        <v>5.0011999999999999</v>
      </c>
      <c r="D84" s="191">
        <v>9.3000000000000007</v>
      </c>
      <c r="E84" s="191">
        <v>2.9988000000000001E-2</v>
      </c>
      <c r="F84" s="192">
        <f t="shared" si="100"/>
        <v>8.6300000000000008</v>
      </c>
      <c r="G84" s="191">
        <v>10</v>
      </c>
      <c r="H84" s="191">
        <v>3.0210000000000001E-2</v>
      </c>
      <c r="I84" s="192">
        <f t="shared" ref="I84:I89" si="105">G84*H84/0.0323</f>
        <v>9.35</v>
      </c>
      <c r="J84" s="193">
        <f t="shared" ref="J84:J89" si="106">I84-F84</f>
        <v>0.72</v>
      </c>
      <c r="K84" s="191">
        <v>0.4</v>
      </c>
      <c r="M84" s="194">
        <f t="shared" ref="M84:M91" si="107">(I84-F84-K84)*0.1/C84</f>
        <v>6.4000000000000003E-3</v>
      </c>
      <c r="N84" s="248">
        <f t="shared" ref="N84" si="108">(M84+M85)/2</f>
        <v>0.01</v>
      </c>
      <c r="O84" s="248">
        <f t="shared" ref="O84" si="109">(M85-M84)*100/N84</f>
        <v>0</v>
      </c>
    </row>
    <row r="85" spans="1:15">
      <c r="B85" s="241"/>
      <c r="C85" s="191">
        <v>5.0008999999999997</v>
      </c>
      <c r="D85" s="191">
        <v>9.3000000000000007</v>
      </c>
      <c r="E85" s="191">
        <v>2.9988000000000001E-2</v>
      </c>
      <c r="F85" s="192">
        <f t="shared" si="100"/>
        <v>8.6300000000000008</v>
      </c>
      <c r="G85" s="191">
        <v>10</v>
      </c>
      <c r="H85" s="191">
        <v>3.0210000000000001E-2</v>
      </c>
      <c r="I85" s="192">
        <f t="shared" si="105"/>
        <v>9.35</v>
      </c>
      <c r="J85" s="193">
        <f t="shared" si="106"/>
        <v>0.72</v>
      </c>
      <c r="K85" s="191">
        <v>0.4</v>
      </c>
      <c r="M85" s="194">
        <f t="shared" si="107"/>
        <v>6.4000000000000003E-3</v>
      </c>
      <c r="N85" s="248"/>
      <c r="O85" s="248"/>
    </row>
    <row r="86" spans="1:15">
      <c r="A86" s="191">
        <v>2.23</v>
      </c>
      <c r="B86" s="240" t="s">
        <v>224</v>
      </c>
      <c r="C86" s="191">
        <v>1.0023</v>
      </c>
      <c r="D86" s="191">
        <v>9.8000000000000007</v>
      </c>
      <c r="E86" s="191">
        <v>2.9988000000000001E-2</v>
      </c>
      <c r="F86" s="192">
        <f t="shared" si="100"/>
        <v>9.1</v>
      </c>
      <c r="G86" s="191">
        <v>10</v>
      </c>
      <c r="H86" s="191">
        <v>3.0210000000000001E-2</v>
      </c>
      <c r="I86" s="192">
        <f t="shared" si="105"/>
        <v>9.35</v>
      </c>
      <c r="J86" s="193">
        <f t="shared" si="106"/>
        <v>0.25</v>
      </c>
      <c r="K86" s="191">
        <v>0.03</v>
      </c>
      <c r="M86" s="194">
        <f t="shared" si="107"/>
        <v>2.1899999999999999E-2</v>
      </c>
      <c r="N86" s="248">
        <f t="shared" ref="N86" si="110">(M86+M87)/2</f>
        <v>0.02</v>
      </c>
      <c r="O86" s="248">
        <f t="shared" ref="O86" si="111">(M87-M86)*100/N86</f>
        <v>0.5</v>
      </c>
    </row>
    <row r="87" spans="1:15">
      <c r="B87" s="241"/>
      <c r="C87" s="191">
        <v>1.0004999999999999</v>
      </c>
      <c r="D87" s="191">
        <v>9.8000000000000007</v>
      </c>
      <c r="E87" s="191">
        <v>2.9988000000000001E-2</v>
      </c>
      <c r="F87" s="192">
        <f t="shared" si="100"/>
        <v>9.1</v>
      </c>
      <c r="G87" s="191">
        <v>10</v>
      </c>
      <c r="H87" s="191">
        <v>3.0210000000000001E-2</v>
      </c>
      <c r="I87" s="192">
        <f t="shared" si="105"/>
        <v>9.35</v>
      </c>
      <c r="J87" s="193">
        <f t="shared" si="106"/>
        <v>0.25</v>
      </c>
      <c r="K87" s="191">
        <v>0.03</v>
      </c>
      <c r="M87" s="194">
        <f t="shared" si="107"/>
        <v>2.1999999999999999E-2</v>
      </c>
      <c r="N87" s="248"/>
      <c r="O87" s="248"/>
    </row>
    <row r="88" spans="1:15">
      <c r="B88" s="240" t="s">
        <v>225</v>
      </c>
      <c r="C88" s="191">
        <v>5.0031999999999996</v>
      </c>
      <c r="D88" s="191">
        <v>18.3</v>
      </c>
      <c r="E88" s="191">
        <v>2.9988000000000001E-2</v>
      </c>
      <c r="F88" s="192">
        <f t="shared" si="100"/>
        <v>16.989999999999998</v>
      </c>
      <c r="G88" s="191">
        <v>20</v>
      </c>
      <c r="H88" s="191">
        <v>3.0210000000000001E-2</v>
      </c>
      <c r="I88" s="192">
        <f t="shared" si="105"/>
        <v>18.71</v>
      </c>
      <c r="J88" s="193">
        <f t="shared" si="106"/>
        <v>1.72</v>
      </c>
      <c r="K88" s="191">
        <v>0.59</v>
      </c>
      <c r="M88" s="194">
        <f t="shared" si="107"/>
        <v>2.2599999999999999E-2</v>
      </c>
      <c r="N88" s="248">
        <f t="shared" ref="N88" si="112">(M88+M89)/2</f>
        <v>0.02</v>
      </c>
      <c r="O88" s="248">
        <f t="shared" ref="O88" si="113">(M89-M88)*100/N88</f>
        <v>0</v>
      </c>
    </row>
    <row r="89" spans="1:15">
      <c r="B89" s="241"/>
      <c r="C89" s="191">
        <v>5.0029000000000003</v>
      </c>
      <c r="D89" s="191">
        <v>18.3</v>
      </c>
      <c r="E89" s="191">
        <v>2.9988000000000001E-2</v>
      </c>
      <c r="F89" s="192">
        <f t="shared" si="100"/>
        <v>16.989999999999998</v>
      </c>
      <c r="G89" s="191">
        <v>20</v>
      </c>
      <c r="H89" s="191">
        <v>3.0210000000000001E-2</v>
      </c>
      <c r="I89" s="192">
        <f t="shared" si="105"/>
        <v>18.71</v>
      </c>
      <c r="J89" s="193">
        <f t="shared" si="106"/>
        <v>1.72</v>
      </c>
      <c r="K89" s="191">
        <v>0.59</v>
      </c>
      <c r="M89" s="194">
        <f t="shared" si="107"/>
        <v>2.2599999999999999E-2</v>
      </c>
      <c r="N89" s="248"/>
      <c r="O89" s="248"/>
    </row>
    <row r="90" spans="1:15">
      <c r="A90" s="191">
        <v>3.11</v>
      </c>
      <c r="B90" s="240" t="s">
        <v>226</v>
      </c>
      <c r="C90" s="191">
        <v>5.0021000000000004</v>
      </c>
      <c r="D90" s="191">
        <v>8.5</v>
      </c>
      <c r="E90" s="191">
        <v>2.9988000000000001E-2</v>
      </c>
      <c r="F90" s="192">
        <f t="shared" ref="F90:F91" si="114">D90*E90/0.0323</f>
        <v>7.89</v>
      </c>
      <c r="G90" s="191">
        <v>10</v>
      </c>
      <c r="H90" s="191">
        <v>3.0210000000000001E-2</v>
      </c>
      <c r="I90" s="192">
        <f t="shared" ref="I90:I91" si="115">G90*H90/0.0323</f>
        <v>9.35</v>
      </c>
      <c r="J90" s="193">
        <f t="shared" ref="J90:J91" si="116">I90-F90</f>
        <v>1.46</v>
      </c>
      <c r="K90" s="191">
        <v>0.57999999999999996</v>
      </c>
      <c r="M90" s="194">
        <f t="shared" si="107"/>
        <v>1.7600000000000001E-2</v>
      </c>
      <c r="N90" s="248">
        <f t="shared" ref="N90" si="117">(M90+M91)/2</f>
        <v>0.02</v>
      </c>
      <c r="O90" s="248">
        <f t="shared" ref="O90" si="118">(M91-M90)*100/N90</f>
        <v>4</v>
      </c>
    </row>
    <row r="91" spans="1:15">
      <c r="B91" s="241"/>
      <c r="C91" s="191">
        <v>5.0038999999999998</v>
      </c>
      <c r="D91" s="191">
        <v>8.4499999999999993</v>
      </c>
      <c r="E91" s="191">
        <v>2.9988000000000001E-2</v>
      </c>
      <c r="F91" s="192">
        <f t="shared" si="114"/>
        <v>7.85</v>
      </c>
      <c r="G91" s="191">
        <v>10</v>
      </c>
      <c r="H91" s="191">
        <v>3.0210000000000001E-2</v>
      </c>
      <c r="I91" s="192">
        <f t="shared" si="115"/>
        <v>9.35</v>
      </c>
      <c r="J91" s="193">
        <f t="shared" si="116"/>
        <v>1.5</v>
      </c>
      <c r="K91" s="191">
        <v>0.57999999999999996</v>
      </c>
      <c r="M91" s="194">
        <f t="shared" si="107"/>
        <v>1.84E-2</v>
      </c>
      <c r="N91" s="248"/>
      <c r="O91" s="248"/>
    </row>
    <row r="92" spans="1:15">
      <c r="A92" s="191">
        <v>3.13</v>
      </c>
      <c r="B92" s="240" t="s">
        <v>227</v>
      </c>
      <c r="C92" s="191">
        <v>10.0032</v>
      </c>
      <c r="D92" s="191">
        <v>9.4</v>
      </c>
      <c r="E92" s="191">
        <v>2.9988000000000001E-2</v>
      </c>
      <c r="F92" s="192">
        <f t="shared" ref="F92:F93" si="119">D92*E92/0.0323</f>
        <v>8.73</v>
      </c>
      <c r="G92" s="191">
        <v>15</v>
      </c>
      <c r="H92" s="191">
        <v>3.0210000000000001E-2</v>
      </c>
      <c r="I92" s="192">
        <f t="shared" ref="I92:I93" si="120">G92*H92/0.0323</f>
        <v>14.03</v>
      </c>
      <c r="J92" s="193">
        <f t="shared" ref="J92:J93" si="121">I92-F92</f>
        <v>5.3</v>
      </c>
      <c r="K92" s="191">
        <v>1.35</v>
      </c>
      <c r="M92" s="194">
        <f t="shared" ref="M92:M93" si="122">(I92-F92-K92)*0.1/C92</f>
        <v>3.95E-2</v>
      </c>
      <c r="N92" s="248">
        <f t="shared" ref="N92" si="123">(M92+M93)/2</f>
        <v>0.04</v>
      </c>
      <c r="O92" s="248">
        <f t="shared" ref="O92" si="124">(M93-M92)*100/N92</f>
        <v>-1</v>
      </c>
    </row>
    <row r="93" spans="1:15">
      <c r="B93" s="241"/>
      <c r="C93" s="191">
        <v>10.008900000000001</v>
      </c>
      <c r="D93" s="191">
        <v>9.4499999999999993</v>
      </c>
      <c r="E93" s="191">
        <v>2.9988000000000001E-2</v>
      </c>
      <c r="F93" s="192">
        <f t="shared" si="119"/>
        <v>8.77</v>
      </c>
      <c r="G93" s="191">
        <v>15</v>
      </c>
      <c r="H93" s="191">
        <v>3.0210000000000001E-2</v>
      </c>
      <c r="I93" s="192">
        <f t="shared" si="120"/>
        <v>14.03</v>
      </c>
      <c r="J93" s="193">
        <f t="shared" si="121"/>
        <v>5.26</v>
      </c>
      <c r="K93" s="191">
        <v>1.35</v>
      </c>
      <c r="M93" s="194">
        <f t="shared" si="122"/>
        <v>3.9100000000000003E-2</v>
      </c>
      <c r="N93" s="248"/>
      <c r="O93" s="248"/>
    </row>
    <row r="94" spans="1:15">
      <c r="A94" s="191">
        <v>5.28</v>
      </c>
      <c r="B94" s="240" t="s">
        <v>228</v>
      </c>
      <c r="C94" s="191">
        <v>10</v>
      </c>
      <c r="D94" s="191">
        <v>13.7</v>
      </c>
      <c r="E94" s="191">
        <v>2.9988000000000001E-2</v>
      </c>
      <c r="F94" s="192">
        <f t="shared" ref="F94:F95" si="125">D94*E94/0.0323</f>
        <v>12.72</v>
      </c>
      <c r="G94" s="191">
        <v>15</v>
      </c>
      <c r="H94" s="191">
        <v>3.0210000000000001E-2</v>
      </c>
      <c r="I94" s="192">
        <f t="shared" ref="I94:I95" si="126">G94*H94/0.0323</f>
        <v>14.03</v>
      </c>
      <c r="J94" s="193">
        <f t="shared" ref="J94:J95" si="127">I94-F94</f>
        <v>1.31</v>
      </c>
      <c r="K94" s="191">
        <v>1.1299999999999999</v>
      </c>
      <c r="M94" s="194">
        <f t="shared" ref="M94:M95" si="128">(I94-F94-K94)*0.1/C94</f>
        <v>1.8E-3</v>
      </c>
      <c r="N94" s="248">
        <f t="shared" ref="N94" si="129">(M94+M95)/2</f>
        <v>0</v>
      </c>
      <c r="O94" s="248" t="e">
        <f t="shared" ref="O94:O102" si="130">(M95-M94)*100/N94</f>
        <v>#DIV/0!</v>
      </c>
    </row>
    <row r="95" spans="1:15">
      <c r="B95" s="241"/>
      <c r="C95" s="191">
        <v>10</v>
      </c>
      <c r="D95" s="191">
        <v>13.7</v>
      </c>
      <c r="E95" s="191">
        <v>2.9988000000000001E-2</v>
      </c>
      <c r="F95" s="192">
        <f t="shared" si="125"/>
        <v>12.72</v>
      </c>
      <c r="G95" s="191">
        <v>15</v>
      </c>
      <c r="H95" s="191">
        <v>3.0210000000000001E-2</v>
      </c>
      <c r="I95" s="192">
        <f t="shared" si="126"/>
        <v>14.03</v>
      </c>
      <c r="J95" s="193">
        <f t="shared" si="127"/>
        <v>1.31</v>
      </c>
      <c r="K95" s="191">
        <v>1.1299999999999999</v>
      </c>
      <c r="M95" s="194">
        <f t="shared" si="128"/>
        <v>1.8E-3</v>
      </c>
      <c r="N95" s="248"/>
      <c r="O95" s="248"/>
    </row>
    <row r="96" spans="1:15">
      <c r="A96" s="191">
        <v>6.11</v>
      </c>
      <c r="B96" s="240" t="s">
        <v>229</v>
      </c>
      <c r="C96" s="191">
        <v>1.0032000000000001</v>
      </c>
      <c r="D96" s="191">
        <v>9.9</v>
      </c>
      <c r="E96" s="191">
        <v>2.9988000000000001E-2</v>
      </c>
      <c r="F96" s="192">
        <f t="shared" ref="F96:F99" si="131">D96*E96/0.0323</f>
        <v>9.19</v>
      </c>
      <c r="G96" s="191">
        <v>25</v>
      </c>
      <c r="H96" s="191">
        <v>3.023E-2</v>
      </c>
      <c r="I96" s="192">
        <f t="shared" ref="I96:I99" si="132">G96*H96/0.0323</f>
        <v>23.4</v>
      </c>
      <c r="J96" s="193">
        <f t="shared" ref="J96:J99" si="133">I96-F96</f>
        <v>14.21</v>
      </c>
      <c r="K96" s="191">
        <v>0.75</v>
      </c>
      <c r="M96" s="194">
        <f t="shared" ref="M96:M99" si="134">(I96-F96-K96)*0.1/C96</f>
        <v>1.3416999999999999</v>
      </c>
      <c r="N96" s="248">
        <f t="shared" ref="N96" si="135">(M96+M97)/2</f>
        <v>1.34</v>
      </c>
      <c r="O96" s="248">
        <f t="shared" si="130"/>
        <v>-0.37</v>
      </c>
    </row>
    <row r="97" spans="1:15">
      <c r="B97" s="241"/>
      <c r="C97" s="191">
        <v>1.0024999999999999</v>
      </c>
      <c r="D97" s="191">
        <v>9.92</v>
      </c>
      <c r="E97" s="191">
        <v>2.9988000000000001E-2</v>
      </c>
      <c r="F97" s="192">
        <f t="shared" si="131"/>
        <v>9.2100000000000009</v>
      </c>
      <c r="G97" s="191">
        <v>25</v>
      </c>
      <c r="H97" s="191">
        <v>3.023E-2</v>
      </c>
      <c r="I97" s="192">
        <f t="shared" si="132"/>
        <v>23.4</v>
      </c>
      <c r="J97" s="193">
        <f t="shared" si="133"/>
        <v>14.19</v>
      </c>
      <c r="K97" s="191">
        <v>0.79</v>
      </c>
      <c r="M97" s="194">
        <f t="shared" si="134"/>
        <v>1.3367</v>
      </c>
      <c r="N97" s="248"/>
      <c r="O97" s="248"/>
    </row>
    <row r="98" spans="1:15">
      <c r="B98" s="240" t="s">
        <v>230</v>
      </c>
      <c r="C98" s="191">
        <v>5.0011000000000001</v>
      </c>
      <c r="D98" s="191">
        <v>8.1999999999999993</v>
      </c>
      <c r="E98" s="191">
        <v>2.9988000000000001E-2</v>
      </c>
      <c r="F98" s="192">
        <f t="shared" si="131"/>
        <v>7.61</v>
      </c>
      <c r="G98" s="191">
        <v>10</v>
      </c>
      <c r="H98" s="191">
        <v>3.023E-2</v>
      </c>
      <c r="I98" s="192">
        <f t="shared" si="132"/>
        <v>9.36</v>
      </c>
      <c r="J98" s="193">
        <f t="shared" si="133"/>
        <v>1.75</v>
      </c>
      <c r="K98" s="191">
        <v>0.59</v>
      </c>
      <c r="M98" s="194">
        <f t="shared" si="134"/>
        <v>2.3199999999999998E-2</v>
      </c>
      <c r="N98" s="248">
        <f t="shared" ref="N98" si="136">(M98+M99)/2</f>
        <v>0.02</v>
      </c>
      <c r="O98" s="248">
        <f t="shared" si="130"/>
        <v>0</v>
      </c>
    </row>
    <row r="99" spans="1:15">
      <c r="B99" s="241"/>
      <c r="C99" s="191">
        <v>5.0050999999999997</v>
      </c>
      <c r="D99" s="191">
        <v>8.1999999999999993</v>
      </c>
      <c r="E99" s="191">
        <v>2.9988000000000001E-2</v>
      </c>
      <c r="F99" s="192">
        <f t="shared" si="131"/>
        <v>7.61</v>
      </c>
      <c r="G99" s="191">
        <v>10</v>
      </c>
      <c r="H99" s="191">
        <v>3.023E-2</v>
      </c>
      <c r="I99" s="192">
        <f t="shared" si="132"/>
        <v>9.36</v>
      </c>
      <c r="J99" s="193">
        <f t="shared" si="133"/>
        <v>1.75</v>
      </c>
      <c r="K99" s="191">
        <v>0.59</v>
      </c>
      <c r="M99" s="194">
        <f t="shared" si="134"/>
        <v>2.3199999999999998E-2</v>
      </c>
      <c r="N99" s="248"/>
      <c r="O99" s="248"/>
    </row>
    <row r="100" spans="1:15">
      <c r="B100" s="240" t="s">
        <v>231</v>
      </c>
      <c r="C100" s="191">
        <v>5.0012999999999996</v>
      </c>
      <c r="D100" s="191">
        <v>8.5</v>
      </c>
      <c r="E100" s="191">
        <v>2.9988000000000001E-2</v>
      </c>
      <c r="F100" s="192">
        <f t="shared" ref="F100:F105" si="137">D100*E100/0.0323</f>
        <v>7.89</v>
      </c>
      <c r="G100" s="191">
        <v>10</v>
      </c>
      <c r="H100" s="191">
        <v>3.023E-2</v>
      </c>
      <c r="I100" s="192">
        <f t="shared" ref="I100:I105" si="138">G100*H100/0.0323</f>
        <v>9.36</v>
      </c>
      <c r="J100" s="193">
        <f t="shared" ref="J100:J105" si="139">I100-F100</f>
        <v>1.47</v>
      </c>
      <c r="K100" s="191">
        <v>0.57999999999999996</v>
      </c>
      <c r="M100" s="194">
        <f t="shared" ref="M100:M105" si="140">(I100-F100-K100)*0.1/C100</f>
        <v>1.78E-2</v>
      </c>
      <c r="N100" s="248">
        <f t="shared" ref="N100" si="141">(M100+M101)/2</f>
        <v>0.02</v>
      </c>
      <c r="O100" s="248">
        <f t="shared" si="130"/>
        <v>-3</v>
      </c>
    </row>
    <row r="101" spans="1:15">
      <c r="B101" s="241"/>
      <c r="C101" s="191">
        <v>5.0031999999999996</v>
      </c>
      <c r="D101" s="191">
        <v>8.5299999999999994</v>
      </c>
      <c r="E101" s="191">
        <v>2.9988000000000001E-2</v>
      </c>
      <c r="F101" s="192">
        <f t="shared" si="137"/>
        <v>7.92</v>
      </c>
      <c r="G101" s="191">
        <v>10</v>
      </c>
      <c r="H101" s="191">
        <v>3.023E-2</v>
      </c>
      <c r="I101" s="192">
        <f t="shared" si="138"/>
        <v>9.36</v>
      </c>
      <c r="J101" s="193">
        <f t="shared" si="139"/>
        <v>1.44</v>
      </c>
      <c r="K101" s="191">
        <v>0.57999999999999996</v>
      </c>
      <c r="M101" s="194">
        <f t="shared" si="140"/>
        <v>1.72E-2</v>
      </c>
      <c r="N101" s="248"/>
      <c r="O101" s="248"/>
    </row>
    <row r="102" spans="1:15">
      <c r="B102" s="240" t="s">
        <v>232</v>
      </c>
      <c r="C102" s="191">
        <v>5.0007000000000001</v>
      </c>
      <c r="D102" s="191">
        <v>13.4</v>
      </c>
      <c r="E102" s="191">
        <v>2.9988000000000001E-2</v>
      </c>
      <c r="F102" s="192">
        <f t="shared" si="137"/>
        <v>12.44</v>
      </c>
      <c r="G102" s="191">
        <v>15</v>
      </c>
      <c r="H102" s="191">
        <v>3.023E-2</v>
      </c>
      <c r="I102" s="192">
        <f t="shared" si="138"/>
        <v>14.04</v>
      </c>
      <c r="J102" s="193">
        <f t="shared" si="139"/>
        <v>1.6</v>
      </c>
      <c r="K102" s="191">
        <v>0.59</v>
      </c>
      <c r="M102" s="194">
        <f t="shared" si="140"/>
        <v>2.0199999999999999E-2</v>
      </c>
      <c r="N102" s="248">
        <f t="shared" ref="N102" si="142">(M102+M103)/2</f>
        <v>0.02</v>
      </c>
      <c r="O102" s="248">
        <f t="shared" si="130"/>
        <v>-1</v>
      </c>
    </row>
    <row r="103" spans="1:15">
      <c r="B103" s="241"/>
      <c r="C103" s="191">
        <v>5.0011999999999999</v>
      </c>
      <c r="D103" s="191">
        <v>13.42</v>
      </c>
      <c r="E103" s="191">
        <v>2.9988000000000001E-2</v>
      </c>
      <c r="F103" s="192">
        <f t="shared" si="137"/>
        <v>12.46</v>
      </c>
      <c r="G103" s="191">
        <v>15</v>
      </c>
      <c r="H103" s="191">
        <v>3.023E-2</v>
      </c>
      <c r="I103" s="192">
        <f t="shared" si="138"/>
        <v>14.04</v>
      </c>
      <c r="J103" s="193">
        <f t="shared" si="139"/>
        <v>1.58</v>
      </c>
      <c r="K103" s="191">
        <v>0.57999999999999996</v>
      </c>
      <c r="M103" s="194">
        <f t="shared" si="140"/>
        <v>0.02</v>
      </c>
      <c r="N103" s="248"/>
      <c r="O103" s="248"/>
    </row>
    <row r="104" spans="1:15">
      <c r="A104" s="191">
        <v>6.15</v>
      </c>
      <c r="B104" s="240" t="s">
        <v>229</v>
      </c>
      <c r="C104" s="191">
        <v>1.0032000000000001</v>
      </c>
      <c r="D104" s="191">
        <v>9.3000000000000007</v>
      </c>
      <c r="E104" s="191">
        <v>2.9988000000000001E-2</v>
      </c>
      <c r="F104" s="192">
        <f t="shared" si="137"/>
        <v>8.6300000000000008</v>
      </c>
      <c r="G104" s="191">
        <v>10</v>
      </c>
      <c r="H104" s="191">
        <v>3.023E-2</v>
      </c>
      <c r="I104" s="192">
        <f t="shared" si="138"/>
        <v>9.36</v>
      </c>
      <c r="J104" s="193">
        <f t="shared" si="139"/>
        <v>0.73</v>
      </c>
      <c r="K104" s="191">
        <v>0.08</v>
      </c>
      <c r="M104" s="194">
        <f t="shared" si="140"/>
        <v>6.4799999999999996E-2</v>
      </c>
      <c r="N104" s="248">
        <f t="shared" ref="N104" si="143">(M104+M105)/2</f>
        <v>0.06</v>
      </c>
      <c r="O104" s="248">
        <f t="shared" ref="O104" si="144">(M105-M104)*100/N104</f>
        <v>0</v>
      </c>
    </row>
    <row r="105" spans="1:15">
      <c r="B105" s="241"/>
      <c r="C105" s="191">
        <v>1.0024999999999999</v>
      </c>
      <c r="D105" s="191">
        <v>9.3000000000000007</v>
      </c>
      <c r="E105" s="191">
        <v>2.9988000000000001E-2</v>
      </c>
      <c r="F105" s="192">
        <f t="shared" si="137"/>
        <v>8.6300000000000008</v>
      </c>
      <c r="G105" s="191">
        <v>10</v>
      </c>
      <c r="H105" s="191">
        <v>3.023E-2</v>
      </c>
      <c r="I105" s="192">
        <f t="shared" si="138"/>
        <v>9.36</v>
      </c>
      <c r="J105" s="193">
        <f t="shared" si="139"/>
        <v>0.73</v>
      </c>
      <c r="K105" s="191">
        <v>0.08</v>
      </c>
      <c r="M105" s="194">
        <f t="shared" si="140"/>
        <v>6.4799999999999996E-2</v>
      </c>
      <c r="N105" s="248"/>
      <c r="O105" s="248"/>
    </row>
    <row r="106" spans="1:15">
      <c r="A106" s="191">
        <v>7.22</v>
      </c>
      <c r="B106" s="240" t="s">
        <v>233</v>
      </c>
      <c r="C106" s="191">
        <v>5.0007000000000001</v>
      </c>
      <c r="D106" s="191">
        <v>9.4</v>
      </c>
      <c r="E106" s="191">
        <v>2.9988000000000001E-2</v>
      </c>
      <c r="F106" s="192">
        <f t="shared" ref="F106:F111" si="145">D106*E106/0.0323</f>
        <v>8.73</v>
      </c>
      <c r="G106" s="191">
        <v>10</v>
      </c>
      <c r="H106" s="191">
        <v>3.023E-2</v>
      </c>
      <c r="I106" s="192">
        <f t="shared" ref="I106:I111" si="146">G106*H106/0.0323</f>
        <v>9.36</v>
      </c>
      <c r="J106" s="193">
        <f t="shared" ref="J106:J111" si="147">I106-F106</f>
        <v>0.63</v>
      </c>
      <c r="K106" s="191">
        <v>0.35</v>
      </c>
      <c r="M106" s="194">
        <f t="shared" ref="M106:M111" si="148">(I106-F106-K106)*0.1/C106</f>
        <v>5.5999999999999999E-3</v>
      </c>
      <c r="N106" s="248">
        <f t="shared" ref="N106" si="149">(M106+M107)/2</f>
        <v>0.01</v>
      </c>
      <c r="O106" s="248">
        <f t="shared" ref="O106" si="150">(M107-M106)*100/N106</f>
        <v>0</v>
      </c>
    </row>
    <row r="107" spans="1:15">
      <c r="B107" s="241"/>
      <c r="C107" s="191">
        <v>5.0011999999999999</v>
      </c>
      <c r="D107" s="191">
        <v>9.4</v>
      </c>
      <c r="E107" s="191">
        <v>2.9988000000000001E-2</v>
      </c>
      <c r="F107" s="192">
        <f t="shared" si="145"/>
        <v>8.73</v>
      </c>
      <c r="G107" s="191">
        <v>10</v>
      </c>
      <c r="H107" s="191">
        <v>3.023E-2</v>
      </c>
      <c r="I107" s="192">
        <f t="shared" si="146"/>
        <v>9.36</v>
      </c>
      <c r="J107" s="193">
        <f t="shared" si="147"/>
        <v>0.63</v>
      </c>
      <c r="K107" s="191">
        <v>0.35</v>
      </c>
      <c r="M107" s="194">
        <f t="shared" si="148"/>
        <v>5.5999999999999999E-3</v>
      </c>
      <c r="N107" s="248"/>
      <c r="O107" s="248"/>
    </row>
    <row r="108" spans="1:15">
      <c r="B108" s="240" t="s">
        <v>234</v>
      </c>
      <c r="C108" s="191">
        <v>5.0054999999999996</v>
      </c>
      <c r="D108" s="191">
        <v>8.39</v>
      </c>
      <c r="E108" s="191">
        <v>2.9988000000000001E-2</v>
      </c>
      <c r="F108" s="192">
        <f t="shared" si="145"/>
        <v>7.79</v>
      </c>
      <c r="G108" s="191">
        <v>10</v>
      </c>
      <c r="H108" s="191">
        <v>3.0210000000000001E-2</v>
      </c>
      <c r="I108" s="192">
        <f t="shared" si="146"/>
        <v>9.35</v>
      </c>
      <c r="J108" s="193">
        <f t="shared" si="147"/>
        <v>1.56</v>
      </c>
      <c r="K108" s="191">
        <v>0.57999999999999996</v>
      </c>
      <c r="M108" s="194">
        <f t="shared" si="148"/>
        <v>1.9599999999999999E-2</v>
      </c>
      <c r="N108" s="248">
        <f t="shared" ref="N108" si="151">(M108+M109)/2</f>
        <v>0.02</v>
      </c>
      <c r="O108" s="248">
        <f t="shared" ref="O108" si="152">(M109-M108)*100/N108</f>
        <v>0</v>
      </c>
    </row>
    <row r="109" spans="1:15">
      <c r="B109" s="241"/>
      <c r="C109" s="191">
        <v>5.0026000000000002</v>
      </c>
      <c r="D109" s="191">
        <v>8.39</v>
      </c>
      <c r="E109" s="191">
        <v>2.9988000000000001E-2</v>
      </c>
      <c r="F109" s="192">
        <f t="shared" si="145"/>
        <v>7.79</v>
      </c>
      <c r="G109" s="191">
        <v>10</v>
      </c>
      <c r="H109" s="191">
        <v>3.0210000000000001E-2</v>
      </c>
      <c r="I109" s="192">
        <f t="shared" si="146"/>
        <v>9.35</v>
      </c>
      <c r="J109" s="193">
        <f t="shared" si="147"/>
        <v>1.56</v>
      </c>
      <c r="K109" s="191">
        <v>0.57999999999999996</v>
      </c>
      <c r="M109" s="194">
        <f t="shared" si="148"/>
        <v>1.9599999999999999E-2</v>
      </c>
      <c r="N109" s="248"/>
      <c r="O109" s="248"/>
    </row>
    <row r="110" spans="1:15">
      <c r="B110" s="240" t="s">
        <v>235</v>
      </c>
      <c r="C110" s="191">
        <v>1.0056</v>
      </c>
      <c r="D110" s="191">
        <v>9.3000000000000007</v>
      </c>
      <c r="E110" s="191">
        <v>2.9988000000000001E-2</v>
      </c>
      <c r="F110" s="192">
        <f t="shared" si="145"/>
        <v>8.6300000000000008</v>
      </c>
      <c r="G110" s="191">
        <v>10</v>
      </c>
      <c r="H110" s="191">
        <v>3.0210000000000001E-2</v>
      </c>
      <c r="I110" s="192">
        <f t="shared" si="146"/>
        <v>9.35</v>
      </c>
      <c r="J110" s="193">
        <f t="shared" si="147"/>
        <v>0.72</v>
      </c>
      <c r="K110" s="191">
        <v>0.08</v>
      </c>
      <c r="M110" s="194">
        <f t="shared" si="148"/>
        <v>6.3600000000000004E-2</v>
      </c>
      <c r="N110" s="248">
        <f t="shared" ref="N110" si="153">(M110+M111)/2</f>
        <v>0.06</v>
      </c>
      <c r="O110" s="248">
        <f t="shared" ref="O110" si="154">(M111-M110)*100/N110</f>
        <v>0.5</v>
      </c>
    </row>
    <row r="111" spans="1:15">
      <c r="B111" s="241"/>
      <c r="C111" s="191">
        <v>1.0019</v>
      </c>
      <c r="D111" s="191">
        <v>9.3000000000000007</v>
      </c>
      <c r="E111" s="191">
        <v>2.9988000000000001E-2</v>
      </c>
      <c r="F111" s="192">
        <f t="shared" si="145"/>
        <v>8.6300000000000008</v>
      </c>
      <c r="G111" s="191">
        <v>10</v>
      </c>
      <c r="H111" s="191">
        <v>3.0210000000000001E-2</v>
      </c>
      <c r="I111" s="192">
        <f t="shared" si="146"/>
        <v>9.35</v>
      </c>
      <c r="J111" s="193">
        <f t="shared" si="147"/>
        <v>0.72</v>
      </c>
      <c r="K111" s="191">
        <v>0.08</v>
      </c>
      <c r="M111" s="194">
        <f t="shared" si="148"/>
        <v>6.3899999999999998E-2</v>
      </c>
      <c r="N111" s="248"/>
      <c r="O111" s="248"/>
    </row>
    <row r="112" spans="1:15">
      <c r="A112" s="191">
        <v>8.1</v>
      </c>
      <c r="B112" s="240" t="s">
        <v>236</v>
      </c>
      <c r="C112" s="191">
        <v>5.0026000000000002</v>
      </c>
      <c r="D112" s="191">
        <v>10.5</v>
      </c>
      <c r="E112" s="191">
        <v>2.9988000000000001E-2</v>
      </c>
      <c r="F112" s="192">
        <f t="shared" ref="F112:F123" si="155">D112*E112/0.0323</f>
        <v>9.75</v>
      </c>
      <c r="G112" s="191">
        <v>15</v>
      </c>
      <c r="H112" s="191">
        <v>3.0210000000000001E-2</v>
      </c>
      <c r="I112" s="192">
        <f t="shared" ref="I112:I123" si="156">G112*H112/0.0323</f>
        <v>14.03</v>
      </c>
      <c r="J112" s="193">
        <f t="shared" ref="J112:J123" si="157">I112-F112</f>
        <v>4.28</v>
      </c>
      <c r="K112" s="191">
        <v>0.74</v>
      </c>
      <c r="M112" s="194">
        <f t="shared" ref="M112:M123" si="158">(I112-F112-K112)*0.1/C112</f>
        <v>7.0800000000000002E-2</v>
      </c>
      <c r="N112" s="248">
        <f t="shared" ref="N112" si="159">(M112+M113)/2</f>
        <v>7.0000000000000007E-2</v>
      </c>
      <c r="O112" s="248">
        <f t="shared" ref="O112" si="160">(M113-M112)*100/N112</f>
        <v>0</v>
      </c>
    </row>
    <row r="113" spans="1:15">
      <c r="B113" s="241"/>
      <c r="C113" s="191">
        <v>5.0019</v>
      </c>
      <c r="D113" s="191">
        <v>10.5</v>
      </c>
      <c r="E113" s="191">
        <v>2.9988000000000001E-2</v>
      </c>
      <c r="F113" s="192">
        <f t="shared" si="155"/>
        <v>9.75</v>
      </c>
      <c r="G113" s="191">
        <v>15</v>
      </c>
      <c r="H113" s="191">
        <v>3.0210000000000001E-2</v>
      </c>
      <c r="I113" s="192">
        <f t="shared" si="156"/>
        <v>14.03</v>
      </c>
      <c r="J113" s="193">
        <f t="shared" si="157"/>
        <v>4.28</v>
      </c>
      <c r="K113" s="191">
        <v>0.74</v>
      </c>
      <c r="M113" s="194">
        <f t="shared" si="158"/>
        <v>7.0800000000000002E-2</v>
      </c>
      <c r="N113" s="248"/>
      <c r="O113" s="248"/>
    </row>
    <row r="114" spans="1:15">
      <c r="B114" s="240" t="s">
        <v>237</v>
      </c>
      <c r="C114" s="191">
        <v>1.0032000000000001</v>
      </c>
      <c r="D114" s="191">
        <f>17.98-9.5</f>
        <v>8.48</v>
      </c>
      <c r="E114" s="191">
        <v>2.9988000000000001E-2</v>
      </c>
      <c r="F114" s="192">
        <f t="shared" si="155"/>
        <v>7.87</v>
      </c>
      <c r="G114" s="191">
        <v>10</v>
      </c>
      <c r="H114" s="191">
        <v>3.0210000000000001E-2</v>
      </c>
      <c r="I114" s="192">
        <f t="shared" si="156"/>
        <v>9.35</v>
      </c>
      <c r="J114" s="193">
        <f t="shared" si="157"/>
        <v>1.48</v>
      </c>
      <c r="K114" s="191">
        <v>0.14000000000000001</v>
      </c>
      <c r="M114" s="194">
        <f t="shared" si="158"/>
        <v>0.1336</v>
      </c>
      <c r="N114" s="248">
        <f t="shared" ref="N114" si="161">(M114+M115)/2</f>
        <v>0.13</v>
      </c>
      <c r="O114" s="248">
        <f t="shared" ref="O114" si="162">(M115-M114)*100/N114</f>
        <v>-1.92</v>
      </c>
    </row>
    <row r="115" spans="1:15">
      <c r="B115" s="241"/>
      <c r="C115" s="191">
        <v>1.0065</v>
      </c>
      <c r="D115" s="191">
        <v>8.5</v>
      </c>
      <c r="E115" s="191">
        <v>2.9988000000000001E-2</v>
      </c>
      <c r="F115" s="192">
        <f t="shared" si="155"/>
        <v>7.89</v>
      </c>
      <c r="G115" s="191">
        <v>10</v>
      </c>
      <c r="H115" s="191">
        <v>3.0210000000000001E-2</v>
      </c>
      <c r="I115" s="192">
        <f t="shared" si="156"/>
        <v>9.35</v>
      </c>
      <c r="J115" s="193">
        <f t="shared" si="157"/>
        <v>1.46</v>
      </c>
      <c r="K115" s="191">
        <v>0.14000000000000001</v>
      </c>
      <c r="M115" s="194">
        <f t="shared" si="158"/>
        <v>0.13109999999999999</v>
      </c>
      <c r="N115" s="248"/>
      <c r="O115" s="248"/>
    </row>
    <row r="116" spans="1:15">
      <c r="B116" s="240" t="s">
        <v>238</v>
      </c>
      <c r="C116" s="191">
        <v>5.0031999999999996</v>
      </c>
      <c r="D116" s="191">
        <v>8.6999999999999993</v>
      </c>
      <c r="E116" s="191">
        <v>2.9988000000000001E-2</v>
      </c>
      <c r="F116" s="192">
        <f t="shared" si="155"/>
        <v>8.08</v>
      </c>
      <c r="G116" s="191">
        <v>10</v>
      </c>
      <c r="H116" s="191">
        <v>3.0210000000000001E-2</v>
      </c>
      <c r="I116" s="192">
        <f t="shared" si="156"/>
        <v>9.35</v>
      </c>
      <c r="J116" s="193">
        <f t="shared" si="157"/>
        <v>1.27</v>
      </c>
      <c r="K116" s="191">
        <v>0.56999999999999995</v>
      </c>
      <c r="M116" s="194">
        <f t="shared" si="158"/>
        <v>1.4E-2</v>
      </c>
      <c r="N116" s="248">
        <f t="shared" ref="N116" si="163">(M116+M117)/2</f>
        <v>0.01</v>
      </c>
      <c r="O116" s="248">
        <f t="shared" ref="O116" si="164">(M117-M116)*100/N116</f>
        <v>0</v>
      </c>
    </row>
    <row r="117" spans="1:15">
      <c r="B117" s="241"/>
      <c r="C117" s="191">
        <v>5.0016999999999996</v>
      </c>
      <c r="D117" s="191">
        <v>8.6999999999999993</v>
      </c>
      <c r="E117" s="191">
        <v>2.9988000000000001E-2</v>
      </c>
      <c r="F117" s="192">
        <f t="shared" si="155"/>
        <v>8.08</v>
      </c>
      <c r="G117" s="191">
        <v>10</v>
      </c>
      <c r="H117" s="191">
        <v>3.0210000000000001E-2</v>
      </c>
      <c r="I117" s="192">
        <f t="shared" si="156"/>
        <v>9.35</v>
      </c>
      <c r="J117" s="193">
        <f t="shared" si="157"/>
        <v>1.27</v>
      </c>
      <c r="K117" s="191">
        <v>0.56999999999999995</v>
      </c>
      <c r="M117" s="194">
        <f t="shared" si="158"/>
        <v>1.4E-2</v>
      </c>
      <c r="N117" s="248"/>
      <c r="O117" s="248"/>
    </row>
    <row r="118" spans="1:15">
      <c r="B118" s="240" t="s">
        <v>239</v>
      </c>
      <c r="C118" s="191">
        <v>5.0054999999999996</v>
      </c>
      <c r="D118" s="191">
        <v>9</v>
      </c>
      <c r="E118" s="191">
        <v>2.9988000000000001E-2</v>
      </c>
      <c r="F118" s="192">
        <f t="shared" si="155"/>
        <v>8.36</v>
      </c>
      <c r="G118" s="191">
        <v>10</v>
      </c>
      <c r="H118" s="191">
        <v>3.0210000000000001E-2</v>
      </c>
      <c r="I118" s="192">
        <f t="shared" si="156"/>
        <v>9.35</v>
      </c>
      <c r="J118" s="193">
        <f t="shared" si="157"/>
        <v>0.99</v>
      </c>
      <c r="K118" s="191">
        <v>0.55000000000000004</v>
      </c>
      <c r="M118" s="194">
        <f t="shared" si="158"/>
        <v>8.8000000000000005E-3</v>
      </c>
      <c r="N118" s="248">
        <f t="shared" ref="N118" si="165">(M118+M119)/2</f>
        <v>0.01</v>
      </c>
      <c r="O118" s="248">
        <f t="shared" ref="O118" si="166">(M119-M118)*100/N118</f>
        <v>0</v>
      </c>
    </row>
    <row r="119" spans="1:15">
      <c r="B119" s="241"/>
      <c r="C119" s="191">
        <v>5.0088999999999997</v>
      </c>
      <c r="D119" s="191">
        <v>9</v>
      </c>
      <c r="E119" s="191">
        <v>2.9988000000000001E-2</v>
      </c>
      <c r="F119" s="192">
        <f t="shared" si="155"/>
        <v>8.36</v>
      </c>
      <c r="G119" s="191">
        <v>10</v>
      </c>
      <c r="H119" s="191">
        <v>3.0210000000000001E-2</v>
      </c>
      <c r="I119" s="192">
        <f t="shared" si="156"/>
        <v>9.35</v>
      </c>
      <c r="J119" s="193">
        <f t="shared" si="157"/>
        <v>0.99</v>
      </c>
      <c r="K119" s="191">
        <v>0.55000000000000004</v>
      </c>
      <c r="M119" s="194">
        <f t="shared" si="158"/>
        <v>8.8000000000000005E-3</v>
      </c>
      <c r="N119" s="248"/>
      <c r="O119" s="248"/>
    </row>
    <row r="120" spans="1:15">
      <c r="B120" s="240" t="s">
        <v>240</v>
      </c>
      <c r="C120" s="191">
        <v>5.0026000000000002</v>
      </c>
      <c r="D120" s="191">
        <v>8.6</v>
      </c>
      <c r="E120" s="191">
        <v>2.9988000000000001E-2</v>
      </c>
      <c r="F120" s="192">
        <f t="shared" si="155"/>
        <v>7.98</v>
      </c>
      <c r="G120" s="191">
        <v>10</v>
      </c>
      <c r="H120" s="191">
        <v>3.0210000000000001E-2</v>
      </c>
      <c r="I120" s="192">
        <f t="shared" si="156"/>
        <v>9.35</v>
      </c>
      <c r="J120" s="193">
        <f t="shared" si="157"/>
        <v>1.37</v>
      </c>
      <c r="K120" s="191">
        <v>0.56999999999999995</v>
      </c>
      <c r="M120" s="194">
        <f t="shared" si="158"/>
        <v>1.6E-2</v>
      </c>
      <c r="N120" s="248">
        <f t="shared" ref="N120" si="167">(M120+M121)/2</f>
        <v>0.02</v>
      </c>
      <c r="O120" s="248">
        <f t="shared" ref="O120" si="168">(M121-M120)*100/N120</f>
        <v>0</v>
      </c>
    </row>
    <row r="121" spans="1:15">
      <c r="B121" s="241"/>
      <c r="C121" s="191">
        <v>5.0018000000000002</v>
      </c>
      <c r="D121" s="191">
        <v>8.6</v>
      </c>
      <c r="E121" s="191">
        <v>2.9988000000000001E-2</v>
      </c>
      <c r="F121" s="192">
        <f t="shared" si="155"/>
        <v>7.98</v>
      </c>
      <c r="G121" s="191">
        <v>10</v>
      </c>
      <c r="H121" s="191">
        <v>3.0210000000000001E-2</v>
      </c>
      <c r="I121" s="192">
        <f t="shared" si="156"/>
        <v>9.35</v>
      </c>
      <c r="J121" s="193">
        <f t="shared" si="157"/>
        <v>1.37</v>
      </c>
      <c r="K121" s="191">
        <v>0.56999999999999995</v>
      </c>
      <c r="M121" s="194">
        <f t="shared" si="158"/>
        <v>1.6E-2</v>
      </c>
      <c r="N121" s="248"/>
      <c r="O121" s="248"/>
    </row>
    <row r="122" spans="1:15">
      <c r="B122" s="240" t="s">
        <v>241</v>
      </c>
      <c r="C122" s="191">
        <v>5.0054999999999996</v>
      </c>
      <c r="D122" s="191">
        <f>17-8.6</f>
        <v>8.4</v>
      </c>
      <c r="E122" s="191">
        <v>2.9988000000000001E-2</v>
      </c>
      <c r="F122" s="192">
        <f t="shared" si="155"/>
        <v>7.8</v>
      </c>
      <c r="G122" s="191">
        <v>10</v>
      </c>
      <c r="H122" s="191">
        <v>3.0210000000000001E-2</v>
      </c>
      <c r="I122" s="192">
        <f t="shared" si="156"/>
        <v>9.35</v>
      </c>
      <c r="J122" s="193">
        <f t="shared" si="157"/>
        <v>1.55</v>
      </c>
      <c r="K122" s="191">
        <v>0.57999999999999996</v>
      </c>
      <c r="M122" s="194">
        <f t="shared" si="158"/>
        <v>1.9400000000000001E-2</v>
      </c>
      <c r="N122" s="248">
        <f t="shared" ref="N122" si="169">(M122+M123)/2</f>
        <v>0.02</v>
      </c>
      <c r="O122" s="248">
        <f t="shared" ref="O122" si="170">(M123-M122)*100/N122</f>
        <v>0</v>
      </c>
    </row>
    <row r="123" spans="1:15">
      <c r="B123" s="241"/>
      <c r="C123" s="191">
        <v>5.0019</v>
      </c>
      <c r="D123" s="191">
        <v>8.4</v>
      </c>
      <c r="E123" s="191">
        <v>2.9988000000000001E-2</v>
      </c>
      <c r="F123" s="192">
        <f t="shared" si="155"/>
        <v>7.8</v>
      </c>
      <c r="G123" s="191">
        <v>10</v>
      </c>
      <c r="H123" s="191">
        <v>3.0210000000000001E-2</v>
      </c>
      <c r="I123" s="192">
        <f t="shared" si="156"/>
        <v>9.35</v>
      </c>
      <c r="J123" s="193">
        <f t="shared" si="157"/>
        <v>1.55</v>
      </c>
      <c r="K123" s="191">
        <v>0.57999999999999996</v>
      </c>
      <c r="M123" s="194">
        <f t="shared" si="158"/>
        <v>1.9400000000000001E-2</v>
      </c>
      <c r="N123" s="248"/>
      <c r="O123" s="248"/>
    </row>
    <row r="124" spans="1:15">
      <c r="A124" s="191">
        <v>9.1999999999999993</v>
      </c>
      <c r="B124" s="240" t="s">
        <v>242</v>
      </c>
      <c r="C124" s="191">
        <v>5.0031999999999996</v>
      </c>
      <c r="D124" s="191">
        <v>8.9</v>
      </c>
      <c r="E124" s="191">
        <v>2.9988000000000001E-2</v>
      </c>
      <c r="F124" s="192">
        <f t="shared" ref="F124:F127" si="171">D124*E124/0.0323</f>
        <v>8.26</v>
      </c>
      <c r="G124" s="191">
        <v>10</v>
      </c>
      <c r="H124" s="191">
        <v>3.0210000000000001E-2</v>
      </c>
      <c r="I124" s="192">
        <f t="shared" ref="I124:I127" si="172">G124*H124/0.0323</f>
        <v>9.35</v>
      </c>
      <c r="J124" s="193">
        <f t="shared" ref="J124:J127" si="173">I124-F124</f>
        <v>1.0900000000000001</v>
      </c>
      <c r="K124" s="191">
        <v>0.56000000000000005</v>
      </c>
      <c r="M124" s="194">
        <f t="shared" ref="M124:M127" si="174">(I124-F124-K124)*0.1/C124</f>
        <v>1.06E-2</v>
      </c>
      <c r="N124" s="248">
        <f t="shared" ref="N124" si="175">(M124+M125)/2</f>
        <v>0.01</v>
      </c>
      <c r="O124" s="248">
        <f t="shared" ref="O124" si="176">(M125-M124)*100/N124</f>
        <v>0</v>
      </c>
    </row>
    <row r="125" spans="1:15">
      <c r="B125" s="241"/>
      <c r="C125" s="191">
        <v>5.0015000000000001</v>
      </c>
      <c r="D125" s="191">
        <v>8.9</v>
      </c>
      <c r="E125" s="191">
        <v>2.9988000000000001E-2</v>
      </c>
      <c r="F125" s="192">
        <f t="shared" si="171"/>
        <v>8.26</v>
      </c>
      <c r="G125" s="191">
        <v>10</v>
      </c>
      <c r="H125" s="191">
        <v>3.0210000000000001E-2</v>
      </c>
      <c r="I125" s="192">
        <f t="shared" si="172"/>
        <v>9.35</v>
      </c>
      <c r="J125" s="193">
        <f t="shared" si="173"/>
        <v>1.0900000000000001</v>
      </c>
      <c r="K125" s="191">
        <v>0.56000000000000005</v>
      </c>
      <c r="M125" s="194">
        <f t="shared" si="174"/>
        <v>1.06E-2</v>
      </c>
      <c r="N125" s="248"/>
      <c r="O125" s="248"/>
    </row>
    <row r="126" spans="1:15">
      <c r="B126" s="240" t="s">
        <v>243</v>
      </c>
      <c r="C126" s="191">
        <v>5.0008999999999997</v>
      </c>
      <c r="D126" s="191">
        <v>8.6</v>
      </c>
      <c r="E126" s="191">
        <v>2.9988000000000001E-2</v>
      </c>
      <c r="F126" s="192">
        <f t="shared" si="171"/>
        <v>7.98</v>
      </c>
      <c r="G126" s="191">
        <v>10</v>
      </c>
      <c r="H126" s="191">
        <v>3.0210000000000001E-2</v>
      </c>
      <c r="I126" s="192">
        <f t="shared" si="172"/>
        <v>9.35</v>
      </c>
      <c r="J126" s="193">
        <f t="shared" si="173"/>
        <v>1.37</v>
      </c>
      <c r="K126" s="191">
        <v>0.56999999999999995</v>
      </c>
      <c r="M126" s="194">
        <f t="shared" si="174"/>
        <v>1.6E-2</v>
      </c>
      <c r="N126" s="248">
        <f t="shared" ref="N126" si="177">(M126+M127)/2</f>
        <v>0.02</v>
      </c>
      <c r="O126" s="248">
        <f t="shared" ref="O126" si="178">(M127-M126)*100/N126</f>
        <v>0</v>
      </c>
    </row>
    <row r="127" spans="1:15">
      <c r="B127" s="241"/>
      <c r="C127" s="191">
        <v>5.0011999999999999</v>
      </c>
      <c r="D127" s="191">
        <v>8.6</v>
      </c>
      <c r="E127" s="191">
        <v>2.9988000000000001E-2</v>
      </c>
      <c r="F127" s="192">
        <f t="shared" si="171"/>
        <v>7.98</v>
      </c>
      <c r="G127" s="191">
        <v>10</v>
      </c>
      <c r="H127" s="191">
        <v>3.0210000000000001E-2</v>
      </c>
      <c r="I127" s="192">
        <f t="shared" si="172"/>
        <v>9.35</v>
      </c>
      <c r="J127" s="193">
        <f t="shared" si="173"/>
        <v>1.37</v>
      </c>
      <c r="K127" s="191">
        <v>0.56999999999999995</v>
      </c>
      <c r="M127" s="194">
        <f t="shared" si="174"/>
        <v>1.6E-2</v>
      </c>
      <c r="N127" s="248"/>
      <c r="O127" s="248"/>
    </row>
    <row r="128" spans="1:15">
      <c r="A128" s="191">
        <v>9.1</v>
      </c>
      <c r="B128" s="240" t="s">
        <v>244</v>
      </c>
      <c r="C128" s="191">
        <v>5.0031999999999996</v>
      </c>
      <c r="D128" s="191">
        <v>13</v>
      </c>
      <c r="E128" s="191">
        <v>2.9988000000000001E-2</v>
      </c>
      <c r="F128" s="192">
        <f t="shared" ref="F128:F129" si="179">D128*E128/0.0323</f>
        <v>12.07</v>
      </c>
      <c r="G128" s="191">
        <v>15</v>
      </c>
      <c r="H128" s="191">
        <v>3.0210000000000001E-2</v>
      </c>
      <c r="I128" s="192">
        <f t="shared" ref="I128:I129" si="180">G128*H128/0.0323</f>
        <v>14.03</v>
      </c>
      <c r="J128" s="193">
        <f t="shared" ref="J128:J129" si="181">I128-F128</f>
        <v>1.96</v>
      </c>
      <c r="K128" s="191">
        <v>0.61</v>
      </c>
      <c r="M128" s="194">
        <f t="shared" ref="M128:M129" si="182">(I128-F128-K128)*0.1/C128</f>
        <v>2.7E-2</v>
      </c>
      <c r="N128" s="248">
        <f t="shared" ref="N128" si="183">(M128+M129)/2</f>
        <v>0.03</v>
      </c>
      <c r="O128" s="248">
        <f t="shared" ref="O128" si="184">(M129-M128)*100/N128</f>
        <v>0</v>
      </c>
    </row>
    <row r="129" spans="1:15">
      <c r="B129" s="241"/>
      <c r="C129" s="191">
        <v>5.0019</v>
      </c>
      <c r="D129" s="191">
        <v>13</v>
      </c>
      <c r="E129" s="191">
        <v>2.9988000000000001E-2</v>
      </c>
      <c r="F129" s="192">
        <f t="shared" si="179"/>
        <v>12.07</v>
      </c>
      <c r="G129" s="191">
        <v>15</v>
      </c>
      <c r="H129" s="191">
        <v>3.0210000000000001E-2</v>
      </c>
      <c r="I129" s="192">
        <f t="shared" si="180"/>
        <v>14.03</v>
      </c>
      <c r="J129" s="193">
        <f t="shared" si="181"/>
        <v>1.96</v>
      </c>
      <c r="K129" s="191">
        <v>0.61</v>
      </c>
      <c r="M129" s="194">
        <f t="shared" si="182"/>
        <v>2.7E-2</v>
      </c>
      <c r="N129" s="248"/>
      <c r="O129" s="248"/>
    </row>
    <row r="130" spans="1:15">
      <c r="A130" s="191">
        <v>9.26</v>
      </c>
      <c r="B130" s="240" t="s">
        <v>245</v>
      </c>
      <c r="C130" s="191">
        <v>5.0003000000000002</v>
      </c>
      <c r="D130" s="191">
        <v>13</v>
      </c>
      <c r="E130" s="191">
        <v>2.9988000000000001E-2</v>
      </c>
      <c r="F130" s="192">
        <f t="shared" ref="F130:F135" si="185">D130*E130/0.0323</f>
        <v>12.07</v>
      </c>
      <c r="G130" s="191">
        <v>15</v>
      </c>
      <c r="H130" s="191">
        <v>3.0210000000000001E-2</v>
      </c>
      <c r="I130" s="192">
        <f t="shared" ref="I130:I135" si="186">G130*H130/0.0323</f>
        <v>14.03</v>
      </c>
      <c r="J130" s="193">
        <f t="shared" ref="J130:J135" si="187">I130-F130</f>
        <v>1.96</v>
      </c>
      <c r="K130" s="191">
        <v>0.61</v>
      </c>
      <c r="M130" s="194">
        <f t="shared" ref="M130:M135" si="188">(I130-F130-K130)*0.1/C130</f>
        <v>2.7E-2</v>
      </c>
      <c r="N130" s="248">
        <f t="shared" ref="N130" si="189">(M130+M131)/2</f>
        <v>0.03</v>
      </c>
      <c r="O130" s="248">
        <f t="shared" ref="O130" si="190">(M131-M130)*100/N130</f>
        <v>0</v>
      </c>
    </row>
    <row r="131" spans="1:15">
      <c r="B131" s="241"/>
      <c r="C131" s="191">
        <v>5.0015000000000001</v>
      </c>
      <c r="D131" s="191">
        <v>13</v>
      </c>
      <c r="E131" s="191">
        <v>2.9988000000000001E-2</v>
      </c>
      <c r="F131" s="192">
        <f t="shared" si="185"/>
        <v>12.07</v>
      </c>
      <c r="G131" s="191">
        <v>15</v>
      </c>
      <c r="H131" s="191">
        <v>3.0210000000000001E-2</v>
      </c>
      <c r="I131" s="192">
        <f t="shared" si="186"/>
        <v>14.03</v>
      </c>
      <c r="J131" s="193">
        <f t="shared" si="187"/>
        <v>1.96</v>
      </c>
      <c r="K131" s="191">
        <v>0.61</v>
      </c>
      <c r="M131" s="194">
        <f t="shared" si="188"/>
        <v>2.7E-2</v>
      </c>
      <c r="N131" s="248"/>
      <c r="O131" s="248"/>
    </row>
    <row r="132" spans="1:15">
      <c r="B132" s="240" t="s">
        <v>246</v>
      </c>
      <c r="C132" s="191">
        <v>1.0079</v>
      </c>
      <c r="D132" s="191">
        <v>13.8</v>
      </c>
      <c r="E132" s="191">
        <v>2.9988000000000001E-2</v>
      </c>
      <c r="F132" s="192">
        <f t="shared" si="185"/>
        <v>12.81</v>
      </c>
      <c r="G132" s="191">
        <v>15</v>
      </c>
      <c r="H132" s="191">
        <v>3.0210000000000001E-2</v>
      </c>
      <c r="I132" s="192">
        <f t="shared" si="186"/>
        <v>14.03</v>
      </c>
      <c r="J132" s="193">
        <f t="shared" si="187"/>
        <v>1.22</v>
      </c>
      <c r="K132" s="191">
        <v>0.12</v>
      </c>
      <c r="M132" s="194">
        <f t="shared" si="188"/>
        <v>0.1091</v>
      </c>
      <c r="N132" s="248">
        <f t="shared" ref="N132" si="191">(M132+M133)/2</f>
        <v>0.11</v>
      </c>
      <c r="O132" s="248">
        <f t="shared" ref="O132" si="192">(M133-M132)*100/N132</f>
        <v>0.45</v>
      </c>
    </row>
    <row r="133" spans="1:15">
      <c r="B133" s="241"/>
      <c r="C133" s="191">
        <v>1.0035000000000001</v>
      </c>
      <c r="D133" s="191">
        <v>13.8</v>
      </c>
      <c r="E133" s="191">
        <v>2.9988000000000001E-2</v>
      </c>
      <c r="F133" s="192">
        <f t="shared" si="185"/>
        <v>12.81</v>
      </c>
      <c r="G133" s="191">
        <v>15</v>
      </c>
      <c r="H133" s="191">
        <v>3.0210000000000001E-2</v>
      </c>
      <c r="I133" s="192">
        <f t="shared" si="186"/>
        <v>14.03</v>
      </c>
      <c r="J133" s="193">
        <f t="shared" si="187"/>
        <v>1.22</v>
      </c>
      <c r="K133" s="191">
        <v>0.12</v>
      </c>
      <c r="M133" s="194">
        <f t="shared" si="188"/>
        <v>0.1096</v>
      </c>
      <c r="N133" s="248"/>
      <c r="O133" s="248"/>
    </row>
    <row r="134" spans="1:15">
      <c r="B134" s="240" t="s">
        <v>247</v>
      </c>
      <c r="C134" s="191">
        <v>5.0018000000000002</v>
      </c>
      <c r="D134" s="191">
        <v>12.1</v>
      </c>
      <c r="E134" s="191">
        <v>2.9988000000000001E-2</v>
      </c>
      <c r="F134" s="192">
        <f t="shared" si="185"/>
        <v>11.23</v>
      </c>
      <c r="G134" s="191">
        <v>15</v>
      </c>
      <c r="H134" s="191">
        <v>3.0210000000000001E-2</v>
      </c>
      <c r="I134" s="192">
        <f t="shared" si="186"/>
        <v>14.03</v>
      </c>
      <c r="J134" s="193">
        <f t="shared" si="187"/>
        <v>2.8</v>
      </c>
      <c r="K134" s="191">
        <v>0.66</v>
      </c>
      <c r="M134" s="194">
        <f t="shared" si="188"/>
        <v>4.2799999999999998E-2</v>
      </c>
      <c r="N134" s="248">
        <f t="shared" ref="N134" si="193">(M134+M135)/2</f>
        <v>0.04</v>
      </c>
      <c r="O134" s="248">
        <f t="shared" ref="O134" si="194">(M135-M134)*100/N134</f>
        <v>0.5</v>
      </c>
    </row>
    <row r="135" spans="1:15">
      <c r="B135" s="241"/>
      <c r="C135" s="191">
        <v>5.0031999999999996</v>
      </c>
      <c r="D135" s="191">
        <v>12.08</v>
      </c>
      <c r="E135" s="191">
        <v>2.9988000000000001E-2</v>
      </c>
      <c r="F135" s="192">
        <f t="shared" si="185"/>
        <v>11.22</v>
      </c>
      <c r="G135" s="191">
        <v>15</v>
      </c>
      <c r="H135" s="191">
        <v>3.0210000000000001E-2</v>
      </c>
      <c r="I135" s="192">
        <f t="shared" si="186"/>
        <v>14.03</v>
      </c>
      <c r="J135" s="193">
        <f t="shared" si="187"/>
        <v>2.81</v>
      </c>
      <c r="K135" s="191">
        <v>0.66</v>
      </c>
      <c r="M135" s="194">
        <f t="shared" si="188"/>
        <v>4.2999999999999997E-2</v>
      </c>
      <c r="N135" s="248"/>
      <c r="O135" s="248"/>
    </row>
    <row r="136" spans="1:15">
      <c r="A136" s="191">
        <v>10.29</v>
      </c>
      <c r="B136" s="240" t="s">
        <v>248</v>
      </c>
      <c r="C136" s="191">
        <v>5.0026000000000002</v>
      </c>
      <c r="D136" s="191">
        <v>12.9</v>
      </c>
      <c r="E136" s="191">
        <v>2.9988000000000001E-2</v>
      </c>
      <c r="F136" s="192">
        <f t="shared" ref="F136:F138" si="195">D136*E136/0.0323</f>
        <v>11.98</v>
      </c>
      <c r="G136" s="191">
        <v>15</v>
      </c>
      <c r="H136" s="191">
        <v>3.0210000000000001E-2</v>
      </c>
      <c r="I136" s="192">
        <f t="shared" ref="I136:I137" si="196">G136*H136/0.0323</f>
        <v>14.03</v>
      </c>
      <c r="J136" s="193">
        <f t="shared" ref="J136:J138" si="197">I136-F136</f>
        <v>2.0499999999999998</v>
      </c>
      <c r="K136" s="191">
        <v>0.61</v>
      </c>
      <c r="M136" s="194">
        <f t="shared" ref="M136:M137" si="198">(I136-F136-K136)*0.1/C136</f>
        <v>2.8799999999999999E-2</v>
      </c>
      <c r="N136" s="248">
        <f t="shared" ref="N136" si="199">(M136+M137)/2</f>
        <v>0.03</v>
      </c>
      <c r="O136" s="248">
        <f t="shared" ref="O136" si="200">(M137-M136)*100/N136</f>
        <v>-6</v>
      </c>
    </row>
    <row r="137" spans="1:15">
      <c r="B137" s="241"/>
      <c r="C137" s="191">
        <v>5.0018000000000002</v>
      </c>
      <c r="D137" s="191">
        <v>13</v>
      </c>
      <c r="E137" s="191">
        <v>2.9988000000000001E-2</v>
      </c>
      <c r="F137" s="192">
        <f t="shared" si="195"/>
        <v>12.07</v>
      </c>
      <c r="G137" s="191">
        <v>15</v>
      </c>
      <c r="H137" s="191">
        <v>3.0210000000000001E-2</v>
      </c>
      <c r="I137" s="192">
        <f t="shared" si="196"/>
        <v>14.03</v>
      </c>
      <c r="J137" s="193">
        <f t="shared" si="197"/>
        <v>1.96</v>
      </c>
      <c r="K137" s="191">
        <v>0.61</v>
      </c>
      <c r="M137" s="194">
        <f t="shared" si="198"/>
        <v>2.7E-2</v>
      </c>
      <c r="N137" s="248"/>
      <c r="O137" s="248"/>
    </row>
    <row r="138" spans="1:15">
      <c r="A138" s="191">
        <v>11.6</v>
      </c>
      <c r="B138" s="240" t="s">
        <v>249</v>
      </c>
      <c r="C138" s="191">
        <v>5.0034000000000001</v>
      </c>
      <c r="D138" s="191">
        <v>12.9</v>
      </c>
      <c r="E138" s="191">
        <v>2.9988000000000001E-2</v>
      </c>
      <c r="F138" s="192">
        <f t="shared" si="195"/>
        <v>11.98</v>
      </c>
      <c r="G138" s="191">
        <v>15</v>
      </c>
      <c r="H138" s="191">
        <v>3.0210000000000001E-2</v>
      </c>
      <c r="I138" s="192">
        <f t="shared" ref="I138:I139" si="201">G138*H138/0.0323</f>
        <v>14.03</v>
      </c>
      <c r="J138" s="193">
        <f t="shared" si="197"/>
        <v>2.0499999999999998</v>
      </c>
      <c r="K138" s="191">
        <v>0.61</v>
      </c>
      <c r="M138" s="194">
        <f t="shared" ref="M138:M141" si="202">(I138-F138-K138)*0.1/C138</f>
        <v>2.8799999999999999E-2</v>
      </c>
      <c r="N138" s="248">
        <f t="shared" ref="N138" si="203">(M138+M139)/2</f>
        <v>0.03</v>
      </c>
      <c r="O138" s="248">
        <f t="shared" ref="O138" si="204">(M139-M138)*100/N138</f>
        <v>-2.67</v>
      </c>
    </row>
    <row r="139" spans="1:15">
      <c r="B139" s="241"/>
      <c r="C139" s="191">
        <v>5.0048000000000004</v>
      </c>
      <c r="D139" s="191">
        <v>12.95</v>
      </c>
      <c r="E139" s="191">
        <v>2.9988000000000001E-2</v>
      </c>
      <c r="F139" s="192">
        <f t="shared" ref="F139:F141" si="205">D139*E139/0.0323</f>
        <v>12.02</v>
      </c>
      <c r="G139" s="191">
        <v>15</v>
      </c>
      <c r="H139" s="191">
        <v>3.0210000000000001E-2</v>
      </c>
      <c r="I139" s="192">
        <f t="shared" si="201"/>
        <v>14.03</v>
      </c>
      <c r="J139" s="193">
        <f t="shared" ref="J139:J141" si="206">I139-F139</f>
        <v>2.0099999999999998</v>
      </c>
      <c r="K139" s="191">
        <v>0.61</v>
      </c>
      <c r="M139" s="194">
        <f t="shared" si="202"/>
        <v>2.8000000000000001E-2</v>
      </c>
      <c r="N139" s="248"/>
      <c r="O139" s="248"/>
    </row>
    <row r="140" spans="1:15">
      <c r="B140" s="240" t="s">
        <v>250</v>
      </c>
      <c r="C140" s="191">
        <v>1.0071000000000001</v>
      </c>
      <c r="D140" s="191">
        <v>14.25</v>
      </c>
      <c r="E140" s="191">
        <v>2.9988000000000001E-2</v>
      </c>
      <c r="F140" s="192">
        <f t="shared" si="205"/>
        <v>13.23</v>
      </c>
      <c r="G140" s="191">
        <v>15</v>
      </c>
      <c r="H140" s="191">
        <v>3.0210000000000001E-2</v>
      </c>
      <c r="I140" s="192">
        <f t="shared" ref="I140:I141" si="207">G140*H140/0.0323</f>
        <v>14.03</v>
      </c>
      <c r="J140" s="193">
        <f t="shared" si="206"/>
        <v>0.8</v>
      </c>
      <c r="K140" s="191">
        <v>0.09</v>
      </c>
      <c r="M140" s="194">
        <f t="shared" si="202"/>
        <v>7.0499999999999993E-2</v>
      </c>
      <c r="N140" s="248">
        <f t="shared" ref="N140" si="208">(M140+M141)/2</f>
        <v>7.0000000000000007E-2</v>
      </c>
      <c r="O140" s="248">
        <f t="shared" ref="O140" si="209">(M141-M140)*100/N140</f>
        <v>-6.86</v>
      </c>
    </row>
    <row r="141" spans="1:15">
      <c r="B141" s="241"/>
      <c r="C141" s="191">
        <v>1.0041</v>
      </c>
      <c r="D141" s="191">
        <v>14.31</v>
      </c>
      <c r="E141" s="191">
        <v>2.9988000000000001E-2</v>
      </c>
      <c r="F141" s="192">
        <f t="shared" si="205"/>
        <v>13.29</v>
      </c>
      <c r="G141" s="191">
        <v>15</v>
      </c>
      <c r="H141" s="191">
        <v>3.0210000000000001E-2</v>
      </c>
      <c r="I141" s="192">
        <f t="shared" si="207"/>
        <v>14.03</v>
      </c>
      <c r="J141" s="193">
        <f t="shared" si="206"/>
        <v>0.74</v>
      </c>
      <c r="K141" s="191">
        <v>0.08</v>
      </c>
      <c r="M141" s="194">
        <f t="shared" si="202"/>
        <v>6.5699999999999995E-2</v>
      </c>
      <c r="N141" s="248"/>
      <c r="O141" s="248"/>
    </row>
    <row r="142" spans="1:15">
      <c r="A142" s="191">
        <v>11.6</v>
      </c>
      <c r="B142" s="240" t="s">
        <v>251</v>
      </c>
      <c r="C142" s="191">
        <v>5.0084</v>
      </c>
      <c r="D142" s="191">
        <v>12.7</v>
      </c>
      <c r="E142" s="191">
        <v>2.9988000000000001E-2</v>
      </c>
      <c r="F142" s="192">
        <f t="shared" ref="F142:F147" si="210">D142*E142/0.0323</f>
        <v>11.79</v>
      </c>
      <c r="G142" s="191">
        <v>15</v>
      </c>
      <c r="H142" s="191">
        <v>3.0210000000000001E-2</v>
      </c>
      <c r="I142" s="192">
        <f t="shared" ref="I142:I147" si="211">G142*H142/0.0323</f>
        <v>14.03</v>
      </c>
      <c r="J142" s="193">
        <f t="shared" ref="J142:J147" si="212">I142-F142</f>
        <v>2.2400000000000002</v>
      </c>
      <c r="K142" s="191">
        <v>0.62</v>
      </c>
      <c r="M142" s="194">
        <f t="shared" ref="M142:M147" si="213">(I142-F142-K142)*0.1/C142</f>
        <v>3.2300000000000002E-2</v>
      </c>
      <c r="N142" s="248">
        <f t="shared" ref="N142" si="214">(M142+M143)/2</f>
        <v>0.03</v>
      </c>
      <c r="O142" s="248">
        <f t="shared" ref="O142" si="215">(M143-M142)*100/N142</f>
        <v>5.67</v>
      </c>
    </row>
    <row r="143" spans="1:15">
      <c r="B143" s="241"/>
      <c r="C143" s="191">
        <v>5.0045000000000002</v>
      </c>
      <c r="D143" s="191">
        <v>12.6</v>
      </c>
      <c r="E143" s="191">
        <v>2.9988000000000001E-2</v>
      </c>
      <c r="F143" s="192">
        <f t="shared" si="210"/>
        <v>11.7</v>
      </c>
      <c r="G143" s="191">
        <v>15</v>
      </c>
      <c r="H143" s="191">
        <v>3.0210000000000001E-2</v>
      </c>
      <c r="I143" s="192">
        <f t="shared" si="211"/>
        <v>14.03</v>
      </c>
      <c r="J143" s="193">
        <f t="shared" si="212"/>
        <v>2.33</v>
      </c>
      <c r="K143" s="191">
        <v>0.63</v>
      </c>
      <c r="M143" s="194">
        <f t="shared" si="213"/>
        <v>3.4000000000000002E-2</v>
      </c>
      <c r="N143" s="248"/>
      <c r="O143" s="248"/>
    </row>
    <row r="144" spans="1:15">
      <c r="B144" s="240" t="s">
        <v>252</v>
      </c>
      <c r="C144" s="191">
        <v>5.0033000000000003</v>
      </c>
      <c r="D144" s="191">
        <v>12.7</v>
      </c>
      <c r="E144" s="191">
        <v>2.9988000000000001E-2</v>
      </c>
      <c r="F144" s="192">
        <f t="shared" si="210"/>
        <v>11.79</v>
      </c>
      <c r="G144" s="191">
        <v>15</v>
      </c>
      <c r="H144" s="191">
        <v>3.0210000000000001E-2</v>
      </c>
      <c r="I144" s="192">
        <f t="shared" si="211"/>
        <v>14.03</v>
      </c>
      <c r="J144" s="193">
        <f t="shared" si="212"/>
        <v>2.2400000000000002</v>
      </c>
      <c r="K144" s="191">
        <v>0.62</v>
      </c>
      <c r="M144" s="194">
        <f t="shared" si="213"/>
        <v>3.2399999999999998E-2</v>
      </c>
      <c r="N144" s="248">
        <f t="shared" ref="N144" si="216">(M144+M145)/2</f>
        <v>0.03</v>
      </c>
      <c r="O144" s="248">
        <f t="shared" ref="O144" si="217">(M145-M144)*100/N144</f>
        <v>-3.33</v>
      </c>
    </row>
    <row r="145" spans="1:15">
      <c r="B145" s="241"/>
      <c r="C145" s="191">
        <v>5.0045999999999999</v>
      </c>
      <c r="D145" s="191">
        <v>12.75</v>
      </c>
      <c r="E145" s="191">
        <v>2.9988000000000001E-2</v>
      </c>
      <c r="F145" s="192">
        <f t="shared" si="210"/>
        <v>11.84</v>
      </c>
      <c r="G145" s="191">
        <v>15</v>
      </c>
      <c r="H145" s="191">
        <v>3.0210000000000001E-2</v>
      </c>
      <c r="I145" s="192">
        <f t="shared" si="211"/>
        <v>14.03</v>
      </c>
      <c r="J145" s="193">
        <f t="shared" si="212"/>
        <v>2.19</v>
      </c>
      <c r="K145" s="191">
        <v>0.62</v>
      </c>
      <c r="M145" s="194">
        <f t="shared" si="213"/>
        <v>3.1399999999999997E-2</v>
      </c>
      <c r="N145" s="248"/>
      <c r="O145" s="248"/>
    </row>
    <row r="146" spans="1:15">
      <c r="B146" s="240" t="s">
        <v>253</v>
      </c>
      <c r="C146" s="191">
        <v>5.0029000000000003</v>
      </c>
      <c r="D146" s="191">
        <v>12.4</v>
      </c>
      <c r="E146" s="191">
        <v>2.9988000000000001E-2</v>
      </c>
      <c r="F146" s="192">
        <f t="shared" si="210"/>
        <v>11.51</v>
      </c>
      <c r="G146" s="191">
        <v>15</v>
      </c>
      <c r="H146" s="191">
        <v>3.0210000000000001E-2</v>
      </c>
      <c r="I146" s="192">
        <f t="shared" si="211"/>
        <v>14.03</v>
      </c>
      <c r="J146" s="193">
        <f t="shared" si="212"/>
        <v>2.52</v>
      </c>
      <c r="K146" s="191">
        <v>0.64</v>
      </c>
      <c r="M146" s="194">
        <f t="shared" si="213"/>
        <v>3.7600000000000001E-2</v>
      </c>
      <c r="N146" s="248">
        <f t="shared" ref="N146" si="218">(M146+M147)/2</f>
        <v>0.04</v>
      </c>
      <c r="O146" s="248">
        <f t="shared" ref="O146" si="219">(M147-M146)*100/N146</f>
        <v>-2.5</v>
      </c>
    </row>
    <row r="147" spans="1:15">
      <c r="B147" s="241"/>
      <c r="C147" s="191">
        <v>5.0048000000000004</v>
      </c>
      <c r="D147" s="191">
        <v>12.45</v>
      </c>
      <c r="E147" s="191">
        <v>2.9988000000000001E-2</v>
      </c>
      <c r="F147" s="192">
        <f t="shared" si="210"/>
        <v>11.56</v>
      </c>
      <c r="G147" s="191">
        <v>15</v>
      </c>
      <c r="H147" s="191">
        <v>3.0210000000000001E-2</v>
      </c>
      <c r="I147" s="192">
        <f t="shared" si="211"/>
        <v>14.03</v>
      </c>
      <c r="J147" s="193">
        <f t="shared" si="212"/>
        <v>2.4700000000000002</v>
      </c>
      <c r="K147" s="191">
        <v>0.64</v>
      </c>
      <c r="M147" s="194">
        <f t="shared" si="213"/>
        <v>3.6600000000000001E-2</v>
      </c>
      <c r="N147" s="248"/>
      <c r="O147" s="248"/>
    </row>
    <row r="148" spans="1:15">
      <c r="A148" s="191">
        <v>11.16</v>
      </c>
      <c r="B148" s="240" t="s">
        <v>254</v>
      </c>
      <c r="C148" s="191">
        <v>5.0038999999999998</v>
      </c>
      <c r="D148" s="191">
        <v>8.42</v>
      </c>
      <c r="E148" s="191">
        <v>2.9988000000000001E-2</v>
      </c>
      <c r="F148" s="192">
        <f t="shared" ref="F148:F151" si="220">D148*E148/0.0323</f>
        <v>7.82</v>
      </c>
      <c r="G148" s="191">
        <v>10</v>
      </c>
      <c r="H148" s="191">
        <v>3.0210000000000001E-2</v>
      </c>
      <c r="I148" s="192">
        <f t="shared" ref="I148:I151" si="221">G148*H148/0.0323</f>
        <v>9.35</v>
      </c>
      <c r="J148" s="193">
        <f t="shared" ref="J148:J151" si="222">I148-F148</f>
        <v>1.53</v>
      </c>
      <c r="K148" s="191">
        <v>0.57999999999999996</v>
      </c>
      <c r="M148" s="194">
        <f t="shared" ref="M148:M151" si="223">(I148-F148-K148)*0.1/C148</f>
        <v>1.9E-2</v>
      </c>
      <c r="N148" s="248">
        <f t="shared" ref="N148" si="224">(M148+M149)/2</f>
        <v>0.02</v>
      </c>
      <c r="O148" s="248">
        <f t="shared" ref="O148" si="225">(M149-M148)*100/N148</f>
        <v>2</v>
      </c>
    </row>
    <row r="149" spans="1:15">
      <c r="B149" s="241"/>
      <c r="C149" s="191">
        <v>5.0031999999999996</v>
      </c>
      <c r="D149" s="191">
        <v>8.4</v>
      </c>
      <c r="E149" s="191">
        <v>2.9988000000000001E-2</v>
      </c>
      <c r="F149" s="192">
        <f t="shared" si="220"/>
        <v>7.8</v>
      </c>
      <c r="G149" s="191">
        <v>10</v>
      </c>
      <c r="H149" s="191">
        <v>3.0210000000000001E-2</v>
      </c>
      <c r="I149" s="192">
        <f t="shared" si="221"/>
        <v>9.35</v>
      </c>
      <c r="J149" s="193">
        <f t="shared" si="222"/>
        <v>1.55</v>
      </c>
      <c r="K149" s="191">
        <v>0.57999999999999996</v>
      </c>
      <c r="M149" s="194">
        <f t="shared" si="223"/>
        <v>1.9400000000000001E-2</v>
      </c>
      <c r="N149" s="248"/>
      <c r="O149" s="248"/>
    </row>
    <row r="150" spans="1:15">
      <c r="B150" s="240" t="s">
        <v>255</v>
      </c>
      <c r="C150" s="191">
        <v>5.0018000000000002</v>
      </c>
      <c r="D150" s="191">
        <v>8.68</v>
      </c>
      <c r="E150" s="191">
        <v>2.9988000000000001E-2</v>
      </c>
      <c r="F150" s="192">
        <f t="shared" si="220"/>
        <v>8.06</v>
      </c>
      <c r="G150" s="191">
        <v>10</v>
      </c>
      <c r="H150" s="191">
        <v>3.0210000000000001E-2</v>
      </c>
      <c r="I150" s="192">
        <f t="shared" si="221"/>
        <v>9.35</v>
      </c>
      <c r="J150" s="193">
        <f t="shared" si="222"/>
        <v>1.29</v>
      </c>
      <c r="K150" s="191">
        <v>0.56000000000000005</v>
      </c>
      <c r="M150" s="194">
        <f t="shared" si="223"/>
        <v>1.46E-2</v>
      </c>
      <c r="N150" s="248">
        <f t="shared" ref="N150" si="226">(M150+M151)/2</f>
        <v>0.01</v>
      </c>
      <c r="O150" s="248">
        <f t="shared" ref="O150" si="227">(M151-M150)*100/N150</f>
        <v>-4</v>
      </c>
    </row>
    <row r="151" spans="1:15">
      <c r="B151" s="241"/>
      <c r="C151" s="191">
        <v>5.0054999999999996</v>
      </c>
      <c r="D151" s="191">
        <v>8.6999999999999993</v>
      </c>
      <c r="E151" s="191">
        <v>2.9988000000000001E-2</v>
      </c>
      <c r="F151" s="192">
        <f t="shared" si="220"/>
        <v>8.08</v>
      </c>
      <c r="G151" s="191">
        <v>10</v>
      </c>
      <c r="H151" s="191">
        <v>3.0210000000000001E-2</v>
      </c>
      <c r="I151" s="192">
        <f t="shared" si="221"/>
        <v>9.35</v>
      </c>
      <c r="J151" s="193">
        <f t="shared" si="222"/>
        <v>1.27</v>
      </c>
      <c r="K151" s="191">
        <v>0.56000000000000005</v>
      </c>
      <c r="M151" s="194">
        <f t="shared" si="223"/>
        <v>1.4200000000000001E-2</v>
      </c>
      <c r="N151" s="248"/>
      <c r="O151" s="248"/>
    </row>
    <row r="152" spans="1:15">
      <c r="A152" s="191">
        <v>11.26</v>
      </c>
      <c r="B152" s="240" t="s">
        <v>256</v>
      </c>
      <c r="C152" s="191">
        <v>5.0034999999999998</v>
      </c>
      <c r="D152" s="191">
        <v>12.2</v>
      </c>
      <c r="E152" s="191">
        <v>2.9988000000000001E-2</v>
      </c>
      <c r="F152" s="192">
        <f t="shared" ref="F152:F155" si="228">D152*E152/0.0323</f>
        <v>11.33</v>
      </c>
      <c r="G152" s="191">
        <v>15</v>
      </c>
      <c r="H152" s="191">
        <v>3.0210000000000001E-2</v>
      </c>
      <c r="I152" s="192">
        <f t="shared" ref="I152:I155" si="229">G152*H152/0.0323</f>
        <v>14.03</v>
      </c>
      <c r="J152" s="193">
        <f t="shared" ref="J152:J155" si="230">I152-F152</f>
        <v>2.7</v>
      </c>
      <c r="K152" s="191">
        <v>0.65</v>
      </c>
      <c r="M152" s="194">
        <f t="shared" ref="M152:M155" si="231">(I152-F152-K152)*0.1/C152</f>
        <v>4.1000000000000002E-2</v>
      </c>
      <c r="N152" s="248">
        <f t="shared" ref="N152" si="232">(M152+M153)/2</f>
        <v>0.04</v>
      </c>
      <c r="O152" s="248">
        <f t="shared" ref="O152" si="233">(M153-M152)*100/N152</f>
        <v>-4.5</v>
      </c>
    </row>
    <row r="153" spans="1:15">
      <c r="B153" s="241"/>
      <c r="C153" s="191">
        <v>5.0010599999999998</v>
      </c>
      <c r="D153" s="191">
        <v>12.3</v>
      </c>
      <c r="E153" s="191">
        <v>2.9988000000000001E-2</v>
      </c>
      <c r="F153" s="192">
        <f t="shared" si="228"/>
        <v>11.42</v>
      </c>
      <c r="G153" s="191">
        <v>15</v>
      </c>
      <c r="H153" s="191">
        <v>3.0210000000000001E-2</v>
      </c>
      <c r="I153" s="192">
        <f t="shared" si="229"/>
        <v>14.03</v>
      </c>
      <c r="J153" s="193">
        <f t="shared" si="230"/>
        <v>2.61</v>
      </c>
      <c r="K153" s="191">
        <v>0.65</v>
      </c>
      <c r="M153" s="194">
        <f t="shared" si="231"/>
        <v>3.9199999999999999E-2</v>
      </c>
      <c r="N153" s="248"/>
      <c r="O153" s="248"/>
    </row>
    <row r="154" spans="1:15">
      <c r="B154" s="240" t="s">
        <v>257</v>
      </c>
      <c r="C154" s="191">
        <v>5.0065</v>
      </c>
      <c r="D154" s="191">
        <v>12.9</v>
      </c>
      <c r="E154" s="191">
        <v>2.9988000000000001E-2</v>
      </c>
      <c r="F154" s="192">
        <f t="shared" si="228"/>
        <v>11.98</v>
      </c>
      <c r="G154" s="191">
        <v>15</v>
      </c>
      <c r="H154" s="191">
        <v>3.0210000000000001E-2</v>
      </c>
      <c r="I154" s="192">
        <f t="shared" si="229"/>
        <v>14.03</v>
      </c>
      <c r="J154" s="193">
        <f t="shared" si="230"/>
        <v>2.0499999999999998</v>
      </c>
      <c r="K154" s="191">
        <v>0.61</v>
      </c>
      <c r="M154" s="194">
        <f t="shared" si="231"/>
        <v>2.8799999999999999E-2</v>
      </c>
      <c r="N154" s="248">
        <f t="shared" ref="N154" si="234">(M154+M155)/2</f>
        <v>0.03</v>
      </c>
      <c r="O154" s="248">
        <f t="shared" ref="O154" si="235">(M155-M154)*100/N154</f>
        <v>6</v>
      </c>
    </row>
    <row r="155" spans="1:15">
      <c r="B155" s="241"/>
      <c r="C155" s="191">
        <v>5.0042</v>
      </c>
      <c r="D155" s="191">
        <v>12.8</v>
      </c>
      <c r="E155" s="191">
        <v>2.9988000000000001E-2</v>
      </c>
      <c r="F155" s="192">
        <f t="shared" si="228"/>
        <v>11.88</v>
      </c>
      <c r="G155" s="191">
        <v>15</v>
      </c>
      <c r="H155" s="191">
        <v>3.0210000000000001E-2</v>
      </c>
      <c r="I155" s="192">
        <f t="shared" si="229"/>
        <v>14.03</v>
      </c>
      <c r="J155" s="193">
        <f t="shared" si="230"/>
        <v>2.15</v>
      </c>
      <c r="K155" s="191">
        <v>0.62</v>
      </c>
      <c r="M155" s="194">
        <f t="shared" si="231"/>
        <v>3.0599999999999999E-2</v>
      </c>
      <c r="N155" s="248"/>
      <c r="O155" s="248"/>
    </row>
    <row r="156" spans="1:15">
      <c r="A156" s="191">
        <v>12.2</v>
      </c>
      <c r="B156" s="240" t="s">
        <v>258</v>
      </c>
      <c r="C156" s="191">
        <v>5.0035999999999996</v>
      </c>
      <c r="D156" s="191">
        <v>7.7</v>
      </c>
      <c r="E156" s="191">
        <v>2.9988000000000001E-2</v>
      </c>
      <c r="F156" s="192">
        <f t="shared" ref="F156:F163" si="236">D156*E156/0.0323</f>
        <v>7.15</v>
      </c>
      <c r="G156" s="191">
        <v>10</v>
      </c>
      <c r="H156" s="191">
        <v>3.0210000000000001E-2</v>
      </c>
      <c r="I156" s="192">
        <f t="shared" ref="I156:I163" si="237">G156*H156/0.0323</f>
        <v>9.35</v>
      </c>
      <c r="J156" s="193">
        <f t="shared" ref="J156:J163" si="238">I156-F156</f>
        <v>2.2000000000000002</v>
      </c>
      <c r="K156" s="191">
        <v>0.62</v>
      </c>
      <c r="M156" s="194">
        <f t="shared" ref="M156:M165" si="239">(I156-F156-K156)*0.1/C156</f>
        <v>3.1600000000000003E-2</v>
      </c>
      <c r="N156" s="248">
        <f t="shared" ref="N156" si="240">(M156+M157)/2</f>
        <v>0.03</v>
      </c>
      <c r="O156" s="248">
        <f t="shared" ref="O156" si="241">(M157-M156)*100/N156</f>
        <v>-1.33</v>
      </c>
    </row>
    <row r="157" spans="1:15">
      <c r="B157" s="241"/>
      <c r="C157" s="191">
        <v>5.0023999999999997</v>
      </c>
      <c r="D157" s="191">
        <v>7.72</v>
      </c>
      <c r="E157" s="191">
        <v>2.9988000000000001E-2</v>
      </c>
      <c r="F157" s="192">
        <f t="shared" si="236"/>
        <v>7.17</v>
      </c>
      <c r="G157" s="191">
        <v>10</v>
      </c>
      <c r="H157" s="191">
        <v>3.0210000000000001E-2</v>
      </c>
      <c r="I157" s="192">
        <f t="shared" si="237"/>
        <v>9.35</v>
      </c>
      <c r="J157" s="193">
        <f t="shared" si="238"/>
        <v>2.1800000000000002</v>
      </c>
      <c r="K157" s="191">
        <v>0.62</v>
      </c>
      <c r="M157" s="194">
        <f t="shared" si="239"/>
        <v>3.1199999999999999E-2</v>
      </c>
      <c r="N157" s="248"/>
      <c r="O157" s="248"/>
    </row>
    <row r="158" spans="1:15">
      <c r="B158" s="242" t="s">
        <v>259</v>
      </c>
      <c r="C158" s="191">
        <v>5.0021000000000004</v>
      </c>
      <c r="D158" s="191">
        <v>11.3</v>
      </c>
      <c r="E158" s="191">
        <v>2.9988000000000001E-2</v>
      </c>
      <c r="F158" s="192">
        <f t="shared" si="236"/>
        <v>10.49</v>
      </c>
      <c r="G158" s="191">
        <v>20</v>
      </c>
      <c r="H158" s="191">
        <v>3.0210000000000001E-2</v>
      </c>
      <c r="I158" s="192">
        <f t="shared" si="237"/>
        <v>18.71</v>
      </c>
      <c r="J158" s="193">
        <f t="shared" si="238"/>
        <v>8.2200000000000006</v>
      </c>
      <c r="K158" s="191">
        <v>0.95</v>
      </c>
      <c r="M158" s="194">
        <f t="shared" si="239"/>
        <v>0.14530000000000001</v>
      </c>
      <c r="N158" s="248">
        <v>0.14000000000000001</v>
      </c>
      <c r="O158" s="248">
        <f t="shared" ref="O158" si="242">(M159-M158)*100/N158</f>
        <v>-0.43</v>
      </c>
    </row>
    <row r="159" spans="1:15">
      <c r="B159" s="243"/>
      <c r="C159" s="191">
        <v>5.0018000000000002</v>
      </c>
      <c r="D159" s="191">
        <v>11.33</v>
      </c>
      <c r="E159" s="191">
        <v>2.9988000000000001E-2</v>
      </c>
      <c r="F159" s="192">
        <f t="shared" si="236"/>
        <v>10.52</v>
      </c>
      <c r="G159" s="191">
        <v>20</v>
      </c>
      <c r="H159" s="191">
        <v>3.0210000000000001E-2</v>
      </c>
      <c r="I159" s="192">
        <f t="shared" si="237"/>
        <v>18.71</v>
      </c>
      <c r="J159" s="193">
        <f t="shared" si="238"/>
        <v>8.19</v>
      </c>
      <c r="K159" s="191">
        <v>0.95</v>
      </c>
      <c r="M159" s="194">
        <f t="shared" si="239"/>
        <v>0.1447</v>
      </c>
      <c r="N159" s="248"/>
      <c r="O159" s="248"/>
    </row>
    <row r="160" spans="1:15">
      <c r="B160" s="201"/>
      <c r="C160" s="191">
        <v>5.0086000000000004</v>
      </c>
      <c r="D160" s="191">
        <v>11.1</v>
      </c>
      <c r="E160" s="191">
        <v>2.9988000000000001E-2</v>
      </c>
      <c r="F160" s="192">
        <f t="shared" ref="F160:F161" si="243">D160*E160/0.0323</f>
        <v>10.31</v>
      </c>
      <c r="G160" s="191">
        <v>20</v>
      </c>
      <c r="H160" s="191">
        <v>3.0210000000000001E-2</v>
      </c>
      <c r="I160" s="192">
        <f t="shared" ref="I160:I161" si="244">G160*H160/0.0323</f>
        <v>18.71</v>
      </c>
      <c r="J160" s="193">
        <f t="shared" ref="J160:J161" si="245">I160-F160</f>
        <v>8.4</v>
      </c>
      <c r="K160" s="191">
        <v>0.96</v>
      </c>
      <c r="M160" s="194">
        <f t="shared" ref="M160:M161" si="246">(I160-F160-K160)*0.1/C160</f>
        <v>0.14849999999999999</v>
      </c>
      <c r="N160" s="248">
        <f t="shared" ref="N160" si="247">(M160+M161)/2</f>
        <v>0.15</v>
      </c>
      <c r="O160" s="248">
        <f t="shared" ref="O160" si="248">(M161-M160)*100/N160</f>
        <v>-3.4</v>
      </c>
    </row>
    <row r="161" spans="1:15">
      <c r="B161" s="201"/>
      <c r="C161" s="191">
        <v>5.0068000000000001</v>
      </c>
      <c r="D161" s="191">
        <v>11.4</v>
      </c>
      <c r="E161" s="191">
        <v>2.9988000000000001E-2</v>
      </c>
      <c r="F161" s="192">
        <f t="shared" si="243"/>
        <v>10.58</v>
      </c>
      <c r="G161" s="191">
        <v>20</v>
      </c>
      <c r="H161" s="191">
        <v>3.0210000000000001E-2</v>
      </c>
      <c r="I161" s="192">
        <f t="shared" si="244"/>
        <v>18.71</v>
      </c>
      <c r="J161" s="193">
        <f t="shared" si="245"/>
        <v>8.1300000000000008</v>
      </c>
      <c r="K161" s="191">
        <v>0.95</v>
      </c>
      <c r="M161" s="194">
        <f t="shared" si="246"/>
        <v>0.1434</v>
      </c>
      <c r="N161" s="248"/>
      <c r="O161" s="248"/>
    </row>
    <row r="162" spans="1:15">
      <c r="B162" s="240" t="s">
        <v>260</v>
      </c>
      <c r="C162" s="191">
        <v>5.0086000000000004</v>
      </c>
      <c r="D162" s="191">
        <v>8</v>
      </c>
      <c r="E162" s="191">
        <v>2.9988000000000001E-2</v>
      </c>
      <c r="F162" s="192">
        <f t="shared" si="236"/>
        <v>7.43</v>
      </c>
      <c r="G162" s="191">
        <v>10</v>
      </c>
      <c r="H162" s="191">
        <v>3.0210000000000001E-2</v>
      </c>
      <c r="I162" s="192">
        <f t="shared" si="237"/>
        <v>9.35</v>
      </c>
      <c r="J162" s="193">
        <f t="shared" si="238"/>
        <v>1.92</v>
      </c>
      <c r="K162" s="191">
        <v>0.6</v>
      </c>
      <c r="M162" s="194">
        <f t="shared" si="239"/>
        <v>2.64E-2</v>
      </c>
      <c r="N162" s="248">
        <f t="shared" ref="N162" si="249">(M162+M163)/2</f>
        <v>0.03</v>
      </c>
      <c r="O162" s="248">
        <f t="shared" ref="O162" si="250">(M163-M162)*100/N162</f>
        <v>-3.33</v>
      </c>
    </row>
    <row r="163" spans="1:15">
      <c r="B163" s="241"/>
      <c r="C163" s="191">
        <v>5.0031999999999996</v>
      </c>
      <c r="D163" s="191">
        <v>8.0500000000000007</v>
      </c>
      <c r="E163" s="191">
        <v>2.9988000000000001E-2</v>
      </c>
      <c r="F163" s="192">
        <f t="shared" si="236"/>
        <v>7.47</v>
      </c>
      <c r="G163" s="191">
        <v>10</v>
      </c>
      <c r="H163" s="191">
        <v>3.0210000000000001E-2</v>
      </c>
      <c r="I163" s="192">
        <f t="shared" si="237"/>
        <v>9.35</v>
      </c>
      <c r="J163" s="193">
        <f t="shared" si="238"/>
        <v>1.88</v>
      </c>
      <c r="K163" s="191">
        <v>0.61</v>
      </c>
      <c r="M163" s="194">
        <f t="shared" si="239"/>
        <v>2.5399999999999999E-2</v>
      </c>
      <c r="N163" s="248"/>
      <c r="O163" s="248"/>
    </row>
    <row r="164" spans="1:15">
      <c r="B164" s="240" t="s">
        <v>261</v>
      </c>
      <c r="C164" s="191">
        <v>5.0031999999999996</v>
      </c>
      <c r="D164" s="191">
        <v>7.75</v>
      </c>
      <c r="E164" s="191">
        <v>2.9988000000000001E-2</v>
      </c>
      <c r="F164" s="192">
        <f t="shared" ref="F164:F165" si="251">D164*E164/0.0323</f>
        <v>7.2</v>
      </c>
      <c r="G164" s="191">
        <v>10</v>
      </c>
      <c r="H164" s="191">
        <v>3.0210000000000001E-2</v>
      </c>
      <c r="I164" s="192">
        <f t="shared" ref="I164:I169" si="252">G164*H164/0.0323</f>
        <v>9.35</v>
      </c>
      <c r="J164" s="193">
        <f t="shared" ref="J164:J165" si="253">I164-F164</f>
        <v>2.15</v>
      </c>
      <c r="K164" s="191">
        <v>0.62</v>
      </c>
      <c r="M164" s="194">
        <f t="shared" si="239"/>
        <v>3.0599999999999999E-2</v>
      </c>
      <c r="N164" s="248">
        <f t="shared" ref="N164" si="254">(M164+M165)/2</f>
        <v>0.03</v>
      </c>
      <c r="O164" s="248">
        <f t="shared" ref="O164" si="255">(M165-M164)*100/N164</f>
        <v>-1.33</v>
      </c>
    </row>
    <row r="165" spans="1:15">
      <c r="B165" s="241"/>
      <c r="C165" s="191">
        <v>5.0019</v>
      </c>
      <c r="D165" s="191">
        <v>7.78</v>
      </c>
      <c r="E165" s="191">
        <v>2.9988000000000001E-2</v>
      </c>
      <c r="F165" s="192">
        <f t="shared" si="251"/>
        <v>7.22</v>
      </c>
      <c r="G165" s="191">
        <v>10</v>
      </c>
      <c r="H165" s="191">
        <v>3.0210000000000001E-2</v>
      </c>
      <c r="I165" s="192">
        <f t="shared" si="252"/>
        <v>9.35</v>
      </c>
      <c r="J165" s="193">
        <f t="shared" si="253"/>
        <v>2.13</v>
      </c>
      <c r="K165" s="191">
        <v>0.62</v>
      </c>
      <c r="M165" s="194">
        <f t="shared" si="239"/>
        <v>3.0200000000000001E-2</v>
      </c>
      <c r="N165" s="248"/>
      <c r="O165" s="248"/>
    </row>
    <row r="166" spans="1:15">
      <c r="A166" s="191">
        <v>12.1</v>
      </c>
      <c r="B166" s="240" t="s">
        <v>262</v>
      </c>
      <c r="C166" s="191">
        <v>5.0065</v>
      </c>
      <c r="D166" s="191">
        <v>3</v>
      </c>
      <c r="E166" s="191">
        <v>2.9988000000000001E-2</v>
      </c>
      <c r="F166" s="192">
        <f t="shared" ref="F166:F173" si="256">D166*E166/0.0323</f>
        <v>2.79</v>
      </c>
      <c r="G166" s="191">
        <v>25</v>
      </c>
      <c r="H166" s="191">
        <v>3.0210000000000001E-2</v>
      </c>
      <c r="I166" s="192">
        <f t="shared" si="252"/>
        <v>23.38</v>
      </c>
      <c r="J166" s="193">
        <f t="shared" ref="J166:J169" si="257">I166-F166</f>
        <v>20.59</v>
      </c>
      <c r="K166" s="191">
        <v>1.35</v>
      </c>
      <c r="M166" s="194">
        <f t="shared" ref="M166:M169" si="258">(I166-F166-K166)*0.1/C166</f>
        <v>0.38429999999999997</v>
      </c>
      <c r="N166" s="248">
        <f t="shared" ref="N166" si="259">(M166+M167)/2</f>
        <v>0.38</v>
      </c>
      <c r="O166" s="248">
        <f t="shared" ref="O166" si="260">(M167-M166)*100/N166</f>
        <v>-0.37</v>
      </c>
    </row>
    <row r="167" spans="1:15">
      <c r="B167" s="241"/>
      <c r="C167" s="191">
        <v>5.0034999999999998</v>
      </c>
      <c r="D167" s="191">
        <v>3.1</v>
      </c>
      <c r="E167" s="191">
        <v>2.9988000000000001E-2</v>
      </c>
      <c r="F167" s="192">
        <f t="shared" si="256"/>
        <v>2.88</v>
      </c>
      <c r="G167" s="191">
        <v>25</v>
      </c>
      <c r="H167" s="191">
        <v>3.0210000000000001E-2</v>
      </c>
      <c r="I167" s="192">
        <f t="shared" si="252"/>
        <v>23.38</v>
      </c>
      <c r="J167" s="193">
        <f t="shared" si="257"/>
        <v>20.5</v>
      </c>
      <c r="K167" s="191">
        <v>1.34</v>
      </c>
      <c r="M167" s="194">
        <f t="shared" si="258"/>
        <v>0.38290000000000002</v>
      </c>
      <c r="N167" s="248"/>
      <c r="O167" s="248"/>
    </row>
    <row r="168" spans="1:15">
      <c r="B168" s="240" t="s">
        <v>263</v>
      </c>
      <c r="C168" s="191">
        <v>10.003500000000001</v>
      </c>
      <c r="D168" s="191">
        <v>8.8000000000000007</v>
      </c>
      <c r="E168" s="191">
        <v>2.9988000000000001E-2</v>
      </c>
      <c r="F168" s="192">
        <f t="shared" si="256"/>
        <v>8.17</v>
      </c>
      <c r="G168" s="191">
        <v>15</v>
      </c>
      <c r="H168" s="191">
        <v>3.0210000000000001E-2</v>
      </c>
      <c r="I168" s="192">
        <f t="shared" si="252"/>
        <v>14.03</v>
      </c>
      <c r="J168" s="193">
        <f t="shared" si="257"/>
        <v>5.86</v>
      </c>
      <c r="K168" s="191">
        <v>1.38</v>
      </c>
      <c r="M168" s="194">
        <f t="shared" si="258"/>
        <v>4.48E-2</v>
      </c>
      <c r="N168" s="248">
        <f t="shared" ref="N168" si="261">(M168+M169)/2</f>
        <v>0.04</v>
      </c>
      <c r="O168" s="248">
        <f t="shared" ref="O168" si="262">(M169-M168)*100/N168</f>
        <v>-1.25</v>
      </c>
    </row>
    <row r="169" spans="1:15">
      <c r="B169" s="241"/>
      <c r="C169" s="191">
        <v>10.006399999999999</v>
      </c>
      <c r="D169" s="191">
        <v>8.85</v>
      </c>
      <c r="E169" s="191">
        <v>2.9988000000000001E-2</v>
      </c>
      <c r="F169" s="192">
        <f t="shared" si="256"/>
        <v>8.2200000000000006</v>
      </c>
      <c r="G169" s="191">
        <v>15</v>
      </c>
      <c r="H169" s="191">
        <v>3.0210000000000001E-2</v>
      </c>
      <c r="I169" s="192">
        <f t="shared" si="252"/>
        <v>14.03</v>
      </c>
      <c r="J169" s="193">
        <f t="shared" si="257"/>
        <v>5.81</v>
      </c>
      <c r="K169" s="191">
        <v>1.38</v>
      </c>
      <c r="M169" s="194">
        <f t="shared" si="258"/>
        <v>4.4299999999999999E-2</v>
      </c>
      <c r="N169" s="248"/>
      <c r="O169" s="248"/>
    </row>
    <row r="170" spans="1:15">
      <c r="A170" s="191">
        <v>12.3</v>
      </c>
      <c r="B170" s="240" t="s">
        <v>264</v>
      </c>
      <c r="C170" s="191">
        <v>1.0016</v>
      </c>
      <c r="D170" s="191">
        <v>6.4</v>
      </c>
      <c r="E170" s="191">
        <v>3.0210000000000001E-2</v>
      </c>
      <c r="F170" s="192">
        <f t="shared" si="256"/>
        <v>5.99</v>
      </c>
      <c r="G170" s="191">
        <v>10</v>
      </c>
      <c r="H170" s="191">
        <v>3.0030000000000001E-2</v>
      </c>
      <c r="I170" s="192">
        <f t="shared" ref="I170:I177" si="263">G170*H170/0.0323</f>
        <v>9.3000000000000007</v>
      </c>
      <c r="J170" s="193">
        <f t="shared" ref="J170:J177" si="264">I170-F170</f>
        <v>3.31</v>
      </c>
      <c r="K170" s="191">
        <v>0.23</v>
      </c>
      <c r="M170" s="194">
        <f t="shared" ref="M170:M177" si="265">(I170-F170-K170)*0.1/C170</f>
        <v>0.3075</v>
      </c>
      <c r="N170" s="248">
        <f t="shared" ref="N170" si="266">(M170+M171)/2</f>
        <v>0.31</v>
      </c>
      <c r="O170" s="248">
        <f t="shared" ref="O170" si="267">(M171-M170)*100/N170</f>
        <v>-0.48</v>
      </c>
    </row>
    <row r="171" spans="1:15">
      <c r="B171" s="241"/>
      <c r="C171" s="191">
        <v>1.0032000000000001</v>
      </c>
      <c r="D171" s="191">
        <v>6.42</v>
      </c>
      <c r="E171" s="191">
        <v>3.0210000000000001E-2</v>
      </c>
      <c r="F171" s="192">
        <f t="shared" si="256"/>
        <v>6</v>
      </c>
      <c r="G171" s="191">
        <v>10</v>
      </c>
      <c r="H171" s="191">
        <v>3.0030000000000001E-2</v>
      </c>
      <c r="I171" s="192">
        <f t="shared" si="263"/>
        <v>9.3000000000000007</v>
      </c>
      <c r="J171" s="193">
        <f t="shared" si="264"/>
        <v>3.3</v>
      </c>
      <c r="K171" s="191">
        <v>0.23</v>
      </c>
      <c r="M171" s="194">
        <f t="shared" si="265"/>
        <v>0.30599999999999999</v>
      </c>
      <c r="N171" s="248"/>
      <c r="O171" s="248"/>
    </row>
    <row r="172" spans="1:15">
      <c r="B172" s="240" t="s">
        <v>265</v>
      </c>
      <c r="C172" s="191">
        <v>5.0030000000000001</v>
      </c>
      <c r="D172" s="191">
        <v>7</v>
      </c>
      <c r="E172" s="191">
        <v>3.0210000000000001E-2</v>
      </c>
      <c r="F172" s="192">
        <f t="shared" si="256"/>
        <v>6.55</v>
      </c>
      <c r="G172" s="191">
        <v>10</v>
      </c>
      <c r="H172" s="191">
        <v>3.0030000000000001E-2</v>
      </c>
      <c r="I172" s="192">
        <f t="shared" si="263"/>
        <v>9.3000000000000007</v>
      </c>
      <c r="J172" s="193">
        <f t="shared" si="264"/>
        <v>2.75</v>
      </c>
      <c r="K172" s="191">
        <v>0.65</v>
      </c>
      <c r="M172" s="194">
        <f t="shared" si="265"/>
        <v>4.2000000000000003E-2</v>
      </c>
      <c r="N172" s="248">
        <f t="shared" ref="N172" si="268">(M172+M173)/2</f>
        <v>0.04</v>
      </c>
      <c r="O172" s="248">
        <f t="shared" ref="O172" si="269">(M173-M172)*100/N172</f>
        <v>-1.5</v>
      </c>
    </row>
    <row r="173" spans="1:15">
      <c r="B173" s="241"/>
      <c r="C173" s="191">
        <v>5.0052000000000003</v>
      </c>
      <c r="D173" s="191">
        <v>7.03</v>
      </c>
      <c r="E173" s="191">
        <v>3.0210000000000001E-2</v>
      </c>
      <c r="F173" s="192">
        <f t="shared" si="256"/>
        <v>6.58</v>
      </c>
      <c r="G173" s="191">
        <v>10</v>
      </c>
      <c r="H173" s="191">
        <v>3.0030000000000001E-2</v>
      </c>
      <c r="I173" s="192">
        <f t="shared" si="263"/>
        <v>9.3000000000000007</v>
      </c>
      <c r="J173" s="193">
        <f t="shared" si="264"/>
        <v>2.72</v>
      </c>
      <c r="K173" s="191">
        <v>0.65</v>
      </c>
      <c r="M173" s="194">
        <f t="shared" si="265"/>
        <v>4.1399999999999999E-2</v>
      </c>
      <c r="N173" s="248"/>
      <c r="O173" s="248"/>
    </row>
    <row r="174" spans="1:15">
      <c r="B174" s="240" t="s">
        <v>266</v>
      </c>
      <c r="C174" s="191">
        <v>5.0023999999999997</v>
      </c>
      <c r="D174" s="191">
        <v>8.42</v>
      </c>
      <c r="E174" s="191">
        <v>3.0210000000000001E-2</v>
      </c>
      <c r="F174" s="192">
        <f t="shared" ref="F174:F177" si="270">D174*E174/0.0323</f>
        <v>7.88</v>
      </c>
      <c r="G174" s="191">
        <v>10</v>
      </c>
      <c r="H174" s="191">
        <v>3.0030000000000001E-2</v>
      </c>
      <c r="I174" s="192">
        <f t="shared" si="263"/>
        <v>9.3000000000000007</v>
      </c>
      <c r="J174" s="193">
        <f t="shared" si="264"/>
        <v>1.42</v>
      </c>
      <c r="K174" s="191">
        <v>0.57999999999999996</v>
      </c>
      <c r="M174" s="194">
        <f t="shared" si="265"/>
        <v>1.6799999999999999E-2</v>
      </c>
      <c r="N174" s="248">
        <f t="shared" ref="N174" si="271">(M174+M175)/2</f>
        <v>0.02</v>
      </c>
      <c r="O174" s="248">
        <f t="shared" ref="O174" si="272">(M175-M174)*100/N174</f>
        <v>2</v>
      </c>
    </row>
    <row r="175" spans="1:15">
      <c r="B175" s="241"/>
      <c r="C175" s="191">
        <v>5.0021000000000004</v>
      </c>
      <c r="D175" s="191">
        <v>8.4</v>
      </c>
      <c r="E175" s="191">
        <v>3.0210000000000001E-2</v>
      </c>
      <c r="F175" s="192">
        <f t="shared" si="270"/>
        <v>7.86</v>
      </c>
      <c r="G175" s="191">
        <v>10</v>
      </c>
      <c r="H175" s="191">
        <v>3.0030000000000001E-2</v>
      </c>
      <c r="I175" s="192">
        <f t="shared" si="263"/>
        <v>9.3000000000000007</v>
      </c>
      <c r="J175" s="193">
        <f t="shared" si="264"/>
        <v>1.44</v>
      </c>
      <c r="K175" s="191">
        <v>0.57999999999999996</v>
      </c>
      <c r="M175" s="194">
        <f t="shared" si="265"/>
        <v>1.72E-2</v>
      </c>
      <c r="N175" s="248"/>
      <c r="O175" s="248"/>
    </row>
    <row r="176" spans="1:15">
      <c r="B176" s="240" t="s">
        <v>267</v>
      </c>
      <c r="C176" s="191">
        <v>5.0045000000000002</v>
      </c>
      <c r="D176" s="191">
        <v>8.68</v>
      </c>
      <c r="E176" s="191">
        <v>3.0210000000000001E-2</v>
      </c>
      <c r="F176" s="192">
        <f t="shared" si="270"/>
        <v>8.1199999999999992</v>
      </c>
      <c r="G176" s="191">
        <v>10</v>
      </c>
      <c r="H176" s="191">
        <v>3.0030000000000001E-2</v>
      </c>
      <c r="I176" s="192">
        <f t="shared" si="263"/>
        <v>9.3000000000000007</v>
      </c>
      <c r="J176" s="193">
        <f t="shared" si="264"/>
        <v>1.18</v>
      </c>
      <c r="K176" s="191">
        <v>0.56000000000000005</v>
      </c>
      <c r="M176" s="194">
        <f t="shared" si="265"/>
        <v>1.24E-2</v>
      </c>
      <c r="N176" s="248">
        <f t="shared" ref="N176" si="273">(M176+M177)/2</f>
        <v>0.01</v>
      </c>
      <c r="O176" s="248">
        <f t="shared" ref="O176" si="274">(M177-M176)*100/N176</f>
        <v>-4</v>
      </c>
    </row>
    <row r="177" spans="1:15">
      <c r="B177" s="241"/>
      <c r="C177" s="191">
        <v>5.0033000000000003</v>
      </c>
      <c r="D177" s="191">
        <v>8.6999999999999993</v>
      </c>
      <c r="E177" s="191">
        <v>3.0210000000000001E-2</v>
      </c>
      <c r="F177" s="192">
        <f t="shared" si="270"/>
        <v>8.14</v>
      </c>
      <c r="G177" s="191">
        <v>10</v>
      </c>
      <c r="H177" s="191">
        <v>3.0030000000000001E-2</v>
      </c>
      <c r="I177" s="192">
        <f t="shared" si="263"/>
        <v>9.3000000000000007</v>
      </c>
      <c r="J177" s="193">
        <f t="shared" si="264"/>
        <v>1.1599999999999999</v>
      </c>
      <c r="K177" s="191">
        <v>0.56000000000000005</v>
      </c>
      <c r="M177" s="194">
        <f t="shared" si="265"/>
        <v>1.2E-2</v>
      </c>
      <c r="N177" s="248"/>
      <c r="O177" s="248"/>
    </row>
    <row r="178" spans="1:15">
      <c r="A178" s="191">
        <v>1.9</v>
      </c>
      <c r="B178" s="240" t="s">
        <v>268</v>
      </c>
      <c r="C178" s="191">
        <v>5.0035999999999996</v>
      </c>
      <c r="D178" s="191">
        <v>8.7799999999999994</v>
      </c>
      <c r="E178" s="191">
        <v>3.0210000000000001E-2</v>
      </c>
      <c r="F178" s="192">
        <f t="shared" ref="F178:F181" si="275">D178*E178/0.0323</f>
        <v>8.2100000000000009</v>
      </c>
      <c r="G178" s="191">
        <v>10</v>
      </c>
      <c r="H178" s="191">
        <v>3.0030000000000001E-2</v>
      </c>
      <c r="I178" s="192">
        <f t="shared" ref="I178:I181" si="276">G178*H178/0.0323</f>
        <v>9.3000000000000007</v>
      </c>
      <c r="J178" s="193">
        <f t="shared" ref="J178:J181" si="277">I178-F178</f>
        <v>1.0900000000000001</v>
      </c>
      <c r="K178" s="191">
        <v>0.55000000000000004</v>
      </c>
      <c r="M178" s="194">
        <f t="shared" ref="M178:M183" si="278">(I178-F178-K178)*0.1/C178</f>
        <v>1.0800000000000001E-2</v>
      </c>
      <c r="N178" s="248">
        <f t="shared" ref="N178" si="279">(M178+M179)/2</f>
        <v>0.01</v>
      </c>
      <c r="O178" s="248">
        <f t="shared" ref="O178" si="280">(M179-M178)*100/N178</f>
        <v>-4</v>
      </c>
    </row>
    <row r="179" spans="1:15">
      <c r="B179" s="241"/>
      <c r="C179" s="191">
        <v>5.0038999999999998</v>
      </c>
      <c r="D179" s="191">
        <v>8.8000000000000007</v>
      </c>
      <c r="E179" s="191">
        <v>3.0210000000000001E-2</v>
      </c>
      <c r="F179" s="192">
        <f t="shared" si="275"/>
        <v>8.23</v>
      </c>
      <c r="G179" s="191">
        <v>10</v>
      </c>
      <c r="H179" s="191">
        <v>3.0030000000000001E-2</v>
      </c>
      <c r="I179" s="192">
        <f t="shared" si="276"/>
        <v>9.3000000000000007</v>
      </c>
      <c r="J179" s="193">
        <f t="shared" si="277"/>
        <v>1.07</v>
      </c>
      <c r="K179" s="191">
        <v>0.55000000000000004</v>
      </c>
      <c r="M179" s="194">
        <f t="shared" si="278"/>
        <v>1.04E-2</v>
      </c>
      <c r="N179" s="248"/>
      <c r="O179" s="248"/>
    </row>
    <row r="180" spans="1:15">
      <c r="B180" s="240" t="s">
        <v>269</v>
      </c>
      <c r="C180" s="191">
        <v>5.0048000000000004</v>
      </c>
      <c r="D180" s="191">
        <v>9.1</v>
      </c>
      <c r="E180" s="191">
        <v>3.0210000000000001E-2</v>
      </c>
      <c r="F180" s="192">
        <f t="shared" si="275"/>
        <v>8.51</v>
      </c>
      <c r="G180" s="191">
        <v>10</v>
      </c>
      <c r="H180" s="191">
        <v>3.0030000000000001E-2</v>
      </c>
      <c r="I180" s="192">
        <f t="shared" si="276"/>
        <v>9.3000000000000007</v>
      </c>
      <c r="J180" s="193">
        <f t="shared" si="277"/>
        <v>0.79</v>
      </c>
      <c r="K180" s="191">
        <v>0.43</v>
      </c>
      <c r="M180" s="194">
        <f t="shared" si="278"/>
        <v>7.1999999999999998E-3</v>
      </c>
      <c r="N180" s="248">
        <f t="shared" ref="N180" si="281">(M180+M181)/2</f>
        <v>0.01</v>
      </c>
      <c r="O180" s="248">
        <f t="shared" ref="O180" si="282">(M181-M180)*100/N180</f>
        <v>-2</v>
      </c>
    </row>
    <row r="181" spans="1:15">
      <c r="B181" s="241"/>
      <c r="C181" s="191">
        <v>5.0056000000000003</v>
      </c>
      <c r="D181" s="191">
        <v>9.11</v>
      </c>
      <c r="E181" s="191">
        <v>3.0210000000000001E-2</v>
      </c>
      <c r="F181" s="192">
        <f t="shared" si="275"/>
        <v>8.52</v>
      </c>
      <c r="G181" s="191">
        <v>10</v>
      </c>
      <c r="H181" s="191">
        <v>3.0030000000000001E-2</v>
      </c>
      <c r="I181" s="192">
        <f t="shared" si="276"/>
        <v>9.3000000000000007</v>
      </c>
      <c r="J181" s="193">
        <f t="shared" si="277"/>
        <v>0.78</v>
      </c>
      <c r="K181" s="191">
        <v>0.43</v>
      </c>
      <c r="M181" s="194">
        <f t="shared" si="278"/>
        <v>7.0000000000000001E-3</v>
      </c>
      <c r="N181" s="248"/>
      <c r="O181" s="248"/>
    </row>
    <row r="182" spans="1:15">
      <c r="B182" s="240" t="s">
        <v>270</v>
      </c>
      <c r="C182" s="191">
        <v>5.0035999999999996</v>
      </c>
      <c r="D182" s="191">
        <v>7</v>
      </c>
      <c r="E182" s="191">
        <v>3.0210000000000001E-2</v>
      </c>
      <c r="F182" s="192">
        <f t="shared" ref="F182:F185" si="283">D182*E182/0.0323</f>
        <v>6.55</v>
      </c>
      <c r="G182" s="191">
        <v>25</v>
      </c>
      <c r="H182" s="191">
        <v>3.0030000000000001E-2</v>
      </c>
      <c r="I182" s="192">
        <f t="shared" ref="I182:I187" si="284">G182*H182/0.0323</f>
        <v>23.24</v>
      </c>
      <c r="J182" s="193">
        <f t="shared" ref="J182:J187" si="285">I182-F182</f>
        <v>16.690000000000001</v>
      </c>
      <c r="K182" s="191">
        <v>1.27</v>
      </c>
      <c r="M182" s="194">
        <f t="shared" si="278"/>
        <v>0.30819999999999997</v>
      </c>
      <c r="N182" s="248">
        <f t="shared" ref="N182" si="286">(M182+M183)/2</f>
        <v>0.31</v>
      </c>
      <c r="O182" s="248">
        <f t="shared" ref="O182" si="287">(M183-M182)*100/N182</f>
        <v>-0.57999999999999996</v>
      </c>
    </row>
    <row r="183" spans="1:15">
      <c r="B183" s="241"/>
      <c r="C183" s="191">
        <v>5.0029000000000003</v>
      </c>
      <c r="D183" s="191">
        <v>7.1</v>
      </c>
      <c r="E183" s="191">
        <v>3.0210000000000001E-2</v>
      </c>
      <c r="F183" s="192">
        <f t="shared" si="283"/>
        <v>6.64</v>
      </c>
      <c r="G183" s="191">
        <v>25</v>
      </c>
      <c r="H183" s="191">
        <v>3.0030000000000001E-2</v>
      </c>
      <c r="I183" s="192">
        <f t="shared" si="284"/>
        <v>23.24</v>
      </c>
      <c r="J183" s="193">
        <f t="shared" si="285"/>
        <v>16.600000000000001</v>
      </c>
      <c r="K183" s="191">
        <v>1.27</v>
      </c>
      <c r="M183" s="194">
        <f t="shared" si="278"/>
        <v>0.30640000000000001</v>
      </c>
      <c r="N183" s="248"/>
      <c r="O183" s="248"/>
    </row>
    <row r="184" spans="1:15">
      <c r="B184" s="240" t="s">
        <v>271</v>
      </c>
      <c r="C184" s="191">
        <v>5.0023</v>
      </c>
      <c r="D184" s="191">
        <v>9.5</v>
      </c>
      <c r="E184" s="191">
        <v>3.0210000000000001E-2</v>
      </c>
      <c r="F184" s="192">
        <f t="shared" si="283"/>
        <v>8.89</v>
      </c>
      <c r="G184" s="191">
        <v>10</v>
      </c>
      <c r="H184" s="191">
        <v>3.0030000000000001E-2</v>
      </c>
      <c r="I184" s="192">
        <f t="shared" si="284"/>
        <v>9.3000000000000007</v>
      </c>
      <c r="J184" s="193">
        <f t="shared" si="285"/>
        <v>0.41</v>
      </c>
      <c r="K184" s="191">
        <v>0.22</v>
      </c>
      <c r="M184" s="194">
        <f t="shared" ref="M184:M189" si="288">(I184-F184-K184)*0.1/C184</f>
        <v>3.8E-3</v>
      </c>
      <c r="N184" s="248">
        <f t="shared" ref="N184" si="289">(M184+M185)/2</f>
        <v>0</v>
      </c>
      <c r="O184" s="248" t="e">
        <f t="shared" ref="O184" si="290">(M185-M184)*100/N184</f>
        <v>#DIV/0!</v>
      </c>
    </row>
    <row r="185" spans="1:15">
      <c r="B185" s="241"/>
      <c r="C185" s="191">
        <v>5.0037000000000003</v>
      </c>
      <c r="D185" s="191">
        <v>9.5299999999999994</v>
      </c>
      <c r="E185" s="191">
        <v>3.0210000000000001E-2</v>
      </c>
      <c r="F185" s="192">
        <f t="shared" si="283"/>
        <v>8.91</v>
      </c>
      <c r="G185" s="191">
        <v>10</v>
      </c>
      <c r="H185" s="191">
        <v>3.0030000000000001E-2</v>
      </c>
      <c r="I185" s="192">
        <f t="shared" si="284"/>
        <v>9.3000000000000007</v>
      </c>
      <c r="J185" s="193">
        <f t="shared" si="285"/>
        <v>0.39</v>
      </c>
      <c r="K185" s="191">
        <v>0.22</v>
      </c>
      <c r="M185" s="194">
        <f t="shared" si="288"/>
        <v>3.3999999999999998E-3</v>
      </c>
      <c r="N185" s="248"/>
      <c r="O185" s="248"/>
    </row>
    <row r="186" spans="1:15">
      <c r="A186" s="191">
        <v>2.13</v>
      </c>
      <c r="B186" s="240" t="s">
        <v>272</v>
      </c>
      <c r="C186" s="191">
        <v>1.0032000000000001</v>
      </c>
      <c r="D186" s="191">
        <v>6.85</v>
      </c>
      <c r="E186" s="191">
        <v>3.0210000000000001E-2</v>
      </c>
      <c r="F186" s="192">
        <v>6.85</v>
      </c>
      <c r="G186" s="191">
        <v>10</v>
      </c>
      <c r="H186" s="191">
        <v>3.0030000000000001E-2</v>
      </c>
      <c r="I186" s="192">
        <f t="shared" si="284"/>
        <v>9.3000000000000007</v>
      </c>
      <c r="J186" s="193">
        <f t="shared" si="285"/>
        <v>2.4500000000000002</v>
      </c>
      <c r="K186" s="191">
        <v>0.19</v>
      </c>
      <c r="M186" s="194">
        <f t="shared" si="288"/>
        <v>0.2253</v>
      </c>
      <c r="N186" s="248">
        <f t="shared" ref="N186" si="291">(M186+M187)/2</f>
        <v>0.22</v>
      </c>
      <c r="O186" s="248">
        <f t="shared" ref="O186" si="292">(M187-M186)*100/N186</f>
        <v>-2.0499999999999998</v>
      </c>
    </row>
    <row r="187" spans="1:15">
      <c r="B187" s="241"/>
      <c r="C187" s="191">
        <v>1.0011000000000001</v>
      </c>
      <c r="D187" s="191">
        <v>6.9</v>
      </c>
      <c r="E187" s="191">
        <v>3.0210000000000001E-2</v>
      </c>
      <c r="F187" s="192">
        <v>6.9</v>
      </c>
      <c r="G187" s="191">
        <v>10</v>
      </c>
      <c r="H187" s="191">
        <v>3.0030000000000001E-2</v>
      </c>
      <c r="I187" s="192">
        <f t="shared" si="284"/>
        <v>9.3000000000000007</v>
      </c>
      <c r="J187" s="193">
        <f t="shared" si="285"/>
        <v>2.4</v>
      </c>
      <c r="K187" s="191">
        <v>0.19</v>
      </c>
      <c r="M187" s="194">
        <f t="shared" si="288"/>
        <v>0.2208</v>
      </c>
      <c r="N187" s="248"/>
      <c r="O187" s="248"/>
    </row>
    <row r="188" spans="1:15">
      <c r="A188" s="191">
        <v>3.1</v>
      </c>
      <c r="B188" s="240" t="s">
        <v>273</v>
      </c>
      <c r="C188" s="191">
        <v>5.0061</v>
      </c>
      <c r="D188" s="191">
        <v>8.7799999999999994</v>
      </c>
      <c r="E188" s="191">
        <v>3.0210000000000001E-2</v>
      </c>
      <c r="F188" s="192">
        <f t="shared" ref="F188:F191" si="293">D188*E188/0.0323</f>
        <v>8.2100000000000009</v>
      </c>
      <c r="G188" s="191">
        <v>10</v>
      </c>
      <c r="H188" s="191">
        <v>3.0030000000000001E-2</v>
      </c>
      <c r="I188" s="192">
        <f t="shared" ref="I188:I189" si="294">G188*H188/0.0323</f>
        <v>9.3000000000000007</v>
      </c>
      <c r="J188" s="193">
        <f t="shared" ref="J188:J191" si="295">I188-F188</f>
        <v>1.0900000000000001</v>
      </c>
      <c r="K188" s="191">
        <v>0.55000000000000004</v>
      </c>
      <c r="M188" s="194">
        <f t="shared" si="288"/>
        <v>1.0800000000000001E-2</v>
      </c>
      <c r="N188" s="248">
        <f t="shared" ref="N188" si="296">(M188+M189)/2</f>
        <v>0.01</v>
      </c>
      <c r="O188" s="248">
        <f t="shared" ref="O188" si="297">(M189-M188)*100/N188</f>
        <v>-4</v>
      </c>
    </row>
    <row r="189" spans="1:15">
      <c r="B189" s="241"/>
      <c r="C189" s="191">
        <v>5.0054999999999996</v>
      </c>
      <c r="D189" s="191">
        <v>8.8000000000000007</v>
      </c>
      <c r="E189" s="191">
        <v>3.0210000000000001E-2</v>
      </c>
      <c r="F189" s="192">
        <f t="shared" si="293"/>
        <v>8.23</v>
      </c>
      <c r="G189" s="191">
        <v>10</v>
      </c>
      <c r="H189" s="191">
        <v>3.0030000000000001E-2</v>
      </c>
      <c r="I189" s="192">
        <f t="shared" si="294"/>
        <v>9.3000000000000007</v>
      </c>
      <c r="J189" s="193">
        <f t="shared" si="295"/>
        <v>1.07</v>
      </c>
      <c r="K189" s="191">
        <v>0.55000000000000004</v>
      </c>
      <c r="M189" s="194">
        <f t="shared" si="288"/>
        <v>1.04E-2</v>
      </c>
      <c r="N189" s="248"/>
      <c r="O189" s="248"/>
    </row>
    <row r="190" spans="1:15">
      <c r="B190" s="240" t="s">
        <v>274</v>
      </c>
      <c r="C190" s="191">
        <v>5.0029000000000003</v>
      </c>
      <c r="D190" s="191">
        <v>8.42</v>
      </c>
      <c r="E190" s="191">
        <v>3.0210000000000001E-2</v>
      </c>
      <c r="F190" s="192">
        <f t="shared" si="293"/>
        <v>7.88</v>
      </c>
      <c r="G190" s="191">
        <v>10</v>
      </c>
      <c r="H190" s="191">
        <v>3.0030000000000001E-2</v>
      </c>
      <c r="I190" s="192">
        <f t="shared" ref="I190:I191" si="298">G190*H190/0.0323</f>
        <v>9.3000000000000007</v>
      </c>
      <c r="J190" s="193">
        <f t="shared" si="295"/>
        <v>1.42</v>
      </c>
      <c r="K190" s="191">
        <v>0.57999999999999996</v>
      </c>
      <c r="M190" s="194">
        <f t="shared" ref="M190:M193" si="299">(I190-F190-K190)*0.1/C190</f>
        <v>1.6799999999999999E-2</v>
      </c>
      <c r="N190" s="248">
        <f t="shared" ref="N190" si="300">(M190+M191)/2</f>
        <v>0.02</v>
      </c>
      <c r="O190" s="248">
        <f t="shared" ref="O190" si="301">(M191-M190)*100/N190</f>
        <v>2</v>
      </c>
    </row>
    <row r="191" spans="1:15">
      <c r="B191" s="241"/>
      <c r="C191" s="191">
        <v>5.0048000000000004</v>
      </c>
      <c r="D191" s="191">
        <v>8.4</v>
      </c>
      <c r="E191" s="191">
        <v>3.0210000000000001E-2</v>
      </c>
      <c r="F191" s="192">
        <f t="shared" si="293"/>
        <v>7.86</v>
      </c>
      <c r="G191" s="191">
        <v>10</v>
      </c>
      <c r="H191" s="191">
        <v>3.0030000000000001E-2</v>
      </c>
      <c r="I191" s="192">
        <f t="shared" si="298"/>
        <v>9.3000000000000007</v>
      </c>
      <c r="J191" s="193">
        <f t="shared" si="295"/>
        <v>1.44</v>
      </c>
      <c r="K191" s="191">
        <v>0.57999999999999996</v>
      </c>
      <c r="M191" s="194">
        <f t="shared" si="299"/>
        <v>1.72E-2</v>
      </c>
      <c r="N191" s="248"/>
      <c r="O191" s="248"/>
    </row>
    <row r="192" spans="1:15">
      <c r="B192" s="240" t="s">
        <v>275</v>
      </c>
      <c r="C192" s="191">
        <v>1.0033000000000001</v>
      </c>
      <c r="D192" s="191">
        <v>11.5</v>
      </c>
      <c r="E192" s="191">
        <v>3.0210000000000001E-2</v>
      </c>
      <c r="F192" s="192">
        <v>11.5</v>
      </c>
      <c r="G192" s="191">
        <v>15</v>
      </c>
      <c r="H192" s="191">
        <v>3.0030000000000001E-2</v>
      </c>
      <c r="I192" s="192">
        <f t="shared" ref="I192:I196" si="302">G192*H192/0.0323</f>
        <v>13.95</v>
      </c>
      <c r="J192" s="193">
        <f t="shared" ref="J192:J196" si="303">I192-F192</f>
        <v>2.4500000000000002</v>
      </c>
      <c r="K192" s="191">
        <v>0.19</v>
      </c>
      <c r="M192" s="194">
        <f t="shared" si="299"/>
        <v>0.2253</v>
      </c>
      <c r="N192" s="248">
        <f t="shared" ref="N192" si="304">(M192+M193)/2</f>
        <v>0.22</v>
      </c>
      <c r="O192" s="248">
        <f t="shared" ref="O192" si="305">(M193-M192)*100/N192</f>
        <v>-2.41</v>
      </c>
    </row>
    <row r="193" spans="1:15">
      <c r="B193" s="241"/>
      <c r="C193" s="191">
        <v>1.0044999999999999</v>
      </c>
      <c r="D193" s="191">
        <v>11.55</v>
      </c>
      <c r="E193" s="191">
        <v>3.0210000000000001E-2</v>
      </c>
      <c r="F193" s="192">
        <v>11.55</v>
      </c>
      <c r="G193" s="191">
        <v>15</v>
      </c>
      <c r="H193" s="191">
        <v>3.0030000000000001E-2</v>
      </c>
      <c r="I193" s="192">
        <f t="shared" si="302"/>
        <v>13.95</v>
      </c>
      <c r="J193" s="193">
        <f t="shared" si="303"/>
        <v>2.4</v>
      </c>
      <c r="K193" s="191">
        <v>0.19</v>
      </c>
      <c r="M193" s="194">
        <f t="shared" si="299"/>
        <v>0.22</v>
      </c>
      <c r="N193" s="248"/>
      <c r="O193" s="248"/>
    </row>
    <row r="194" spans="1:15">
      <c r="B194" s="240" t="s">
        <v>276</v>
      </c>
      <c r="C194" s="191">
        <v>5.0031999999999996</v>
      </c>
      <c r="D194" s="191">
        <v>7</v>
      </c>
      <c r="E194" s="191">
        <v>3.0210000000000001E-2</v>
      </c>
      <c r="F194" s="192">
        <f>D194*E194/0.0323</f>
        <v>6.55</v>
      </c>
      <c r="G194" s="191">
        <v>10</v>
      </c>
      <c r="H194" s="191">
        <v>3.0030000000000001E-2</v>
      </c>
      <c r="I194" s="192">
        <f t="shared" si="302"/>
        <v>9.3000000000000007</v>
      </c>
      <c r="J194" s="193">
        <f t="shared" si="303"/>
        <v>2.75</v>
      </c>
      <c r="K194" s="191">
        <v>0.65</v>
      </c>
      <c r="M194" s="194">
        <f t="shared" ref="M194:M195" si="306">(I194-F194-K194)*0.1/C194</f>
        <v>4.2000000000000003E-2</v>
      </c>
      <c r="N194" s="248">
        <f t="shared" ref="N194" si="307">(M194+M195)/2</f>
        <v>0.04</v>
      </c>
      <c r="O194" s="248">
        <f t="shared" ref="O194" si="308">(M195-M194)*100/N194</f>
        <v>-1.75</v>
      </c>
    </row>
    <row r="195" spans="1:15">
      <c r="B195" s="241"/>
      <c r="C195" s="191">
        <v>5.0065999999999997</v>
      </c>
      <c r="D195" s="191">
        <v>7.03</v>
      </c>
      <c r="E195" s="191">
        <v>3.0210000000000001E-2</v>
      </c>
      <c r="F195" s="192">
        <f>D195*E195/0.0323</f>
        <v>6.58</v>
      </c>
      <c r="G195" s="191">
        <v>10</v>
      </c>
      <c r="H195" s="191">
        <v>3.0030000000000001E-2</v>
      </c>
      <c r="I195" s="192">
        <f t="shared" si="302"/>
        <v>9.3000000000000007</v>
      </c>
      <c r="J195" s="193">
        <f t="shared" si="303"/>
        <v>2.72</v>
      </c>
      <c r="K195" s="191">
        <v>0.65</v>
      </c>
      <c r="M195" s="194">
        <f t="shared" si="306"/>
        <v>4.1300000000000003E-2</v>
      </c>
      <c r="N195" s="248"/>
      <c r="O195" s="248"/>
    </row>
    <row r="196" spans="1:15">
      <c r="A196" s="191">
        <v>3.22</v>
      </c>
      <c r="B196" s="240" t="s">
        <v>277</v>
      </c>
      <c r="C196" s="191">
        <v>5.0031999999999996</v>
      </c>
      <c r="D196" s="191">
        <v>6.1</v>
      </c>
      <c r="E196" s="191">
        <v>2.9988000000000001E-2</v>
      </c>
      <c r="F196" s="192">
        <f t="shared" ref="F196:F211" si="309">D196*E196/0.0323</f>
        <v>5.66</v>
      </c>
      <c r="G196" s="191">
        <v>10</v>
      </c>
      <c r="H196" s="191">
        <v>3.0210000000000001E-2</v>
      </c>
      <c r="I196" s="192">
        <f t="shared" si="302"/>
        <v>9.35</v>
      </c>
      <c r="J196" s="193">
        <f t="shared" si="303"/>
        <v>3.69</v>
      </c>
      <c r="K196" s="191">
        <v>0.71</v>
      </c>
      <c r="M196" s="194">
        <f t="shared" ref="M196:M201" si="310">(I196-F196-K196)*0.1/C196</f>
        <v>5.96E-2</v>
      </c>
      <c r="N196" s="248">
        <f t="shared" ref="N196" si="311">(M196+M197)/2</f>
        <v>0.06</v>
      </c>
      <c r="O196" s="248">
        <f t="shared" ref="O196" si="312">(M197-M196)*100/N196</f>
        <v>2.67</v>
      </c>
    </row>
    <row r="197" spans="1:15">
      <c r="B197" s="241"/>
      <c r="C197" s="191">
        <v>5.0035999999999996</v>
      </c>
      <c r="D197" s="191">
        <v>6</v>
      </c>
      <c r="E197" s="191">
        <v>2.9988000000000001E-2</v>
      </c>
      <c r="F197" s="192">
        <f t="shared" si="309"/>
        <v>5.57</v>
      </c>
      <c r="G197" s="191">
        <v>10</v>
      </c>
      <c r="H197" s="191">
        <v>3.0210000000000001E-2</v>
      </c>
      <c r="I197" s="192">
        <f t="shared" ref="I197:I201" si="313">G197*H197/0.0323</f>
        <v>9.35</v>
      </c>
      <c r="J197" s="193">
        <f t="shared" ref="J197:J201" si="314">I197-F197</f>
        <v>3.78</v>
      </c>
      <c r="K197" s="191">
        <v>0.72</v>
      </c>
      <c r="M197" s="194">
        <f t="shared" si="310"/>
        <v>6.1199999999999997E-2</v>
      </c>
      <c r="N197" s="248"/>
      <c r="O197" s="248"/>
    </row>
    <row r="198" spans="1:15">
      <c r="B198" s="240" t="s">
        <v>278</v>
      </c>
      <c r="C198" s="191">
        <v>5.0021000000000004</v>
      </c>
      <c r="D198" s="191">
        <v>6.2</v>
      </c>
      <c r="E198" s="191">
        <v>2.9988000000000001E-2</v>
      </c>
      <c r="F198" s="192">
        <f t="shared" si="309"/>
        <v>5.76</v>
      </c>
      <c r="G198" s="191">
        <v>10</v>
      </c>
      <c r="H198" s="191">
        <v>3.0210000000000001E-2</v>
      </c>
      <c r="I198" s="192">
        <f t="shared" si="313"/>
        <v>9.35</v>
      </c>
      <c r="J198" s="193">
        <f t="shared" si="314"/>
        <v>3.59</v>
      </c>
      <c r="K198" s="191">
        <v>0.71</v>
      </c>
      <c r="M198" s="194">
        <f t="shared" si="310"/>
        <v>5.7599999999999998E-2</v>
      </c>
      <c r="N198" s="248">
        <f t="shared" ref="N198" si="315">(M198+M199)/2</f>
        <v>0.06</v>
      </c>
      <c r="O198" s="248">
        <f t="shared" ref="O198" si="316">(M199-M198)*100/N198</f>
        <v>-1</v>
      </c>
    </row>
    <row r="199" spans="1:15">
      <c r="B199" s="241"/>
      <c r="C199" s="191">
        <v>5.0019</v>
      </c>
      <c r="D199" s="191">
        <v>6.25</v>
      </c>
      <c r="E199" s="191">
        <v>2.9988000000000001E-2</v>
      </c>
      <c r="F199" s="192">
        <f t="shared" si="309"/>
        <v>5.8</v>
      </c>
      <c r="G199" s="191">
        <v>10</v>
      </c>
      <c r="H199" s="191">
        <v>3.0210000000000001E-2</v>
      </c>
      <c r="I199" s="192">
        <f t="shared" si="313"/>
        <v>9.35</v>
      </c>
      <c r="J199" s="193">
        <f t="shared" si="314"/>
        <v>3.55</v>
      </c>
      <c r="K199" s="191">
        <v>0.7</v>
      </c>
      <c r="M199" s="194">
        <f t="shared" si="310"/>
        <v>5.7000000000000002E-2</v>
      </c>
      <c r="N199" s="248"/>
      <c r="O199" s="248"/>
    </row>
    <row r="200" spans="1:15">
      <c r="B200" s="240" t="s">
        <v>279</v>
      </c>
      <c r="C200" s="191">
        <v>5.0044000000000004</v>
      </c>
      <c r="D200" s="191">
        <v>7.6</v>
      </c>
      <c r="E200" s="191">
        <v>2.9988000000000001E-2</v>
      </c>
      <c r="F200" s="192">
        <f t="shared" si="309"/>
        <v>7.06</v>
      </c>
      <c r="G200" s="191">
        <v>20</v>
      </c>
      <c r="H200" s="191">
        <v>3.0210000000000001E-2</v>
      </c>
      <c r="I200" s="192">
        <f t="shared" si="313"/>
        <v>18.71</v>
      </c>
      <c r="J200" s="193">
        <f t="shared" si="314"/>
        <v>11.65</v>
      </c>
      <c r="K200" s="191">
        <v>1.1100000000000001</v>
      </c>
      <c r="M200" s="194">
        <f t="shared" si="310"/>
        <v>0.21060000000000001</v>
      </c>
      <c r="N200" s="248">
        <f t="shared" ref="N200" si="317">(M200+M201)/2</f>
        <v>0.21</v>
      </c>
      <c r="O200" s="248">
        <f t="shared" ref="O200" si="318">(M201-M200)*100/N200</f>
        <v>-0.28999999999999998</v>
      </c>
    </row>
    <row r="201" spans="1:15">
      <c r="B201" s="241"/>
      <c r="C201" s="191">
        <v>5.0054999999999996</v>
      </c>
      <c r="D201" s="191">
        <v>7.65</v>
      </c>
      <c r="E201" s="191">
        <v>2.9988000000000001E-2</v>
      </c>
      <c r="F201" s="192">
        <f t="shared" si="309"/>
        <v>7.1</v>
      </c>
      <c r="G201" s="191">
        <v>20</v>
      </c>
      <c r="H201" s="191">
        <v>3.0210000000000001E-2</v>
      </c>
      <c r="I201" s="192">
        <f t="shared" si="313"/>
        <v>18.71</v>
      </c>
      <c r="J201" s="193">
        <f t="shared" si="314"/>
        <v>11.61</v>
      </c>
      <c r="K201" s="191">
        <v>1.1000000000000001</v>
      </c>
      <c r="M201" s="194">
        <f t="shared" si="310"/>
        <v>0.21</v>
      </c>
      <c r="N201" s="248"/>
      <c r="O201" s="248"/>
    </row>
    <row r="202" spans="1:15">
      <c r="A202" s="191">
        <v>3.26</v>
      </c>
      <c r="B202" s="240" t="s">
        <v>280</v>
      </c>
      <c r="C202" s="191">
        <v>1.0016</v>
      </c>
      <c r="D202" s="191">
        <v>8.6</v>
      </c>
      <c r="E202" s="191">
        <v>2.9988000000000001E-2</v>
      </c>
      <c r="F202" s="192">
        <f t="shared" si="309"/>
        <v>7.98</v>
      </c>
      <c r="G202" s="191">
        <v>10</v>
      </c>
      <c r="H202" s="191">
        <v>3.0210000000000001E-2</v>
      </c>
      <c r="I202" s="192">
        <f t="shared" ref="I202:I207" si="319">G202*H202/0.0323</f>
        <v>9.35</v>
      </c>
      <c r="J202" s="193">
        <f t="shared" ref="J202:J207" si="320">I202-F202</f>
        <v>1.37</v>
      </c>
      <c r="K202" s="191">
        <v>0.13</v>
      </c>
      <c r="M202" s="194">
        <f t="shared" ref="M202:M207" si="321">(I202-F202-K202)*0.1/C202</f>
        <v>0.12379999999999999</v>
      </c>
      <c r="N202" s="248">
        <f t="shared" ref="N202" si="322">(M202+M203)/2</f>
        <v>0.13</v>
      </c>
      <c r="O202" s="248">
        <f t="shared" ref="O202" si="323">(M203-M202)*100/N202</f>
        <v>6.08</v>
      </c>
    </row>
    <row r="203" spans="1:15">
      <c r="B203" s="241"/>
      <c r="C203" s="191">
        <v>1.0019</v>
      </c>
      <c r="D203" s="191">
        <v>8.5</v>
      </c>
      <c r="E203" s="191">
        <v>2.9988000000000001E-2</v>
      </c>
      <c r="F203" s="192">
        <f t="shared" si="309"/>
        <v>7.89</v>
      </c>
      <c r="G203" s="191">
        <v>10</v>
      </c>
      <c r="H203" s="191">
        <v>3.0210000000000001E-2</v>
      </c>
      <c r="I203" s="192">
        <f t="shared" si="319"/>
        <v>9.35</v>
      </c>
      <c r="J203" s="193">
        <f t="shared" si="320"/>
        <v>1.46</v>
      </c>
      <c r="K203" s="191">
        <v>0.14000000000000001</v>
      </c>
      <c r="M203" s="194">
        <f t="shared" si="321"/>
        <v>0.13170000000000001</v>
      </c>
      <c r="N203" s="248"/>
      <c r="O203" s="248"/>
    </row>
    <row r="204" spans="1:15">
      <c r="B204" s="240" t="s">
        <v>281</v>
      </c>
      <c r="C204" s="191">
        <v>5.0041000000000002</v>
      </c>
      <c r="D204" s="191">
        <v>8.35</v>
      </c>
      <c r="E204" s="191">
        <v>2.9988000000000001E-2</v>
      </c>
      <c r="F204" s="192">
        <f t="shared" si="309"/>
        <v>7.75</v>
      </c>
      <c r="G204" s="191">
        <v>10</v>
      </c>
      <c r="H204" s="191">
        <v>3.0210000000000001E-2</v>
      </c>
      <c r="I204" s="192">
        <f t="shared" si="319"/>
        <v>9.35</v>
      </c>
      <c r="J204" s="193">
        <f t="shared" si="320"/>
        <v>1.6</v>
      </c>
      <c r="K204" s="191">
        <v>0.81</v>
      </c>
      <c r="M204" s="194">
        <f t="shared" si="321"/>
        <v>1.5800000000000002E-2</v>
      </c>
      <c r="N204" s="248">
        <f t="shared" ref="N204" si="324">(M204+M205)/2</f>
        <v>0.02</v>
      </c>
      <c r="O204" s="248">
        <f t="shared" ref="O204" si="325">(M205-M204)*100/N204</f>
        <v>2</v>
      </c>
    </row>
    <row r="205" spans="1:15">
      <c r="B205" s="241"/>
      <c r="C205" s="191">
        <v>5.0031999999999996</v>
      </c>
      <c r="D205" s="191">
        <v>8.33</v>
      </c>
      <c r="E205" s="191">
        <v>2.9988000000000001E-2</v>
      </c>
      <c r="F205" s="192">
        <f t="shared" si="309"/>
        <v>7.73</v>
      </c>
      <c r="G205" s="191">
        <v>10</v>
      </c>
      <c r="H205" s="191">
        <v>3.0210000000000001E-2</v>
      </c>
      <c r="I205" s="192">
        <f t="shared" si="319"/>
        <v>9.35</v>
      </c>
      <c r="J205" s="193">
        <f t="shared" si="320"/>
        <v>1.62</v>
      </c>
      <c r="K205" s="191">
        <v>0.81</v>
      </c>
      <c r="M205" s="194">
        <f t="shared" si="321"/>
        <v>1.6199999999999999E-2</v>
      </c>
      <c r="N205" s="248"/>
      <c r="O205" s="248"/>
    </row>
    <row r="206" spans="1:15">
      <c r="B206" s="240" t="s">
        <v>282</v>
      </c>
      <c r="C206" s="191">
        <v>5.0056000000000003</v>
      </c>
      <c r="D206" s="191">
        <v>8.15</v>
      </c>
      <c r="E206" s="191">
        <v>2.9988000000000001E-2</v>
      </c>
      <c r="F206" s="192">
        <f t="shared" si="309"/>
        <v>7.57</v>
      </c>
      <c r="G206" s="191">
        <v>10</v>
      </c>
      <c r="H206" s="191">
        <v>3.0210000000000001E-2</v>
      </c>
      <c r="I206" s="192">
        <f t="shared" si="319"/>
        <v>9.35</v>
      </c>
      <c r="J206" s="193">
        <f t="shared" si="320"/>
        <v>1.78</v>
      </c>
      <c r="K206" s="191">
        <v>0.82</v>
      </c>
      <c r="M206" s="194">
        <f t="shared" si="321"/>
        <v>1.9199999999999998E-2</v>
      </c>
      <c r="N206" s="248">
        <f t="shared" ref="N206" si="326">(M206+M207)/2</f>
        <v>0.02</v>
      </c>
      <c r="O206" s="248">
        <f t="shared" ref="O206" si="327">(M207-M206)*100/N206</f>
        <v>5</v>
      </c>
    </row>
    <row r="207" spans="1:15">
      <c r="B207" s="241"/>
      <c r="C207" s="191">
        <v>5.0049000000000001</v>
      </c>
      <c r="D207" s="191">
        <v>8.1</v>
      </c>
      <c r="E207" s="191">
        <v>2.9988000000000001E-2</v>
      </c>
      <c r="F207" s="192">
        <f t="shared" si="309"/>
        <v>7.52</v>
      </c>
      <c r="G207" s="191">
        <v>10</v>
      </c>
      <c r="H207" s="191">
        <v>3.0210000000000001E-2</v>
      </c>
      <c r="I207" s="192">
        <f t="shared" si="319"/>
        <v>9.35</v>
      </c>
      <c r="J207" s="193">
        <f t="shared" si="320"/>
        <v>1.83</v>
      </c>
      <c r="K207" s="191">
        <v>0.82</v>
      </c>
      <c r="M207" s="194">
        <f t="shared" si="321"/>
        <v>2.0199999999999999E-2</v>
      </c>
      <c r="N207" s="248"/>
      <c r="O207" s="248"/>
    </row>
    <row r="208" spans="1:15">
      <c r="A208" s="191">
        <v>4.2</v>
      </c>
      <c r="B208" s="240" t="s">
        <v>283</v>
      </c>
      <c r="C208" s="191">
        <v>5.0022000000000002</v>
      </c>
      <c r="D208" s="191">
        <v>8.51</v>
      </c>
      <c r="E208" s="191">
        <v>3.006E-2</v>
      </c>
      <c r="F208" s="192">
        <f t="shared" si="309"/>
        <v>7.92</v>
      </c>
      <c r="G208" s="191">
        <v>10</v>
      </c>
      <c r="H208" s="191">
        <v>3.0210000000000001E-2</v>
      </c>
      <c r="I208" s="192">
        <f t="shared" ref="I208:I211" si="328">G208*H208/0.0323</f>
        <v>9.35</v>
      </c>
      <c r="J208" s="193">
        <f t="shared" ref="J208:J211" si="329">I208-F208</f>
        <v>1.43</v>
      </c>
      <c r="K208" s="191">
        <v>0.57999999999999996</v>
      </c>
      <c r="M208" s="194">
        <f t="shared" ref="M208:M211" si="330">(I208-F208-K208)*0.1/C208</f>
        <v>1.7000000000000001E-2</v>
      </c>
      <c r="N208" s="248">
        <f t="shared" ref="N208" si="331">(M208+M209)/2</f>
        <v>0.02</v>
      </c>
      <c r="O208" s="248">
        <f t="shared" ref="O208" si="332">(M209-M208)*100/N208</f>
        <v>-3</v>
      </c>
    </row>
    <row r="209" spans="1:15">
      <c r="B209" s="241"/>
      <c r="C209" s="191">
        <v>5.0029000000000003</v>
      </c>
      <c r="D209" s="191">
        <v>8.5500000000000007</v>
      </c>
      <c r="E209" s="191">
        <v>3.006E-2</v>
      </c>
      <c r="F209" s="192">
        <f t="shared" si="309"/>
        <v>7.96</v>
      </c>
      <c r="G209" s="191">
        <v>10</v>
      </c>
      <c r="H209" s="191">
        <v>3.0210000000000001E-2</v>
      </c>
      <c r="I209" s="192">
        <f t="shared" si="328"/>
        <v>9.35</v>
      </c>
      <c r="J209" s="193">
        <f t="shared" si="329"/>
        <v>1.39</v>
      </c>
      <c r="K209" s="191">
        <v>0.56999999999999995</v>
      </c>
      <c r="M209" s="194">
        <f t="shared" si="330"/>
        <v>1.6400000000000001E-2</v>
      </c>
      <c r="N209" s="248"/>
      <c r="O209" s="248"/>
    </row>
    <row r="210" spans="1:15">
      <c r="B210" s="240" t="s">
        <v>284</v>
      </c>
      <c r="C210" s="191">
        <v>5.0030999999999999</v>
      </c>
      <c r="D210" s="191">
        <v>8.69</v>
      </c>
      <c r="E210" s="191">
        <v>3.006E-2</v>
      </c>
      <c r="F210" s="192">
        <f t="shared" si="309"/>
        <v>8.09</v>
      </c>
      <c r="G210" s="191">
        <v>10</v>
      </c>
      <c r="H210" s="191">
        <v>3.0210000000000001E-2</v>
      </c>
      <c r="I210" s="192">
        <f t="shared" si="328"/>
        <v>9.35</v>
      </c>
      <c r="J210" s="193">
        <f t="shared" si="329"/>
        <v>1.26</v>
      </c>
      <c r="K210" s="191">
        <v>0.56999999999999995</v>
      </c>
      <c r="M210" s="194">
        <f t="shared" si="330"/>
        <v>1.38E-2</v>
      </c>
      <c r="N210" s="248">
        <f t="shared" ref="N210" si="333">(M210+M211)/2</f>
        <v>0.01</v>
      </c>
      <c r="O210" s="248">
        <f t="shared" ref="O210" si="334">(M211-M210)*100/N210</f>
        <v>-8</v>
      </c>
    </row>
    <row r="211" spans="1:15">
      <c r="B211" s="241"/>
      <c r="C211" s="191">
        <v>5.0064000000000002</v>
      </c>
      <c r="D211" s="191">
        <v>8.75</v>
      </c>
      <c r="E211" s="191">
        <v>3.006E-2</v>
      </c>
      <c r="F211" s="192">
        <f t="shared" si="309"/>
        <v>8.14</v>
      </c>
      <c r="G211" s="191">
        <v>10</v>
      </c>
      <c r="H211" s="191">
        <v>3.0210000000000001E-2</v>
      </c>
      <c r="I211" s="192">
        <f t="shared" si="328"/>
        <v>9.35</v>
      </c>
      <c r="J211" s="193">
        <f t="shared" si="329"/>
        <v>1.21</v>
      </c>
      <c r="K211" s="191">
        <v>0.56000000000000005</v>
      </c>
      <c r="M211" s="194">
        <f t="shared" si="330"/>
        <v>1.2999999999999999E-2</v>
      </c>
      <c r="N211" s="248"/>
      <c r="O211" s="248"/>
    </row>
    <row r="212" spans="1:15">
      <c r="A212" s="191">
        <v>4.1100000000000003</v>
      </c>
      <c r="B212" s="240" t="s">
        <v>285</v>
      </c>
      <c r="C212" s="191">
        <v>5.0083000000000002</v>
      </c>
      <c r="D212" s="191">
        <v>8.6</v>
      </c>
      <c r="E212" s="191">
        <v>3.006E-2</v>
      </c>
      <c r="F212" s="192">
        <f t="shared" ref="F212:F213" si="335">D212*E212/0.0323</f>
        <v>8</v>
      </c>
      <c r="G212" s="191">
        <v>10</v>
      </c>
      <c r="H212" s="191">
        <v>3.0210000000000001E-2</v>
      </c>
      <c r="I212" s="192">
        <f t="shared" ref="I212:I213" si="336">G212*H212/0.0323</f>
        <v>9.35</v>
      </c>
      <c r="J212" s="193">
        <f t="shared" ref="J212:J213" si="337">I212-F212</f>
        <v>1.35</v>
      </c>
      <c r="K212" s="191">
        <v>0.56999999999999995</v>
      </c>
      <c r="M212" s="194">
        <f t="shared" ref="M212:M213" si="338">(I212-F212-K212)*0.1/C212</f>
        <v>1.5599999999999999E-2</v>
      </c>
      <c r="N212" s="248">
        <f t="shared" ref="N212" si="339">(M212+M213)/2</f>
        <v>0.02</v>
      </c>
      <c r="O212" s="248">
        <f t="shared" ref="O212" si="340">(M213-M212)*100/N212</f>
        <v>0</v>
      </c>
    </row>
    <row r="213" spans="1:15">
      <c r="B213" s="241"/>
      <c r="C213" s="191">
        <v>5.0061999999999998</v>
      </c>
      <c r="D213" s="191">
        <v>8.6</v>
      </c>
      <c r="E213" s="191">
        <v>3.006E-2</v>
      </c>
      <c r="F213" s="192">
        <f t="shared" si="335"/>
        <v>8</v>
      </c>
      <c r="G213" s="191">
        <v>10</v>
      </c>
      <c r="H213" s="191">
        <v>3.0210000000000001E-2</v>
      </c>
      <c r="I213" s="192">
        <f t="shared" si="336"/>
        <v>9.35</v>
      </c>
      <c r="J213" s="193">
        <f t="shared" si="337"/>
        <v>1.35</v>
      </c>
      <c r="K213" s="191">
        <v>0.56999999999999995</v>
      </c>
      <c r="M213" s="194">
        <f t="shared" si="338"/>
        <v>1.5599999999999999E-2</v>
      </c>
      <c r="N213" s="248"/>
      <c r="O213" s="248"/>
    </row>
    <row r="214" spans="1:15">
      <c r="B214" s="240" t="s">
        <v>286</v>
      </c>
      <c r="C214" s="191">
        <v>5.0031999999999996</v>
      </c>
      <c r="D214" s="191">
        <v>7.6</v>
      </c>
      <c r="E214" s="191">
        <v>3.006E-2</v>
      </c>
      <c r="F214" s="192">
        <f t="shared" ref="F214:F219" si="341">D214*E214/0.0323</f>
        <v>7.07</v>
      </c>
      <c r="G214" s="191">
        <v>10</v>
      </c>
      <c r="H214" s="191">
        <v>3.0210000000000001E-2</v>
      </c>
      <c r="I214" s="192">
        <f t="shared" ref="I214:I219" si="342">G214*H214/0.0323</f>
        <v>9.35</v>
      </c>
      <c r="J214" s="193">
        <f t="shared" ref="J214:J219" si="343">I214-F214</f>
        <v>2.2799999999999998</v>
      </c>
      <c r="K214" s="191">
        <v>0.63</v>
      </c>
      <c r="M214" s="194">
        <f t="shared" ref="M214:M219" si="344">(I214-F214-K214)*0.1/C214</f>
        <v>3.3000000000000002E-2</v>
      </c>
      <c r="N214" s="248">
        <f t="shared" ref="N214" si="345">(M214+M215)/2</f>
        <v>0.03</v>
      </c>
      <c r="O214" s="248">
        <f t="shared" ref="O214" si="346">(M215-M214)*100/N214</f>
        <v>-1.33</v>
      </c>
    </row>
    <row r="215" spans="1:15">
      <c r="B215" s="241"/>
      <c r="C215" s="191">
        <v>5.0015999999999998</v>
      </c>
      <c r="D215" s="191">
        <v>7.62</v>
      </c>
      <c r="E215" s="191">
        <v>3.006E-2</v>
      </c>
      <c r="F215" s="192">
        <f t="shared" si="341"/>
        <v>7.09</v>
      </c>
      <c r="G215" s="191">
        <v>10</v>
      </c>
      <c r="H215" s="191">
        <v>3.0210000000000001E-2</v>
      </c>
      <c r="I215" s="192">
        <f t="shared" si="342"/>
        <v>9.35</v>
      </c>
      <c r="J215" s="193">
        <f t="shared" si="343"/>
        <v>2.2599999999999998</v>
      </c>
      <c r="K215" s="191">
        <v>0.63</v>
      </c>
      <c r="M215" s="194">
        <f t="shared" si="344"/>
        <v>3.2599999999999997E-2</v>
      </c>
      <c r="N215" s="248"/>
      <c r="O215" s="248"/>
    </row>
    <row r="216" spans="1:15">
      <c r="A216" s="191">
        <v>4.17</v>
      </c>
      <c r="B216" s="240" t="s">
        <v>287</v>
      </c>
      <c r="C216" s="191">
        <v>5.0012999999999996</v>
      </c>
      <c r="D216" s="191">
        <v>7.82</v>
      </c>
      <c r="E216" s="191">
        <v>3.006E-2</v>
      </c>
      <c r="F216" s="192">
        <f t="shared" si="341"/>
        <v>7.28</v>
      </c>
      <c r="G216" s="191">
        <v>10</v>
      </c>
      <c r="H216" s="191">
        <v>3.0210000000000001E-2</v>
      </c>
      <c r="I216" s="192">
        <f t="shared" si="342"/>
        <v>9.35</v>
      </c>
      <c r="J216" s="193">
        <f t="shared" si="343"/>
        <v>2.0699999999999998</v>
      </c>
      <c r="K216" s="191">
        <v>0.61</v>
      </c>
      <c r="M216" s="194">
        <f t="shared" si="344"/>
        <v>2.92E-2</v>
      </c>
      <c r="N216" s="248">
        <f>(M216+M217)/2</f>
        <v>0.03</v>
      </c>
      <c r="O216" s="248">
        <f>(M217-M216)*100/N216</f>
        <v>0.67</v>
      </c>
    </row>
    <row r="217" spans="1:15">
      <c r="B217" s="241"/>
      <c r="C217" s="191">
        <v>5.0019</v>
      </c>
      <c r="D217" s="191">
        <v>7.8</v>
      </c>
      <c r="E217" s="191">
        <v>3.006E-2</v>
      </c>
      <c r="F217" s="192">
        <f t="shared" si="341"/>
        <v>7.26</v>
      </c>
      <c r="G217" s="191">
        <v>10</v>
      </c>
      <c r="H217" s="191">
        <v>3.0210000000000001E-2</v>
      </c>
      <c r="I217" s="192">
        <f t="shared" si="342"/>
        <v>9.35</v>
      </c>
      <c r="J217" s="193">
        <f t="shared" si="343"/>
        <v>2.09</v>
      </c>
      <c r="K217" s="191">
        <v>0.62</v>
      </c>
      <c r="M217" s="194">
        <f t="shared" si="344"/>
        <v>2.9399999999999999E-2</v>
      </c>
      <c r="N217" s="248"/>
      <c r="O217" s="248"/>
    </row>
    <row r="218" spans="1:15">
      <c r="B218" s="240" t="s">
        <v>288</v>
      </c>
      <c r="C218" s="191">
        <v>5.0015999999999998</v>
      </c>
      <c r="D218" s="191">
        <v>7.49</v>
      </c>
      <c r="E218" s="191">
        <v>3.006E-2</v>
      </c>
      <c r="F218" s="192">
        <f t="shared" si="341"/>
        <v>6.97</v>
      </c>
      <c r="G218" s="191">
        <v>10</v>
      </c>
      <c r="H218" s="191">
        <v>3.0210000000000001E-2</v>
      </c>
      <c r="I218" s="192">
        <f t="shared" si="342"/>
        <v>9.35</v>
      </c>
      <c r="J218" s="193">
        <f t="shared" si="343"/>
        <v>2.38</v>
      </c>
      <c r="K218" s="191">
        <v>0.63</v>
      </c>
      <c r="M218" s="194">
        <f t="shared" si="344"/>
        <v>3.5000000000000003E-2</v>
      </c>
      <c r="N218" s="248">
        <f>(M218+M219)/2</f>
        <v>0.03</v>
      </c>
      <c r="O218" s="248">
        <f>(M219-M218)*100/N218</f>
        <v>-0.67</v>
      </c>
    </row>
    <row r="219" spans="1:15">
      <c r="B219" s="241"/>
      <c r="C219" s="191">
        <v>5.0022000000000002</v>
      </c>
      <c r="D219" s="191">
        <v>7.5</v>
      </c>
      <c r="E219" s="191">
        <v>3.006E-2</v>
      </c>
      <c r="F219" s="192">
        <f t="shared" si="341"/>
        <v>6.98</v>
      </c>
      <c r="G219" s="191">
        <v>10</v>
      </c>
      <c r="H219" s="191">
        <v>3.0210000000000001E-2</v>
      </c>
      <c r="I219" s="192">
        <f t="shared" si="342"/>
        <v>9.35</v>
      </c>
      <c r="J219" s="193">
        <f t="shared" si="343"/>
        <v>2.37</v>
      </c>
      <c r="K219" s="191">
        <v>0.63</v>
      </c>
      <c r="M219" s="194">
        <f t="shared" si="344"/>
        <v>3.4799999999999998E-2</v>
      </c>
      <c r="N219" s="248"/>
      <c r="O219" s="248"/>
    </row>
    <row r="220" spans="1:15">
      <c r="A220" s="191">
        <v>4.21</v>
      </c>
      <c r="B220" s="240" t="s">
        <v>289</v>
      </c>
      <c r="C220" s="191">
        <v>5.0049000000000001</v>
      </c>
      <c r="D220" s="191">
        <v>5.22</v>
      </c>
      <c r="E220" s="191">
        <v>3.006E-2</v>
      </c>
      <c r="F220" s="192">
        <f t="shared" ref="F220:F221" si="347">D220*E220/0.0323</f>
        <v>4.8600000000000003</v>
      </c>
      <c r="G220" s="191">
        <v>10</v>
      </c>
      <c r="H220" s="191">
        <v>3.0210000000000001E-2</v>
      </c>
      <c r="I220" s="192">
        <f t="shared" ref="I220:I221" si="348">G220*H220/0.0323</f>
        <v>9.35</v>
      </c>
      <c r="J220" s="193">
        <f t="shared" ref="J220:J221" si="349">I220-F220</f>
        <v>4.49</v>
      </c>
      <c r="K220" s="191">
        <v>0.76</v>
      </c>
      <c r="M220" s="194">
        <f t="shared" ref="M220:M221" si="350">(I220-F220-K220)*0.1/C220</f>
        <v>7.4499999999999997E-2</v>
      </c>
      <c r="N220" s="248">
        <f t="shared" ref="N220" si="351">(M220+M221)/2</f>
        <v>7.0000000000000007E-2</v>
      </c>
      <c r="O220" s="248">
        <f t="shared" ref="O220" si="352">(M221-M220)*100/N220</f>
        <v>0.71</v>
      </c>
    </row>
    <row r="221" spans="1:15">
      <c r="B221" s="241"/>
      <c r="C221" s="191">
        <v>5.0030999999999999</v>
      </c>
      <c r="D221" s="191">
        <v>5.2</v>
      </c>
      <c r="E221" s="191">
        <v>3.006E-2</v>
      </c>
      <c r="F221" s="192">
        <f t="shared" si="347"/>
        <v>4.84</v>
      </c>
      <c r="G221" s="191">
        <v>10</v>
      </c>
      <c r="H221" s="191">
        <v>3.0210000000000001E-2</v>
      </c>
      <c r="I221" s="192">
        <f t="shared" si="348"/>
        <v>9.35</v>
      </c>
      <c r="J221" s="193">
        <f t="shared" si="349"/>
        <v>4.51</v>
      </c>
      <c r="K221" s="191">
        <v>0.76</v>
      </c>
      <c r="M221" s="194">
        <f t="shared" si="350"/>
        <v>7.4999999999999997E-2</v>
      </c>
      <c r="N221" s="248"/>
      <c r="O221" s="248"/>
    </row>
    <row r="222" spans="1:15">
      <c r="B222" s="240" t="s">
        <v>290</v>
      </c>
      <c r="C222" s="191">
        <v>5.0016999999999996</v>
      </c>
      <c r="D222" s="191">
        <v>9.09</v>
      </c>
      <c r="E222" s="191">
        <v>3.006E-2</v>
      </c>
      <c r="F222" s="192">
        <f t="shared" ref="F222:F223" si="353">D222*E222/0.0323</f>
        <v>8.4600000000000009</v>
      </c>
      <c r="G222" s="191">
        <v>10</v>
      </c>
      <c r="H222" s="191">
        <v>3.0210000000000001E-2</v>
      </c>
      <c r="I222" s="192">
        <f t="shared" ref="I222:I223" si="354">G222*H222/0.0323</f>
        <v>9.35</v>
      </c>
      <c r="J222" s="193">
        <f t="shared" ref="J222:J223" si="355">I222-F222</f>
        <v>0.89</v>
      </c>
      <c r="K222" s="191">
        <v>0.49</v>
      </c>
      <c r="M222" s="194">
        <f t="shared" ref="M222:M225" si="356">(I222-F222-K222)*0.1/C222</f>
        <v>8.0000000000000002E-3</v>
      </c>
      <c r="N222" s="248">
        <f t="shared" ref="N222" si="357">(M222+M223)/2</f>
        <v>0.01</v>
      </c>
      <c r="O222" s="248">
        <f t="shared" ref="O222" si="358">(M223-M222)*100/N222</f>
        <v>-2</v>
      </c>
    </row>
    <row r="223" spans="1:15">
      <c r="B223" s="241"/>
      <c r="C223" s="191">
        <v>5.0026000000000002</v>
      </c>
      <c r="D223" s="191">
        <v>9.1</v>
      </c>
      <c r="E223" s="191">
        <v>3.006E-2</v>
      </c>
      <c r="F223" s="192">
        <f t="shared" si="353"/>
        <v>8.4700000000000006</v>
      </c>
      <c r="G223" s="191">
        <v>10</v>
      </c>
      <c r="H223" s="191">
        <v>3.0210000000000001E-2</v>
      </c>
      <c r="I223" s="192">
        <f t="shared" si="354"/>
        <v>9.35</v>
      </c>
      <c r="J223" s="193">
        <f t="shared" si="355"/>
        <v>0.88</v>
      </c>
      <c r="K223" s="191">
        <v>0.49</v>
      </c>
      <c r="M223" s="194">
        <f t="shared" si="356"/>
        <v>7.7999999999999996E-3</v>
      </c>
      <c r="N223" s="248"/>
      <c r="O223" s="248"/>
    </row>
    <row r="224" spans="1:15">
      <c r="B224" s="240" t="s">
        <v>291</v>
      </c>
      <c r="C224" s="191">
        <v>5.0003000000000002</v>
      </c>
      <c r="D224" s="191">
        <v>7.98</v>
      </c>
      <c r="E224" s="191">
        <v>3.006E-2</v>
      </c>
      <c r="F224" s="192">
        <f t="shared" ref="F224:F227" si="359">D224*E224/0.0323</f>
        <v>7.43</v>
      </c>
      <c r="G224" s="191">
        <v>10</v>
      </c>
      <c r="H224" s="191">
        <v>3.0210000000000001E-2</v>
      </c>
      <c r="I224" s="192">
        <f t="shared" ref="I224:I227" si="360">G224*H224/0.0323</f>
        <v>9.35</v>
      </c>
      <c r="J224" s="193">
        <f t="shared" ref="J224:J227" si="361">I224-F224</f>
        <v>1.92</v>
      </c>
      <c r="K224" s="191">
        <v>0.6</v>
      </c>
      <c r="M224" s="194">
        <f t="shared" si="356"/>
        <v>2.64E-2</v>
      </c>
      <c r="N224" s="248">
        <f>(M224+M225)/2</f>
        <v>0.03</v>
      </c>
      <c r="O224" s="248">
        <f>(M225-M224)*100/N224</f>
        <v>-2</v>
      </c>
    </row>
    <row r="225" spans="1:15">
      <c r="B225" s="241"/>
      <c r="C225" s="191">
        <v>5.0011000000000001</v>
      </c>
      <c r="D225" s="191">
        <v>8</v>
      </c>
      <c r="E225" s="191">
        <v>3.006E-2</v>
      </c>
      <c r="F225" s="192">
        <f t="shared" si="359"/>
        <v>7.45</v>
      </c>
      <c r="G225" s="191">
        <v>10</v>
      </c>
      <c r="H225" s="191">
        <v>3.0210000000000001E-2</v>
      </c>
      <c r="I225" s="192">
        <f t="shared" si="360"/>
        <v>9.35</v>
      </c>
      <c r="J225" s="193">
        <f t="shared" si="361"/>
        <v>1.9</v>
      </c>
      <c r="K225" s="191">
        <v>0.61</v>
      </c>
      <c r="M225" s="194">
        <f t="shared" si="356"/>
        <v>2.58E-2</v>
      </c>
      <c r="N225" s="248"/>
      <c r="O225" s="248"/>
    </row>
    <row r="226" spans="1:15">
      <c r="B226" s="240" t="s">
        <v>292</v>
      </c>
      <c r="C226" s="191">
        <v>1.0004</v>
      </c>
      <c r="D226" s="191">
        <v>8.6999999999999993</v>
      </c>
      <c r="E226" s="191">
        <v>3.006E-2</v>
      </c>
      <c r="F226" s="192">
        <f t="shared" si="359"/>
        <v>8.1</v>
      </c>
      <c r="G226" s="191">
        <v>10</v>
      </c>
      <c r="H226" s="191">
        <v>3.0210000000000001E-2</v>
      </c>
      <c r="I226" s="192">
        <f t="shared" si="360"/>
        <v>9.35</v>
      </c>
      <c r="J226" s="193">
        <f t="shared" si="361"/>
        <v>1.25</v>
      </c>
      <c r="K226" s="191">
        <v>0.13</v>
      </c>
      <c r="M226" s="194">
        <f t="shared" ref="M226:M229" si="362">(I226-F226-K226)*0.1/C226</f>
        <v>0.112</v>
      </c>
      <c r="N226" s="248">
        <f t="shared" ref="N226" si="363">(M226+M227)/2</f>
        <v>0.11</v>
      </c>
      <c r="O226" s="248">
        <f t="shared" ref="O226" si="364">(M227-M226)*100/N226</f>
        <v>-1</v>
      </c>
    </row>
    <row r="227" spans="1:15">
      <c r="B227" s="241"/>
      <c r="C227" s="191">
        <v>1.0008999999999999</v>
      </c>
      <c r="D227" s="191">
        <v>8.7200000000000006</v>
      </c>
      <c r="E227" s="191">
        <v>3.006E-2</v>
      </c>
      <c r="F227" s="192">
        <f t="shared" si="359"/>
        <v>8.1199999999999992</v>
      </c>
      <c r="G227" s="191">
        <v>10</v>
      </c>
      <c r="H227" s="191">
        <v>3.0210000000000001E-2</v>
      </c>
      <c r="I227" s="192">
        <f t="shared" si="360"/>
        <v>9.35</v>
      </c>
      <c r="J227" s="193">
        <f t="shared" si="361"/>
        <v>1.23</v>
      </c>
      <c r="K227" s="191">
        <v>0.12</v>
      </c>
      <c r="M227" s="194">
        <f t="shared" si="362"/>
        <v>0.1109</v>
      </c>
      <c r="N227" s="248"/>
      <c r="O227" s="248"/>
    </row>
    <row r="228" spans="1:15">
      <c r="B228" s="240" t="s">
        <v>293</v>
      </c>
      <c r="C228" s="191">
        <v>5.0058999999999996</v>
      </c>
      <c r="D228" s="191">
        <v>14.9</v>
      </c>
      <c r="E228" s="191">
        <v>3.006E-2</v>
      </c>
      <c r="F228" s="192">
        <f t="shared" ref="F228:F229" si="365">D228*E228/0.0323</f>
        <v>13.87</v>
      </c>
      <c r="G228" s="191">
        <v>15</v>
      </c>
      <c r="H228" s="191">
        <v>3.0210000000000001E-2</v>
      </c>
      <c r="I228" s="192">
        <f t="shared" ref="I228:I229" si="366">G228*H228/0.0323</f>
        <v>14.03</v>
      </c>
      <c r="J228" s="193">
        <f t="shared" ref="J228:J229" si="367">I228-F228</f>
        <v>0.16</v>
      </c>
      <c r="K228" s="191">
        <v>0.08</v>
      </c>
      <c r="M228" s="194">
        <f t="shared" si="362"/>
        <v>1.6000000000000001E-3</v>
      </c>
      <c r="N228" s="248">
        <f t="shared" ref="N228" si="368">(M228+M229)/2</f>
        <v>0</v>
      </c>
      <c r="O228" s="248" t="e">
        <f t="shared" ref="O228" si="369">(M229-M228)*100/N228</f>
        <v>#DIV/0!</v>
      </c>
    </row>
    <row r="229" spans="1:15">
      <c r="B229" s="241"/>
      <c r="C229" s="191">
        <v>5.0044000000000004</v>
      </c>
      <c r="D229" s="191">
        <v>14.9</v>
      </c>
      <c r="E229" s="191">
        <v>3.006E-2</v>
      </c>
      <c r="F229" s="192">
        <f t="shared" si="365"/>
        <v>13.87</v>
      </c>
      <c r="G229" s="191">
        <v>15</v>
      </c>
      <c r="H229" s="191">
        <v>3.0210000000000001E-2</v>
      </c>
      <c r="I229" s="192">
        <f t="shared" si="366"/>
        <v>14.03</v>
      </c>
      <c r="J229" s="193">
        <f t="shared" si="367"/>
        <v>0.16</v>
      </c>
      <c r="K229" s="191">
        <v>0.08</v>
      </c>
      <c r="M229" s="194">
        <f t="shared" si="362"/>
        <v>1.6000000000000001E-3</v>
      </c>
      <c r="N229" s="248"/>
      <c r="O229" s="248"/>
    </row>
    <row r="230" spans="1:15">
      <c r="A230" s="191">
        <v>4.3</v>
      </c>
      <c r="B230" s="240" t="s">
        <v>294</v>
      </c>
      <c r="C230" s="191">
        <v>5.0018000000000002</v>
      </c>
      <c r="D230" s="191">
        <v>9.16</v>
      </c>
      <c r="E230" s="191">
        <v>3.006E-2</v>
      </c>
      <c r="F230" s="192">
        <f t="shared" ref="F230:F233" si="370">D230*E230/0.0323</f>
        <v>8.52</v>
      </c>
      <c r="G230" s="191">
        <v>10</v>
      </c>
      <c r="H230" s="191">
        <v>3.0210000000000001E-2</v>
      </c>
      <c r="I230" s="192">
        <f t="shared" ref="I230:I233" si="371">G230*H230/0.0323</f>
        <v>9.35</v>
      </c>
      <c r="J230" s="193">
        <f t="shared" ref="J230:J233" si="372">I230-F230</f>
        <v>0.83</v>
      </c>
      <c r="K230" s="191">
        <v>0.46</v>
      </c>
      <c r="M230" s="194">
        <f t="shared" ref="M230:M233" si="373">(I230-F230-K230)*0.1/C230</f>
        <v>7.4000000000000003E-3</v>
      </c>
      <c r="N230" s="248">
        <f t="shared" ref="N230" si="374">(M230+M231)/2</f>
        <v>0.01</v>
      </c>
      <c r="O230" s="248">
        <f>(M231-M230)*100/N230</f>
        <v>0</v>
      </c>
    </row>
    <row r="231" spans="1:15">
      <c r="B231" s="241"/>
      <c r="C231" s="191">
        <v>5.0063000000000004</v>
      </c>
      <c r="D231" s="191">
        <v>9.15</v>
      </c>
      <c r="E231" s="191">
        <v>3.006E-2</v>
      </c>
      <c r="F231" s="192">
        <f t="shared" si="370"/>
        <v>8.52</v>
      </c>
      <c r="G231" s="191">
        <v>10</v>
      </c>
      <c r="H231" s="191">
        <v>3.0210000000000001E-2</v>
      </c>
      <c r="I231" s="192">
        <f t="shared" si="371"/>
        <v>9.35</v>
      </c>
      <c r="J231" s="193">
        <f t="shared" si="372"/>
        <v>0.83</v>
      </c>
      <c r="K231" s="191">
        <v>0.46</v>
      </c>
      <c r="M231" s="194">
        <f t="shared" si="373"/>
        <v>7.4000000000000003E-3</v>
      </c>
      <c r="N231" s="248"/>
      <c r="O231" s="248"/>
    </row>
    <row r="232" spans="1:15">
      <c r="B232" s="240" t="s">
        <v>295</v>
      </c>
      <c r="C232" s="191">
        <v>5.0048000000000004</v>
      </c>
      <c r="D232" s="191">
        <v>6.35</v>
      </c>
      <c r="E232" s="191">
        <v>3.006E-2</v>
      </c>
      <c r="F232" s="192">
        <f t="shared" si="370"/>
        <v>5.91</v>
      </c>
      <c r="G232" s="191">
        <v>10</v>
      </c>
      <c r="H232" s="191">
        <v>3.0210000000000001E-2</v>
      </c>
      <c r="I232" s="192">
        <f t="shared" si="371"/>
        <v>9.35</v>
      </c>
      <c r="J232" s="193">
        <f t="shared" si="372"/>
        <v>3.44</v>
      </c>
      <c r="K232" s="191">
        <v>0.69</v>
      </c>
      <c r="M232" s="194">
        <f t="shared" si="373"/>
        <v>5.4899999999999997E-2</v>
      </c>
      <c r="N232" s="248">
        <f t="shared" ref="N232" si="375">(M232+M233)/2</f>
        <v>0.05</v>
      </c>
      <c r="O232" s="248">
        <f>(M233-M232)*100/N232</f>
        <v>-1.6</v>
      </c>
    </row>
    <row r="233" spans="1:15">
      <c r="B233" s="241"/>
      <c r="C233" s="191">
        <v>5.0053999999999998</v>
      </c>
      <c r="D233" s="191">
        <v>6.38</v>
      </c>
      <c r="E233" s="191">
        <v>3.006E-2</v>
      </c>
      <c r="F233" s="192">
        <f t="shared" si="370"/>
        <v>5.94</v>
      </c>
      <c r="G233" s="191">
        <v>10</v>
      </c>
      <c r="H233" s="191">
        <v>3.0210000000000001E-2</v>
      </c>
      <c r="I233" s="192">
        <f t="shared" si="371"/>
        <v>9.35</v>
      </c>
      <c r="J233" s="193">
        <f t="shared" si="372"/>
        <v>3.41</v>
      </c>
      <c r="K233" s="191">
        <v>0.7</v>
      </c>
      <c r="M233" s="194">
        <f t="shared" si="373"/>
        <v>5.4100000000000002E-2</v>
      </c>
      <c r="N233" s="248"/>
      <c r="O233" s="248"/>
    </row>
    <row r="234" spans="1:15">
      <c r="B234" s="240" t="s">
        <v>296</v>
      </c>
      <c r="C234" s="191">
        <v>5.0018000000000002</v>
      </c>
      <c r="D234" s="191">
        <v>9.0500000000000007</v>
      </c>
      <c r="E234" s="191">
        <v>3.006E-2</v>
      </c>
      <c r="F234" s="192">
        <f t="shared" ref="F234:F239" si="376">D234*E234/0.0323</f>
        <v>8.42</v>
      </c>
      <c r="G234" s="191">
        <v>10</v>
      </c>
      <c r="H234" s="191">
        <v>3.0210000000000001E-2</v>
      </c>
      <c r="I234" s="192">
        <f t="shared" ref="I234:I239" si="377">G234*H234/0.0323</f>
        <v>9.35</v>
      </c>
      <c r="J234" s="193">
        <f t="shared" ref="J234:J239" si="378">I234-F234</f>
        <v>0.93</v>
      </c>
      <c r="K234" s="191">
        <v>0.51</v>
      </c>
      <c r="M234" s="194">
        <f t="shared" ref="M234:M235" si="379">(I234-F234-K234)*0.1/C234</f>
        <v>8.3999999999999995E-3</v>
      </c>
      <c r="N234" s="248">
        <f t="shared" ref="N234" si="380">(M234+M235)/2</f>
        <v>0.01</v>
      </c>
      <c r="O234" s="248">
        <f>(M235-M234)*100/N234</f>
        <v>2</v>
      </c>
    </row>
    <row r="235" spans="1:15">
      <c r="B235" s="241"/>
      <c r="C235" s="191">
        <v>5.0038999999999998</v>
      </c>
      <c r="D235" s="191">
        <v>9.0299999999999994</v>
      </c>
      <c r="E235" s="191">
        <v>3.006E-2</v>
      </c>
      <c r="F235" s="192">
        <f t="shared" si="376"/>
        <v>8.4</v>
      </c>
      <c r="G235" s="191">
        <v>10</v>
      </c>
      <c r="H235" s="191">
        <v>3.0210000000000001E-2</v>
      </c>
      <c r="I235" s="192">
        <f t="shared" si="377"/>
        <v>9.35</v>
      </c>
      <c r="J235" s="193">
        <f t="shared" si="378"/>
        <v>0.95</v>
      </c>
      <c r="K235" s="191">
        <v>0.52</v>
      </c>
      <c r="M235" s="194">
        <f t="shared" si="379"/>
        <v>8.6E-3</v>
      </c>
      <c r="N235" s="248"/>
      <c r="O235" s="248"/>
    </row>
    <row r="236" spans="1:15">
      <c r="B236" s="240" t="s">
        <v>297</v>
      </c>
      <c r="C236" s="191">
        <v>5.0076999999999998</v>
      </c>
      <c r="D236" s="191">
        <v>9.15</v>
      </c>
      <c r="E236" s="191">
        <v>3.006E-2</v>
      </c>
      <c r="F236" s="192">
        <f t="shared" si="376"/>
        <v>8.52</v>
      </c>
      <c r="G236" s="191">
        <v>10</v>
      </c>
      <c r="H236" s="191">
        <v>3.0210000000000001E-2</v>
      </c>
      <c r="I236" s="192">
        <f t="shared" si="377"/>
        <v>9.35</v>
      </c>
      <c r="J236" s="193">
        <f t="shared" si="378"/>
        <v>0.83</v>
      </c>
      <c r="K236" s="191">
        <v>0.46</v>
      </c>
      <c r="M236" s="194">
        <f t="shared" ref="M236:M239" si="381">(I236-F236-K236)*0.1/C236</f>
        <v>7.4000000000000003E-3</v>
      </c>
      <c r="N236" s="248">
        <f t="shared" ref="N236" si="382">(M236+M237)/2</f>
        <v>0.01</v>
      </c>
      <c r="O236" s="248">
        <f>(M237-M236)*100/N236</f>
        <v>-2</v>
      </c>
    </row>
    <row r="237" spans="1:15">
      <c r="B237" s="241"/>
      <c r="C237" s="191">
        <v>5.0084999999999997</v>
      </c>
      <c r="D237" s="191">
        <v>9.18</v>
      </c>
      <c r="E237" s="191">
        <v>3.006E-2</v>
      </c>
      <c r="F237" s="192">
        <f t="shared" si="376"/>
        <v>8.5399999999999991</v>
      </c>
      <c r="G237" s="191">
        <v>10</v>
      </c>
      <c r="H237" s="191">
        <v>3.0210000000000001E-2</v>
      </c>
      <c r="I237" s="192">
        <f t="shared" si="377"/>
        <v>9.35</v>
      </c>
      <c r="J237" s="193">
        <f t="shared" si="378"/>
        <v>0.81</v>
      </c>
      <c r="K237" s="191">
        <v>0.45</v>
      </c>
      <c r="M237" s="194">
        <f t="shared" si="381"/>
        <v>7.1999999999999998E-3</v>
      </c>
      <c r="N237" s="248"/>
      <c r="O237" s="248"/>
    </row>
    <row r="238" spans="1:15">
      <c r="B238" s="240" t="s">
        <v>298</v>
      </c>
      <c r="C238" s="191">
        <v>5.0034000000000001</v>
      </c>
      <c r="D238" s="191">
        <v>9.4</v>
      </c>
      <c r="E238" s="191">
        <v>3.006E-2</v>
      </c>
      <c r="F238" s="192">
        <f t="shared" si="376"/>
        <v>8.75</v>
      </c>
      <c r="G238" s="191">
        <v>10</v>
      </c>
      <c r="H238" s="191">
        <v>3.0210000000000001E-2</v>
      </c>
      <c r="I238" s="192">
        <f t="shared" si="377"/>
        <v>9.35</v>
      </c>
      <c r="J238" s="193">
        <f t="shared" si="378"/>
        <v>0.6</v>
      </c>
      <c r="K238" s="191">
        <v>0.31</v>
      </c>
      <c r="M238" s="194">
        <f t="shared" si="381"/>
        <v>5.7999999999999996E-3</v>
      </c>
      <c r="N238" s="248">
        <f t="shared" ref="N238" si="383">(M238+M239)/2</f>
        <v>0.01</v>
      </c>
      <c r="O238" s="248">
        <f>(M239-M238)*100/N238</f>
        <v>-6</v>
      </c>
    </row>
    <row r="239" spans="1:15">
      <c r="B239" s="241"/>
      <c r="C239" s="191">
        <v>5.0048000000000004</v>
      </c>
      <c r="D239" s="191">
        <v>9.43</v>
      </c>
      <c r="E239" s="191">
        <v>3.006E-2</v>
      </c>
      <c r="F239" s="192">
        <f t="shared" si="376"/>
        <v>8.7799999999999994</v>
      </c>
      <c r="G239" s="191">
        <v>10</v>
      </c>
      <c r="H239" s="191">
        <v>3.0210000000000001E-2</v>
      </c>
      <c r="I239" s="192">
        <f t="shared" si="377"/>
        <v>9.35</v>
      </c>
      <c r="J239" s="193">
        <f t="shared" si="378"/>
        <v>0.56999999999999995</v>
      </c>
      <c r="K239" s="191">
        <v>0.31</v>
      </c>
      <c r="M239" s="194">
        <f t="shared" si="381"/>
        <v>5.1999999999999998E-3</v>
      </c>
      <c r="N239" s="248"/>
      <c r="O239" s="248"/>
    </row>
    <row r="240" spans="1:15">
      <c r="A240" s="191">
        <v>5.12</v>
      </c>
      <c r="B240" s="240" t="s">
        <v>299</v>
      </c>
      <c r="C240" s="191">
        <v>5.0042</v>
      </c>
      <c r="D240" s="191">
        <v>9.36</v>
      </c>
      <c r="E240" s="191">
        <v>3.006E-2</v>
      </c>
      <c r="F240" s="192">
        <f t="shared" ref="F240:F241" si="384">D240*E240/0.0323</f>
        <v>8.7100000000000009</v>
      </c>
      <c r="G240" s="191">
        <v>10</v>
      </c>
      <c r="H240" s="191">
        <v>3.0210000000000001E-2</v>
      </c>
      <c r="I240" s="192">
        <f t="shared" ref="I240:I241" si="385">G240*H240/0.0323</f>
        <v>9.35</v>
      </c>
      <c r="J240" s="193">
        <f t="shared" ref="J240:J241" si="386">I240-F240</f>
        <v>0.64</v>
      </c>
      <c r="K240" s="191">
        <v>0.35</v>
      </c>
      <c r="M240" s="194">
        <f t="shared" ref="M240:M241" si="387">(I240-F240-K240)*0.1/C240</f>
        <v>5.7999999999999996E-3</v>
      </c>
      <c r="N240" s="248">
        <f t="shared" ref="N240" si="388">(M240+M241)/2</f>
        <v>0.01</v>
      </c>
      <c r="O240" s="248">
        <f>(M241-M240)*100/N240</f>
        <v>2</v>
      </c>
    </row>
    <row r="241" spans="1:15">
      <c r="B241" s="241"/>
      <c r="C241" s="191">
        <v>5.0052000000000003</v>
      </c>
      <c r="D241" s="191">
        <v>9.35</v>
      </c>
      <c r="E241" s="191">
        <v>3.006E-2</v>
      </c>
      <c r="F241" s="192">
        <f t="shared" si="384"/>
        <v>8.6999999999999993</v>
      </c>
      <c r="G241" s="191">
        <v>10</v>
      </c>
      <c r="H241" s="191">
        <v>3.0210000000000001E-2</v>
      </c>
      <c r="I241" s="192">
        <f t="shared" si="385"/>
        <v>9.35</v>
      </c>
      <c r="J241" s="193">
        <f t="shared" si="386"/>
        <v>0.65</v>
      </c>
      <c r="K241" s="191">
        <v>0.35</v>
      </c>
      <c r="M241" s="194">
        <f t="shared" si="387"/>
        <v>6.0000000000000001E-3</v>
      </c>
      <c r="N241" s="248"/>
      <c r="O241" s="248"/>
    </row>
    <row r="242" spans="1:15">
      <c r="A242" s="191">
        <v>5.15</v>
      </c>
      <c r="B242" s="240" t="s">
        <v>300</v>
      </c>
      <c r="C242" s="191">
        <v>5.0029000000000003</v>
      </c>
      <c r="D242" s="191">
        <v>8.6</v>
      </c>
      <c r="E242" s="191">
        <v>3.006E-2</v>
      </c>
      <c r="F242" s="192">
        <f t="shared" ref="F242:F243" si="389">D242*E242/0.0323</f>
        <v>8</v>
      </c>
      <c r="G242" s="191">
        <v>10</v>
      </c>
      <c r="H242" s="191">
        <v>3.0210000000000001E-2</v>
      </c>
      <c r="I242" s="192">
        <f t="shared" ref="I242:I243" si="390">G242*H242/0.0323</f>
        <v>9.35</v>
      </c>
      <c r="J242" s="193">
        <f t="shared" ref="J242:J243" si="391">I242-F242</f>
        <v>1.35</v>
      </c>
      <c r="K242" s="191">
        <v>0.56999999999999995</v>
      </c>
      <c r="M242" s="194">
        <f t="shared" ref="M242:M245" si="392">(I242-F242-K242)*0.1/C242</f>
        <v>1.5599999999999999E-2</v>
      </c>
      <c r="N242" s="248">
        <f t="shared" ref="N242" si="393">(M242+M243)/2</f>
        <v>0.02</v>
      </c>
      <c r="O242" s="248">
        <f>(M243-M242)*100/N242</f>
        <v>-3</v>
      </c>
    </row>
    <row r="243" spans="1:15">
      <c r="B243" s="241"/>
      <c r="C243" s="191">
        <v>5.0016999999999996</v>
      </c>
      <c r="D243" s="191">
        <v>8.6300000000000008</v>
      </c>
      <c r="E243" s="191">
        <v>3.006E-2</v>
      </c>
      <c r="F243" s="192">
        <f t="shared" si="389"/>
        <v>8.0299999999999994</v>
      </c>
      <c r="G243" s="191">
        <v>10</v>
      </c>
      <c r="H243" s="191">
        <v>3.0210000000000001E-2</v>
      </c>
      <c r="I243" s="192">
        <f t="shared" si="390"/>
        <v>9.35</v>
      </c>
      <c r="J243" s="193">
        <f t="shared" si="391"/>
        <v>1.32</v>
      </c>
      <c r="K243" s="191">
        <v>0.56999999999999995</v>
      </c>
      <c r="M243" s="194">
        <f t="shared" si="392"/>
        <v>1.4999999999999999E-2</v>
      </c>
      <c r="N243" s="248"/>
      <c r="O243" s="248"/>
    </row>
    <row r="244" spans="1:15">
      <c r="A244" s="191">
        <v>5.17</v>
      </c>
      <c r="B244" s="240" t="s">
        <v>301</v>
      </c>
      <c r="C244" s="191">
        <v>5.0058999999999996</v>
      </c>
      <c r="D244" s="191">
        <v>9.83</v>
      </c>
      <c r="E244" s="191">
        <v>3.006E-2</v>
      </c>
      <c r="F244" s="192">
        <f t="shared" ref="F244:F245" si="394">D244*E244/0.0323</f>
        <v>9.15</v>
      </c>
      <c r="G244" s="191">
        <v>10</v>
      </c>
      <c r="H244" s="191">
        <v>3.0210000000000001E-2</v>
      </c>
      <c r="I244" s="192">
        <f t="shared" ref="I244:I245" si="395">G244*H244/0.0323</f>
        <v>9.35</v>
      </c>
      <c r="J244" s="193">
        <f t="shared" ref="J244:J245" si="396">I244-F244</f>
        <v>0.2</v>
      </c>
      <c r="K244" s="191">
        <v>0.11</v>
      </c>
      <c r="M244" s="194">
        <f t="shared" si="392"/>
        <v>1.8E-3</v>
      </c>
      <c r="N244" s="248">
        <f t="shared" ref="N244" si="397">(M244+M245)/2</f>
        <v>0</v>
      </c>
      <c r="O244" s="248" t="e">
        <f>(M245-M244)*100/N244</f>
        <v>#DIV/0!</v>
      </c>
    </row>
    <row r="245" spans="1:15">
      <c r="B245" s="241"/>
      <c r="C245" s="191">
        <v>5.0067000000000004</v>
      </c>
      <c r="D245" s="191">
        <v>9.85</v>
      </c>
      <c r="E245" s="191">
        <v>3.006E-2</v>
      </c>
      <c r="F245" s="192">
        <f t="shared" si="394"/>
        <v>9.17</v>
      </c>
      <c r="G245" s="191">
        <v>10</v>
      </c>
      <c r="H245" s="191">
        <v>3.0210000000000001E-2</v>
      </c>
      <c r="I245" s="192">
        <f t="shared" si="395"/>
        <v>9.35</v>
      </c>
      <c r="J245" s="193">
        <f t="shared" si="396"/>
        <v>0.18</v>
      </c>
      <c r="K245" s="191">
        <v>0.1</v>
      </c>
      <c r="M245" s="194">
        <f t="shared" si="392"/>
        <v>1.6000000000000001E-3</v>
      </c>
      <c r="N245" s="248"/>
      <c r="O245" s="248"/>
    </row>
    <row r="246" spans="1:15">
      <c r="B246" s="240" t="s">
        <v>302</v>
      </c>
      <c r="C246" s="191">
        <v>1.0081</v>
      </c>
      <c r="D246" s="191">
        <v>9.01</v>
      </c>
      <c r="E246" s="191">
        <v>3.006E-2</v>
      </c>
      <c r="F246" s="192">
        <f t="shared" ref="F246:F247" si="398">D246*E246/0.0323</f>
        <v>8.39</v>
      </c>
      <c r="G246" s="191">
        <v>10</v>
      </c>
      <c r="H246" s="191">
        <v>3.0210000000000001E-2</v>
      </c>
      <c r="I246" s="192">
        <f t="shared" ref="I246:I247" si="399">G246*H246/0.0323</f>
        <v>9.35</v>
      </c>
      <c r="J246" s="193">
        <f t="shared" ref="J246:J247" si="400">I246-F246</f>
        <v>0.96</v>
      </c>
      <c r="K246" s="191">
        <v>0.11</v>
      </c>
      <c r="M246" s="194">
        <f t="shared" ref="M246:M247" si="401">(I246-F246-K246)*0.1/C246</f>
        <v>8.43E-2</v>
      </c>
      <c r="N246" s="248">
        <f t="shared" ref="N246" si="402">(M246+M247)/2</f>
        <v>0.09</v>
      </c>
      <c r="O246" s="248">
        <f>(M247-M246)*100/N246</f>
        <v>3.44</v>
      </c>
    </row>
    <row r="247" spans="1:15">
      <c r="B247" s="241"/>
      <c r="C247" s="191">
        <v>1.0067999999999999</v>
      </c>
      <c r="D247" s="191">
        <v>8.98</v>
      </c>
      <c r="E247" s="191">
        <v>3.006E-2</v>
      </c>
      <c r="F247" s="192">
        <f t="shared" si="398"/>
        <v>8.36</v>
      </c>
      <c r="G247" s="191">
        <v>10</v>
      </c>
      <c r="H247" s="191">
        <v>3.0210000000000001E-2</v>
      </c>
      <c r="I247" s="192">
        <f t="shared" si="399"/>
        <v>9.35</v>
      </c>
      <c r="J247" s="193">
        <f t="shared" si="400"/>
        <v>0.99</v>
      </c>
      <c r="K247" s="191">
        <v>0.11</v>
      </c>
      <c r="M247" s="194">
        <f t="shared" si="401"/>
        <v>8.7400000000000005E-2</v>
      </c>
      <c r="N247" s="248"/>
      <c r="O247" s="248"/>
    </row>
    <row r="248" spans="1:15">
      <c r="A248" s="191">
        <v>5.28</v>
      </c>
      <c r="B248" s="240" t="s">
        <v>303</v>
      </c>
      <c r="C248" s="191">
        <v>5.0014000000000003</v>
      </c>
      <c r="D248" s="191">
        <v>8.6</v>
      </c>
      <c r="E248" s="191">
        <v>3.006E-2</v>
      </c>
      <c r="F248" s="192">
        <f t="shared" ref="F248:F251" si="403">D248*E248/0.0323</f>
        <v>8</v>
      </c>
      <c r="G248" s="191">
        <v>10</v>
      </c>
      <c r="H248" s="191">
        <v>3.0210000000000001E-2</v>
      </c>
      <c r="I248" s="192">
        <f t="shared" ref="I248:I255" si="404">G248*H248/0.0323</f>
        <v>9.35</v>
      </c>
      <c r="J248" s="193">
        <f t="shared" ref="J248:J255" si="405">I248-F248</f>
        <v>1.35</v>
      </c>
      <c r="K248" s="191">
        <v>0.56999999999999995</v>
      </c>
      <c r="M248" s="194">
        <f t="shared" ref="M248:M251" si="406">(I248-F248-K248)*0.1/C248</f>
        <v>1.5599999999999999E-2</v>
      </c>
      <c r="N248" s="248">
        <f t="shared" ref="N248" si="407">(M248+M249)/2</f>
        <v>0.02</v>
      </c>
      <c r="O248" s="248">
        <f t="shared" ref="O248" si="408">(M249-M248)*100/N248</f>
        <v>-5</v>
      </c>
    </row>
    <row r="249" spans="1:15">
      <c r="B249" s="241"/>
      <c r="C249" s="191">
        <v>5.0053000000000001</v>
      </c>
      <c r="D249" s="191">
        <v>8.65</v>
      </c>
      <c r="E249" s="191">
        <v>3.006E-2</v>
      </c>
      <c r="F249" s="192">
        <f t="shared" si="403"/>
        <v>8.0500000000000007</v>
      </c>
      <c r="G249" s="191">
        <v>10</v>
      </c>
      <c r="H249" s="191">
        <v>3.0210000000000001E-2</v>
      </c>
      <c r="I249" s="192">
        <f t="shared" si="404"/>
        <v>9.35</v>
      </c>
      <c r="J249" s="193">
        <f t="shared" si="405"/>
        <v>1.3</v>
      </c>
      <c r="K249" s="191">
        <v>0.56999999999999995</v>
      </c>
      <c r="M249" s="194">
        <f t="shared" si="406"/>
        <v>1.46E-2</v>
      </c>
      <c r="N249" s="248"/>
      <c r="O249" s="248"/>
    </row>
    <row r="250" spans="1:15">
      <c r="B250" s="240" t="s">
        <v>304</v>
      </c>
      <c r="C250" s="191">
        <v>5.0006000000000004</v>
      </c>
      <c r="D250" s="191">
        <v>9.49</v>
      </c>
      <c r="E250" s="191">
        <v>3.006E-2</v>
      </c>
      <c r="F250" s="192">
        <f t="shared" si="403"/>
        <v>8.83</v>
      </c>
      <c r="G250" s="191">
        <v>10</v>
      </c>
      <c r="H250" s="191">
        <v>3.0210000000000001E-2</v>
      </c>
      <c r="I250" s="192">
        <f t="shared" si="404"/>
        <v>9.35</v>
      </c>
      <c r="J250" s="193">
        <f t="shared" si="405"/>
        <v>0.52</v>
      </c>
      <c r="K250" s="191">
        <v>0.28999999999999998</v>
      </c>
      <c r="M250" s="194">
        <f t="shared" si="406"/>
        <v>4.5999999999999999E-3</v>
      </c>
      <c r="N250" s="248">
        <f t="shared" ref="N250" si="409">(M250+M251)/2</f>
        <v>0</v>
      </c>
      <c r="O250" s="248" t="e">
        <f t="shared" ref="O250" si="410">(M251-M250)*100/N250</f>
        <v>#DIV/0!</v>
      </c>
    </row>
    <row r="251" spans="1:15">
      <c r="B251" s="241"/>
      <c r="C251" s="191">
        <v>5.0011999999999999</v>
      </c>
      <c r="D251" s="191">
        <v>9.52</v>
      </c>
      <c r="E251" s="191">
        <v>3.006E-2</v>
      </c>
      <c r="F251" s="192">
        <f t="shared" si="403"/>
        <v>8.86</v>
      </c>
      <c r="G251" s="191">
        <v>10</v>
      </c>
      <c r="H251" s="191">
        <v>3.0210000000000001E-2</v>
      </c>
      <c r="I251" s="192">
        <f t="shared" si="404"/>
        <v>9.35</v>
      </c>
      <c r="J251" s="193">
        <f t="shared" si="405"/>
        <v>0.49</v>
      </c>
      <c r="K251" s="191">
        <v>0.27</v>
      </c>
      <c r="M251" s="194">
        <f t="shared" si="406"/>
        <v>4.4000000000000003E-3</v>
      </c>
      <c r="N251" s="248"/>
      <c r="O251" s="248"/>
    </row>
    <row r="252" spans="1:15">
      <c r="A252" s="191">
        <v>6.3</v>
      </c>
      <c r="B252" s="240" t="s">
        <v>305</v>
      </c>
      <c r="C252" s="191">
        <v>5.0022000000000002</v>
      </c>
      <c r="D252" s="191">
        <v>9.19</v>
      </c>
      <c r="E252" s="191">
        <v>3.006E-2</v>
      </c>
      <c r="F252" s="192">
        <f t="shared" ref="F252:F255" si="411">D252*E252/0.0323</f>
        <v>8.5500000000000007</v>
      </c>
      <c r="G252" s="191">
        <v>10</v>
      </c>
      <c r="H252" s="191">
        <v>3.0210000000000001E-2</v>
      </c>
      <c r="I252" s="192">
        <f t="shared" si="404"/>
        <v>9.35</v>
      </c>
      <c r="J252" s="193">
        <f t="shared" si="405"/>
        <v>0.8</v>
      </c>
      <c r="K252" s="191">
        <v>0.44</v>
      </c>
      <c r="M252" s="194">
        <f t="shared" ref="M252:M253" si="412">(I252-F252-K252)*0.1/C252</f>
        <v>7.1999999999999998E-3</v>
      </c>
      <c r="N252" s="248">
        <f t="shared" ref="N252" si="413">(M252+M253)/2</f>
        <v>0.01</v>
      </c>
      <c r="O252" s="248">
        <f t="shared" ref="O252" si="414">(M253-M252)*100/N252</f>
        <v>-2</v>
      </c>
    </row>
    <row r="253" spans="1:15">
      <c r="B253" s="241"/>
      <c r="C253" s="191">
        <v>5.0053000000000001</v>
      </c>
      <c r="D253" s="191">
        <v>9.1999999999999993</v>
      </c>
      <c r="E253" s="191">
        <v>3.006E-2</v>
      </c>
      <c r="F253" s="192">
        <f t="shared" si="411"/>
        <v>8.56</v>
      </c>
      <c r="G253" s="191">
        <v>10</v>
      </c>
      <c r="H253" s="191">
        <v>3.0210000000000001E-2</v>
      </c>
      <c r="I253" s="192">
        <f t="shared" si="404"/>
        <v>9.35</v>
      </c>
      <c r="J253" s="193">
        <f t="shared" si="405"/>
        <v>0.79</v>
      </c>
      <c r="K253" s="191">
        <v>0.44</v>
      </c>
      <c r="M253" s="194">
        <f t="shared" si="412"/>
        <v>7.0000000000000001E-3</v>
      </c>
      <c r="N253" s="248"/>
      <c r="O253" s="248"/>
    </row>
    <row r="254" spans="1:15">
      <c r="B254" s="240" t="s">
        <v>306</v>
      </c>
      <c r="C254" s="191">
        <v>5.0007999999999999</v>
      </c>
      <c r="D254" s="191">
        <v>8.92</v>
      </c>
      <c r="E254" s="191">
        <v>3.006E-2</v>
      </c>
      <c r="F254" s="192">
        <f t="shared" si="411"/>
        <v>8.3000000000000007</v>
      </c>
      <c r="G254" s="191">
        <v>10</v>
      </c>
      <c r="H254" s="191">
        <v>3.0210000000000001E-2</v>
      </c>
      <c r="I254" s="192">
        <f t="shared" si="404"/>
        <v>9.35</v>
      </c>
      <c r="J254" s="193">
        <f t="shared" si="405"/>
        <v>1.05</v>
      </c>
      <c r="K254" s="191">
        <v>0.55000000000000004</v>
      </c>
      <c r="M254" s="194">
        <f t="shared" ref="M254:M255" si="415">(I254-F254-K254)*0.1/C254</f>
        <v>0.01</v>
      </c>
      <c r="N254" s="248">
        <f t="shared" ref="N254" si="416">(M254+M255)/2</f>
        <v>0.01</v>
      </c>
      <c r="O254" s="248">
        <f t="shared" ref="O254" si="417">(M255-M254)*100/N254</f>
        <v>4</v>
      </c>
    </row>
    <row r="255" spans="1:15">
      <c r="B255" s="241"/>
      <c r="C255" s="191">
        <v>5.0023999999999997</v>
      </c>
      <c r="D255" s="191">
        <v>8.9</v>
      </c>
      <c r="E255" s="191">
        <v>3.006E-2</v>
      </c>
      <c r="F255" s="192">
        <f t="shared" si="411"/>
        <v>8.2799999999999994</v>
      </c>
      <c r="G255" s="191">
        <v>10</v>
      </c>
      <c r="H255" s="191">
        <v>3.0210000000000001E-2</v>
      </c>
      <c r="I255" s="192">
        <f t="shared" si="404"/>
        <v>9.35</v>
      </c>
      <c r="J255" s="193">
        <f t="shared" si="405"/>
        <v>1.07</v>
      </c>
      <c r="K255" s="191">
        <v>0.55000000000000004</v>
      </c>
      <c r="M255" s="194">
        <f t="shared" si="415"/>
        <v>1.04E-2</v>
      </c>
      <c r="N255" s="248"/>
      <c r="O255" s="248"/>
    </row>
    <row r="256" spans="1:15">
      <c r="A256" s="191">
        <v>6.23</v>
      </c>
      <c r="B256" s="240" t="s">
        <v>307</v>
      </c>
      <c r="C256" s="191">
        <v>5.0035999999999996</v>
      </c>
      <c r="D256" s="191">
        <v>6.7</v>
      </c>
      <c r="E256" s="191">
        <v>3.006E-2</v>
      </c>
      <c r="F256" s="192">
        <f t="shared" ref="F256:F259" si="418">D256*E256/0.0323</f>
        <v>6.24</v>
      </c>
      <c r="G256" s="191">
        <v>10</v>
      </c>
      <c r="H256" s="191">
        <v>3.0210000000000001E-2</v>
      </c>
      <c r="I256" s="192">
        <f t="shared" ref="I256:I259" si="419">G256*H256/0.0323</f>
        <v>9.35</v>
      </c>
      <c r="J256" s="193">
        <f t="shared" ref="J256:J259" si="420">I256-F256</f>
        <v>3.11</v>
      </c>
      <c r="K256" s="191">
        <v>0.68</v>
      </c>
      <c r="M256" s="194">
        <f t="shared" ref="M256:M263" si="421">(I256-F256-K256)*0.1/C256</f>
        <v>4.8599999999999997E-2</v>
      </c>
      <c r="N256" s="248">
        <f t="shared" ref="N256" si="422">(M256+M257)/2</f>
        <v>0.05</v>
      </c>
      <c r="O256" s="248">
        <f t="shared" ref="O256" si="423">(M257-M256)*100/N256</f>
        <v>0</v>
      </c>
    </row>
    <row r="257" spans="1:15">
      <c r="B257" s="241"/>
      <c r="C257" s="191">
        <v>5.0022000000000002</v>
      </c>
      <c r="D257" s="191">
        <v>6.7</v>
      </c>
      <c r="E257" s="191">
        <v>3.006E-2</v>
      </c>
      <c r="F257" s="192">
        <f t="shared" si="418"/>
        <v>6.24</v>
      </c>
      <c r="G257" s="191">
        <v>10</v>
      </c>
      <c r="H257" s="191">
        <v>3.0210000000000001E-2</v>
      </c>
      <c r="I257" s="192">
        <f t="shared" si="419"/>
        <v>9.35</v>
      </c>
      <c r="J257" s="193">
        <f t="shared" si="420"/>
        <v>3.11</v>
      </c>
      <c r="K257" s="191">
        <v>0.68</v>
      </c>
      <c r="M257" s="194">
        <f t="shared" si="421"/>
        <v>4.8599999999999997E-2</v>
      </c>
      <c r="N257" s="248"/>
      <c r="O257" s="248"/>
    </row>
    <row r="258" spans="1:15">
      <c r="B258" s="240" t="s">
        <v>308</v>
      </c>
      <c r="C258" s="191">
        <v>5.0037000000000003</v>
      </c>
      <c r="D258" s="191">
        <v>9.49</v>
      </c>
      <c r="E258" s="191">
        <v>3.006E-2</v>
      </c>
      <c r="F258" s="192">
        <f t="shared" si="418"/>
        <v>8.83</v>
      </c>
      <c r="G258" s="191">
        <v>10</v>
      </c>
      <c r="H258" s="191">
        <v>3.0210000000000001E-2</v>
      </c>
      <c r="I258" s="192">
        <f t="shared" si="419"/>
        <v>9.35</v>
      </c>
      <c r="J258" s="193">
        <f t="shared" si="420"/>
        <v>0.52</v>
      </c>
      <c r="K258" s="191">
        <v>0.28999999999999998</v>
      </c>
      <c r="M258" s="194">
        <f t="shared" si="421"/>
        <v>4.5999999999999999E-3</v>
      </c>
      <c r="N258" s="248">
        <f t="shared" ref="N258" si="424">(M258+M259)/2</f>
        <v>0</v>
      </c>
      <c r="O258" s="248" t="e">
        <f t="shared" ref="O258" si="425">(M259-M258)*100/N258</f>
        <v>#DIV/0!</v>
      </c>
    </row>
    <row r="259" spans="1:15">
      <c r="B259" s="241"/>
      <c r="C259" s="191">
        <v>5.0042</v>
      </c>
      <c r="D259" s="191">
        <v>9.52</v>
      </c>
      <c r="E259" s="191">
        <v>3.006E-2</v>
      </c>
      <c r="F259" s="192">
        <f t="shared" si="418"/>
        <v>8.86</v>
      </c>
      <c r="G259" s="191">
        <v>10</v>
      </c>
      <c r="H259" s="191">
        <v>3.0210000000000001E-2</v>
      </c>
      <c r="I259" s="192">
        <f t="shared" si="419"/>
        <v>9.35</v>
      </c>
      <c r="J259" s="193">
        <f t="shared" si="420"/>
        <v>0.49</v>
      </c>
      <c r="K259" s="191">
        <v>0.27</v>
      </c>
      <c r="M259" s="194">
        <f t="shared" si="421"/>
        <v>4.4000000000000003E-3</v>
      </c>
      <c r="N259" s="248"/>
      <c r="O259" s="248"/>
    </row>
    <row r="260" spans="1:15">
      <c r="A260" s="191">
        <v>6.25</v>
      </c>
      <c r="B260" s="240" t="s">
        <v>309</v>
      </c>
      <c r="C260" s="191">
        <v>1.0045999999999999</v>
      </c>
      <c r="D260" s="191">
        <v>3.6</v>
      </c>
      <c r="E260" s="191">
        <v>3.006E-2</v>
      </c>
      <c r="F260" s="192">
        <f t="shared" ref="F260" si="426">D260*E260/0.0323</f>
        <v>3.35</v>
      </c>
      <c r="G260" s="191">
        <v>5</v>
      </c>
      <c r="H260" s="191">
        <v>3.0210000000000001E-2</v>
      </c>
      <c r="I260" s="192">
        <f t="shared" ref="I260" si="427">G260*H260/0.0323</f>
        <v>4.68</v>
      </c>
      <c r="J260" s="193">
        <f t="shared" ref="J260" si="428">I260-F260</f>
        <v>1.33</v>
      </c>
      <c r="K260" s="191">
        <v>0.13</v>
      </c>
      <c r="M260" s="194">
        <f t="shared" si="421"/>
        <v>0.1195</v>
      </c>
      <c r="N260" s="248">
        <f t="shared" ref="N260" si="429">(M260+M261)/2</f>
        <v>0.12</v>
      </c>
      <c r="O260" s="248">
        <f t="shared" ref="O260" si="430">(M261-M260)*100/N260</f>
        <v>-1.75</v>
      </c>
    </row>
    <row r="261" spans="1:15">
      <c r="B261" s="241"/>
      <c r="C261" s="191">
        <v>1.0055000000000001</v>
      </c>
      <c r="D261" s="191">
        <v>3.62</v>
      </c>
      <c r="E261" s="191">
        <v>3.006E-2</v>
      </c>
      <c r="F261" s="192">
        <f t="shared" ref="F261:F263" si="431">D261*E261/0.0323</f>
        <v>3.37</v>
      </c>
      <c r="G261" s="191">
        <v>5</v>
      </c>
      <c r="H261" s="191">
        <v>3.0210000000000001E-2</v>
      </c>
      <c r="I261" s="192">
        <f t="shared" ref="I261:I263" si="432">G261*H261/0.0323</f>
        <v>4.68</v>
      </c>
      <c r="J261" s="193">
        <f t="shared" ref="J261:J263" si="433">I261-F261</f>
        <v>1.31</v>
      </c>
      <c r="K261" s="191">
        <v>0.13</v>
      </c>
      <c r="M261" s="194">
        <f t="shared" si="421"/>
        <v>0.1174</v>
      </c>
      <c r="N261" s="248"/>
      <c r="O261" s="248"/>
    </row>
    <row r="262" spans="1:15">
      <c r="B262" s="240" t="s">
        <v>310</v>
      </c>
      <c r="C262" s="191">
        <v>1.0095000000000001</v>
      </c>
      <c r="D262" s="191">
        <v>4</v>
      </c>
      <c r="E262" s="191">
        <v>3.006E-2</v>
      </c>
      <c r="F262" s="192">
        <f t="shared" si="431"/>
        <v>3.72</v>
      </c>
      <c r="G262" s="191">
        <v>5</v>
      </c>
      <c r="H262" s="191">
        <v>3.0210000000000001E-2</v>
      </c>
      <c r="I262" s="192">
        <f t="shared" si="432"/>
        <v>4.68</v>
      </c>
      <c r="J262" s="193">
        <f t="shared" si="433"/>
        <v>0.96</v>
      </c>
      <c r="K262" s="191">
        <v>0.11</v>
      </c>
      <c r="M262" s="194">
        <f t="shared" si="421"/>
        <v>8.4199999999999997E-2</v>
      </c>
      <c r="N262" s="248">
        <f t="shared" ref="N262" si="434">(M262+M263)/2</f>
        <v>0.08</v>
      </c>
      <c r="O262" s="248">
        <f t="shared" ref="O262" si="435">(M263-M262)*100/N262</f>
        <v>-2.38</v>
      </c>
    </row>
    <row r="263" spans="1:15">
      <c r="B263" s="241"/>
      <c r="C263" s="191">
        <v>1.0087999999999999</v>
      </c>
      <c r="D263" s="191">
        <v>4.03</v>
      </c>
      <c r="E263" s="191">
        <v>3.006E-2</v>
      </c>
      <c r="F263" s="192">
        <f t="shared" si="431"/>
        <v>3.75</v>
      </c>
      <c r="G263" s="191">
        <v>5</v>
      </c>
      <c r="H263" s="191">
        <v>3.0210000000000001E-2</v>
      </c>
      <c r="I263" s="192">
        <f t="shared" si="432"/>
        <v>4.68</v>
      </c>
      <c r="J263" s="193">
        <f t="shared" si="433"/>
        <v>0.93</v>
      </c>
      <c r="K263" s="191">
        <v>0.1</v>
      </c>
      <c r="M263" s="194">
        <f t="shared" si="421"/>
        <v>8.2299999999999998E-2</v>
      </c>
      <c r="N263" s="248"/>
      <c r="O263" s="248"/>
    </row>
    <row r="264" spans="1:15">
      <c r="A264" s="191">
        <v>6.27</v>
      </c>
      <c r="B264" s="240" t="s">
        <v>311</v>
      </c>
      <c r="C264" s="191">
        <v>5.0022000000000002</v>
      </c>
      <c r="D264" s="191">
        <v>7.7</v>
      </c>
      <c r="E264" s="191">
        <v>3.006E-2</v>
      </c>
      <c r="F264" s="192">
        <f t="shared" ref="F264:F267" si="436">D264*E264/0.0323</f>
        <v>7.17</v>
      </c>
      <c r="G264" s="191">
        <v>10</v>
      </c>
      <c r="H264" s="191">
        <v>2.9860000000000001E-2</v>
      </c>
      <c r="I264" s="192">
        <f t="shared" ref="I264:I267" si="437">G264*H264/0.0323</f>
        <v>9.24</v>
      </c>
      <c r="J264" s="193">
        <f t="shared" ref="J264:J267" si="438">I264-F264</f>
        <v>2.0699999999999998</v>
      </c>
      <c r="K264" s="191">
        <v>0.61</v>
      </c>
      <c r="M264" s="194">
        <f t="shared" ref="M264:M269" si="439">(I264-F264-K264)*0.1/C264</f>
        <v>2.92E-2</v>
      </c>
      <c r="N264" s="248">
        <f t="shared" ref="N264" si="440">(M264+M265)/2</f>
        <v>0.03</v>
      </c>
      <c r="O264" s="248">
        <f t="shared" ref="O264" si="441">(M265-M264)*100/N264</f>
        <v>-2.67</v>
      </c>
    </row>
    <row r="265" spans="1:15">
      <c r="B265" s="241"/>
      <c r="C265" s="191">
        <v>5.0029000000000003</v>
      </c>
      <c r="D265" s="191">
        <v>7.75</v>
      </c>
      <c r="E265" s="191">
        <v>3.006E-2</v>
      </c>
      <c r="F265" s="192">
        <f t="shared" si="436"/>
        <v>7.21</v>
      </c>
      <c r="G265" s="191">
        <v>10</v>
      </c>
      <c r="H265" s="191">
        <v>2.9860000000000001E-2</v>
      </c>
      <c r="I265" s="192">
        <f t="shared" si="437"/>
        <v>9.24</v>
      </c>
      <c r="J265" s="193">
        <f t="shared" si="438"/>
        <v>2.0299999999999998</v>
      </c>
      <c r="K265" s="191">
        <v>0.61</v>
      </c>
      <c r="M265" s="194">
        <f t="shared" si="439"/>
        <v>2.8400000000000002E-2</v>
      </c>
      <c r="N265" s="248"/>
      <c r="O265" s="248"/>
    </row>
    <row r="266" spans="1:15">
      <c r="B266" s="240" t="s">
        <v>312</v>
      </c>
      <c r="C266" s="191">
        <v>5.0035999999999996</v>
      </c>
      <c r="D266" s="191">
        <v>4.8600000000000003</v>
      </c>
      <c r="E266" s="191">
        <v>3.006E-2</v>
      </c>
      <c r="F266" s="192">
        <f t="shared" si="436"/>
        <v>4.5199999999999996</v>
      </c>
      <c r="G266" s="191">
        <v>5</v>
      </c>
      <c r="H266" s="191">
        <v>2.9860000000000001E-2</v>
      </c>
      <c r="I266" s="192">
        <f t="shared" si="437"/>
        <v>4.62</v>
      </c>
      <c r="J266" s="193">
        <f t="shared" si="438"/>
        <v>0.1</v>
      </c>
      <c r="K266" s="191">
        <v>0.06</v>
      </c>
      <c r="M266" s="194">
        <f t="shared" si="439"/>
        <v>8.0000000000000004E-4</v>
      </c>
      <c r="N266" s="249">
        <f t="shared" ref="N266" si="442">(M266+M267)/2</f>
        <v>0</v>
      </c>
      <c r="O266" s="249" t="e">
        <f t="shared" ref="O266" si="443">(M267-M266)*100/N266</f>
        <v>#DIV/0!</v>
      </c>
    </row>
    <row r="267" spans="1:15">
      <c r="B267" s="241"/>
      <c r="C267" s="191">
        <v>5.0048000000000004</v>
      </c>
      <c r="D267" s="191">
        <v>4.8499999999999996</v>
      </c>
      <c r="E267" s="191">
        <v>3.006E-2</v>
      </c>
      <c r="F267" s="192">
        <f t="shared" si="436"/>
        <v>4.51</v>
      </c>
      <c r="G267" s="191">
        <v>5</v>
      </c>
      <c r="H267" s="191">
        <v>2.9860000000000001E-2</v>
      </c>
      <c r="I267" s="192">
        <f t="shared" si="437"/>
        <v>4.62</v>
      </c>
      <c r="J267" s="193">
        <f t="shared" si="438"/>
        <v>0.11</v>
      </c>
      <c r="K267" s="191">
        <v>0.06</v>
      </c>
      <c r="M267" s="194">
        <f t="shared" si="439"/>
        <v>1E-3</v>
      </c>
      <c r="N267" s="250"/>
      <c r="O267" s="250"/>
    </row>
    <row r="268" spans="1:15">
      <c r="A268" s="191">
        <v>7.11</v>
      </c>
      <c r="B268" s="240" t="s">
        <v>313</v>
      </c>
      <c r="C268" s="191">
        <v>5.0029000000000003</v>
      </c>
      <c r="D268" s="191">
        <v>3.6</v>
      </c>
      <c r="E268" s="191">
        <v>3.006E-2</v>
      </c>
      <c r="F268" s="192">
        <f t="shared" ref="F268:F275" si="444">D268*E268/0.0323</f>
        <v>3.35</v>
      </c>
      <c r="G268" s="191">
        <v>15</v>
      </c>
      <c r="H268" s="191">
        <v>2.9860000000000001E-2</v>
      </c>
      <c r="I268" s="192">
        <f t="shared" ref="I268:I275" si="445">G268*H268/0.0323</f>
        <v>13.87</v>
      </c>
      <c r="J268" s="193">
        <f t="shared" ref="J268:J275" si="446">I268-F268</f>
        <v>10.52</v>
      </c>
      <c r="K268" s="191">
        <v>1.06</v>
      </c>
      <c r="M268" s="194">
        <f t="shared" si="439"/>
        <v>0.18909999999999999</v>
      </c>
      <c r="N268" s="248">
        <f t="shared" ref="N268" si="447">(M268+M269)/2</f>
        <v>0.19</v>
      </c>
      <c r="O268" s="248">
        <f t="shared" ref="O268" si="448">(M269-M268)*100/N268</f>
        <v>-0.47</v>
      </c>
    </row>
    <row r="269" spans="1:15">
      <c r="B269" s="241"/>
      <c r="C269" s="191">
        <v>5.0045999999999999</v>
      </c>
      <c r="D269" s="191">
        <v>3.65</v>
      </c>
      <c r="E269" s="191">
        <v>3.006E-2</v>
      </c>
      <c r="F269" s="192">
        <f t="shared" si="444"/>
        <v>3.4</v>
      </c>
      <c r="G269" s="191">
        <v>15</v>
      </c>
      <c r="H269" s="191">
        <v>2.9860000000000001E-2</v>
      </c>
      <c r="I269" s="192">
        <f t="shared" si="445"/>
        <v>13.87</v>
      </c>
      <c r="J269" s="193">
        <f t="shared" si="446"/>
        <v>10.47</v>
      </c>
      <c r="K269" s="191">
        <v>1.05</v>
      </c>
      <c r="M269" s="194">
        <f t="shared" si="439"/>
        <v>0.18820000000000001</v>
      </c>
      <c r="N269" s="248"/>
      <c r="O269" s="248"/>
    </row>
    <row r="270" spans="1:15">
      <c r="B270" s="240" t="s">
        <v>314</v>
      </c>
      <c r="C270" s="191">
        <v>5.0018000000000002</v>
      </c>
      <c r="D270" s="191">
        <v>9.6999999999999993</v>
      </c>
      <c r="E270" s="191">
        <v>3.006E-2</v>
      </c>
      <c r="F270" s="192">
        <f t="shared" si="444"/>
        <v>9.0299999999999994</v>
      </c>
      <c r="G270" s="191">
        <v>15</v>
      </c>
      <c r="H270" s="191">
        <v>2.9860000000000001E-2</v>
      </c>
      <c r="I270" s="192">
        <f t="shared" si="445"/>
        <v>13.87</v>
      </c>
      <c r="J270" s="193">
        <f t="shared" si="446"/>
        <v>4.84</v>
      </c>
      <c r="K270" s="191">
        <v>0.77</v>
      </c>
      <c r="M270" s="194">
        <f t="shared" ref="M270:M275" si="449">(I270-F270-K270)*0.1/C270</f>
        <v>8.14E-2</v>
      </c>
      <c r="N270" s="248">
        <f t="shared" ref="N270" si="450">(M270+M271)/2</f>
        <v>0.08</v>
      </c>
      <c r="O270" s="248">
        <f t="shared" ref="O270" si="451">(M271-M270)*100/N270</f>
        <v>-0.88</v>
      </c>
    </row>
    <row r="271" spans="1:15">
      <c r="B271" s="241"/>
      <c r="C271" s="191">
        <v>5.0031999999999996</v>
      </c>
      <c r="D271" s="191">
        <v>9.73</v>
      </c>
      <c r="E271" s="191">
        <v>3.006E-2</v>
      </c>
      <c r="F271" s="192">
        <f t="shared" si="444"/>
        <v>9.06</v>
      </c>
      <c r="G271" s="191">
        <v>15</v>
      </c>
      <c r="H271" s="191">
        <v>2.9860000000000001E-2</v>
      </c>
      <c r="I271" s="192">
        <f t="shared" si="445"/>
        <v>13.87</v>
      </c>
      <c r="J271" s="193">
        <f t="shared" si="446"/>
        <v>4.8099999999999996</v>
      </c>
      <c r="K271" s="191">
        <v>0.77</v>
      </c>
      <c r="M271" s="194">
        <f t="shared" si="449"/>
        <v>8.0699999999999994E-2</v>
      </c>
      <c r="N271" s="248"/>
      <c r="O271" s="248"/>
    </row>
    <row r="272" spans="1:15">
      <c r="B272" s="240" t="s">
        <v>315</v>
      </c>
      <c r="C272" s="191">
        <v>5.0011000000000001</v>
      </c>
      <c r="D272" s="191">
        <v>9.9</v>
      </c>
      <c r="E272" s="191">
        <v>3.006E-2</v>
      </c>
      <c r="F272" s="192">
        <f t="shared" si="444"/>
        <v>9.2100000000000009</v>
      </c>
      <c r="G272" s="191">
        <v>15</v>
      </c>
      <c r="H272" s="191">
        <v>2.9860000000000001E-2</v>
      </c>
      <c r="I272" s="192">
        <f t="shared" si="445"/>
        <v>13.87</v>
      </c>
      <c r="J272" s="193">
        <f t="shared" si="446"/>
        <v>4.66</v>
      </c>
      <c r="K272" s="191">
        <v>0.76</v>
      </c>
      <c r="M272" s="194">
        <f t="shared" si="449"/>
        <v>7.8E-2</v>
      </c>
      <c r="N272" s="248">
        <f t="shared" ref="N272" si="452">(M272+M273)/2</f>
        <v>0.08</v>
      </c>
      <c r="O272" s="248">
        <f t="shared" ref="O272" si="453">(M273-M272)*100/N272</f>
        <v>-0.63</v>
      </c>
    </row>
    <row r="273" spans="1:15">
      <c r="B273" s="241"/>
      <c r="C273" s="191">
        <v>5.0054999999999996</v>
      </c>
      <c r="D273" s="191">
        <v>9.92</v>
      </c>
      <c r="E273" s="191">
        <v>3.006E-2</v>
      </c>
      <c r="F273" s="192">
        <f t="shared" si="444"/>
        <v>9.23</v>
      </c>
      <c r="G273" s="191">
        <v>15</v>
      </c>
      <c r="H273" s="191">
        <v>2.9860000000000001E-2</v>
      </c>
      <c r="I273" s="192">
        <f t="shared" si="445"/>
        <v>13.87</v>
      </c>
      <c r="J273" s="193">
        <f t="shared" si="446"/>
        <v>4.6399999999999997</v>
      </c>
      <c r="K273" s="191">
        <v>0.76</v>
      </c>
      <c r="M273" s="194">
        <f t="shared" si="449"/>
        <v>7.7499999999999999E-2</v>
      </c>
      <c r="N273" s="248"/>
      <c r="O273" s="248"/>
    </row>
    <row r="274" spans="1:15">
      <c r="A274" s="191">
        <v>7.18</v>
      </c>
      <c r="B274" s="240" t="s">
        <v>316</v>
      </c>
      <c r="C274" s="191">
        <v>5.0016999999999996</v>
      </c>
      <c r="D274" s="191">
        <v>9.5</v>
      </c>
      <c r="E274" s="191">
        <v>3.006E-2</v>
      </c>
      <c r="F274" s="192">
        <f t="shared" si="444"/>
        <v>8.84</v>
      </c>
      <c r="G274" s="191">
        <v>10</v>
      </c>
      <c r="H274" s="191">
        <v>2.9860000000000001E-2</v>
      </c>
      <c r="I274" s="192">
        <f t="shared" si="445"/>
        <v>9.24</v>
      </c>
      <c r="J274" s="193">
        <f t="shared" si="446"/>
        <v>0.4</v>
      </c>
      <c r="K274" s="191">
        <v>0.22</v>
      </c>
      <c r="M274" s="194">
        <f t="shared" si="449"/>
        <v>3.5999999999999999E-3</v>
      </c>
      <c r="N274" s="248">
        <f t="shared" ref="N274" si="454">(M274+M275)/2</f>
        <v>0</v>
      </c>
      <c r="O274" s="248" t="e">
        <f t="shared" ref="O274" si="455">(M275-M274)*100/N274</f>
        <v>#DIV/0!</v>
      </c>
    </row>
    <row r="275" spans="1:15">
      <c r="B275" s="241"/>
      <c r="C275" s="191">
        <v>5.0023999999999997</v>
      </c>
      <c r="D275" s="191">
        <v>9.52</v>
      </c>
      <c r="E275" s="191">
        <v>3.006E-2</v>
      </c>
      <c r="F275" s="192">
        <f t="shared" si="444"/>
        <v>8.86</v>
      </c>
      <c r="G275" s="191">
        <v>10</v>
      </c>
      <c r="H275" s="191">
        <v>2.9860000000000001E-2</v>
      </c>
      <c r="I275" s="192">
        <f t="shared" si="445"/>
        <v>9.24</v>
      </c>
      <c r="J275" s="193">
        <f t="shared" si="446"/>
        <v>0.38</v>
      </c>
      <c r="K275" s="191">
        <v>0.21</v>
      </c>
      <c r="M275" s="194">
        <f t="shared" si="449"/>
        <v>3.3999999999999998E-3</v>
      </c>
      <c r="N275" s="248"/>
      <c r="O275" s="248"/>
    </row>
    <row r="276" spans="1:15">
      <c r="B276" s="240" t="s">
        <v>317</v>
      </c>
      <c r="C276" s="191">
        <v>5.0054999999999996</v>
      </c>
      <c r="D276" s="191">
        <v>9.8800000000000008</v>
      </c>
      <c r="E276" s="191">
        <v>3.006E-2</v>
      </c>
      <c r="F276" s="192">
        <f t="shared" ref="F276:F281" si="456">D276*E276/0.0323</f>
        <v>9.19</v>
      </c>
      <c r="G276" s="191">
        <v>10</v>
      </c>
      <c r="H276" s="191">
        <v>2.9860000000000001E-2</v>
      </c>
      <c r="I276" s="192">
        <f t="shared" ref="I276:I281" si="457">G276*H276/0.0323</f>
        <v>9.24</v>
      </c>
      <c r="J276" s="193">
        <f t="shared" ref="J276:J282" si="458">I276-F276</f>
        <v>0.05</v>
      </c>
      <c r="K276" s="191">
        <v>0.03</v>
      </c>
      <c r="M276" s="194">
        <f t="shared" ref="M276:M283" si="459">(I276-F276-K276)*0.1/C276</f>
        <v>4.0000000000000002E-4</v>
      </c>
      <c r="N276" s="248">
        <f t="shared" ref="N276" si="460">(M276+M277)/2</f>
        <v>0</v>
      </c>
      <c r="O276" s="248" t="e">
        <f t="shared" ref="O276" si="461">(M277-M276)*100/N276</f>
        <v>#DIV/0!</v>
      </c>
    </row>
    <row r="277" spans="1:15">
      <c r="B277" s="241"/>
      <c r="C277" s="191">
        <v>5.0031999999999996</v>
      </c>
      <c r="D277" s="191">
        <v>9.8800000000000008</v>
      </c>
      <c r="E277" s="191">
        <v>3.006E-2</v>
      </c>
      <c r="F277" s="192">
        <f t="shared" si="456"/>
        <v>9.19</v>
      </c>
      <c r="G277" s="191">
        <v>10</v>
      </c>
      <c r="H277" s="191">
        <v>2.9860000000000001E-2</v>
      </c>
      <c r="I277" s="192">
        <f t="shared" si="457"/>
        <v>9.24</v>
      </c>
      <c r="J277" s="193">
        <f t="shared" si="458"/>
        <v>0.05</v>
      </c>
      <c r="K277" s="191">
        <v>0.03</v>
      </c>
      <c r="M277" s="194">
        <f t="shared" si="459"/>
        <v>4.0000000000000002E-4</v>
      </c>
      <c r="N277" s="248"/>
      <c r="O277" s="248"/>
    </row>
    <row r="278" spans="1:15">
      <c r="B278" s="240" t="s">
        <v>318</v>
      </c>
      <c r="C278" s="191">
        <v>5.0030999999999999</v>
      </c>
      <c r="D278" s="191">
        <v>9.83</v>
      </c>
      <c r="E278" s="191">
        <v>3.006E-2</v>
      </c>
      <c r="F278" s="192">
        <f t="shared" si="456"/>
        <v>9.15</v>
      </c>
      <c r="G278" s="191">
        <v>10</v>
      </c>
      <c r="H278" s="191">
        <v>2.9860000000000001E-2</v>
      </c>
      <c r="I278" s="192">
        <f t="shared" si="457"/>
        <v>9.24</v>
      </c>
      <c r="J278" s="193">
        <f t="shared" si="458"/>
        <v>0.09</v>
      </c>
      <c r="K278" s="191">
        <v>0.05</v>
      </c>
      <c r="M278" s="194">
        <f t="shared" si="459"/>
        <v>8.0000000000000004E-4</v>
      </c>
      <c r="N278" s="248">
        <f t="shared" ref="N278" si="462">(M278+M279)/2</f>
        <v>0</v>
      </c>
      <c r="O278" s="248" t="e">
        <f t="shared" ref="O278" si="463">(M279-M278)*100/N278</f>
        <v>#DIV/0!</v>
      </c>
    </row>
    <row r="279" spans="1:15">
      <c r="B279" s="241"/>
      <c r="C279" s="191">
        <v>5.0049000000000001</v>
      </c>
      <c r="D279" s="191">
        <v>9.8000000000000007</v>
      </c>
      <c r="E279" s="191">
        <v>3.006E-2</v>
      </c>
      <c r="F279" s="192">
        <f t="shared" si="456"/>
        <v>9.1199999999999992</v>
      </c>
      <c r="G279" s="191">
        <v>10</v>
      </c>
      <c r="H279" s="191">
        <v>2.9860000000000001E-2</v>
      </c>
      <c r="I279" s="192">
        <f t="shared" si="457"/>
        <v>9.24</v>
      </c>
      <c r="J279" s="193">
        <f t="shared" si="458"/>
        <v>0.12</v>
      </c>
      <c r="K279" s="191">
        <v>7.0000000000000007E-2</v>
      </c>
      <c r="M279" s="194">
        <f t="shared" si="459"/>
        <v>1E-3</v>
      </c>
      <c r="N279" s="248"/>
      <c r="O279" s="248"/>
    </row>
    <row r="280" spans="1:15">
      <c r="B280" s="240" t="s">
        <v>319</v>
      </c>
      <c r="C280" s="191">
        <v>1.0075000000000001</v>
      </c>
      <c r="D280" s="191">
        <v>9.85</v>
      </c>
      <c r="E280" s="191">
        <v>3.006E-2</v>
      </c>
      <c r="F280" s="192">
        <f t="shared" si="456"/>
        <v>9.17</v>
      </c>
      <c r="G280" s="191">
        <v>10</v>
      </c>
      <c r="H280" s="191">
        <v>2.9860000000000001E-2</v>
      </c>
      <c r="I280" s="192">
        <f t="shared" si="457"/>
        <v>9.24</v>
      </c>
      <c r="J280" s="193">
        <f t="shared" si="458"/>
        <v>7.0000000000000007E-2</v>
      </c>
      <c r="K280" s="191">
        <v>0.01</v>
      </c>
      <c r="M280" s="194">
        <f t="shared" si="459"/>
        <v>6.0000000000000001E-3</v>
      </c>
      <c r="N280" s="248">
        <f t="shared" ref="N280" si="464">(M280+M281)/2</f>
        <v>0.01</v>
      </c>
      <c r="O280" s="248">
        <f t="shared" ref="O280" si="465">(M281-M280)*100/N280</f>
        <v>0</v>
      </c>
    </row>
    <row r="281" spans="1:15">
      <c r="B281" s="241"/>
      <c r="C281" s="191">
        <v>1.0064</v>
      </c>
      <c r="D281" s="191">
        <v>9.85</v>
      </c>
      <c r="E281" s="191">
        <v>3.006E-2</v>
      </c>
      <c r="F281" s="192">
        <f t="shared" si="456"/>
        <v>9.17</v>
      </c>
      <c r="G281" s="191">
        <v>10</v>
      </c>
      <c r="H281" s="191">
        <v>2.9860000000000001E-2</v>
      </c>
      <c r="I281" s="192">
        <f t="shared" si="457"/>
        <v>9.24</v>
      </c>
      <c r="J281" s="193">
        <f t="shared" si="458"/>
        <v>7.0000000000000007E-2</v>
      </c>
      <c r="K281" s="191">
        <v>0.01</v>
      </c>
      <c r="M281" s="194">
        <f t="shared" si="459"/>
        <v>6.0000000000000001E-3</v>
      </c>
      <c r="N281" s="248"/>
      <c r="O281" s="248"/>
    </row>
    <row r="282" spans="1:15">
      <c r="B282" s="240" t="s">
        <v>320</v>
      </c>
      <c r="C282" s="191">
        <v>5.0003000000000002</v>
      </c>
      <c r="D282" s="191">
        <v>13.9</v>
      </c>
      <c r="E282" s="191">
        <v>3.006E-2</v>
      </c>
      <c r="F282" s="192">
        <f t="shared" ref="F282:F283" si="466">D282*E282/0.0323</f>
        <v>12.94</v>
      </c>
      <c r="G282" s="191">
        <v>15</v>
      </c>
      <c r="H282" s="191">
        <v>2.9860000000000001E-2</v>
      </c>
      <c r="I282" s="192">
        <f t="shared" ref="I282:I283" si="467">G282*H282/0.0323</f>
        <v>13.87</v>
      </c>
      <c r="J282" s="193">
        <f t="shared" si="458"/>
        <v>0.93</v>
      </c>
      <c r="K282" s="191">
        <v>0.51</v>
      </c>
      <c r="M282" s="194">
        <f t="shared" si="459"/>
        <v>8.3999999999999995E-3</v>
      </c>
      <c r="N282" s="248">
        <f t="shared" ref="N282" si="468">(M282+M283)/2</f>
        <v>0.01</v>
      </c>
      <c r="O282" s="248">
        <f t="shared" ref="O282" si="469">(M283-M282)*100/N282</f>
        <v>0</v>
      </c>
    </row>
    <row r="283" spans="1:15">
      <c r="B283" s="241"/>
      <c r="C283" s="191">
        <v>5.0000999999999998</v>
      </c>
      <c r="D283" s="191">
        <v>13.9</v>
      </c>
      <c r="E283" s="191">
        <v>3.006E-2</v>
      </c>
      <c r="F283" s="192">
        <f t="shared" si="466"/>
        <v>12.94</v>
      </c>
      <c r="G283" s="191">
        <v>15</v>
      </c>
      <c r="H283" s="191">
        <v>2.9860000000000001E-2</v>
      </c>
      <c r="I283" s="192">
        <f t="shared" si="467"/>
        <v>13.87</v>
      </c>
      <c r="J283" s="193">
        <f t="shared" ref="J283:J284" si="470">I283-F283</f>
        <v>0.93</v>
      </c>
      <c r="K283" s="191">
        <v>0.51</v>
      </c>
      <c r="M283" s="194">
        <f t="shared" si="459"/>
        <v>8.3999999999999995E-3</v>
      </c>
      <c r="N283" s="248"/>
      <c r="O283" s="248"/>
    </row>
    <row r="284" spans="1:15">
      <c r="A284" s="191">
        <v>7.28</v>
      </c>
      <c r="B284" s="240" t="s">
        <v>321</v>
      </c>
      <c r="C284" s="191">
        <v>1.0032000000000001</v>
      </c>
      <c r="D284" s="191">
        <v>14.8</v>
      </c>
      <c r="E284" s="191">
        <v>3.006E-2</v>
      </c>
      <c r="F284" s="192">
        <f t="shared" ref="F284:F297" si="471">D284*E284/0.0323</f>
        <v>13.77</v>
      </c>
      <c r="G284" s="191">
        <v>15</v>
      </c>
      <c r="H284" s="191">
        <v>2.9669999999999998E-2</v>
      </c>
      <c r="I284" s="192">
        <f t="shared" ref="I284:I285" si="472">G284*H284/0.0323</f>
        <v>13.78</v>
      </c>
      <c r="J284" s="193">
        <f t="shared" si="470"/>
        <v>0.01</v>
      </c>
      <c r="K284" s="191">
        <v>0</v>
      </c>
      <c r="M284" s="194">
        <f t="shared" ref="M284:M285" si="473">(I284-F284-K284)*0.1/C284</f>
        <v>1E-3</v>
      </c>
      <c r="N284" s="248">
        <f t="shared" ref="N284" si="474">(M284+M285)/2</f>
        <v>0</v>
      </c>
      <c r="O284" s="248" t="e">
        <f t="shared" ref="O284" si="475">(M285-M284)*100/N284</f>
        <v>#DIV/0!</v>
      </c>
    </row>
    <row r="285" spans="1:15">
      <c r="B285" s="241"/>
      <c r="C285" s="191">
        <v>1.0025999999999999</v>
      </c>
      <c r="D285" s="191">
        <v>14.8</v>
      </c>
      <c r="E285" s="191">
        <v>3.006E-2</v>
      </c>
      <c r="F285" s="192">
        <f t="shared" si="471"/>
        <v>13.77</v>
      </c>
      <c r="G285" s="191">
        <v>15</v>
      </c>
      <c r="H285" s="191">
        <v>2.9669999999999998E-2</v>
      </c>
      <c r="I285" s="192">
        <f t="shared" si="472"/>
        <v>13.78</v>
      </c>
      <c r="J285" s="193">
        <f t="shared" ref="J285:J286" si="476">I285-F285</f>
        <v>0.01</v>
      </c>
      <c r="K285" s="191">
        <v>0</v>
      </c>
      <c r="M285" s="194">
        <f t="shared" si="473"/>
        <v>1E-3</v>
      </c>
      <c r="N285" s="248"/>
      <c r="O285" s="248"/>
    </row>
    <row r="286" spans="1:15">
      <c r="A286" s="191">
        <v>8.2200000000000006</v>
      </c>
      <c r="B286" s="240" t="s">
        <v>322</v>
      </c>
      <c r="C286" s="191">
        <v>5.0031999999999996</v>
      </c>
      <c r="D286" s="191">
        <v>9.5299999999999994</v>
      </c>
      <c r="E286" s="191">
        <v>3.006E-2</v>
      </c>
      <c r="F286" s="192">
        <f t="shared" si="471"/>
        <v>8.8699999999999992</v>
      </c>
      <c r="G286" s="191">
        <v>10</v>
      </c>
      <c r="H286" s="191">
        <v>2.9669999999999998E-2</v>
      </c>
      <c r="I286" s="192">
        <f t="shared" ref="I286:I297" si="477">G286*H286/0.0323</f>
        <v>9.19</v>
      </c>
      <c r="J286" s="193">
        <f t="shared" si="476"/>
        <v>0.32</v>
      </c>
      <c r="K286" s="191">
        <f>0.0055*J286*100</f>
        <v>0.17599999999999999</v>
      </c>
      <c r="M286" s="194">
        <f t="shared" ref="M286:M297" si="478">(I286-F286-K286)*0.1/C286</f>
        <v>2.8999999999999998E-3</v>
      </c>
      <c r="N286" s="248">
        <f t="shared" ref="N286" si="479">(M286+M287)/2</f>
        <v>0</v>
      </c>
      <c r="O286" s="248" t="e">
        <f t="shared" ref="O286" si="480">(M287-M286)*100/N286</f>
        <v>#DIV/0!</v>
      </c>
    </row>
    <row r="287" spans="1:15">
      <c r="B287" s="241"/>
      <c r="C287" s="191">
        <v>5.0019</v>
      </c>
      <c r="D287" s="191">
        <v>9.52</v>
      </c>
      <c r="E287" s="191">
        <v>3.006E-2</v>
      </c>
      <c r="F287" s="192">
        <f t="shared" si="471"/>
        <v>8.86</v>
      </c>
      <c r="G287" s="191">
        <v>10</v>
      </c>
      <c r="H287" s="191">
        <v>2.9669999999999998E-2</v>
      </c>
      <c r="I287" s="192">
        <f t="shared" si="477"/>
        <v>9.19</v>
      </c>
      <c r="J287" s="193">
        <f t="shared" ref="J287:J297" si="481">I287-F287</f>
        <v>0.33</v>
      </c>
      <c r="K287" s="191">
        <f t="shared" ref="K287:K297" si="482">0.0055*J287*100</f>
        <v>0.18149999999999999</v>
      </c>
      <c r="M287" s="194">
        <f t="shared" si="478"/>
        <v>3.0000000000000001E-3</v>
      </c>
      <c r="N287" s="248"/>
      <c r="O287" s="248"/>
    </row>
    <row r="288" spans="1:15">
      <c r="B288" s="240" t="s">
        <v>323</v>
      </c>
      <c r="C288" s="191">
        <v>5.0048000000000004</v>
      </c>
      <c r="D288" s="191">
        <v>9.5</v>
      </c>
      <c r="E288" s="191">
        <v>3.006E-2</v>
      </c>
      <c r="F288" s="192">
        <f t="shared" si="471"/>
        <v>8.84</v>
      </c>
      <c r="G288" s="191">
        <v>10</v>
      </c>
      <c r="H288" s="191">
        <v>2.9669999999999998E-2</v>
      </c>
      <c r="I288" s="192">
        <f t="shared" si="477"/>
        <v>9.19</v>
      </c>
      <c r="J288" s="193">
        <f t="shared" si="481"/>
        <v>0.35</v>
      </c>
      <c r="K288" s="191">
        <f t="shared" si="482"/>
        <v>0.1925</v>
      </c>
      <c r="M288" s="194">
        <f t="shared" si="478"/>
        <v>3.0999999999999999E-3</v>
      </c>
      <c r="N288" s="248">
        <f t="shared" ref="N288" si="483">(M288+M289)/2</f>
        <v>0</v>
      </c>
      <c r="O288" s="248" t="e">
        <f t="shared" ref="O288" si="484">(M289-M288)*100/N288</f>
        <v>#DIV/0!</v>
      </c>
    </row>
    <row r="289" spans="1:15">
      <c r="B289" s="241"/>
      <c r="C289" s="191">
        <v>5.0045999999999999</v>
      </c>
      <c r="D289" s="191">
        <v>9.52</v>
      </c>
      <c r="E289" s="191">
        <v>3.006E-2</v>
      </c>
      <c r="F289" s="192">
        <f t="shared" si="471"/>
        <v>8.86</v>
      </c>
      <c r="G289" s="191">
        <v>10</v>
      </c>
      <c r="H289" s="191">
        <v>2.9669999999999998E-2</v>
      </c>
      <c r="I289" s="192">
        <f t="shared" si="477"/>
        <v>9.19</v>
      </c>
      <c r="J289" s="193">
        <f t="shared" si="481"/>
        <v>0.33</v>
      </c>
      <c r="K289" s="191">
        <f t="shared" si="482"/>
        <v>0.18149999999999999</v>
      </c>
      <c r="M289" s="194">
        <f t="shared" si="478"/>
        <v>3.0000000000000001E-3</v>
      </c>
      <c r="N289" s="248"/>
      <c r="O289" s="248"/>
    </row>
    <row r="290" spans="1:15">
      <c r="B290" s="240" t="s">
        <v>324</v>
      </c>
      <c r="C290" s="191">
        <v>5.0056000000000003</v>
      </c>
      <c r="D290" s="191">
        <v>9.4499999999999993</v>
      </c>
      <c r="E290" s="191">
        <v>3.006E-2</v>
      </c>
      <c r="F290" s="192">
        <f t="shared" si="471"/>
        <v>8.7899999999999991</v>
      </c>
      <c r="G290" s="191">
        <v>10</v>
      </c>
      <c r="H290" s="191">
        <v>2.9669999999999998E-2</v>
      </c>
      <c r="I290" s="192">
        <f t="shared" si="477"/>
        <v>9.19</v>
      </c>
      <c r="J290" s="193">
        <f t="shared" si="481"/>
        <v>0.4</v>
      </c>
      <c r="K290" s="191">
        <f t="shared" si="482"/>
        <v>0.22</v>
      </c>
      <c r="M290" s="194">
        <f t="shared" si="478"/>
        <v>3.5999999999999999E-3</v>
      </c>
      <c r="N290" s="248">
        <f t="shared" ref="N290" si="485">(M290+M291)/2</f>
        <v>0</v>
      </c>
      <c r="O290" s="248" t="e">
        <f t="shared" ref="O290" si="486">(M291-M290)*100/N290</f>
        <v>#DIV/0!</v>
      </c>
    </row>
    <row r="291" spans="1:15">
      <c r="B291" s="241"/>
      <c r="C291" s="191">
        <v>5.0031999999999996</v>
      </c>
      <c r="D291" s="191">
        <v>9.48</v>
      </c>
      <c r="E291" s="191">
        <v>3.006E-2</v>
      </c>
      <c r="F291" s="192">
        <f t="shared" si="471"/>
        <v>8.82</v>
      </c>
      <c r="G291" s="191">
        <v>10</v>
      </c>
      <c r="H291" s="191">
        <v>2.9669999999999998E-2</v>
      </c>
      <c r="I291" s="192">
        <f t="shared" si="477"/>
        <v>9.19</v>
      </c>
      <c r="J291" s="193">
        <f t="shared" si="481"/>
        <v>0.37</v>
      </c>
      <c r="K291" s="191">
        <f t="shared" si="482"/>
        <v>0.20349999999999999</v>
      </c>
      <c r="M291" s="194">
        <f t="shared" si="478"/>
        <v>3.3E-3</v>
      </c>
      <c r="N291" s="248"/>
      <c r="O291" s="248"/>
    </row>
    <row r="292" spans="1:15">
      <c r="A292" s="191">
        <v>8.26</v>
      </c>
      <c r="B292" s="240" t="s">
        <v>325</v>
      </c>
      <c r="C292" s="191">
        <v>5.0048000000000004</v>
      </c>
      <c r="D292" s="191">
        <v>9.1199999999999992</v>
      </c>
      <c r="E292" s="191">
        <v>3.006E-2</v>
      </c>
      <c r="F292" s="192">
        <f t="shared" si="471"/>
        <v>8.49</v>
      </c>
      <c r="G292" s="191">
        <v>10</v>
      </c>
      <c r="H292" s="191">
        <v>2.9669999999999998E-2</v>
      </c>
      <c r="I292" s="192">
        <f t="shared" si="477"/>
        <v>9.19</v>
      </c>
      <c r="J292" s="193">
        <f t="shared" si="481"/>
        <v>0.7</v>
      </c>
      <c r="K292" s="191">
        <f t="shared" si="482"/>
        <v>0.38500000000000001</v>
      </c>
      <c r="M292" s="194">
        <f t="shared" si="478"/>
        <v>6.3E-3</v>
      </c>
      <c r="N292" s="248">
        <f t="shared" ref="N292" si="487">(M292+M293)/2</f>
        <v>0.01</v>
      </c>
      <c r="O292" s="248">
        <f t="shared" ref="O292" si="488">(M293-M292)*100/N292</f>
        <v>-3</v>
      </c>
    </row>
    <row r="293" spans="1:15">
      <c r="B293" s="241"/>
      <c r="C293" s="191">
        <v>5.0011000000000001</v>
      </c>
      <c r="D293" s="191">
        <v>9.15</v>
      </c>
      <c r="E293" s="191">
        <v>3.006E-2</v>
      </c>
      <c r="F293" s="192">
        <f t="shared" si="471"/>
        <v>8.52</v>
      </c>
      <c r="G293" s="191">
        <v>10</v>
      </c>
      <c r="H293" s="191">
        <v>2.9669999999999998E-2</v>
      </c>
      <c r="I293" s="192">
        <f t="shared" si="477"/>
        <v>9.19</v>
      </c>
      <c r="J293" s="193">
        <f t="shared" si="481"/>
        <v>0.67</v>
      </c>
      <c r="K293" s="191">
        <f t="shared" si="482"/>
        <v>0.36849999999999999</v>
      </c>
      <c r="M293" s="194">
        <f t="shared" si="478"/>
        <v>6.0000000000000001E-3</v>
      </c>
      <c r="N293" s="248"/>
      <c r="O293" s="248"/>
    </row>
    <row r="294" spans="1:15">
      <c r="B294" s="240" t="s">
        <v>326</v>
      </c>
      <c r="C294" s="191">
        <v>5.0022000000000002</v>
      </c>
      <c r="D294" s="191">
        <v>9.2200000000000006</v>
      </c>
      <c r="E294" s="191">
        <v>3.006E-2</v>
      </c>
      <c r="F294" s="192">
        <f t="shared" si="471"/>
        <v>8.58</v>
      </c>
      <c r="G294" s="191">
        <v>10</v>
      </c>
      <c r="H294" s="191">
        <v>2.9669999999999998E-2</v>
      </c>
      <c r="I294" s="192">
        <f t="shared" si="477"/>
        <v>9.19</v>
      </c>
      <c r="J294" s="193">
        <f t="shared" si="481"/>
        <v>0.61</v>
      </c>
      <c r="K294" s="191">
        <f t="shared" si="482"/>
        <v>0.33550000000000002</v>
      </c>
      <c r="M294" s="194">
        <f t="shared" si="478"/>
        <v>5.4999999999999997E-3</v>
      </c>
      <c r="N294" s="248">
        <f t="shared" ref="N294" si="489">(M294+M295)/2</f>
        <v>0.01</v>
      </c>
      <c r="O294" s="248">
        <f t="shared" ref="O294" si="490">(M295-M294)*100/N294</f>
        <v>-4</v>
      </c>
    </row>
    <row r="295" spans="1:15">
      <c r="B295" s="241"/>
      <c r="C295" s="191">
        <v>5.0031999999999996</v>
      </c>
      <c r="D295" s="191">
        <v>9.26</v>
      </c>
      <c r="E295" s="191">
        <v>3.006E-2</v>
      </c>
      <c r="F295" s="192">
        <f t="shared" si="471"/>
        <v>8.6199999999999992</v>
      </c>
      <c r="G295" s="191">
        <v>10</v>
      </c>
      <c r="H295" s="191">
        <v>2.9669999999999998E-2</v>
      </c>
      <c r="I295" s="192">
        <f t="shared" si="477"/>
        <v>9.19</v>
      </c>
      <c r="J295" s="193">
        <f t="shared" si="481"/>
        <v>0.56999999999999995</v>
      </c>
      <c r="K295" s="191">
        <f t="shared" si="482"/>
        <v>0.3135</v>
      </c>
      <c r="M295" s="194">
        <f t="shared" si="478"/>
        <v>5.1000000000000004E-3</v>
      </c>
      <c r="N295" s="248"/>
      <c r="O295" s="248"/>
    </row>
    <row r="296" spans="1:15">
      <c r="B296" s="240" t="s">
        <v>327</v>
      </c>
      <c r="C296" s="191">
        <v>5.0041000000000002</v>
      </c>
      <c r="D296" s="191">
        <v>8.83</v>
      </c>
      <c r="E296" s="191">
        <v>3.006E-2</v>
      </c>
      <c r="F296" s="192">
        <f t="shared" si="471"/>
        <v>8.2200000000000006</v>
      </c>
      <c r="G296" s="191">
        <v>10</v>
      </c>
      <c r="H296" s="191">
        <v>2.9669999999999998E-2</v>
      </c>
      <c r="I296" s="192">
        <f t="shared" si="477"/>
        <v>9.19</v>
      </c>
      <c r="J296" s="193">
        <f t="shared" si="481"/>
        <v>0.97</v>
      </c>
      <c r="K296" s="191">
        <f t="shared" si="482"/>
        <v>0.53349999999999997</v>
      </c>
      <c r="M296" s="194">
        <f t="shared" si="478"/>
        <v>8.6999999999999994E-3</v>
      </c>
      <c r="N296" s="248">
        <f t="shared" ref="N296" si="491">(M296+M297)/2</f>
        <v>0.01</v>
      </c>
      <c r="O296" s="248">
        <f t="shared" ref="O296" si="492">(M297-M296)*100/N296</f>
        <v>-2</v>
      </c>
    </row>
    <row r="297" spans="1:15">
      <c r="B297" s="241"/>
      <c r="C297" s="191">
        <v>5.0098000000000003</v>
      </c>
      <c r="D297" s="191">
        <v>8.85</v>
      </c>
      <c r="E297" s="191">
        <v>3.006E-2</v>
      </c>
      <c r="F297" s="192">
        <f t="shared" si="471"/>
        <v>8.24</v>
      </c>
      <c r="G297" s="191">
        <v>10</v>
      </c>
      <c r="H297" s="191">
        <v>2.9669999999999998E-2</v>
      </c>
      <c r="I297" s="192">
        <f t="shared" si="477"/>
        <v>9.19</v>
      </c>
      <c r="J297" s="193">
        <f t="shared" si="481"/>
        <v>0.95</v>
      </c>
      <c r="K297" s="191">
        <f t="shared" si="482"/>
        <v>0.52249999999999996</v>
      </c>
      <c r="M297" s="194">
        <f t="shared" si="478"/>
        <v>8.5000000000000006E-3</v>
      </c>
      <c r="N297" s="248"/>
      <c r="O297" s="248"/>
    </row>
    <row r="298" spans="1:15">
      <c r="A298" s="191">
        <v>8.3000000000000007</v>
      </c>
      <c r="B298" s="240" t="s">
        <v>328</v>
      </c>
      <c r="C298" s="191">
        <v>10.003</v>
      </c>
      <c r="D298" s="191">
        <v>12.3</v>
      </c>
      <c r="E298" s="191">
        <v>3.006E-2</v>
      </c>
      <c r="F298" s="192">
        <f t="shared" ref="F298:F301" si="493">D298*E298/0.0323</f>
        <v>11.45</v>
      </c>
      <c r="G298" s="191">
        <v>15</v>
      </c>
      <c r="H298" s="191">
        <v>2.9669999999999998E-2</v>
      </c>
      <c r="I298" s="192">
        <f t="shared" ref="I298:I301" si="494">G298*H298/0.0323</f>
        <v>13.78</v>
      </c>
      <c r="J298" s="193">
        <f t="shared" ref="J298:J301" si="495">I298-F298</f>
        <v>2.33</v>
      </c>
      <c r="K298" s="191">
        <v>1.18</v>
      </c>
      <c r="M298" s="194">
        <f t="shared" ref="M298:M301" si="496">(I298-F298-K298)*0.1/C298</f>
        <v>1.15E-2</v>
      </c>
      <c r="N298" s="248">
        <f t="shared" ref="N298" si="497">(M298+M299)/2</f>
        <v>0.01</v>
      </c>
      <c r="O298" s="248">
        <f t="shared" ref="O298" si="498">(M299-M298)*100/N298</f>
        <v>9</v>
      </c>
    </row>
    <row r="299" spans="1:15">
      <c r="B299" s="241"/>
      <c r="C299" s="191">
        <v>10.0054</v>
      </c>
      <c r="D299" s="191">
        <v>12.2</v>
      </c>
      <c r="E299" s="191">
        <v>3.006E-2</v>
      </c>
      <c r="F299" s="192">
        <f t="shared" si="493"/>
        <v>11.35</v>
      </c>
      <c r="G299" s="191">
        <v>15</v>
      </c>
      <c r="H299" s="191">
        <v>2.9669999999999998E-2</v>
      </c>
      <c r="I299" s="192">
        <f t="shared" si="494"/>
        <v>13.78</v>
      </c>
      <c r="J299" s="193">
        <f t="shared" si="495"/>
        <v>2.4300000000000002</v>
      </c>
      <c r="K299" s="191">
        <v>1.19</v>
      </c>
      <c r="M299" s="194">
        <f t="shared" si="496"/>
        <v>1.24E-2</v>
      </c>
      <c r="N299" s="248"/>
      <c r="O299" s="248"/>
    </row>
    <row r="300" spans="1:15">
      <c r="B300" s="240" t="s">
        <v>329</v>
      </c>
      <c r="C300" s="191">
        <v>10.0077</v>
      </c>
      <c r="D300" s="191">
        <v>11</v>
      </c>
      <c r="E300" s="191">
        <v>3.006E-2</v>
      </c>
      <c r="F300" s="192">
        <f t="shared" si="493"/>
        <v>10.24</v>
      </c>
      <c r="G300" s="191">
        <v>15</v>
      </c>
      <c r="H300" s="191">
        <v>2.9669999999999998E-2</v>
      </c>
      <c r="I300" s="192">
        <f t="shared" si="494"/>
        <v>13.78</v>
      </c>
      <c r="J300" s="193">
        <f t="shared" si="495"/>
        <v>3.54</v>
      </c>
      <c r="K300" s="191">
        <v>1.25</v>
      </c>
      <c r="M300" s="194">
        <f t="shared" si="496"/>
        <v>2.29E-2</v>
      </c>
      <c r="N300" s="248">
        <f t="shared" ref="N300" si="499">(M300+M301)/2</f>
        <v>0.02</v>
      </c>
      <c r="O300" s="248">
        <f t="shared" ref="O300" si="500">(M301-M300)*100/N300</f>
        <v>0</v>
      </c>
    </row>
    <row r="301" spans="1:15">
      <c r="B301" s="241"/>
      <c r="C301" s="191">
        <v>10.0021</v>
      </c>
      <c r="D301" s="191">
        <v>11</v>
      </c>
      <c r="E301" s="191">
        <v>3.006E-2</v>
      </c>
      <c r="F301" s="192">
        <f t="shared" si="493"/>
        <v>10.24</v>
      </c>
      <c r="G301" s="191">
        <v>15</v>
      </c>
      <c r="H301" s="191">
        <v>2.9669999999999998E-2</v>
      </c>
      <c r="I301" s="192">
        <f t="shared" si="494"/>
        <v>13.78</v>
      </c>
      <c r="J301" s="193">
        <f t="shared" si="495"/>
        <v>3.54</v>
      </c>
      <c r="K301" s="191">
        <v>1.25</v>
      </c>
      <c r="M301" s="194">
        <f t="shared" si="496"/>
        <v>2.29E-2</v>
      </c>
      <c r="N301" s="248"/>
      <c r="O301" s="248"/>
    </row>
    <row r="302" spans="1:15">
      <c r="B302" s="240"/>
      <c r="C302" s="191">
        <v>1.0032000000000001</v>
      </c>
      <c r="D302" s="191">
        <v>12.7</v>
      </c>
      <c r="E302" s="191">
        <v>3.006E-2</v>
      </c>
      <c r="F302" s="192">
        <f t="shared" ref="F302:F305" si="501">D302*E302/0.0323</f>
        <v>11.82</v>
      </c>
      <c r="G302" s="191">
        <v>15</v>
      </c>
      <c r="H302" s="191">
        <v>2.9669999999999998E-2</v>
      </c>
      <c r="I302" s="192">
        <f t="shared" ref="I302:I305" si="502">G302*H302/0.0323</f>
        <v>13.78</v>
      </c>
      <c r="J302" s="193">
        <f t="shared" ref="J302:J305" si="503">I302-F302</f>
        <v>1.96</v>
      </c>
      <c r="K302" s="191">
        <v>0.17</v>
      </c>
      <c r="M302" s="194">
        <f t="shared" ref="M302:M305" si="504">(I302-F302-K302)*0.1/C302</f>
        <v>0.1784</v>
      </c>
      <c r="N302" s="248">
        <f t="shared" ref="N302" si="505">(M302+M303)/2</f>
        <v>0.18</v>
      </c>
      <c r="O302" s="248">
        <f t="shared" ref="O302" si="506">(M303-M302)*100/N302</f>
        <v>-1</v>
      </c>
    </row>
    <row r="303" spans="1:15">
      <c r="B303" s="241"/>
      <c r="C303" s="191">
        <v>1.0021</v>
      </c>
      <c r="D303" s="191">
        <v>12.72</v>
      </c>
      <c r="E303" s="191">
        <v>3.006E-2</v>
      </c>
      <c r="F303" s="192">
        <f t="shared" si="501"/>
        <v>11.84</v>
      </c>
      <c r="G303" s="191">
        <v>15</v>
      </c>
      <c r="H303" s="191">
        <v>2.9669999999999998E-2</v>
      </c>
      <c r="I303" s="192">
        <f t="shared" si="502"/>
        <v>13.78</v>
      </c>
      <c r="J303" s="193">
        <f t="shared" si="503"/>
        <v>1.94</v>
      </c>
      <c r="K303" s="191">
        <v>0.17</v>
      </c>
      <c r="M303" s="194">
        <f t="shared" si="504"/>
        <v>0.17660000000000001</v>
      </c>
      <c r="N303" s="248"/>
      <c r="O303" s="248"/>
    </row>
    <row r="304" spans="1:15">
      <c r="A304" s="191">
        <v>9.15</v>
      </c>
      <c r="B304" s="240" t="s">
        <v>330</v>
      </c>
      <c r="C304" s="191">
        <v>10.0032</v>
      </c>
      <c r="D304" s="191">
        <v>8.5</v>
      </c>
      <c r="E304" s="191">
        <v>3.006E-2</v>
      </c>
      <c r="F304" s="192">
        <f t="shared" si="501"/>
        <v>7.91</v>
      </c>
      <c r="G304" s="191">
        <v>10</v>
      </c>
      <c r="H304" s="191">
        <v>2.9669999999999998E-2</v>
      </c>
      <c r="I304" s="192">
        <f t="shared" si="502"/>
        <v>9.19</v>
      </c>
      <c r="J304" s="193">
        <f t="shared" si="503"/>
        <v>1.28</v>
      </c>
      <c r="K304" s="191">
        <v>1.1200000000000001</v>
      </c>
      <c r="M304" s="194">
        <f t="shared" si="504"/>
        <v>1.6000000000000001E-3</v>
      </c>
      <c r="N304" s="248">
        <f t="shared" ref="N304" si="507">(M304+M305)/2</f>
        <v>0</v>
      </c>
      <c r="O304" s="248" t="e">
        <f t="shared" ref="O304" si="508">(M305-M304)*100/N304</f>
        <v>#DIV/0!</v>
      </c>
    </row>
    <row r="305" spans="1:15">
      <c r="B305" s="241"/>
      <c r="C305" s="191">
        <v>10.001899999999999</v>
      </c>
      <c r="D305" s="191">
        <v>8.5</v>
      </c>
      <c r="E305" s="191">
        <v>3.006E-2</v>
      </c>
      <c r="F305" s="192">
        <f t="shared" si="501"/>
        <v>7.91</v>
      </c>
      <c r="G305" s="191">
        <v>10</v>
      </c>
      <c r="H305" s="191">
        <v>2.9669999999999998E-2</v>
      </c>
      <c r="I305" s="192">
        <f t="shared" si="502"/>
        <v>9.19</v>
      </c>
      <c r="J305" s="193">
        <f t="shared" si="503"/>
        <v>1.28</v>
      </c>
      <c r="K305" s="191">
        <v>1.1200000000000001</v>
      </c>
      <c r="M305" s="194">
        <f t="shared" si="504"/>
        <v>1.6000000000000001E-3</v>
      </c>
      <c r="N305" s="248"/>
      <c r="O305" s="248"/>
    </row>
    <row r="306" spans="1:15">
      <c r="A306" s="191">
        <v>9.2799999999999994</v>
      </c>
      <c r="B306" s="240" t="s">
        <v>331</v>
      </c>
      <c r="C306" s="191">
        <v>1.0022</v>
      </c>
      <c r="D306" s="191">
        <v>12.89</v>
      </c>
      <c r="E306" s="191">
        <v>3.006E-2</v>
      </c>
      <c r="F306" s="192">
        <f t="shared" ref="F306:F313" si="509">D306*E306/0.0323</f>
        <v>12</v>
      </c>
      <c r="G306" s="191">
        <v>15</v>
      </c>
      <c r="H306" s="191">
        <v>2.9669999999999998E-2</v>
      </c>
      <c r="I306" s="192">
        <f t="shared" ref="I306:I313" si="510">G306*H306/0.0323</f>
        <v>13.78</v>
      </c>
      <c r="J306" s="193">
        <f t="shared" ref="J306:J310" si="511">I306-F306</f>
        <v>1.78</v>
      </c>
      <c r="K306" s="191">
        <v>0.16</v>
      </c>
      <c r="M306" s="194">
        <f t="shared" ref="M306:M313" si="512">(I306-F306-K306)*0.1/C306</f>
        <v>0.16159999999999999</v>
      </c>
      <c r="N306" s="248">
        <f t="shared" ref="N306" si="513">(M306+M307)/2</f>
        <v>0.16</v>
      </c>
      <c r="O306" s="248">
        <f t="shared" ref="O306" si="514">(M307-M306)*100/N306</f>
        <v>-0.94</v>
      </c>
    </row>
    <row r="307" spans="1:15">
      <c r="B307" s="241"/>
      <c r="C307" s="191">
        <v>1.0055000000000001</v>
      </c>
      <c r="D307" s="191">
        <v>12.9</v>
      </c>
      <c r="E307" s="191">
        <v>3.006E-2</v>
      </c>
      <c r="F307" s="192">
        <f t="shared" si="509"/>
        <v>12.01</v>
      </c>
      <c r="G307" s="191">
        <v>15</v>
      </c>
      <c r="H307" s="191">
        <v>2.9669999999999998E-2</v>
      </c>
      <c r="I307" s="192">
        <f t="shared" si="510"/>
        <v>13.78</v>
      </c>
      <c r="J307" s="193">
        <f t="shared" si="511"/>
        <v>1.77</v>
      </c>
      <c r="K307" s="191">
        <v>0.16</v>
      </c>
      <c r="M307" s="194">
        <f t="shared" si="512"/>
        <v>0.16009999999999999</v>
      </c>
      <c r="N307" s="248"/>
      <c r="O307" s="248"/>
    </row>
    <row r="308" spans="1:15">
      <c r="B308" s="240" t="s">
        <v>332</v>
      </c>
      <c r="C308" s="191">
        <v>1.0042</v>
      </c>
      <c r="D308" s="191">
        <v>13.01</v>
      </c>
      <c r="E308" s="191">
        <v>3.006E-2</v>
      </c>
      <c r="F308" s="192">
        <f t="shared" si="509"/>
        <v>12.11</v>
      </c>
      <c r="G308" s="191">
        <v>15</v>
      </c>
      <c r="H308" s="191">
        <v>2.9669999999999998E-2</v>
      </c>
      <c r="I308" s="192">
        <f t="shared" si="510"/>
        <v>13.78</v>
      </c>
      <c r="J308" s="193">
        <f t="shared" si="511"/>
        <v>1.67</v>
      </c>
      <c r="K308" s="191">
        <v>0.15</v>
      </c>
      <c r="M308" s="194">
        <f t="shared" si="512"/>
        <v>0.15140000000000001</v>
      </c>
      <c r="N308" s="248">
        <f t="shared" ref="N308" si="515">(M308+M309)/2</f>
        <v>0.15</v>
      </c>
      <c r="O308" s="248">
        <f t="shared" ref="O308" si="516">(M309-M308)*100/N308</f>
        <v>-2</v>
      </c>
    </row>
    <row r="309" spans="1:15">
      <c r="B309" s="241"/>
      <c r="C309" s="191">
        <v>1.0039</v>
      </c>
      <c r="D309" s="191">
        <v>13.05</v>
      </c>
      <c r="E309" s="191">
        <v>3.006E-2</v>
      </c>
      <c r="F309" s="192">
        <f t="shared" si="509"/>
        <v>12.14</v>
      </c>
      <c r="G309" s="191">
        <v>15</v>
      </c>
      <c r="H309" s="191">
        <v>2.9669999999999998E-2</v>
      </c>
      <c r="I309" s="192">
        <f t="shared" si="510"/>
        <v>13.78</v>
      </c>
      <c r="J309" s="193">
        <f t="shared" si="511"/>
        <v>1.64</v>
      </c>
      <c r="K309" s="191">
        <v>0.15</v>
      </c>
      <c r="M309" s="194">
        <f t="shared" si="512"/>
        <v>0.1484</v>
      </c>
      <c r="N309" s="248"/>
      <c r="O309" s="248"/>
    </row>
    <row r="310" spans="1:15">
      <c r="A310" s="191">
        <v>10.1</v>
      </c>
      <c r="B310" s="240" t="s">
        <v>333</v>
      </c>
      <c r="C310" s="191">
        <v>10.005599999999999</v>
      </c>
      <c r="D310" s="191">
        <v>7.5</v>
      </c>
      <c r="E310" s="191">
        <v>3.006E-2</v>
      </c>
      <c r="F310" s="192">
        <f t="shared" si="509"/>
        <v>6.98</v>
      </c>
      <c r="G310" s="191">
        <v>10</v>
      </c>
      <c r="H310" s="191">
        <v>2.9669999999999998E-2</v>
      </c>
      <c r="I310" s="192">
        <f t="shared" si="510"/>
        <v>9.19</v>
      </c>
      <c r="J310" s="193">
        <f t="shared" si="511"/>
        <v>2.21</v>
      </c>
      <c r="K310" s="191">
        <v>1.17</v>
      </c>
      <c r="M310" s="194">
        <f t="shared" si="512"/>
        <v>1.04E-2</v>
      </c>
      <c r="N310" s="248">
        <f t="shared" ref="N310" si="517">(M310+M311)/2</f>
        <v>0.01</v>
      </c>
      <c r="O310" s="248">
        <f t="shared" ref="O310" si="518">(M311-M310)*100/N310</f>
        <v>0</v>
      </c>
    </row>
    <row r="311" spans="1:15">
      <c r="B311" s="241"/>
      <c r="C311" s="191">
        <v>10.0063</v>
      </c>
      <c r="D311" s="191">
        <v>7.5</v>
      </c>
      <c r="E311" s="191">
        <v>3.006E-2</v>
      </c>
      <c r="F311" s="192">
        <f t="shared" si="509"/>
        <v>6.98</v>
      </c>
      <c r="G311" s="191">
        <v>10</v>
      </c>
      <c r="H311" s="191">
        <v>2.9669999999999998E-2</v>
      </c>
      <c r="I311" s="192">
        <f t="shared" si="510"/>
        <v>9.19</v>
      </c>
      <c r="J311" s="193">
        <f t="shared" ref="J311:J312" si="519">I311-F311</f>
        <v>2.21</v>
      </c>
      <c r="K311" s="191">
        <v>1.17</v>
      </c>
      <c r="M311" s="194">
        <f t="shared" si="512"/>
        <v>1.04E-2</v>
      </c>
      <c r="N311" s="248"/>
      <c r="O311" s="248"/>
    </row>
    <row r="312" spans="1:15">
      <c r="B312" s="240" t="s">
        <v>334</v>
      </c>
      <c r="C312" s="191">
        <v>10.0052</v>
      </c>
      <c r="D312" s="191">
        <v>8.2200000000000006</v>
      </c>
      <c r="E312" s="191">
        <v>3.039E-2</v>
      </c>
      <c r="F312" s="192">
        <f t="shared" si="509"/>
        <v>7.73</v>
      </c>
      <c r="G312" s="191">
        <v>10</v>
      </c>
      <c r="H312" s="191">
        <v>3.0120000000000001E-2</v>
      </c>
      <c r="I312" s="192">
        <f t="shared" si="510"/>
        <v>9.33</v>
      </c>
      <c r="J312" s="193">
        <f t="shared" si="519"/>
        <v>1.6</v>
      </c>
      <c r="K312" s="191">
        <v>1.2</v>
      </c>
      <c r="M312" s="194">
        <f t="shared" si="512"/>
        <v>4.0000000000000001E-3</v>
      </c>
      <c r="N312" s="248">
        <f t="shared" ref="N312" si="520">(M312+M313)/2</f>
        <v>0</v>
      </c>
      <c r="O312" s="248" t="e">
        <f t="shared" ref="O312" si="521">(M313-M312)*100/N312</f>
        <v>#DIV/0!</v>
      </c>
    </row>
    <row r="313" spans="1:15">
      <c r="B313" s="241"/>
      <c r="C313" s="191">
        <v>10.006600000000001</v>
      </c>
      <c r="D313" s="191">
        <v>8.1999999999999993</v>
      </c>
      <c r="E313" s="191">
        <v>3.039E-2</v>
      </c>
      <c r="F313" s="192">
        <f t="shared" si="509"/>
        <v>7.72</v>
      </c>
      <c r="G313" s="191">
        <v>10</v>
      </c>
      <c r="H313" s="191">
        <v>3.0120000000000001E-2</v>
      </c>
      <c r="I313" s="192">
        <f t="shared" si="510"/>
        <v>9.33</v>
      </c>
      <c r="J313" s="193">
        <f t="shared" ref="J313:J314" si="522">I313-F313</f>
        <v>1.61</v>
      </c>
      <c r="K313" s="191">
        <v>1.2</v>
      </c>
      <c r="M313" s="194">
        <f t="shared" si="512"/>
        <v>4.1000000000000003E-3</v>
      </c>
      <c r="N313" s="248"/>
      <c r="O313" s="248"/>
    </row>
    <row r="314" spans="1:15">
      <c r="A314" s="191">
        <v>10.130000000000001</v>
      </c>
      <c r="B314" s="240" t="s">
        <v>331</v>
      </c>
      <c r="C314" s="191">
        <v>1.0017</v>
      </c>
      <c r="D314" s="191">
        <v>7.6</v>
      </c>
      <c r="E314" s="191">
        <v>3.039E-2</v>
      </c>
      <c r="F314" s="192">
        <f t="shared" ref="F314:F317" si="523">D314*E314/0.0323</f>
        <v>7.15</v>
      </c>
      <c r="G314" s="191">
        <v>20</v>
      </c>
      <c r="H314" s="191">
        <v>3.0120000000000001E-2</v>
      </c>
      <c r="I314" s="192">
        <f t="shared" ref="I314:I317" si="524">G314*H314/0.0323</f>
        <v>18.649999999999999</v>
      </c>
      <c r="J314" s="193">
        <f t="shared" si="522"/>
        <v>11.5</v>
      </c>
      <c r="K314" s="191">
        <v>0.65</v>
      </c>
      <c r="M314" s="194">
        <f t="shared" ref="M314:M317" si="525">(I314-F314-K314)*0.1/C314</f>
        <v>1.0831999999999999</v>
      </c>
      <c r="N314" s="248">
        <f t="shared" ref="N314" si="526">(M314+M315)/2</f>
        <v>1.08</v>
      </c>
      <c r="O314" s="248">
        <f t="shared" ref="O314" si="527">(M315-M314)*100/N314</f>
        <v>-0.34</v>
      </c>
    </row>
    <row r="315" spans="1:15">
      <c r="B315" s="241"/>
      <c r="C315" s="191">
        <v>1.0023</v>
      </c>
      <c r="D315" s="191">
        <v>7.63</v>
      </c>
      <c r="E315" s="191">
        <v>3.039E-2</v>
      </c>
      <c r="F315" s="192">
        <f t="shared" si="523"/>
        <v>7.18</v>
      </c>
      <c r="G315" s="191">
        <v>20</v>
      </c>
      <c r="H315" s="191">
        <v>3.0120000000000001E-2</v>
      </c>
      <c r="I315" s="192">
        <f t="shared" si="524"/>
        <v>18.649999999999999</v>
      </c>
      <c r="J315" s="193">
        <f t="shared" ref="J315:J317" si="528">I315-F315</f>
        <v>11.47</v>
      </c>
      <c r="K315" s="191">
        <v>0.65</v>
      </c>
      <c r="M315" s="194">
        <f t="shared" si="525"/>
        <v>1.0794999999999999</v>
      </c>
      <c r="N315" s="248"/>
      <c r="O315" s="248"/>
    </row>
    <row r="316" spans="1:15">
      <c r="B316" s="240" t="s">
        <v>332</v>
      </c>
      <c r="C316" s="191">
        <v>1.0071000000000001</v>
      </c>
      <c r="E316" s="191">
        <v>3.039E-2</v>
      </c>
      <c r="F316" s="192">
        <f t="shared" si="523"/>
        <v>0</v>
      </c>
      <c r="H316" s="191">
        <v>3.0120000000000001E-2</v>
      </c>
      <c r="I316" s="192">
        <f t="shared" si="524"/>
        <v>0</v>
      </c>
      <c r="J316" s="193">
        <f t="shared" si="528"/>
        <v>0</v>
      </c>
      <c r="K316" s="191">
        <v>1.2</v>
      </c>
      <c r="M316" s="194">
        <f t="shared" si="525"/>
        <v>-0.1192</v>
      </c>
      <c r="N316" s="248" t="e">
        <f t="shared" ref="N316" si="529">(M316+M317)/2</f>
        <v>#DIV/0!</v>
      </c>
      <c r="O316" s="248" t="e">
        <f t="shared" ref="O316" si="530">(M317-M316)*100/N316</f>
        <v>#DIV/0!</v>
      </c>
    </row>
    <row r="317" spans="1:15">
      <c r="B317" s="241"/>
      <c r="E317" s="191">
        <v>3.039E-2</v>
      </c>
      <c r="F317" s="192">
        <f t="shared" si="523"/>
        <v>0</v>
      </c>
      <c r="H317" s="191">
        <v>3.0120000000000001E-2</v>
      </c>
      <c r="I317" s="192">
        <f t="shared" si="524"/>
        <v>0</v>
      </c>
      <c r="J317" s="193">
        <f t="shared" si="528"/>
        <v>0</v>
      </c>
      <c r="K317" s="191">
        <v>1.2</v>
      </c>
      <c r="M317" s="194" t="e">
        <f t="shared" si="525"/>
        <v>#DIV/0!</v>
      </c>
      <c r="N317" s="248"/>
      <c r="O317" s="248"/>
    </row>
    <row r="318" spans="1:15">
      <c r="A318" s="191">
        <v>10.16</v>
      </c>
      <c r="B318" s="240" t="s">
        <v>335</v>
      </c>
      <c r="C318" s="191">
        <v>10.005599999999999</v>
      </c>
      <c r="D318" s="191">
        <v>7.8</v>
      </c>
      <c r="E318" s="191">
        <v>3.039E-2</v>
      </c>
      <c r="F318" s="192">
        <f t="shared" ref="F318:F319" si="531">D318*E318/0.0323</f>
        <v>7.34</v>
      </c>
      <c r="G318" s="191">
        <v>10</v>
      </c>
      <c r="H318" s="191">
        <v>3.0120000000000001E-2</v>
      </c>
      <c r="I318" s="192">
        <f t="shared" ref="I318:I319" si="532">G318*H318/0.0323</f>
        <v>9.33</v>
      </c>
      <c r="J318" s="193">
        <f t="shared" ref="J318:J319" si="533">I318-F318</f>
        <v>1.99</v>
      </c>
      <c r="K318" s="191">
        <v>1.1599999999999999</v>
      </c>
      <c r="M318" s="194">
        <f t="shared" ref="M318:M319" si="534">(I318-F318-K318)*0.1/C318</f>
        <v>8.3000000000000001E-3</v>
      </c>
      <c r="N318" s="248">
        <f t="shared" ref="N318" si="535">(M318+M319)/2</f>
        <v>0.01</v>
      </c>
      <c r="O318" s="248">
        <f t="shared" ref="O318" si="536">(M319-M318)*100/N318</f>
        <v>-3</v>
      </c>
    </row>
    <row r="319" spans="1:15">
      <c r="B319" s="241"/>
      <c r="C319" s="191">
        <v>10.0046</v>
      </c>
      <c r="D319" s="191">
        <v>7.83</v>
      </c>
      <c r="E319" s="191">
        <v>3.039E-2</v>
      </c>
      <c r="F319" s="192">
        <f t="shared" si="531"/>
        <v>7.37</v>
      </c>
      <c r="G319" s="191">
        <v>10</v>
      </c>
      <c r="H319" s="191">
        <v>3.0120000000000001E-2</v>
      </c>
      <c r="I319" s="192">
        <f t="shared" si="532"/>
        <v>9.33</v>
      </c>
      <c r="J319" s="193">
        <f t="shared" si="533"/>
        <v>1.96</v>
      </c>
      <c r="K319" s="191">
        <v>1.1599999999999999</v>
      </c>
      <c r="M319" s="194">
        <f t="shared" si="534"/>
        <v>8.0000000000000002E-3</v>
      </c>
      <c r="N319" s="248"/>
      <c r="O319" s="248"/>
    </row>
    <row r="320" spans="1:15">
      <c r="A320" s="191">
        <v>10.23</v>
      </c>
      <c r="B320" s="240" t="s">
        <v>336</v>
      </c>
      <c r="C320" s="191">
        <v>10.005599999999999</v>
      </c>
      <c r="D320" s="191">
        <v>7.5</v>
      </c>
      <c r="E320" s="191">
        <v>3.039E-2</v>
      </c>
      <c r="F320" s="192">
        <f t="shared" ref="F320:F321" si="537">D320*E320/0.0323</f>
        <v>7.06</v>
      </c>
      <c r="G320" s="191">
        <v>10</v>
      </c>
      <c r="H320" s="191">
        <v>3.0120000000000001E-2</v>
      </c>
      <c r="I320" s="192">
        <f t="shared" ref="I320:I321" si="538">G320*H320/0.0323</f>
        <v>9.33</v>
      </c>
      <c r="J320" s="193">
        <f t="shared" ref="J320:J321" si="539">I320-F320</f>
        <v>2.27</v>
      </c>
      <c r="K320" s="191">
        <v>1.18</v>
      </c>
      <c r="M320" s="194">
        <f t="shared" ref="M320:M321" si="540">(I320-F320-K320)*0.1/C320</f>
        <v>1.09E-2</v>
      </c>
      <c r="N320" s="251">
        <f t="shared" ref="N320" si="541">(M320+M321)/2</f>
        <v>1.0999999999999999E-2</v>
      </c>
      <c r="O320" s="248">
        <f t="shared" ref="O320" si="542">(M321-M320)*100/N320</f>
        <v>-1.82</v>
      </c>
    </row>
    <row r="321" spans="1:15">
      <c r="B321" s="241"/>
      <c r="C321" s="191">
        <v>10.004799999999999</v>
      </c>
      <c r="D321" s="191">
        <v>7.53</v>
      </c>
      <c r="E321" s="191">
        <v>3.039E-2</v>
      </c>
      <c r="F321" s="192">
        <f t="shared" si="537"/>
        <v>7.08</v>
      </c>
      <c r="G321" s="191">
        <v>10</v>
      </c>
      <c r="H321" s="191">
        <v>3.0120000000000001E-2</v>
      </c>
      <c r="I321" s="192">
        <f t="shared" si="538"/>
        <v>9.33</v>
      </c>
      <c r="J321" s="193">
        <f t="shared" si="539"/>
        <v>2.25</v>
      </c>
      <c r="K321" s="191">
        <v>1.18</v>
      </c>
      <c r="M321" s="194">
        <f t="shared" si="540"/>
        <v>1.0699999999999999E-2</v>
      </c>
      <c r="N321" s="251"/>
      <c r="O321" s="248"/>
    </row>
    <row r="322" spans="1:15">
      <c r="A322" s="206">
        <v>10.3</v>
      </c>
      <c r="B322" s="240" t="s">
        <v>337</v>
      </c>
      <c r="C322" s="191">
        <v>1.0018</v>
      </c>
      <c r="D322" s="191">
        <v>8.5</v>
      </c>
      <c r="E322" s="191">
        <v>3.039E-2</v>
      </c>
      <c r="F322" s="192">
        <f t="shared" ref="F322:F325" si="543">D322*E322/0.0323</f>
        <v>8</v>
      </c>
      <c r="G322" s="191">
        <v>25</v>
      </c>
      <c r="H322" s="191">
        <v>3.0120000000000001E-2</v>
      </c>
      <c r="I322" s="192">
        <f t="shared" ref="I322:I325" si="544">G322*H322/0.0323</f>
        <v>23.31</v>
      </c>
      <c r="J322" s="193">
        <f t="shared" ref="J322:J325" si="545">I322-F322</f>
        <v>15.31</v>
      </c>
      <c r="K322" s="191">
        <v>0.78</v>
      </c>
      <c r="M322" s="194">
        <f t="shared" ref="M322:M325" si="546">(I322-F322-K322)*0.1/C322</f>
        <v>1.4503999999999999</v>
      </c>
      <c r="N322" s="251">
        <f t="shared" ref="N322" si="547">(M322+M323)/2</f>
        <v>1.448</v>
      </c>
      <c r="O322" s="248">
        <f t="shared" ref="O322" si="548">(M323-M322)*100/N322</f>
        <v>-0.34</v>
      </c>
    </row>
    <row r="323" spans="1:15">
      <c r="B323" s="241"/>
      <c r="C323" s="191">
        <v>1.0052000000000001</v>
      </c>
      <c r="D323" s="191">
        <v>8.5</v>
      </c>
      <c r="E323" s="191">
        <v>3.039E-2</v>
      </c>
      <c r="F323" s="192">
        <f t="shared" si="543"/>
        <v>8</v>
      </c>
      <c r="G323" s="191">
        <v>25</v>
      </c>
      <c r="H323" s="191">
        <v>3.0120000000000001E-2</v>
      </c>
      <c r="I323" s="192">
        <f t="shared" si="544"/>
        <v>23.31</v>
      </c>
      <c r="J323" s="193">
        <f t="shared" si="545"/>
        <v>15.31</v>
      </c>
      <c r="K323" s="191">
        <v>0.78</v>
      </c>
      <c r="M323" s="194">
        <f t="shared" si="546"/>
        <v>1.4455</v>
      </c>
      <c r="N323" s="251"/>
      <c r="O323" s="248"/>
    </row>
    <row r="324" spans="1:15">
      <c r="B324" s="240" t="s">
        <v>338</v>
      </c>
      <c r="C324" s="191">
        <v>1.0001</v>
      </c>
      <c r="D324" s="191">
        <v>6.3</v>
      </c>
      <c r="E324" s="191">
        <v>3.039E-2</v>
      </c>
      <c r="F324" s="192">
        <f t="shared" si="543"/>
        <v>5.93</v>
      </c>
      <c r="G324" s="191">
        <v>30</v>
      </c>
      <c r="H324" s="191">
        <v>3.0120000000000001E-2</v>
      </c>
      <c r="I324" s="192">
        <f t="shared" si="544"/>
        <v>27.98</v>
      </c>
      <c r="J324" s="193">
        <f t="shared" si="545"/>
        <v>22.05</v>
      </c>
      <c r="K324" s="191">
        <v>0.86</v>
      </c>
      <c r="M324" s="194">
        <f t="shared" si="546"/>
        <v>2.1187999999999998</v>
      </c>
      <c r="N324" s="251">
        <f t="shared" ref="N324" si="549">(M324+M325)/2</f>
        <v>2.1160000000000001</v>
      </c>
      <c r="O324" s="248">
        <f t="shared" ref="O324" si="550">(M325-M324)*100/N324</f>
        <v>-0.27</v>
      </c>
    </row>
    <row r="325" spans="1:15">
      <c r="B325" s="241"/>
      <c r="C325" s="191">
        <v>1.0019</v>
      </c>
      <c r="D325" s="191">
        <v>6.32</v>
      </c>
      <c r="E325" s="191">
        <v>3.039E-2</v>
      </c>
      <c r="F325" s="192">
        <f t="shared" si="543"/>
        <v>5.95</v>
      </c>
      <c r="G325" s="191">
        <v>30</v>
      </c>
      <c r="H325" s="191">
        <v>3.0120000000000001E-2</v>
      </c>
      <c r="I325" s="192">
        <f t="shared" si="544"/>
        <v>27.98</v>
      </c>
      <c r="J325" s="193">
        <f t="shared" si="545"/>
        <v>22.03</v>
      </c>
      <c r="K325" s="191">
        <v>0.86</v>
      </c>
      <c r="M325" s="194">
        <f t="shared" si="546"/>
        <v>2.113</v>
      </c>
      <c r="N325" s="251"/>
      <c r="O325" s="248"/>
    </row>
    <row r="326" spans="1:15">
      <c r="B326" s="240"/>
      <c r="C326" s="191">
        <v>1</v>
      </c>
      <c r="D326" s="191">
        <v>0.7</v>
      </c>
      <c r="E326" s="191">
        <v>3.039E-2</v>
      </c>
      <c r="F326" s="192">
        <f t="shared" ref="F326:F327" si="551">D326*E326/0.0323</f>
        <v>0.66</v>
      </c>
      <c r="G326" s="191">
        <v>15</v>
      </c>
      <c r="H326" s="191">
        <v>3.0120000000000001E-2</v>
      </c>
      <c r="I326" s="192">
        <f t="shared" ref="I326:I327" si="552">G326*H326/0.0323</f>
        <v>13.99</v>
      </c>
      <c r="J326" s="193">
        <f t="shared" ref="J326:J327" si="553">I326-F326</f>
        <v>13.33</v>
      </c>
      <c r="K326" s="191">
        <v>0.71</v>
      </c>
      <c r="M326" s="194">
        <f t="shared" ref="M326:M327" si="554">(I326-F326-K326)*0.1/C326</f>
        <v>1.262</v>
      </c>
      <c r="N326" s="251" t="e">
        <f t="shared" ref="N326" si="555">(M326+M327)/2</f>
        <v>#DIV/0!</v>
      </c>
      <c r="O326" s="248" t="e">
        <f t="shared" ref="O326" si="556">(M327-M326)*100/N326</f>
        <v>#DIV/0!</v>
      </c>
    </row>
    <row r="327" spans="1:15">
      <c r="B327" s="241"/>
      <c r="E327" s="191">
        <v>3.039E-2</v>
      </c>
      <c r="F327" s="192">
        <f t="shared" si="551"/>
        <v>0</v>
      </c>
      <c r="G327" s="191">
        <v>30</v>
      </c>
      <c r="H327" s="191">
        <v>3.0120000000000001E-2</v>
      </c>
      <c r="I327" s="192">
        <f t="shared" si="552"/>
        <v>27.98</v>
      </c>
      <c r="J327" s="193">
        <f t="shared" si="553"/>
        <v>27.98</v>
      </c>
      <c r="K327" s="191">
        <v>0.86</v>
      </c>
      <c r="M327" s="194" t="e">
        <f t="shared" si="554"/>
        <v>#DIV/0!</v>
      </c>
      <c r="N327" s="251"/>
      <c r="O327" s="248"/>
    </row>
    <row r="328" spans="1:15">
      <c r="A328" s="191">
        <v>11.4</v>
      </c>
      <c r="B328" s="240" t="s">
        <v>339</v>
      </c>
      <c r="C328" s="191">
        <v>10.006500000000001</v>
      </c>
      <c r="D328" s="191">
        <v>7.55</v>
      </c>
      <c r="E328" s="191">
        <v>3.039E-2</v>
      </c>
      <c r="F328" s="192">
        <f t="shared" ref="F328:F329" si="557">D328*E328/0.0323</f>
        <v>7.1</v>
      </c>
      <c r="G328" s="191">
        <v>10</v>
      </c>
      <c r="H328" s="191">
        <v>3.0120000000000001E-2</v>
      </c>
      <c r="I328" s="192">
        <f t="shared" ref="I328:I329" si="558">G328*H328/0.0323</f>
        <v>9.33</v>
      </c>
      <c r="J328" s="193">
        <f t="shared" ref="J328:J329" si="559">I328-F328</f>
        <v>2.23</v>
      </c>
      <c r="K328" s="191">
        <v>1.17</v>
      </c>
      <c r="M328" s="194">
        <f t="shared" ref="M328:M329" si="560">(I328-F328-K328)*0.1/C328</f>
        <v>1.06E-2</v>
      </c>
      <c r="N328" s="251">
        <f t="shared" ref="N328" si="561">(M328+M329)/2</f>
        <v>0.01</v>
      </c>
      <c r="O328" s="248">
        <f t="shared" ref="O328" si="562">(M329-M328)*100/N328</f>
        <v>-5</v>
      </c>
    </row>
    <row r="329" spans="1:15">
      <c r="B329" s="241"/>
      <c r="C329" s="191">
        <v>10.0032</v>
      </c>
      <c r="D329" s="191">
        <v>7.6</v>
      </c>
      <c r="E329" s="191">
        <v>3.039E-2</v>
      </c>
      <c r="F329" s="192">
        <f t="shared" si="557"/>
        <v>7.15</v>
      </c>
      <c r="G329" s="191">
        <v>10</v>
      </c>
      <c r="H329" s="191">
        <v>3.0120000000000001E-2</v>
      </c>
      <c r="I329" s="192">
        <f t="shared" si="558"/>
        <v>9.33</v>
      </c>
      <c r="J329" s="193">
        <f t="shared" si="559"/>
        <v>2.1800000000000002</v>
      </c>
      <c r="K329" s="191">
        <v>1.17</v>
      </c>
      <c r="M329" s="194">
        <f t="shared" si="560"/>
        <v>1.01E-2</v>
      </c>
      <c r="N329" s="251"/>
      <c r="O329" s="248"/>
    </row>
    <row r="330" spans="1:15">
      <c r="A330" s="191">
        <v>11.14</v>
      </c>
      <c r="B330" s="240" t="s">
        <v>340</v>
      </c>
      <c r="C330" s="191">
        <v>10.005599999999999</v>
      </c>
      <c r="D330" s="191">
        <v>7.85</v>
      </c>
      <c r="E330" s="191">
        <v>3.039E-2</v>
      </c>
      <c r="F330" s="192">
        <f t="shared" ref="F330:F331" si="563">D330*E330/0.0323</f>
        <v>7.39</v>
      </c>
      <c r="G330" s="191">
        <v>10</v>
      </c>
      <c r="H330" s="191">
        <v>3.0120000000000001E-2</v>
      </c>
      <c r="I330" s="192">
        <f t="shared" ref="I330:I331" si="564">G330*H330/0.0323</f>
        <v>9.33</v>
      </c>
      <c r="J330" s="193">
        <f t="shared" ref="J330:J331" si="565">I330-F330</f>
        <v>1.94</v>
      </c>
      <c r="K330" s="191">
        <v>1.1599999999999999</v>
      </c>
      <c r="M330" s="194">
        <f t="shared" ref="M330:M331" si="566">(I330-F330-K330)*0.1/C330</f>
        <v>7.7999999999999996E-3</v>
      </c>
      <c r="N330" s="251">
        <f t="shared" ref="N330" si="567">(M330+M331)/2</f>
        <v>8.0000000000000002E-3</v>
      </c>
      <c r="O330" s="248">
        <f t="shared" ref="O330" si="568">(M331-M330)*100/N330</f>
        <v>-3.75</v>
      </c>
    </row>
    <row r="331" spans="1:15">
      <c r="B331" s="241"/>
      <c r="C331" s="191">
        <v>10.005800000000001</v>
      </c>
      <c r="D331" s="191">
        <v>7.89</v>
      </c>
      <c r="E331" s="191">
        <v>3.039E-2</v>
      </c>
      <c r="F331" s="192">
        <f t="shared" si="563"/>
        <v>7.42</v>
      </c>
      <c r="G331" s="191">
        <v>10</v>
      </c>
      <c r="H331" s="191">
        <v>3.0120000000000001E-2</v>
      </c>
      <c r="I331" s="192">
        <f t="shared" si="564"/>
        <v>9.33</v>
      </c>
      <c r="J331" s="193">
        <f t="shared" si="565"/>
        <v>1.91</v>
      </c>
      <c r="K331" s="191">
        <v>1.1599999999999999</v>
      </c>
      <c r="M331" s="194">
        <f t="shared" si="566"/>
        <v>7.4999999999999997E-3</v>
      </c>
      <c r="N331" s="251"/>
      <c r="O331" s="248"/>
    </row>
    <row r="332" spans="1:15">
      <c r="A332" s="191">
        <v>11.26</v>
      </c>
      <c r="B332" s="240" t="s">
        <v>341</v>
      </c>
      <c r="C332" s="191">
        <v>10.0009</v>
      </c>
      <c r="D332" s="191">
        <v>8.6999999999999993</v>
      </c>
      <c r="E332" s="191">
        <v>3.039E-2</v>
      </c>
      <c r="F332" s="192">
        <f t="shared" ref="F332:F333" si="569">D332*E332/0.0323</f>
        <v>8.19</v>
      </c>
      <c r="G332" s="191">
        <v>10</v>
      </c>
      <c r="H332" s="191">
        <v>3.0120000000000001E-2</v>
      </c>
      <c r="I332" s="192">
        <f t="shared" ref="I332:I333" si="570">G332*H332/0.0323</f>
        <v>9.33</v>
      </c>
      <c r="J332" s="193">
        <f t="shared" ref="J332:J333" si="571">I332-F332</f>
        <v>1.1399999999999999</v>
      </c>
      <c r="K332" s="191">
        <v>1.1200000000000001</v>
      </c>
      <c r="M332" s="194">
        <f t="shared" ref="M332:M333" si="572">(I332-F332-K332)*0.1/C332</f>
        <v>2.0000000000000001E-4</v>
      </c>
      <c r="N332" s="251">
        <f t="shared" ref="N332" si="573">(M332+M333)/2</f>
        <v>0</v>
      </c>
      <c r="O332" s="248" t="e">
        <f t="shared" ref="O332" si="574">(M333-M332)*100/N332</f>
        <v>#DIV/0!</v>
      </c>
    </row>
    <row r="333" spans="1:15">
      <c r="B333" s="241"/>
      <c r="C333" s="191">
        <v>10.0054</v>
      </c>
      <c r="D333" s="191">
        <v>8.6999999999999993</v>
      </c>
      <c r="E333" s="191">
        <v>3.039E-2</v>
      </c>
      <c r="F333" s="192">
        <f t="shared" si="569"/>
        <v>8.19</v>
      </c>
      <c r="G333" s="191">
        <v>10</v>
      </c>
      <c r="H333" s="191">
        <v>3.0120000000000001E-2</v>
      </c>
      <c r="I333" s="192">
        <f t="shared" si="570"/>
        <v>9.33</v>
      </c>
      <c r="J333" s="193">
        <f t="shared" si="571"/>
        <v>1.1399999999999999</v>
      </c>
      <c r="K333" s="191">
        <v>1.1200000000000001</v>
      </c>
      <c r="M333" s="194">
        <f t="shared" si="572"/>
        <v>2.0000000000000001E-4</v>
      </c>
      <c r="N333" s="251"/>
      <c r="O333" s="248"/>
    </row>
    <row r="334" spans="1:15">
      <c r="B334" s="240" t="s">
        <v>342</v>
      </c>
      <c r="C334" s="191">
        <v>10.0032</v>
      </c>
      <c r="D334" s="191">
        <v>6</v>
      </c>
      <c r="E334" s="191">
        <v>3.039E-2</v>
      </c>
      <c r="F334" s="192">
        <f t="shared" ref="F334:F337" si="575">D334*E334/0.0323</f>
        <v>5.65</v>
      </c>
      <c r="G334" s="191">
        <v>10</v>
      </c>
      <c r="H334" s="191">
        <v>3.0120000000000001E-2</v>
      </c>
      <c r="I334" s="192">
        <f t="shared" ref="I334:I337" si="576">G334*H334/0.0323</f>
        <v>9.33</v>
      </c>
      <c r="J334" s="193">
        <f t="shared" ref="J334:J363" si="577">I334-F334</f>
        <v>3.68</v>
      </c>
      <c r="K334" s="191">
        <v>1.26</v>
      </c>
      <c r="M334" s="194">
        <f t="shared" ref="M334:M343" si="578">(I334-F334-K334)*0.1/C334</f>
        <v>2.4199999999999999E-2</v>
      </c>
      <c r="N334" s="251">
        <f t="shared" ref="N334" si="579">(M334+M335)/2</f>
        <v>2.4E-2</v>
      </c>
      <c r="O334" s="248">
        <f t="shared" ref="O334" si="580">(M335-M334)*100/N334</f>
        <v>-1.67</v>
      </c>
    </row>
    <row r="335" spans="1:15">
      <c r="B335" s="241"/>
      <c r="C335" s="191">
        <v>10.001899999999999</v>
      </c>
      <c r="D335" s="191">
        <v>6.05</v>
      </c>
      <c r="E335" s="191">
        <v>3.039E-2</v>
      </c>
      <c r="F335" s="192">
        <f t="shared" si="575"/>
        <v>5.69</v>
      </c>
      <c r="G335" s="191">
        <v>10</v>
      </c>
      <c r="H335" s="191">
        <v>3.0120000000000001E-2</v>
      </c>
      <c r="I335" s="192">
        <f t="shared" si="576"/>
        <v>9.33</v>
      </c>
      <c r="J335" s="193">
        <f t="shared" si="577"/>
        <v>3.64</v>
      </c>
      <c r="K335" s="191">
        <v>1.26</v>
      </c>
      <c r="M335" s="194">
        <f t="shared" si="578"/>
        <v>2.3800000000000002E-2</v>
      </c>
      <c r="N335" s="251"/>
      <c r="O335" s="248"/>
    </row>
    <row r="336" spans="1:15">
      <c r="B336" s="240" t="s">
        <v>343</v>
      </c>
      <c r="C336" s="191">
        <v>10.003500000000001</v>
      </c>
      <c r="D336" s="191">
        <v>6.5</v>
      </c>
      <c r="E336" s="191">
        <v>3.039E-2</v>
      </c>
      <c r="F336" s="192">
        <f t="shared" si="575"/>
        <v>6.12</v>
      </c>
      <c r="G336" s="191">
        <v>10</v>
      </c>
      <c r="H336" s="191">
        <v>3.0120000000000001E-2</v>
      </c>
      <c r="I336" s="192">
        <f t="shared" si="576"/>
        <v>9.33</v>
      </c>
      <c r="J336" s="193">
        <f t="shared" si="577"/>
        <v>3.21</v>
      </c>
      <c r="K336" s="191">
        <v>1.23</v>
      </c>
      <c r="M336" s="194">
        <f t="shared" si="578"/>
        <v>1.9800000000000002E-2</v>
      </c>
      <c r="N336" s="251">
        <f t="shared" ref="N336:N342" si="581">(M336+M337)/2</f>
        <v>0.02</v>
      </c>
      <c r="O336" s="248">
        <f t="shared" ref="O336:O362" si="582">(M337-M336)*100/N336</f>
        <v>1</v>
      </c>
    </row>
    <row r="337" spans="1:15">
      <c r="B337" s="241"/>
      <c r="C337" s="191">
        <v>10.0007</v>
      </c>
      <c r="D337" s="191">
        <v>6.48</v>
      </c>
      <c r="E337" s="191">
        <v>3.039E-2</v>
      </c>
      <c r="F337" s="192">
        <f t="shared" si="575"/>
        <v>6.1</v>
      </c>
      <c r="G337" s="191">
        <v>10</v>
      </c>
      <c r="H337" s="191">
        <v>3.0120000000000001E-2</v>
      </c>
      <c r="I337" s="192">
        <f t="shared" si="576"/>
        <v>9.33</v>
      </c>
      <c r="J337" s="193">
        <f t="shared" si="577"/>
        <v>3.23</v>
      </c>
      <c r="K337" s="191">
        <v>1.23</v>
      </c>
      <c r="M337" s="194">
        <f t="shared" si="578"/>
        <v>0.02</v>
      </c>
      <c r="N337" s="251"/>
      <c r="O337" s="248"/>
    </row>
    <row r="338" spans="1:15">
      <c r="A338" s="191">
        <v>12.11</v>
      </c>
      <c r="B338" s="240" t="s">
        <v>344</v>
      </c>
      <c r="C338" s="191">
        <v>10.0025</v>
      </c>
      <c r="D338" s="191">
        <v>14</v>
      </c>
      <c r="E338" s="191">
        <v>3.039E-2</v>
      </c>
      <c r="F338" s="192">
        <f t="shared" ref="F338:F363" si="583">D338*E338/0.0323</f>
        <v>13.17</v>
      </c>
      <c r="G338" s="191">
        <v>20</v>
      </c>
      <c r="H338" s="191">
        <v>3.0120000000000001E-2</v>
      </c>
      <c r="I338" s="192">
        <f t="shared" ref="I338:I348" si="584">G338*H338/0.0323</f>
        <v>18.649999999999999</v>
      </c>
      <c r="J338" s="193">
        <f t="shared" si="577"/>
        <v>5.48</v>
      </c>
      <c r="K338" s="191">
        <v>1.36</v>
      </c>
      <c r="M338" s="194">
        <f t="shared" si="578"/>
        <v>4.1200000000000001E-2</v>
      </c>
      <c r="N338" s="251">
        <f t="shared" si="581"/>
        <v>0.04</v>
      </c>
      <c r="O338" s="248">
        <f t="shared" si="582"/>
        <v>-5.5</v>
      </c>
    </row>
    <row r="339" spans="1:15">
      <c r="B339" s="241"/>
      <c r="C339" s="191">
        <v>10.0052</v>
      </c>
      <c r="D339" s="191">
        <v>14.25</v>
      </c>
      <c r="E339" s="191">
        <v>3.039E-2</v>
      </c>
      <c r="F339" s="192">
        <f t="shared" si="583"/>
        <v>13.41</v>
      </c>
      <c r="G339" s="191">
        <v>20</v>
      </c>
      <c r="H339" s="191">
        <v>3.0120000000000001E-2</v>
      </c>
      <c r="I339" s="192">
        <f t="shared" si="584"/>
        <v>18.649999999999999</v>
      </c>
      <c r="J339" s="193">
        <f t="shared" si="577"/>
        <v>5.24</v>
      </c>
      <c r="K339" s="191">
        <v>1.34</v>
      </c>
      <c r="M339" s="194">
        <f t="shared" si="578"/>
        <v>3.9E-2</v>
      </c>
      <c r="N339" s="251"/>
      <c r="O339" s="248"/>
    </row>
    <row r="340" spans="1:15">
      <c r="B340" s="240" t="s">
        <v>345</v>
      </c>
      <c r="C340" s="191">
        <v>10.0015</v>
      </c>
      <c r="D340" s="191">
        <v>10.55</v>
      </c>
      <c r="E340" s="191">
        <v>3.039E-2</v>
      </c>
      <c r="F340" s="192">
        <f t="shared" si="583"/>
        <v>9.93</v>
      </c>
      <c r="G340" s="191">
        <v>15</v>
      </c>
      <c r="H340" s="191">
        <v>3.0120000000000001E-2</v>
      </c>
      <c r="I340" s="192">
        <f t="shared" si="584"/>
        <v>13.99</v>
      </c>
      <c r="J340" s="193">
        <f t="shared" si="577"/>
        <v>4.0599999999999996</v>
      </c>
      <c r="K340" s="191">
        <v>1.28</v>
      </c>
      <c r="M340" s="194">
        <f t="shared" si="578"/>
        <v>2.7799999999999998E-2</v>
      </c>
      <c r="N340" s="251">
        <f t="shared" si="581"/>
        <v>2.8000000000000001E-2</v>
      </c>
      <c r="O340" s="248">
        <f t="shared" si="582"/>
        <v>-1.43</v>
      </c>
    </row>
    <row r="341" spans="1:15">
      <c r="B341" s="241"/>
      <c r="C341" s="191">
        <v>10.001099999999999</v>
      </c>
      <c r="D341" s="191">
        <v>10.6</v>
      </c>
      <c r="E341" s="191">
        <v>3.039E-2</v>
      </c>
      <c r="F341" s="192">
        <f t="shared" si="583"/>
        <v>9.9700000000000006</v>
      </c>
      <c r="G341" s="191">
        <v>15</v>
      </c>
      <c r="H341" s="191">
        <v>3.0120000000000001E-2</v>
      </c>
      <c r="I341" s="192">
        <f t="shared" si="584"/>
        <v>13.99</v>
      </c>
      <c r="J341" s="193">
        <f t="shared" si="577"/>
        <v>4.0199999999999996</v>
      </c>
      <c r="K341" s="191">
        <v>1.28</v>
      </c>
      <c r="M341" s="194">
        <f t="shared" si="578"/>
        <v>2.7400000000000001E-2</v>
      </c>
      <c r="N341" s="251"/>
      <c r="O341" s="248"/>
    </row>
    <row r="342" spans="1:15">
      <c r="A342" s="191">
        <v>12.12</v>
      </c>
      <c r="B342" s="240" t="s">
        <v>346</v>
      </c>
      <c r="C342" s="191">
        <v>5.0025000000000004</v>
      </c>
      <c r="D342" s="191">
        <v>11.75</v>
      </c>
      <c r="E342" s="191">
        <v>3.039E-2</v>
      </c>
      <c r="F342" s="192">
        <f t="shared" si="583"/>
        <v>11.06</v>
      </c>
      <c r="G342" s="191">
        <v>20</v>
      </c>
      <c r="H342" s="191">
        <v>3.0120000000000001E-2</v>
      </c>
      <c r="I342" s="192">
        <f t="shared" si="584"/>
        <v>18.649999999999999</v>
      </c>
      <c r="J342" s="193">
        <f t="shared" si="577"/>
        <v>7.59</v>
      </c>
      <c r="K342" s="191">
        <v>0.92</v>
      </c>
      <c r="M342" s="207">
        <f t="shared" si="578"/>
        <v>0.13300000000000001</v>
      </c>
      <c r="N342" s="248">
        <f t="shared" si="581"/>
        <v>0.13</v>
      </c>
      <c r="O342" s="248">
        <f t="shared" si="582"/>
        <v>0.77</v>
      </c>
    </row>
    <row r="343" spans="1:15">
      <c r="B343" s="241"/>
      <c r="C343" s="191">
        <v>5.0010000000000003</v>
      </c>
      <c r="D343" s="191">
        <v>11.7</v>
      </c>
      <c r="E343" s="191">
        <v>3.039E-2</v>
      </c>
      <c r="F343" s="192">
        <f t="shared" si="583"/>
        <v>11.01</v>
      </c>
      <c r="G343" s="191">
        <v>20</v>
      </c>
      <c r="H343" s="191">
        <v>3.0120000000000001E-2</v>
      </c>
      <c r="I343" s="192">
        <f t="shared" si="584"/>
        <v>18.649999999999999</v>
      </c>
      <c r="J343" s="193">
        <f t="shared" si="577"/>
        <v>7.64</v>
      </c>
      <c r="K343" s="191">
        <v>0.92</v>
      </c>
      <c r="M343" s="207">
        <f t="shared" si="578"/>
        <v>0.13400000000000001</v>
      </c>
      <c r="N343" s="248"/>
      <c r="O343" s="248"/>
    </row>
    <row r="344" spans="1:15">
      <c r="A344" s="191">
        <v>12.3</v>
      </c>
      <c r="B344" s="240" t="s">
        <v>347</v>
      </c>
      <c r="C344" s="191">
        <v>5.0012999999999996</v>
      </c>
      <c r="D344" s="191">
        <v>8.1</v>
      </c>
      <c r="E344" s="191">
        <v>3.039E-2</v>
      </c>
      <c r="F344" s="192">
        <f t="shared" si="583"/>
        <v>7.62</v>
      </c>
      <c r="G344" s="191">
        <v>10</v>
      </c>
      <c r="H344" s="191">
        <v>3.0120000000000001E-2</v>
      </c>
      <c r="I344" s="192">
        <f t="shared" si="584"/>
        <v>9.33</v>
      </c>
      <c r="J344" s="193">
        <f t="shared" si="577"/>
        <v>1.71</v>
      </c>
      <c r="K344" s="191">
        <v>0.59</v>
      </c>
      <c r="M344" s="194">
        <f t="shared" ref="M344:M363" si="585">(I344-F344-K344)*0.1/C344</f>
        <v>2.24E-2</v>
      </c>
      <c r="N344" s="251">
        <f t="shared" ref="N344:N362" si="586">(M344+M345)/2</f>
        <v>2.1999999999999999E-2</v>
      </c>
      <c r="O344" s="248">
        <f t="shared" si="582"/>
        <v>-4.55</v>
      </c>
    </row>
    <row r="345" spans="1:15">
      <c r="B345" s="241"/>
      <c r="C345" s="191">
        <v>5.0025000000000004</v>
      </c>
      <c r="D345" s="191">
        <v>8.15</v>
      </c>
      <c r="E345" s="191">
        <v>3.039E-2</v>
      </c>
      <c r="F345" s="192">
        <f t="shared" si="583"/>
        <v>7.67</v>
      </c>
      <c r="G345" s="191">
        <v>10</v>
      </c>
      <c r="H345" s="191">
        <v>3.0120000000000001E-2</v>
      </c>
      <c r="I345" s="192">
        <f t="shared" si="584"/>
        <v>9.33</v>
      </c>
      <c r="J345" s="193">
        <f t="shared" si="577"/>
        <v>1.66</v>
      </c>
      <c r="K345" s="191">
        <v>0.59</v>
      </c>
      <c r="M345" s="194">
        <f t="shared" si="585"/>
        <v>2.1399999999999999E-2</v>
      </c>
      <c r="N345" s="251"/>
      <c r="O345" s="248"/>
    </row>
    <row r="346" spans="1:15">
      <c r="A346" s="191" t="s">
        <v>348</v>
      </c>
      <c r="B346" s="244" t="s">
        <v>349</v>
      </c>
      <c r="C346" s="191">
        <v>10.0015</v>
      </c>
      <c r="D346" s="191">
        <v>10.199999999999999</v>
      </c>
      <c r="E346" s="191">
        <v>3.039E-2</v>
      </c>
      <c r="F346" s="192">
        <f t="shared" si="583"/>
        <v>9.6</v>
      </c>
      <c r="G346" s="191">
        <v>15</v>
      </c>
      <c r="H346" s="191">
        <v>0.03</v>
      </c>
      <c r="I346" s="192">
        <f t="shared" si="584"/>
        <v>13.93</v>
      </c>
      <c r="J346" s="193">
        <f t="shared" si="577"/>
        <v>4.33</v>
      </c>
      <c r="K346" s="191">
        <v>1.3</v>
      </c>
      <c r="M346" s="194">
        <f t="shared" si="585"/>
        <v>3.0300000000000001E-2</v>
      </c>
      <c r="N346" s="251">
        <f t="shared" si="586"/>
        <v>0.03</v>
      </c>
      <c r="O346" s="248">
        <f t="shared" si="582"/>
        <v>-4.33</v>
      </c>
    </row>
    <row r="347" spans="1:15">
      <c r="B347" s="245"/>
      <c r="C347" s="191">
        <v>10.004099999999999</v>
      </c>
      <c r="D347" s="191">
        <v>10.35</v>
      </c>
      <c r="E347" s="191">
        <v>3.039E-2</v>
      </c>
      <c r="F347" s="192">
        <f t="shared" si="583"/>
        <v>9.74</v>
      </c>
      <c r="G347" s="191">
        <v>15</v>
      </c>
      <c r="H347" s="191">
        <v>0.03</v>
      </c>
      <c r="I347" s="192">
        <f t="shared" si="584"/>
        <v>13.93</v>
      </c>
      <c r="J347" s="193">
        <f t="shared" si="577"/>
        <v>4.1900000000000004</v>
      </c>
      <c r="K347" s="191">
        <v>1.29</v>
      </c>
      <c r="M347" s="194">
        <f t="shared" si="585"/>
        <v>2.9000000000000001E-2</v>
      </c>
      <c r="N347" s="251"/>
      <c r="O347" s="248"/>
    </row>
    <row r="348" spans="1:15">
      <c r="B348" s="244" t="s">
        <v>350</v>
      </c>
      <c r="C348" s="191">
        <v>10.0025</v>
      </c>
      <c r="D348" s="191">
        <v>9</v>
      </c>
      <c r="E348" s="191">
        <v>3.039E-2</v>
      </c>
      <c r="F348" s="192">
        <f t="shared" si="583"/>
        <v>8.4700000000000006</v>
      </c>
      <c r="G348" s="191">
        <v>15</v>
      </c>
      <c r="H348" s="191">
        <v>0.03</v>
      </c>
      <c r="I348" s="192">
        <f t="shared" si="584"/>
        <v>13.93</v>
      </c>
      <c r="J348" s="193">
        <f t="shared" si="577"/>
        <v>5.46</v>
      </c>
      <c r="K348" s="191">
        <v>1.36</v>
      </c>
      <c r="M348" s="194">
        <f t="shared" si="585"/>
        <v>4.1000000000000002E-2</v>
      </c>
      <c r="N348" s="251">
        <f t="shared" si="586"/>
        <v>0.04</v>
      </c>
      <c r="O348" s="248">
        <f t="shared" si="582"/>
        <v>-4.5</v>
      </c>
    </row>
    <row r="349" spans="1:15">
      <c r="B349" s="245"/>
      <c r="C349" s="191">
        <v>10.000999999999999</v>
      </c>
      <c r="D349" s="191">
        <v>9.1999999999999993</v>
      </c>
      <c r="E349" s="191">
        <v>3.039E-2</v>
      </c>
      <c r="F349" s="192">
        <f t="shared" si="583"/>
        <v>8.66</v>
      </c>
      <c r="G349" s="191">
        <v>15</v>
      </c>
      <c r="H349" s="191">
        <v>0.03</v>
      </c>
      <c r="I349" s="192">
        <f t="shared" ref="I349:I363" si="587">G349*H349/0.0323</f>
        <v>13.93</v>
      </c>
      <c r="J349" s="193">
        <f t="shared" si="577"/>
        <v>5.27</v>
      </c>
      <c r="K349" s="191">
        <v>1.35</v>
      </c>
      <c r="M349" s="194">
        <f t="shared" si="585"/>
        <v>3.9199999999999999E-2</v>
      </c>
      <c r="N349" s="251"/>
      <c r="O349" s="248"/>
    </row>
    <row r="350" spans="1:15">
      <c r="A350" s="191" t="s">
        <v>351</v>
      </c>
      <c r="B350" s="244" t="s">
        <v>352</v>
      </c>
      <c r="C350" s="191">
        <v>10.003299999999999</v>
      </c>
      <c r="D350" s="191">
        <v>7.95</v>
      </c>
      <c r="E350" s="191">
        <v>3.039E-2</v>
      </c>
      <c r="F350" s="192">
        <f t="shared" si="583"/>
        <v>7.48</v>
      </c>
      <c r="G350" s="191">
        <v>25</v>
      </c>
      <c r="H350" s="191">
        <v>0.03</v>
      </c>
      <c r="I350" s="192">
        <f t="shared" si="587"/>
        <v>23.22</v>
      </c>
      <c r="J350" s="193">
        <f t="shared" si="577"/>
        <v>15.74</v>
      </c>
      <c r="M350" s="194">
        <f t="shared" si="585"/>
        <v>0.1573</v>
      </c>
      <c r="N350" s="251">
        <f t="shared" si="586"/>
        <v>0.157</v>
      </c>
      <c r="O350" s="248">
        <f t="shared" si="582"/>
        <v>-0.56999999999999995</v>
      </c>
    </row>
    <row r="351" spans="1:15">
      <c r="B351" s="245"/>
      <c r="C351" s="191">
        <v>10.005599999999999</v>
      </c>
      <c r="D351" s="191">
        <v>8.0500000000000007</v>
      </c>
      <c r="E351" s="191">
        <v>3.039E-2</v>
      </c>
      <c r="F351" s="192">
        <f t="shared" si="583"/>
        <v>7.57</v>
      </c>
      <c r="G351" s="191">
        <v>25</v>
      </c>
      <c r="H351" s="191">
        <v>0.03</v>
      </c>
      <c r="I351" s="192">
        <f t="shared" si="587"/>
        <v>23.22</v>
      </c>
      <c r="J351" s="193">
        <f t="shared" si="577"/>
        <v>15.65</v>
      </c>
      <c r="M351" s="194">
        <f t="shared" si="585"/>
        <v>0.15640000000000001</v>
      </c>
      <c r="N351" s="251"/>
      <c r="O351" s="248"/>
    </row>
    <row r="352" spans="1:15">
      <c r="B352" s="244" t="s">
        <v>353</v>
      </c>
      <c r="C352" s="191">
        <v>10.001099999999999</v>
      </c>
      <c r="D352" s="191">
        <v>5.4</v>
      </c>
      <c r="E352" s="191">
        <v>3.039E-2</v>
      </c>
      <c r="F352" s="192">
        <f t="shared" si="583"/>
        <v>5.08</v>
      </c>
      <c r="G352" s="191">
        <v>10</v>
      </c>
      <c r="H352" s="191">
        <v>0.03</v>
      </c>
      <c r="I352" s="192">
        <f t="shared" si="587"/>
        <v>9.2899999999999991</v>
      </c>
      <c r="J352" s="193">
        <f t="shared" si="577"/>
        <v>4.21</v>
      </c>
      <c r="K352" s="191">
        <v>1.29</v>
      </c>
      <c r="M352" s="194">
        <f t="shared" si="585"/>
        <v>2.92E-2</v>
      </c>
      <c r="N352" s="251">
        <f t="shared" si="586"/>
        <v>2.9000000000000001E-2</v>
      </c>
      <c r="O352" s="248">
        <f t="shared" si="582"/>
        <v>-1.72</v>
      </c>
    </row>
    <row r="353" spans="1:15">
      <c r="B353" s="245"/>
      <c r="C353" s="191">
        <v>10.0047</v>
      </c>
      <c r="D353" s="191">
        <v>5.45</v>
      </c>
      <c r="E353" s="191">
        <v>3.039E-2</v>
      </c>
      <c r="F353" s="192">
        <f t="shared" si="583"/>
        <v>5.13</v>
      </c>
      <c r="G353" s="191">
        <v>10</v>
      </c>
      <c r="H353" s="191">
        <v>0.03</v>
      </c>
      <c r="I353" s="192">
        <f t="shared" si="587"/>
        <v>9.2899999999999991</v>
      </c>
      <c r="J353" s="193">
        <f t="shared" si="577"/>
        <v>4.16</v>
      </c>
      <c r="K353" s="191">
        <v>1.29</v>
      </c>
      <c r="M353" s="194">
        <f t="shared" si="585"/>
        <v>2.87E-2</v>
      </c>
      <c r="N353" s="251"/>
      <c r="O353" s="248"/>
    </row>
    <row r="354" spans="1:15">
      <c r="B354" s="244" t="s">
        <v>352</v>
      </c>
      <c r="C354" s="191">
        <v>5.0035999999999996</v>
      </c>
      <c r="D354" s="191">
        <v>8.8000000000000007</v>
      </c>
      <c r="E354" s="191">
        <v>3.039E-2</v>
      </c>
      <c r="F354" s="192">
        <f t="shared" si="583"/>
        <v>8.2799999999999994</v>
      </c>
      <c r="G354" s="191">
        <v>20</v>
      </c>
      <c r="H354" s="191">
        <v>0.03</v>
      </c>
      <c r="I354" s="192">
        <f t="shared" si="587"/>
        <v>18.579999999999998</v>
      </c>
      <c r="J354" s="193">
        <f t="shared" si="577"/>
        <v>10.3</v>
      </c>
      <c r="K354" s="191">
        <v>1.05</v>
      </c>
      <c r="M354" s="194">
        <f t="shared" si="585"/>
        <v>0.18490000000000001</v>
      </c>
      <c r="N354" s="251">
        <f t="shared" si="586"/>
        <v>0.185</v>
      </c>
      <c r="O354" s="248">
        <f t="shared" si="582"/>
        <v>-0.43</v>
      </c>
    </row>
    <row r="355" spans="1:15">
      <c r="B355" s="245"/>
      <c r="C355" s="191">
        <v>5.0016999999999996</v>
      </c>
      <c r="D355" s="191">
        <v>8.85</v>
      </c>
      <c r="E355" s="191">
        <v>3.039E-2</v>
      </c>
      <c r="F355" s="192">
        <f t="shared" si="583"/>
        <v>8.33</v>
      </c>
      <c r="G355" s="191">
        <v>20</v>
      </c>
      <c r="H355" s="191">
        <v>0.03</v>
      </c>
      <c r="I355" s="192">
        <f t="shared" si="587"/>
        <v>18.579999999999998</v>
      </c>
      <c r="J355" s="193">
        <f t="shared" si="577"/>
        <v>10.25</v>
      </c>
      <c r="K355" s="191">
        <v>1.04</v>
      </c>
      <c r="M355" s="194">
        <f t="shared" si="585"/>
        <v>0.18410000000000001</v>
      </c>
      <c r="N355" s="251"/>
      <c r="O355" s="248"/>
    </row>
    <row r="356" spans="1:15">
      <c r="A356" s="191" t="s">
        <v>354</v>
      </c>
      <c r="B356" s="244" t="s">
        <v>355</v>
      </c>
      <c r="C356" s="191">
        <v>10.0025</v>
      </c>
      <c r="D356" s="191">
        <v>4.9000000000000004</v>
      </c>
      <c r="E356" s="191">
        <v>3.039E-2</v>
      </c>
      <c r="F356" s="192">
        <f t="shared" si="583"/>
        <v>4.6100000000000003</v>
      </c>
      <c r="G356" s="191">
        <v>10</v>
      </c>
      <c r="H356" s="191">
        <v>0.03</v>
      </c>
      <c r="I356" s="192">
        <f t="shared" si="587"/>
        <v>9.2899999999999991</v>
      </c>
      <c r="J356" s="193">
        <f t="shared" si="577"/>
        <v>4.68</v>
      </c>
      <c r="K356" s="191">
        <v>1.61</v>
      </c>
      <c r="M356" s="194">
        <f t="shared" si="585"/>
        <v>3.0700000000000002E-2</v>
      </c>
      <c r="N356" s="251">
        <f t="shared" si="586"/>
        <v>0.03</v>
      </c>
      <c r="O356" s="248">
        <f t="shared" si="582"/>
        <v>-1.67</v>
      </c>
    </row>
    <row r="357" spans="1:15">
      <c r="B357" s="245"/>
      <c r="C357" s="191">
        <v>10.0055</v>
      </c>
      <c r="D357" s="191">
        <v>4.95</v>
      </c>
      <c r="E357" s="191">
        <v>3.039E-2</v>
      </c>
      <c r="F357" s="192">
        <f t="shared" si="583"/>
        <v>4.66</v>
      </c>
      <c r="G357" s="191">
        <v>10</v>
      </c>
      <c r="H357" s="191">
        <v>0.03</v>
      </c>
      <c r="I357" s="192">
        <f t="shared" si="587"/>
        <v>9.2899999999999991</v>
      </c>
      <c r="J357" s="193">
        <f t="shared" si="577"/>
        <v>4.63</v>
      </c>
      <c r="K357" s="191">
        <v>1.61</v>
      </c>
      <c r="M357" s="194">
        <f t="shared" si="585"/>
        <v>3.0200000000000001E-2</v>
      </c>
      <c r="N357" s="251"/>
      <c r="O357" s="248"/>
    </row>
    <row r="358" spans="1:15">
      <c r="B358" s="244" t="s">
        <v>356</v>
      </c>
      <c r="C358" s="191">
        <v>10.0052</v>
      </c>
      <c r="D358" s="191">
        <v>10</v>
      </c>
      <c r="E358" s="191">
        <v>3.039E-2</v>
      </c>
      <c r="F358" s="192">
        <f t="shared" si="583"/>
        <v>9.41</v>
      </c>
      <c r="G358" s="191">
        <v>15</v>
      </c>
      <c r="H358" s="191">
        <v>0.03</v>
      </c>
      <c r="I358" s="192">
        <f t="shared" si="587"/>
        <v>13.93</v>
      </c>
      <c r="J358" s="193">
        <f t="shared" si="577"/>
        <v>4.5199999999999996</v>
      </c>
      <c r="K358" s="191">
        <v>1.61</v>
      </c>
      <c r="M358" s="194">
        <f t="shared" si="585"/>
        <v>2.9100000000000001E-2</v>
      </c>
      <c r="N358" s="251">
        <f t="shared" si="586"/>
        <v>2.9000000000000001E-2</v>
      </c>
      <c r="O358" s="248">
        <f t="shared" si="582"/>
        <v>-3.1</v>
      </c>
    </row>
    <row r="359" spans="1:15">
      <c r="B359" s="245"/>
      <c r="C359" s="191">
        <v>10.0061</v>
      </c>
      <c r="D359" s="191">
        <v>10.1</v>
      </c>
      <c r="E359" s="191">
        <v>3.039E-2</v>
      </c>
      <c r="F359" s="192">
        <f t="shared" si="583"/>
        <v>9.5</v>
      </c>
      <c r="G359" s="191">
        <v>15</v>
      </c>
      <c r="H359" s="191">
        <v>0.03</v>
      </c>
      <c r="I359" s="192">
        <f t="shared" si="587"/>
        <v>13.93</v>
      </c>
      <c r="J359" s="193">
        <f t="shared" si="577"/>
        <v>4.43</v>
      </c>
      <c r="K359" s="191">
        <v>1.61</v>
      </c>
      <c r="M359" s="194">
        <f t="shared" si="585"/>
        <v>2.8199999999999999E-2</v>
      </c>
      <c r="N359" s="251"/>
      <c r="O359" s="248"/>
    </row>
    <row r="360" spans="1:15">
      <c r="A360" s="191" t="s">
        <v>357</v>
      </c>
      <c r="B360" s="244" t="s">
        <v>358</v>
      </c>
      <c r="C360" s="191">
        <v>10.0052</v>
      </c>
      <c r="D360" s="191">
        <v>6.25</v>
      </c>
      <c r="E360" s="191">
        <v>3.039E-2</v>
      </c>
      <c r="F360" s="192">
        <f t="shared" si="583"/>
        <v>5.88</v>
      </c>
      <c r="G360" s="191">
        <v>10</v>
      </c>
      <c r="H360" s="191">
        <v>0.03</v>
      </c>
      <c r="I360" s="192">
        <f t="shared" si="587"/>
        <v>9.2899999999999991</v>
      </c>
      <c r="J360" s="193">
        <f t="shared" si="577"/>
        <v>3.41</v>
      </c>
      <c r="K360" s="191">
        <v>1.24</v>
      </c>
      <c r="M360" s="194">
        <f t="shared" si="585"/>
        <v>2.1700000000000001E-2</v>
      </c>
      <c r="N360" s="251">
        <f t="shared" si="586"/>
        <v>2.1000000000000001E-2</v>
      </c>
      <c r="O360" s="248">
        <f t="shared" si="582"/>
        <v>-2.38</v>
      </c>
    </row>
    <row r="361" spans="1:15">
      <c r="B361" s="245"/>
      <c r="C361" s="191">
        <v>10.0045</v>
      </c>
      <c r="D361" s="191">
        <v>6.3</v>
      </c>
      <c r="E361" s="191">
        <v>3.039E-2</v>
      </c>
      <c r="F361" s="192">
        <f t="shared" si="583"/>
        <v>5.93</v>
      </c>
      <c r="G361" s="191">
        <v>10</v>
      </c>
      <c r="H361" s="191">
        <v>0.03</v>
      </c>
      <c r="I361" s="192">
        <f t="shared" si="587"/>
        <v>9.2899999999999991</v>
      </c>
      <c r="J361" s="193">
        <f t="shared" si="577"/>
        <v>3.36</v>
      </c>
      <c r="K361" s="191">
        <v>1.24</v>
      </c>
      <c r="M361" s="194">
        <f t="shared" si="585"/>
        <v>2.12E-2</v>
      </c>
      <c r="N361" s="251"/>
      <c r="O361" s="248"/>
    </row>
    <row r="362" spans="1:15">
      <c r="A362" s="191" t="s">
        <v>359</v>
      </c>
      <c r="B362" s="244" t="s">
        <v>360</v>
      </c>
      <c r="C362" s="191">
        <v>10.003299999999999</v>
      </c>
      <c r="D362" s="191">
        <v>6.85</v>
      </c>
      <c r="E362" s="191">
        <v>3.039E-2</v>
      </c>
      <c r="F362" s="192">
        <f t="shared" si="583"/>
        <v>6.44</v>
      </c>
      <c r="G362" s="191">
        <v>10</v>
      </c>
      <c r="H362" s="191">
        <v>0.03</v>
      </c>
      <c r="I362" s="192">
        <f t="shared" si="587"/>
        <v>9.2899999999999991</v>
      </c>
      <c r="J362" s="193">
        <f t="shared" si="577"/>
        <v>2.85</v>
      </c>
      <c r="K362" s="191">
        <v>1.21</v>
      </c>
      <c r="M362" s="194">
        <f t="shared" si="585"/>
        <v>1.6400000000000001E-2</v>
      </c>
      <c r="N362" s="251">
        <f t="shared" si="586"/>
        <v>1.6E-2</v>
      </c>
      <c r="O362" s="248">
        <f t="shared" si="582"/>
        <v>-2.5</v>
      </c>
    </row>
    <row r="363" spans="1:15">
      <c r="B363" s="245"/>
      <c r="C363" s="191">
        <v>10.004099999999999</v>
      </c>
      <c r="D363" s="191">
        <v>6.89</v>
      </c>
      <c r="E363" s="191">
        <v>3.039E-2</v>
      </c>
      <c r="F363" s="192">
        <f t="shared" si="583"/>
        <v>6.48</v>
      </c>
      <c r="G363" s="191">
        <v>10</v>
      </c>
      <c r="H363" s="191">
        <v>0.03</v>
      </c>
      <c r="I363" s="192">
        <f t="shared" si="587"/>
        <v>9.2899999999999991</v>
      </c>
      <c r="J363" s="193">
        <f t="shared" si="577"/>
        <v>2.81</v>
      </c>
      <c r="K363" s="191">
        <v>1.21</v>
      </c>
      <c r="M363" s="194">
        <f t="shared" si="585"/>
        <v>1.6E-2</v>
      </c>
      <c r="N363" s="251"/>
      <c r="O363" s="248"/>
    </row>
    <row r="364" spans="1:15">
      <c r="A364" s="191" t="s">
        <v>361</v>
      </c>
      <c r="B364" s="244" t="s">
        <v>358</v>
      </c>
      <c r="C364" s="191">
        <v>10.0021</v>
      </c>
      <c r="D364" s="191">
        <v>7.1</v>
      </c>
      <c r="E364" s="191">
        <v>3.039E-2</v>
      </c>
      <c r="F364" s="192">
        <f t="shared" ref="F364:F367" si="588">D364*E364/0.0323</f>
        <v>6.68</v>
      </c>
      <c r="G364" s="191">
        <v>10</v>
      </c>
      <c r="H364" s="191">
        <v>0.03</v>
      </c>
      <c r="I364" s="192">
        <f t="shared" ref="I364:I367" si="589">G364*H364/0.0323</f>
        <v>9.2899999999999991</v>
      </c>
      <c r="J364" s="193">
        <f t="shared" ref="J364:J369" si="590">I364-F364</f>
        <v>2.61</v>
      </c>
      <c r="K364" s="191">
        <v>1.2</v>
      </c>
      <c r="M364" s="194">
        <f t="shared" ref="M364:M367" si="591">(I364-F364-K364)*0.1/C364</f>
        <v>1.41E-2</v>
      </c>
      <c r="N364" s="251">
        <f t="shared" ref="N364" si="592">(M364+M365)/2</f>
        <v>1.2E-2</v>
      </c>
      <c r="O364" s="248">
        <f t="shared" ref="O364" si="593">(M365-M364)*100/N364</f>
        <v>-36.67</v>
      </c>
    </row>
    <row r="365" spans="1:15">
      <c r="B365" s="245"/>
      <c r="C365" s="191">
        <v>10.003</v>
      </c>
      <c r="D365" s="191">
        <v>7.6</v>
      </c>
      <c r="E365" s="191">
        <v>3.039E-2</v>
      </c>
      <c r="F365" s="192">
        <f t="shared" si="588"/>
        <v>7.15</v>
      </c>
      <c r="G365" s="191">
        <v>10</v>
      </c>
      <c r="H365" s="191">
        <v>0.03</v>
      </c>
      <c r="I365" s="192">
        <f t="shared" si="589"/>
        <v>9.2899999999999991</v>
      </c>
      <c r="J365" s="193">
        <f t="shared" si="590"/>
        <v>2.14</v>
      </c>
      <c r="K365" s="191">
        <v>1.17</v>
      </c>
      <c r="M365" s="194">
        <f t="shared" si="591"/>
        <v>9.7000000000000003E-3</v>
      </c>
      <c r="N365" s="251"/>
      <c r="O365" s="248"/>
    </row>
    <row r="366" spans="1:15">
      <c r="B366" s="244" t="s">
        <v>358</v>
      </c>
      <c r="C366" s="191">
        <v>10.004099999999999</v>
      </c>
      <c r="D366" s="191">
        <v>7.8</v>
      </c>
      <c r="E366" s="191">
        <v>3.039E-2</v>
      </c>
      <c r="F366" s="192">
        <f t="shared" si="588"/>
        <v>7.34</v>
      </c>
      <c r="G366" s="191">
        <v>10</v>
      </c>
      <c r="H366" s="191">
        <v>0.03</v>
      </c>
      <c r="I366" s="192">
        <f t="shared" si="589"/>
        <v>9.2899999999999991</v>
      </c>
      <c r="J366" s="193">
        <f t="shared" si="590"/>
        <v>1.95</v>
      </c>
      <c r="K366" s="191">
        <v>1.1599999999999999</v>
      </c>
      <c r="M366" s="194">
        <f t="shared" si="591"/>
        <v>7.9000000000000008E-3</v>
      </c>
      <c r="N366" s="251">
        <f t="shared" ref="N366" si="594">(M366+M367)/2</f>
        <v>8.0000000000000002E-3</v>
      </c>
      <c r="O366" s="248">
        <f t="shared" ref="O366" si="595">(M367-M366)*100/N366</f>
        <v>-10</v>
      </c>
    </row>
    <row r="367" spans="1:15">
      <c r="B367" s="245"/>
      <c r="C367" s="191">
        <v>10.001099999999999</v>
      </c>
      <c r="D367" s="191">
        <v>7.9</v>
      </c>
      <c r="E367" s="191">
        <v>3.039E-2</v>
      </c>
      <c r="F367" s="192">
        <f t="shared" si="588"/>
        <v>7.43</v>
      </c>
      <c r="G367" s="191">
        <v>10</v>
      </c>
      <c r="H367" s="191">
        <v>0.03</v>
      </c>
      <c r="I367" s="192">
        <f t="shared" si="589"/>
        <v>9.2899999999999991</v>
      </c>
      <c r="J367" s="193">
        <f t="shared" si="590"/>
        <v>1.86</v>
      </c>
      <c r="K367" s="191">
        <v>1.1499999999999999</v>
      </c>
      <c r="M367" s="194">
        <f t="shared" si="591"/>
        <v>7.1000000000000004E-3</v>
      </c>
      <c r="N367" s="251"/>
      <c r="O367" s="248"/>
    </row>
    <row r="368" spans="1:15">
      <c r="A368" s="191" t="s">
        <v>362</v>
      </c>
      <c r="B368" s="244" t="s">
        <v>363</v>
      </c>
      <c r="C368" s="191">
        <v>10.0021</v>
      </c>
      <c r="D368" s="191">
        <v>11.8</v>
      </c>
      <c r="E368" s="191">
        <v>3.039E-2</v>
      </c>
      <c r="F368" s="192">
        <f t="shared" ref="F368:F369" si="596">D368*E368/0.0323</f>
        <v>11.1</v>
      </c>
      <c r="G368" s="191">
        <v>15</v>
      </c>
      <c r="H368" s="191">
        <v>0.03</v>
      </c>
      <c r="I368" s="192">
        <f t="shared" ref="I368:I369" si="597">G368*H368/0.0323</f>
        <v>13.93</v>
      </c>
      <c r="J368" s="193">
        <f t="shared" si="590"/>
        <v>2.83</v>
      </c>
      <c r="K368" s="191">
        <v>1.21</v>
      </c>
      <c r="M368" s="194">
        <f t="shared" ref="M368:M369" si="598">(I368-F368-K368)*0.1/C368</f>
        <v>1.6199999999999999E-2</v>
      </c>
      <c r="N368" s="251">
        <f t="shared" ref="N368" si="599">(M368+M369)/2</f>
        <v>1.6E-2</v>
      </c>
      <c r="O368" s="248">
        <f t="shared" ref="O368" si="600">(M369-M368)*100/N368</f>
        <v>-3.13</v>
      </c>
    </row>
    <row r="369" spans="1:15">
      <c r="B369" s="245"/>
      <c r="C369" s="191">
        <v>10.0032</v>
      </c>
      <c r="D369" s="191">
        <v>11.85</v>
      </c>
      <c r="E369" s="191">
        <v>3.039E-2</v>
      </c>
      <c r="F369" s="192">
        <f t="shared" si="596"/>
        <v>11.15</v>
      </c>
      <c r="G369" s="191">
        <v>15</v>
      </c>
      <c r="H369" s="191">
        <v>0.03</v>
      </c>
      <c r="I369" s="192">
        <f t="shared" si="597"/>
        <v>13.93</v>
      </c>
      <c r="J369" s="193">
        <f t="shared" si="590"/>
        <v>2.78</v>
      </c>
      <c r="K369" s="191">
        <v>1.21</v>
      </c>
      <c r="M369" s="194">
        <f t="shared" si="598"/>
        <v>1.5699999999999999E-2</v>
      </c>
      <c r="N369" s="251"/>
      <c r="O369" s="248"/>
    </row>
    <row r="370" spans="1:15">
      <c r="A370" s="191" t="s">
        <v>364</v>
      </c>
      <c r="B370" s="240" t="s">
        <v>365</v>
      </c>
      <c r="C370" s="191">
        <v>5.2961</v>
      </c>
      <c r="E370" s="191">
        <v>3.039E-2</v>
      </c>
      <c r="F370" s="192">
        <f t="shared" ref="F370:F375" si="601">D370*E370/0.0323</f>
        <v>0</v>
      </c>
      <c r="H370" s="191">
        <v>0.03</v>
      </c>
      <c r="I370" s="192">
        <f t="shared" ref="I370:I375" si="602">G370*H370/0.0323</f>
        <v>0</v>
      </c>
      <c r="J370" s="193">
        <f t="shared" ref="J370:J377" si="603">I370-F370</f>
        <v>0</v>
      </c>
      <c r="K370" s="191">
        <v>1.21</v>
      </c>
      <c r="M370" s="194">
        <f t="shared" ref="M370:M375" si="604">(I370-F370-K370)*0.1/C370</f>
        <v>-2.2800000000000001E-2</v>
      </c>
      <c r="N370" s="251">
        <f t="shared" ref="N370" si="605">(M370+M371)/2</f>
        <v>-2.3E-2</v>
      </c>
      <c r="O370" s="248">
        <f t="shared" ref="O370" si="606">(M371-M370)*100/N370</f>
        <v>1.3</v>
      </c>
    </row>
    <row r="371" spans="1:15">
      <c r="B371" s="241"/>
      <c r="C371" s="191">
        <v>5.2363</v>
      </c>
      <c r="E371" s="191">
        <v>3.039E-2</v>
      </c>
      <c r="F371" s="192">
        <f t="shared" si="601"/>
        <v>0</v>
      </c>
      <c r="H371" s="191">
        <v>0.03</v>
      </c>
      <c r="I371" s="192">
        <f t="shared" si="602"/>
        <v>0</v>
      </c>
      <c r="J371" s="193">
        <f t="shared" si="603"/>
        <v>0</v>
      </c>
      <c r="K371" s="191">
        <v>1.21</v>
      </c>
      <c r="M371" s="194">
        <f t="shared" si="604"/>
        <v>-2.3099999999999999E-2</v>
      </c>
      <c r="N371" s="251"/>
      <c r="O371" s="248"/>
    </row>
    <row r="372" spans="1:15">
      <c r="A372" s="191" t="s">
        <v>366</v>
      </c>
      <c r="B372" s="244" t="s">
        <v>367</v>
      </c>
      <c r="C372" s="191">
        <v>9.0036000000000005</v>
      </c>
      <c r="D372" s="191">
        <v>8.65</v>
      </c>
      <c r="E372" s="191">
        <v>3.039E-2</v>
      </c>
      <c r="F372" s="192">
        <f t="shared" si="601"/>
        <v>8.14</v>
      </c>
      <c r="G372" s="191">
        <v>10</v>
      </c>
      <c r="H372" s="191">
        <v>0.03</v>
      </c>
      <c r="I372" s="192">
        <f t="shared" si="602"/>
        <v>9.2899999999999991</v>
      </c>
      <c r="J372" s="193">
        <f t="shared" si="603"/>
        <v>1.1499999999999999</v>
      </c>
      <c r="K372" s="191">
        <v>1.01</v>
      </c>
      <c r="M372" s="194">
        <f t="shared" si="604"/>
        <v>1.6000000000000001E-3</v>
      </c>
      <c r="N372" s="251">
        <f t="shared" ref="N372" si="607">(M372+M373)/2</f>
        <v>2E-3</v>
      </c>
      <c r="O372" s="248">
        <f t="shared" ref="O372" si="608">(M373-M372)*100/N372</f>
        <v>25</v>
      </c>
    </row>
    <row r="373" spans="1:15">
      <c r="B373" s="245"/>
      <c r="C373" s="191">
        <v>9.0024999999999995</v>
      </c>
      <c r="D373" s="191">
        <v>8.6</v>
      </c>
      <c r="E373" s="191">
        <v>3.039E-2</v>
      </c>
      <c r="F373" s="192">
        <f t="shared" si="601"/>
        <v>8.09</v>
      </c>
      <c r="G373" s="191">
        <v>10</v>
      </c>
      <c r="H373" s="191">
        <v>0.03</v>
      </c>
      <c r="I373" s="192">
        <f t="shared" si="602"/>
        <v>9.2899999999999991</v>
      </c>
      <c r="J373" s="193">
        <f t="shared" si="603"/>
        <v>1.2</v>
      </c>
      <c r="K373" s="191">
        <v>1.01</v>
      </c>
      <c r="M373" s="194">
        <f t="shared" si="604"/>
        <v>2.0999999999999999E-3</v>
      </c>
      <c r="N373" s="251"/>
      <c r="O373" s="248"/>
    </row>
    <row r="374" spans="1:15">
      <c r="B374" s="244" t="s">
        <v>368</v>
      </c>
      <c r="C374" s="191">
        <v>10.0036</v>
      </c>
      <c r="D374" s="191">
        <v>8.6999999999999993</v>
      </c>
      <c r="E374" s="191">
        <v>3.039E-2</v>
      </c>
      <c r="F374" s="192">
        <f t="shared" si="601"/>
        <v>8.19</v>
      </c>
      <c r="G374" s="191">
        <v>10</v>
      </c>
      <c r="H374" s="191">
        <v>0.03</v>
      </c>
      <c r="I374" s="192">
        <f t="shared" si="602"/>
        <v>9.2899999999999991</v>
      </c>
      <c r="J374" s="193">
        <f t="shared" si="603"/>
        <v>1.1000000000000001</v>
      </c>
      <c r="K374" s="191">
        <v>0.11</v>
      </c>
      <c r="M374" s="194">
        <f t="shared" si="604"/>
        <v>9.9000000000000008E-3</v>
      </c>
      <c r="N374" s="252">
        <f t="shared" ref="N374" si="609">(M374+M375)/2</f>
        <v>9.7000000000000003E-3</v>
      </c>
      <c r="O374" s="248">
        <f t="shared" ref="O374" si="610">(M375-M374)*100/N374</f>
        <v>-4.12</v>
      </c>
    </row>
    <row r="375" spans="1:15">
      <c r="B375" s="245"/>
      <c r="C375" s="191">
        <v>10.0045</v>
      </c>
      <c r="D375" s="191">
        <v>8.75</v>
      </c>
      <c r="E375" s="191">
        <v>3.039E-2</v>
      </c>
      <c r="F375" s="192">
        <f t="shared" si="601"/>
        <v>8.23</v>
      </c>
      <c r="G375" s="191">
        <v>10</v>
      </c>
      <c r="H375" s="191">
        <v>0.03</v>
      </c>
      <c r="I375" s="192">
        <f t="shared" si="602"/>
        <v>9.2899999999999991</v>
      </c>
      <c r="J375" s="193">
        <f t="shared" si="603"/>
        <v>1.06</v>
      </c>
      <c r="K375" s="191">
        <v>0.11</v>
      </c>
      <c r="M375" s="194">
        <f t="shared" si="604"/>
        <v>9.4999999999999998E-3</v>
      </c>
      <c r="N375" s="252"/>
      <c r="O375" s="248"/>
    </row>
    <row r="376" spans="1:15">
      <c r="A376" s="191" t="s">
        <v>369</v>
      </c>
      <c r="B376" s="244" t="s">
        <v>370</v>
      </c>
      <c r="C376" s="191">
        <v>10.0085</v>
      </c>
      <c r="D376" s="191">
        <v>3.15</v>
      </c>
      <c r="E376" s="191">
        <v>3.039E-2</v>
      </c>
      <c r="F376" s="192">
        <f t="shared" ref="F376:F377" si="611">D376*E376/0.0323</f>
        <v>2.96</v>
      </c>
      <c r="G376" s="191">
        <v>10</v>
      </c>
      <c r="H376" s="191">
        <v>0.03</v>
      </c>
      <c r="I376" s="192">
        <f t="shared" ref="I376:I377" si="612">G376*H376/0.0323</f>
        <v>9.2899999999999991</v>
      </c>
      <c r="J376" s="193">
        <f t="shared" si="603"/>
        <v>6.33</v>
      </c>
      <c r="K376" s="191">
        <v>1.41</v>
      </c>
      <c r="M376" s="194">
        <f t="shared" ref="M376:M377" si="613">(I376-F376-K376)*0.1/C376</f>
        <v>4.9200000000000001E-2</v>
      </c>
      <c r="N376" s="251">
        <f t="shared" ref="N376" si="614">(M376+M377)/2</f>
        <v>4.9000000000000002E-2</v>
      </c>
      <c r="O376" s="248">
        <f t="shared" ref="O376" si="615">(M377-M376)*100/N376</f>
        <v>0.41</v>
      </c>
    </row>
    <row r="377" spans="1:15">
      <c r="B377" s="245"/>
      <c r="C377" s="191">
        <v>10.0068</v>
      </c>
      <c r="D377" s="191">
        <v>3.12</v>
      </c>
      <c r="E377" s="191">
        <v>3.039E-2</v>
      </c>
      <c r="F377" s="192">
        <f t="shared" si="611"/>
        <v>2.94</v>
      </c>
      <c r="G377" s="191">
        <v>10</v>
      </c>
      <c r="H377" s="191">
        <v>0.03</v>
      </c>
      <c r="I377" s="192">
        <f t="shared" si="612"/>
        <v>9.2899999999999991</v>
      </c>
      <c r="J377" s="193">
        <f t="shared" si="603"/>
        <v>6.35</v>
      </c>
      <c r="K377" s="191">
        <v>1.41</v>
      </c>
      <c r="M377" s="194">
        <f t="shared" si="613"/>
        <v>4.9399999999999999E-2</v>
      </c>
      <c r="N377" s="251"/>
      <c r="O377" s="248"/>
    </row>
    <row r="378" spans="1:15">
      <c r="A378" s="191" t="s">
        <v>371</v>
      </c>
      <c r="B378" s="244" t="s">
        <v>372</v>
      </c>
      <c r="C378" s="191">
        <v>10.004200000000001</v>
      </c>
      <c r="D378" s="191">
        <v>5.3</v>
      </c>
      <c r="E378" s="191">
        <v>3.039E-2</v>
      </c>
      <c r="F378" s="192">
        <f t="shared" ref="F378:F379" si="616">D378*E378/0.0323</f>
        <v>4.99</v>
      </c>
      <c r="G378" s="191">
        <v>10</v>
      </c>
      <c r="H378" s="191">
        <v>0.03</v>
      </c>
      <c r="I378" s="192">
        <f t="shared" ref="I378:I379" si="617">G378*H378/0.0323</f>
        <v>9.2899999999999991</v>
      </c>
      <c r="J378" s="193">
        <f t="shared" ref="J378:J379" si="618">I378-F378</f>
        <v>4.3</v>
      </c>
      <c r="K378" s="191">
        <v>1.43</v>
      </c>
      <c r="M378" s="194">
        <f t="shared" ref="M378:M379" si="619">(I378-F378-K378)*0.1/C378</f>
        <v>2.87E-2</v>
      </c>
      <c r="N378" s="251">
        <f t="shared" ref="N378" si="620">(M378+M379)/2</f>
        <v>2.9000000000000001E-2</v>
      </c>
      <c r="O378" s="248">
        <f t="shared" ref="O378" si="621">(M379-M378)*100/N378</f>
        <v>3.1</v>
      </c>
    </row>
    <row r="379" spans="1:15">
      <c r="B379" s="245"/>
      <c r="C379" s="191">
        <v>10.0053</v>
      </c>
      <c r="D379" s="191">
        <v>5.35</v>
      </c>
      <c r="E379" s="191">
        <v>3.039E-2</v>
      </c>
      <c r="F379" s="192">
        <f t="shared" si="616"/>
        <v>5.03</v>
      </c>
      <c r="G379" s="191">
        <v>10</v>
      </c>
      <c r="H379" s="191">
        <v>0.03</v>
      </c>
      <c r="I379" s="192">
        <f t="shared" si="617"/>
        <v>9.2899999999999991</v>
      </c>
      <c r="J379" s="193">
        <f t="shared" si="618"/>
        <v>4.26</v>
      </c>
      <c r="K379" s="191">
        <v>1.3</v>
      </c>
      <c r="M379" s="194">
        <f t="shared" si="619"/>
        <v>2.9600000000000001E-2</v>
      </c>
      <c r="N379" s="251"/>
      <c r="O379" s="248"/>
    </row>
    <row r="380" spans="1:15">
      <c r="A380" s="191" t="s">
        <v>373</v>
      </c>
      <c r="B380" s="244" t="s">
        <v>374</v>
      </c>
      <c r="C380" s="191">
        <v>10.0062</v>
      </c>
      <c r="D380" s="191">
        <v>11.45</v>
      </c>
      <c r="E380" s="191">
        <v>3.039E-2</v>
      </c>
      <c r="F380" s="192">
        <f t="shared" ref="F380:F387" si="622">D380*E380/0.0323</f>
        <v>10.77</v>
      </c>
      <c r="G380" s="191">
        <v>15</v>
      </c>
      <c r="H380" s="191">
        <v>0.03</v>
      </c>
      <c r="I380" s="192">
        <f t="shared" ref="I380:I383" si="623">G380*H380/0.0323</f>
        <v>13.93</v>
      </c>
      <c r="J380" s="193">
        <f t="shared" ref="J380:J383" si="624">I380-F380</f>
        <v>3.16</v>
      </c>
      <c r="K380" s="191">
        <v>1.23</v>
      </c>
      <c r="M380" s="194">
        <f t="shared" ref="M380:M383" si="625">(I380-F380-K380)*0.1/C380</f>
        <v>1.9300000000000001E-2</v>
      </c>
      <c r="N380" s="251">
        <f t="shared" ref="N380" si="626">(M380+M381)/2</f>
        <v>1.9E-2</v>
      </c>
      <c r="O380" s="248">
        <f t="shared" ref="O380" si="627">(M381-M380)*100/N380</f>
        <v>-2.63</v>
      </c>
    </row>
    <row r="381" spans="1:15">
      <c r="B381" s="245"/>
      <c r="C381" s="191">
        <v>10.0036</v>
      </c>
      <c r="D381" s="191">
        <v>11.5</v>
      </c>
      <c r="E381" s="191">
        <v>3.039E-2</v>
      </c>
      <c r="F381" s="192">
        <f t="shared" si="622"/>
        <v>10.82</v>
      </c>
      <c r="G381" s="191">
        <v>15</v>
      </c>
      <c r="H381" s="191">
        <v>0.03</v>
      </c>
      <c r="I381" s="192">
        <f t="shared" si="623"/>
        <v>13.93</v>
      </c>
      <c r="J381" s="193">
        <f t="shared" si="624"/>
        <v>3.11</v>
      </c>
      <c r="K381" s="191">
        <v>1.23</v>
      </c>
      <c r="M381" s="194">
        <f t="shared" si="625"/>
        <v>1.8800000000000001E-2</v>
      </c>
      <c r="N381" s="251"/>
      <c r="O381" s="248"/>
    </row>
    <row r="382" spans="1:15">
      <c r="B382" s="244" t="s">
        <v>375</v>
      </c>
      <c r="C382" s="191">
        <v>10.0045</v>
      </c>
      <c r="D382" s="191">
        <v>8.0500000000000007</v>
      </c>
      <c r="E382" s="191">
        <v>3.039E-2</v>
      </c>
      <c r="F382" s="192">
        <f t="shared" si="622"/>
        <v>7.57</v>
      </c>
      <c r="G382" s="191">
        <v>10</v>
      </c>
      <c r="H382" s="191">
        <v>0.03</v>
      </c>
      <c r="I382" s="192">
        <f t="shared" si="623"/>
        <v>9.2899999999999991</v>
      </c>
      <c r="J382" s="193">
        <f t="shared" si="624"/>
        <v>1.72</v>
      </c>
      <c r="K382" s="191">
        <v>1.1499999999999999</v>
      </c>
      <c r="M382" s="208">
        <f t="shared" si="625"/>
        <v>5.7000000000000002E-3</v>
      </c>
      <c r="N382" s="252">
        <f t="shared" ref="N382" si="628">(M382+M383)/2</f>
        <v>5.4999999999999997E-3</v>
      </c>
      <c r="O382" s="248">
        <f t="shared" ref="O382" si="629">(M383-M382)*100/N382</f>
        <v>-7.27</v>
      </c>
    </row>
    <row r="383" spans="1:15">
      <c r="B383" s="245"/>
      <c r="C383" s="191">
        <v>10.006500000000001</v>
      </c>
      <c r="D383" s="191">
        <v>8.1</v>
      </c>
      <c r="E383" s="191">
        <v>3.039E-2</v>
      </c>
      <c r="F383" s="192">
        <f t="shared" si="622"/>
        <v>7.62</v>
      </c>
      <c r="G383" s="191">
        <v>10</v>
      </c>
      <c r="H383" s="191">
        <v>0.03</v>
      </c>
      <c r="I383" s="192">
        <f t="shared" si="623"/>
        <v>9.2899999999999991</v>
      </c>
      <c r="J383" s="193">
        <f t="shared" si="624"/>
        <v>1.67</v>
      </c>
      <c r="K383" s="191">
        <v>1.1399999999999999</v>
      </c>
      <c r="M383" s="208">
        <f t="shared" si="625"/>
        <v>5.3E-3</v>
      </c>
      <c r="N383" s="252"/>
      <c r="O383" s="248"/>
    </row>
    <row r="384" spans="1:15">
      <c r="A384" s="191" t="s">
        <v>376</v>
      </c>
      <c r="B384" s="244" t="s">
        <v>377</v>
      </c>
      <c r="C384" s="191">
        <v>10.113099999999999</v>
      </c>
      <c r="D384" s="191">
        <v>10</v>
      </c>
      <c r="E384" s="191">
        <v>3.039E-2</v>
      </c>
      <c r="F384" s="192">
        <f t="shared" si="622"/>
        <v>9.41</v>
      </c>
      <c r="G384" s="191">
        <v>15</v>
      </c>
      <c r="H384" s="191">
        <v>0.03</v>
      </c>
      <c r="I384" s="192">
        <f t="shared" ref="I384:I387" si="630">G384*H384/0.0323</f>
        <v>13.93</v>
      </c>
      <c r="J384" s="193">
        <f t="shared" ref="J384:J387" si="631">I384-F384</f>
        <v>4.5199999999999996</v>
      </c>
      <c r="K384" s="191">
        <v>1.31</v>
      </c>
      <c r="M384" s="194">
        <f t="shared" ref="M384:M387" si="632">(I384-F384-K384)*0.1/C384</f>
        <v>3.1699999999999999E-2</v>
      </c>
      <c r="N384" s="251">
        <f t="shared" ref="N384" si="633">(M384+M385)/2</f>
        <v>3.2000000000000001E-2</v>
      </c>
      <c r="O384" s="248">
        <f t="shared" ref="O384" si="634">(M385-M384)*100/N384</f>
        <v>-0.94</v>
      </c>
    </row>
    <row r="385" spans="1:16">
      <c r="B385" s="245"/>
      <c r="C385" s="191">
        <v>10.2315</v>
      </c>
      <c r="D385" s="191">
        <v>10</v>
      </c>
      <c r="E385" s="191">
        <v>3.039E-2</v>
      </c>
      <c r="F385" s="192">
        <f t="shared" si="622"/>
        <v>9.41</v>
      </c>
      <c r="G385" s="191">
        <v>15</v>
      </c>
      <c r="H385" s="191">
        <v>0.03</v>
      </c>
      <c r="I385" s="192">
        <f t="shared" si="630"/>
        <v>13.93</v>
      </c>
      <c r="J385" s="193">
        <f t="shared" si="631"/>
        <v>4.5199999999999996</v>
      </c>
      <c r="K385" s="191">
        <v>1.31</v>
      </c>
      <c r="M385" s="194">
        <f t="shared" si="632"/>
        <v>3.1399999999999997E-2</v>
      </c>
      <c r="N385" s="251"/>
      <c r="O385" s="248"/>
    </row>
    <row r="386" spans="1:16">
      <c r="A386" s="191" t="s">
        <v>378</v>
      </c>
      <c r="B386" s="240" t="s">
        <v>379</v>
      </c>
      <c r="C386" s="191">
        <v>5.0035999999999996</v>
      </c>
      <c r="D386" s="191">
        <v>18.850000000000001</v>
      </c>
      <c r="E386" s="191">
        <v>3.039E-2</v>
      </c>
      <c r="F386" s="192">
        <f t="shared" si="622"/>
        <v>17.739999999999998</v>
      </c>
      <c r="G386" s="191">
        <v>20</v>
      </c>
      <c r="H386" s="191">
        <v>0.03</v>
      </c>
      <c r="I386" s="192">
        <f t="shared" si="630"/>
        <v>18.579999999999998</v>
      </c>
      <c r="J386" s="193">
        <f t="shared" si="631"/>
        <v>0.84</v>
      </c>
      <c r="K386" s="191">
        <v>0.46200000000000002</v>
      </c>
      <c r="M386" s="194">
        <f t="shared" si="632"/>
        <v>7.6E-3</v>
      </c>
      <c r="N386" s="251">
        <f>(M386+M387)/2</f>
        <v>8.0000000000000002E-3</v>
      </c>
      <c r="O386" s="248">
        <f>(M387-M386)*100/N386</f>
        <v>-2.5</v>
      </c>
    </row>
    <row r="387" spans="1:16">
      <c r="B387" s="241"/>
      <c r="C387" s="191">
        <v>5.0045000000000002</v>
      </c>
      <c r="D387" s="191">
        <v>18.88</v>
      </c>
      <c r="E387" s="191">
        <v>3.039E-2</v>
      </c>
      <c r="F387" s="192">
        <f t="shared" si="622"/>
        <v>17.760000000000002</v>
      </c>
      <c r="G387" s="191">
        <v>20</v>
      </c>
      <c r="H387" s="191">
        <v>0.03</v>
      </c>
      <c r="I387" s="192">
        <f t="shared" si="630"/>
        <v>18.579999999999998</v>
      </c>
      <c r="J387" s="193">
        <f t="shared" si="631"/>
        <v>0.82</v>
      </c>
      <c r="K387" s="191">
        <v>0.45100000000000001</v>
      </c>
      <c r="M387" s="194">
        <f t="shared" si="632"/>
        <v>7.4000000000000003E-3</v>
      </c>
      <c r="N387" s="251"/>
      <c r="O387" s="248"/>
    </row>
    <row r="388" spans="1:16">
      <c r="A388" s="191">
        <v>4.3</v>
      </c>
      <c r="B388" s="240" t="s">
        <v>380</v>
      </c>
      <c r="C388" s="191">
        <v>10.0021</v>
      </c>
      <c r="D388" s="191">
        <v>10.7</v>
      </c>
      <c r="E388" s="191">
        <v>3.039E-2</v>
      </c>
      <c r="F388" s="192">
        <f t="shared" ref="F388:F391" si="635">D388*E388/0.0323</f>
        <v>10.07</v>
      </c>
      <c r="G388" s="191">
        <v>15</v>
      </c>
      <c r="H388" s="191">
        <v>0.03</v>
      </c>
      <c r="I388" s="192">
        <f t="shared" ref="I388:I391" si="636">G388*H388/0.0323</f>
        <v>13.93</v>
      </c>
      <c r="J388" s="193">
        <f t="shared" ref="J388:J391" si="637">I388-F388</f>
        <v>3.86</v>
      </c>
      <c r="K388" s="191">
        <v>1.27</v>
      </c>
      <c r="M388" s="194">
        <f t="shared" ref="M388:M391" si="638">(I388-F388-K388)*0.1/C388</f>
        <v>2.5899999999999999E-2</v>
      </c>
      <c r="N388" s="251">
        <f>(M388+M389)/2</f>
        <v>2.5000000000000001E-2</v>
      </c>
      <c r="O388" s="248">
        <f>(M389-M388)*100/N388</f>
        <v>-7.2</v>
      </c>
    </row>
    <row r="389" spans="1:16">
      <c r="B389" s="241"/>
      <c r="C389" s="191">
        <v>10.000999999999999</v>
      </c>
      <c r="D389" s="191">
        <v>10.9</v>
      </c>
      <c r="E389" s="191">
        <v>3.039E-2</v>
      </c>
      <c r="F389" s="192">
        <f t="shared" si="635"/>
        <v>10.26</v>
      </c>
      <c r="G389" s="191">
        <v>15</v>
      </c>
      <c r="H389" s="191">
        <v>0.03</v>
      </c>
      <c r="I389" s="192">
        <f t="shared" si="636"/>
        <v>13.93</v>
      </c>
      <c r="J389" s="193">
        <f t="shared" si="637"/>
        <v>3.67</v>
      </c>
      <c r="K389" s="191">
        <v>1.26</v>
      </c>
      <c r="M389" s="194">
        <f t="shared" si="638"/>
        <v>2.41E-2</v>
      </c>
      <c r="N389" s="251"/>
      <c r="O389" s="248"/>
    </row>
    <row r="390" spans="1:16">
      <c r="B390" s="244" t="s">
        <v>350</v>
      </c>
      <c r="C390" s="191">
        <v>10.0025</v>
      </c>
      <c r="D390" s="191">
        <v>9</v>
      </c>
      <c r="E390" s="191">
        <v>3.039E-2</v>
      </c>
      <c r="F390" s="192">
        <f t="shared" si="635"/>
        <v>8.4700000000000006</v>
      </c>
      <c r="G390" s="191">
        <v>15</v>
      </c>
      <c r="H390" s="191">
        <v>0.03</v>
      </c>
      <c r="I390" s="192">
        <f t="shared" si="636"/>
        <v>13.93</v>
      </c>
      <c r="J390" s="193">
        <f t="shared" si="637"/>
        <v>5.46</v>
      </c>
      <c r="K390" s="191">
        <v>1.36</v>
      </c>
      <c r="M390" s="194">
        <f t="shared" si="638"/>
        <v>4.1000000000000002E-2</v>
      </c>
      <c r="N390" s="251">
        <f t="shared" ref="N390" si="639">(M390+M391)/2</f>
        <v>0.04</v>
      </c>
      <c r="O390" s="248">
        <f t="shared" ref="O390" si="640">(M391-M390)*100/N390</f>
        <v>-4.5</v>
      </c>
    </row>
    <row r="391" spans="1:16">
      <c r="B391" s="245"/>
      <c r="C391" s="191">
        <v>10.000999999999999</v>
      </c>
      <c r="D391" s="191">
        <v>9.1999999999999993</v>
      </c>
      <c r="E391" s="191">
        <v>3.039E-2</v>
      </c>
      <c r="F391" s="192">
        <f t="shared" si="635"/>
        <v>8.66</v>
      </c>
      <c r="G391" s="191">
        <v>15</v>
      </c>
      <c r="H391" s="191">
        <v>0.03</v>
      </c>
      <c r="I391" s="192">
        <f t="shared" si="636"/>
        <v>13.93</v>
      </c>
      <c r="J391" s="193">
        <f t="shared" si="637"/>
        <v>5.27</v>
      </c>
      <c r="K391" s="191">
        <v>1.35</v>
      </c>
      <c r="M391" s="194">
        <f t="shared" si="638"/>
        <v>3.9199999999999999E-2</v>
      </c>
      <c r="N391" s="251"/>
      <c r="O391" s="248"/>
    </row>
    <row r="392" spans="1:16">
      <c r="B392" s="240" t="s">
        <v>381</v>
      </c>
      <c r="C392" s="191">
        <v>10.0015</v>
      </c>
      <c r="D392" s="191">
        <v>17.399999999999999</v>
      </c>
      <c r="E392" s="191">
        <v>3.039E-2</v>
      </c>
      <c r="F392" s="192">
        <f t="shared" ref="F392:F395" si="641">D392*E392/0.0323</f>
        <v>16.37</v>
      </c>
      <c r="G392" s="191">
        <v>20</v>
      </c>
      <c r="H392" s="191">
        <v>0.03</v>
      </c>
      <c r="I392" s="192">
        <f t="shared" ref="I392:I395" si="642">G392*H392/0.0323</f>
        <v>18.579999999999998</v>
      </c>
      <c r="J392" s="193">
        <f t="shared" ref="J392:J393" si="643">I392-F392</f>
        <v>2.21</v>
      </c>
      <c r="K392" s="191">
        <v>1.17</v>
      </c>
      <c r="M392" s="194">
        <f t="shared" ref="M392:M395" si="644">(I392-F392-K392)*0.1/C392</f>
        <v>1.04E-2</v>
      </c>
      <c r="N392" s="251">
        <f>(M392+M393)/2</f>
        <v>0.01</v>
      </c>
      <c r="O392" s="248">
        <f>(M393-M392)*100/N392</f>
        <v>0</v>
      </c>
    </row>
    <row r="393" spans="1:16">
      <c r="B393" s="241"/>
      <c r="C393" s="191">
        <v>10.000999999999999</v>
      </c>
      <c r="D393" s="191">
        <v>17.399999999999999</v>
      </c>
      <c r="E393" s="191">
        <v>3.039E-2</v>
      </c>
      <c r="F393" s="192">
        <f t="shared" si="641"/>
        <v>16.37</v>
      </c>
      <c r="G393" s="191">
        <v>20</v>
      </c>
      <c r="H393" s="191">
        <v>0.03</v>
      </c>
      <c r="I393" s="192">
        <f t="shared" si="642"/>
        <v>18.579999999999998</v>
      </c>
      <c r="J393" s="193">
        <f t="shared" si="643"/>
        <v>2.21</v>
      </c>
      <c r="K393" s="191">
        <v>1.17</v>
      </c>
      <c r="M393" s="194">
        <f t="shared" si="644"/>
        <v>1.04E-2</v>
      </c>
      <c r="N393" s="251"/>
      <c r="O393" s="248"/>
    </row>
    <row r="394" spans="1:16">
      <c r="B394" s="240" t="s">
        <v>382</v>
      </c>
      <c r="C394" s="191">
        <v>10.0015</v>
      </c>
      <c r="D394" s="191">
        <v>10.55</v>
      </c>
      <c r="E394" s="191">
        <v>3.039E-2</v>
      </c>
      <c r="F394" s="192">
        <f t="shared" si="641"/>
        <v>9.93</v>
      </c>
      <c r="G394" s="191">
        <v>15</v>
      </c>
      <c r="H394" s="191">
        <v>0.03</v>
      </c>
      <c r="I394" s="192">
        <f t="shared" si="642"/>
        <v>13.93</v>
      </c>
      <c r="J394" s="193">
        <f t="shared" ref="J394:J395" si="645">I394-F394</f>
        <v>4</v>
      </c>
      <c r="K394" s="191">
        <v>1.28</v>
      </c>
      <c r="M394" s="194">
        <f t="shared" si="644"/>
        <v>2.7199999999999998E-2</v>
      </c>
      <c r="N394" s="251">
        <f t="shared" ref="N394" si="646">(M394+M395)/2</f>
        <v>2.7E-2</v>
      </c>
      <c r="O394" s="248">
        <f t="shared" ref="O394" si="647">(M395-M394)*100/N394</f>
        <v>-1.48</v>
      </c>
    </row>
    <row r="395" spans="1:16">
      <c r="B395" s="241"/>
      <c r="C395" s="191">
        <v>10.001099999999999</v>
      </c>
      <c r="D395" s="191">
        <v>10.6</v>
      </c>
      <c r="E395" s="191">
        <v>3.039E-2</v>
      </c>
      <c r="F395" s="192">
        <f t="shared" si="641"/>
        <v>9.9700000000000006</v>
      </c>
      <c r="G395" s="191">
        <v>15</v>
      </c>
      <c r="H395" s="191">
        <v>0.03</v>
      </c>
      <c r="I395" s="192">
        <f t="shared" si="642"/>
        <v>13.93</v>
      </c>
      <c r="J395" s="193">
        <f t="shared" si="645"/>
        <v>3.96</v>
      </c>
      <c r="K395" s="191">
        <v>1.28</v>
      </c>
      <c r="M395" s="194">
        <f t="shared" si="644"/>
        <v>2.6800000000000001E-2</v>
      </c>
      <c r="N395" s="251"/>
      <c r="O395" s="248"/>
    </row>
    <row r="396" spans="1:16">
      <c r="B396" s="240" t="s">
        <v>383</v>
      </c>
      <c r="C396" s="191">
        <v>1.0017</v>
      </c>
      <c r="D396" s="191">
        <v>11.3</v>
      </c>
      <c r="E396" s="191">
        <v>3.039E-2</v>
      </c>
      <c r="F396" s="192">
        <f t="shared" ref="F396:F397" si="648">D396*E396/0.0323</f>
        <v>10.63</v>
      </c>
      <c r="G396" s="191">
        <v>30</v>
      </c>
      <c r="H396" s="191">
        <v>0.03</v>
      </c>
      <c r="I396" s="192">
        <f t="shared" ref="I396:I397" si="649">G396*H396/0.0323</f>
        <v>27.86</v>
      </c>
      <c r="J396" s="193">
        <f t="shared" ref="J396:J397" si="650">I396-F396</f>
        <v>17.23</v>
      </c>
      <c r="K396" s="191">
        <v>0.83699999999999997</v>
      </c>
      <c r="M396" s="194">
        <f t="shared" ref="M396:M397" si="651">(I396-F396-K396)*0.1/C396</f>
        <v>1.6365000000000001</v>
      </c>
      <c r="N396" s="251">
        <f>(M396+M397)/2</f>
        <v>1.6379999999999999</v>
      </c>
      <c r="O396" s="248">
        <f>(M397-M396)*100/N396</f>
        <v>0.13</v>
      </c>
    </row>
    <row r="397" spans="1:16">
      <c r="B397" s="241"/>
      <c r="C397" s="191">
        <v>1.0034000000000001</v>
      </c>
      <c r="D397" s="191">
        <v>11.25</v>
      </c>
      <c r="E397" s="191">
        <v>3.039E-2</v>
      </c>
      <c r="F397" s="192">
        <f t="shared" si="648"/>
        <v>10.58</v>
      </c>
      <c r="G397" s="191">
        <v>30</v>
      </c>
      <c r="H397" s="191">
        <v>0.03</v>
      </c>
      <c r="I397" s="192">
        <f t="shared" si="649"/>
        <v>27.86</v>
      </c>
      <c r="J397" s="193">
        <f t="shared" si="650"/>
        <v>17.28</v>
      </c>
      <c r="K397" s="191">
        <v>0.83699999999999997</v>
      </c>
      <c r="M397" s="194">
        <f t="shared" si="651"/>
        <v>1.6387</v>
      </c>
      <c r="N397" s="251"/>
      <c r="O397" s="248"/>
    </row>
    <row r="398" spans="1:16">
      <c r="B398" s="240" t="s">
        <v>384</v>
      </c>
      <c r="C398" s="191">
        <v>2.0017</v>
      </c>
      <c r="D398" s="191">
        <v>18.5</v>
      </c>
      <c r="E398" s="191">
        <v>3.039E-2</v>
      </c>
      <c r="F398" s="192">
        <f t="shared" ref="F398:F399" si="652">D398*E398/0.0323</f>
        <v>17.41</v>
      </c>
      <c r="G398" s="191">
        <v>20</v>
      </c>
      <c r="H398" s="191">
        <v>0.03</v>
      </c>
      <c r="I398" s="192">
        <f t="shared" ref="I398:I399" si="653">G398*H398/0.0323</f>
        <v>18.579999999999998</v>
      </c>
      <c r="J398" s="193">
        <f t="shared" ref="J398:J399" si="654">I398-F398</f>
        <v>1.17</v>
      </c>
      <c r="K398" s="191">
        <v>0.23</v>
      </c>
      <c r="M398" s="194">
        <f t="shared" ref="M398:M399" si="655">(I398-F398-K398)*0.1/C398</f>
        <v>4.7E-2</v>
      </c>
      <c r="N398" s="251">
        <f>(M398+M399)/2</f>
        <v>4.7E-2</v>
      </c>
      <c r="O398" s="248">
        <f>(M399-M398)*100/N398</f>
        <v>0</v>
      </c>
      <c r="P398" s="191">
        <v>66.599999999999994</v>
      </c>
    </row>
    <row r="399" spans="1:16">
      <c r="B399" s="241"/>
      <c r="C399" s="191">
        <v>2.0011999999999999</v>
      </c>
      <c r="D399" s="191">
        <v>18.5</v>
      </c>
      <c r="E399" s="191">
        <v>3.039E-2</v>
      </c>
      <c r="F399" s="192">
        <f t="shared" si="652"/>
        <v>17.41</v>
      </c>
      <c r="G399" s="191">
        <v>20</v>
      </c>
      <c r="H399" s="191">
        <v>0.03</v>
      </c>
      <c r="I399" s="192">
        <f t="shared" si="653"/>
        <v>18.579999999999998</v>
      </c>
      <c r="J399" s="193">
        <f t="shared" si="654"/>
        <v>1.17</v>
      </c>
      <c r="K399" s="191">
        <v>0.23</v>
      </c>
      <c r="M399" s="194">
        <f t="shared" si="655"/>
        <v>4.7E-2</v>
      </c>
      <c r="N399" s="251"/>
      <c r="O399" s="248"/>
    </row>
    <row r="400" spans="1:16">
      <c r="B400" s="240" t="s">
        <v>385</v>
      </c>
      <c r="C400" s="191">
        <v>10.055199999999999</v>
      </c>
      <c r="D400" s="191">
        <v>15.05</v>
      </c>
      <c r="E400" s="191">
        <v>3.039E-2</v>
      </c>
      <c r="F400" s="192">
        <f t="shared" ref="F400:F401" si="656">D400*E400/0.0323</f>
        <v>14.16</v>
      </c>
      <c r="G400" s="191">
        <v>20</v>
      </c>
      <c r="H400" s="191">
        <v>0.03</v>
      </c>
      <c r="I400" s="192">
        <f t="shared" ref="I400:I401" si="657">G400*H400/0.0323</f>
        <v>18.579999999999998</v>
      </c>
      <c r="J400" s="193">
        <f t="shared" ref="J400:J401" si="658">I400-F400</f>
        <v>4.42</v>
      </c>
      <c r="K400" s="191">
        <v>1.3</v>
      </c>
      <c r="M400" s="194">
        <f t="shared" ref="M400:M401" si="659">(I400-F400-K400)*0.1/C400</f>
        <v>3.1E-2</v>
      </c>
      <c r="N400" s="251">
        <f>(M400+M401)/2</f>
        <v>3.1E-2</v>
      </c>
      <c r="O400" s="248">
        <f>(M401-M400)*100/N400</f>
        <v>0.65</v>
      </c>
    </row>
    <row r="401" spans="1:15">
      <c r="B401" s="241"/>
      <c r="C401" s="191">
        <v>10.012</v>
      </c>
      <c r="D401" s="191">
        <v>15.05</v>
      </c>
      <c r="E401" s="191">
        <v>3.039E-2</v>
      </c>
      <c r="F401" s="192">
        <f t="shared" si="656"/>
        <v>14.16</v>
      </c>
      <c r="G401" s="191">
        <v>20</v>
      </c>
      <c r="H401" s="191">
        <v>0.03</v>
      </c>
      <c r="I401" s="192">
        <f t="shared" si="657"/>
        <v>18.579999999999998</v>
      </c>
      <c r="J401" s="193">
        <f t="shared" si="658"/>
        <v>4.42</v>
      </c>
      <c r="K401" s="191">
        <v>1.3</v>
      </c>
      <c r="M401" s="194">
        <f t="shared" si="659"/>
        <v>3.1199999999999999E-2</v>
      </c>
      <c r="N401" s="251"/>
      <c r="O401" s="248"/>
    </row>
    <row r="402" spans="1:15">
      <c r="B402" s="240" t="s">
        <v>386</v>
      </c>
      <c r="C402" s="191">
        <v>1.0012399999999999</v>
      </c>
      <c r="D402" s="191">
        <v>17.100000000000001</v>
      </c>
      <c r="E402" s="191">
        <v>3.039E-2</v>
      </c>
      <c r="F402" s="192">
        <f t="shared" ref="F402:F403" si="660">D402*E402/0.0323</f>
        <v>16.09</v>
      </c>
      <c r="G402" s="191">
        <v>25</v>
      </c>
      <c r="H402" s="191">
        <v>0.03</v>
      </c>
      <c r="I402" s="192">
        <f t="shared" ref="I402:I403" si="661">G402*H402/0.0323</f>
        <v>23.22</v>
      </c>
      <c r="J402" s="193">
        <f t="shared" ref="J402:J403" si="662">I402-F402</f>
        <v>7.13</v>
      </c>
      <c r="K402" s="191">
        <v>0.45</v>
      </c>
      <c r="M402" s="194">
        <f t="shared" ref="M402:M403" si="663">(I402-F402-K402)*0.1/C402</f>
        <v>0.66720000000000002</v>
      </c>
      <c r="N402" s="251">
        <f>(M402+M403)/2</f>
        <v>0.66</v>
      </c>
      <c r="O402" s="248">
        <f>(M403-M402)*100/N402</f>
        <v>-2.2000000000000002</v>
      </c>
    </row>
    <row r="403" spans="1:15">
      <c r="B403" s="241"/>
      <c r="C403" s="191">
        <v>1.0235000000000001</v>
      </c>
      <c r="D403" s="191">
        <v>17.100000000000001</v>
      </c>
      <c r="E403" s="191">
        <v>3.039E-2</v>
      </c>
      <c r="F403" s="192">
        <f t="shared" si="660"/>
        <v>16.09</v>
      </c>
      <c r="G403" s="191">
        <v>25</v>
      </c>
      <c r="H403" s="191">
        <v>0.03</v>
      </c>
      <c r="I403" s="192">
        <f t="shared" si="661"/>
        <v>23.22</v>
      </c>
      <c r="J403" s="193">
        <f t="shared" si="662"/>
        <v>7.13</v>
      </c>
      <c r="K403" s="191">
        <v>0.45</v>
      </c>
      <c r="M403" s="194">
        <f t="shared" si="663"/>
        <v>0.65269999999999995</v>
      </c>
      <c r="N403" s="251"/>
      <c r="O403" s="248"/>
    </row>
    <row r="404" spans="1:15">
      <c r="B404" s="191" t="s">
        <v>387</v>
      </c>
      <c r="C404" s="191">
        <v>10.001200000000001</v>
      </c>
      <c r="D404" s="191">
        <v>20.2</v>
      </c>
      <c r="E404" s="191">
        <v>3.039E-2</v>
      </c>
      <c r="F404" s="192">
        <f t="shared" ref="F404:F409" si="664">D404*E404/0.0323</f>
        <v>19.010000000000002</v>
      </c>
      <c r="G404" s="191">
        <v>25</v>
      </c>
      <c r="H404" s="191">
        <v>0.03</v>
      </c>
      <c r="I404" s="192">
        <f t="shared" ref="I404:I409" si="665">G404*H404/0.0323</f>
        <v>23.22</v>
      </c>
      <c r="J404" s="193">
        <f t="shared" ref="J404:J405" si="666">I404-F404</f>
        <v>4.21</v>
      </c>
      <c r="K404" s="191">
        <v>2.33</v>
      </c>
      <c r="M404" s="194">
        <f t="shared" ref="M404:M409" si="667">(I404-F404-K404)*0.1/C404</f>
        <v>1.8800000000000001E-2</v>
      </c>
      <c r="N404" s="251">
        <f>(M404+M405)/2</f>
        <v>1.9E-2</v>
      </c>
      <c r="O404" s="248">
        <f>(M405-M404)*100/N404</f>
        <v>0</v>
      </c>
    </row>
    <row r="405" spans="1:15">
      <c r="C405" s="191">
        <v>10.0014</v>
      </c>
      <c r="D405" s="191">
        <v>20.2</v>
      </c>
      <c r="E405" s="191">
        <v>3.039E-2</v>
      </c>
      <c r="F405" s="192">
        <f t="shared" si="664"/>
        <v>19.010000000000002</v>
      </c>
      <c r="G405" s="191">
        <v>25</v>
      </c>
      <c r="H405" s="191">
        <v>0.03</v>
      </c>
      <c r="I405" s="192">
        <f t="shared" si="665"/>
        <v>23.22</v>
      </c>
      <c r="J405" s="193">
        <f t="shared" si="666"/>
        <v>4.21</v>
      </c>
      <c r="K405" s="191">
        <v>2.33</v>
      </c>
      <c r="M405" s="194">
        <f t="shared" si="667"/>
        <v>1.8800000000000001E-2</v>
      </c>
      <c r="N405" s="251"/>
      <c r="O405" s="248"/>
    </row>
    <row r="406" spans="1:15">
      <c r="A406" s="191">
        <v>4.1500000000000004</v>
      </c>
      <c r="B406" s="240" t="s">
        <v>388</v>
      </c>
      <c r="C406" s="191">
        <v>10.0054</v>
      </c>
      <c r="D406" s="191">
        <v>16.3</v>
      </c>
      <c r="E406" s="191">
        <v>3.039E-2</v>
      </c>
      <c r="F406" s="192">
        <f t="shared" si="664"/>
        <v>15.34</v>
      </c>
      <c r="G406" s="191">
        <v>20</v>
      </c>
      <c r="H406" s="191">
        <v>0.03</v>
      </c>
      <c r="I406" s="192">
        <f t="shared" si="665"/>
        <v>18.579999999999998</v>
      </c>
      <c r="J406" s="193">
        <f t="shared" ref="J406:J407" si="668">I406-F406</f>
        <v>3.24</v>
      </c>
      <c r="K406" s="191">
        <v>1.23</v>
      </c>
      <c r="M406" s="194">
        <f t="shared" si="667"/>
        <v>2.01E-2</v>
      </c>
      <c r="N406" s="251">
        <f>(M406+M407)/2</f>
        <v>0.02</v>
      </c>
      <c r="O406" s="248">
        <f>(M407-M406)*100/N406</f>
        <v>0</v>
      </c>
    </row>
    <row r="407" spans="1:15">
      <c r="B407" s="241"/>
      <c r="C407" s="191">
        <v>10.0029</v>
      </c>
      <c r="D407" s="191">
        <v>16.3</v>
      </c>
      <c r="E407" s="191">
        <v>3.039E-2</v>
      </c>
      <c r="F407" s="192">
        <f t="shared" si="664"/>
        <v>15.34</v>
      </c>
      <c r="G407" s="191">
        <v>20</v>
      </c>
      <c r="H407" s="191">
        <v>0.03</v>
      </c>
      <c r="I407" s="192">
        <f t="shared" si="665"/>
        <v>18.579999999999998</v>
      </c>
      <c r="J407" s="193">
        <f t="shared" si="668"/>
        <v>3.24</v>
      </c>
      <c r="K407" s="191">
        <v>1.23</v>
      </c>
      <c r="M407" s="194">
        <f t="shared" si="667"/>
        <v>2.01E-2</v>
      </c>
      <c r="N407" s="251"/>
      <c r="O407" s="248"/>
    </row>
    <row r="408" spans="1:15">
      <c r="B408" s="240" t="s">
        <v>389</v>
      </c>
      <c r="C408" s="191">
        <v>10.0029</v>
      </c>
      <c r="D408" s="191">
        <v>18</v>
      </c>
      <c r="E408" s="191">
        <v>3.039E-2</v>
      </c>
      <c r="F408" s="192">
        <f t="shared" si="664"/>
        <v>16.940000000000001</v>
      </c>
      <c r="G408" s="191">
        <v>20</v>
      </c>
      <c r="H408" s="191">
        <v>0.03</v>
      </c>
      <c r="I408" s="192">
        <f t="shared" si="665"/>
        <v>18.579999999999998</v>
      </c>
      <c r="J408" s="193">
        <f t="shared" ref="J408:J409" si="669">I408-F408</f>
        <v>1.64</v>
      </c>
      <c r="K408" s="191">
        <v>1.1399999999999999</v>
      </c>
      <c r="M408" s="194">
        <f t="shared" si="667"/>
        <v>5.0000000000000001E-3</v>
      </c>
      <c r="N408" s="251">
        <f t="shared" ref="N408:N412" si="670">(M408+M409)/2</f>
        <v>5.0000000000000001E-3</v>
      </c>
      <c r="O408" s="248">
        <f t="shared" ref="O408:O412" si="671">(M409-M408)*100/N408</f>
        <v>0</v>
      </c>
    </row>
    <row r="409" spans="1:15">
      <c r="B409" s="241"/>
      <c r="C409" s="191">
        <v>10.0009</v>
      </c>
      <c r="D409" s="191">
        <v>18</v>
      </c>
      <c r="E409" s="191">
        <v>3.039E-2</v>
      </c>
      <c r="F409" s="192">
        <f t="shared" si="664"/>
        <v>16.940000000000001</v>
      </c>
      <c r="G409" s="191">
        <v>20</v>
      </c>
      <c r="H409" s="191">
        <v>0.03</v>
      </c>
      <c r="I409" s="192">
        <f t="shared" si="665"/>
        <v>18.579999999999998</v>
      </c>
      <c r="J409" s="193">
        <f t="shared" si="669"/>
        <v>1.64</v>
      </c>
      <c r="K409" s="191">
        <v>1.1399999999999999</v>
      </c>
      <c r="M409" s="194">
        <f t="shared" si="667"/>
        <v>5.0000000000000001E-3</v>
      </c>
      <c r="N409" s="251"/>
      <c r="O409" s="248"/>
    </row>
    <row r="410" spans="1:15">
      <c r="B410" s="240" t="s">
        <v>390</v>
      </c>
      <c r="C410" s="191">
        <v>10.0029</v>
      </c>
      <c r="D410" s="191">
        <v>16</v>
      </c>
      <c r="E410" s="191">
        <v>3.039E-2</v>
      </c>
      <c r="F410" s="192">
        <f t="shared" ref="F410:F419" si="672">D410*E410/0.0323</f>
        <v>15.05</v>
      </c>
      <c r="G410" s="191">
        <v>20</v>
      </c>
      <c r="H410" s="191">
        <v>0.03</v>
      </c>
      <c r="I410" s="192">
        <f t="shared" ref="I410:I419" si="673">G410*H410/0.0323</f>
        <v>18.579999999999998</v>
      </c>
      <c r="J410" s="193">
        <f t="shared" ref="J410:J419" si="674">I410-F410</f>
        <v>3.53</v>
      </c>
      <c r="K410" s="191">
        <v>1.25</v>
      </c>
      <c r="M410" s="194">
        <f t="shared" ref="M410:M419" si="675">(I410-F410-K410)*0.1/C410</f>
        <v>2.2800000000000001E-2</v>
      </c>
      <c r="N410" s="251">
        <f t="shared" si="670"/>
        <v>2.3E-2</v>
      </c>
      <c r="O410" s="248">
        <f t="shared" si="671"/>
        <v>0</v>
      </c>
    </row>
    <row r="411" spans="1:15">
      <c r="B411" s="241"/>
      <c r="C411" s="191">
        <v>10.0009</v>
      </c>
      <c r="D411" s="191">
        <v>16</v>
      </c>
      <c r="E411" s="191">
        <v>3.039E-2</v>
      </c>
      <c r="F411" s="192">
        <f t="shared" si="672"/>
        <v>15.05</v>
      </c>
      <c r="G411" s="191">
        <v>20</v>
      </c>
      <c r="H411" s="191">
        <v>0.03</v>
      </c>
      <c r="I411" s="192">
        <f t="shared" si="673"/>
        <v>18.579999999999998</v>
      </c>
      <c r="J411" s="193">
        <f t="shared" si="674"/>
        <v>3.53</v>
      </c>
      <c r="K411" s="191">
        <v>1.25</v>
      </c>
      <c r="M411" s="194">
        <f t="shared" si="675"/>
        <v>2.2800000000000001E-2</v>
      </c>
      <c r="N411" s="251"/>
      <c r="O411" s="248"/>
    </row>
    <row r="412" spans="1:15">
      <c r="A412" s="191">
        <v>5.7</v>
      </c>
      <c r="B412" s="240" t="s">
        <v>391</v>
      </c>
      <c r="C412" s="191">
        <v>10.0029</v>
      </c>
      <c r="D412" s="191">
        <v>15.75</v>
      </c>
      <c r="E412" s="191">
        <v>3.039E-2</v>
      </c>
      <c r="F412" s="192">
        <f t="shared" si="672"/>
        <v>14.82</v>
      </c>
      <c r="G412" s="191">
        <v>20</v>
      </c>
      <c r="H412" s="191">
        <v>3.015E-2</v>
      </c>
      <c r="I412" s="192">
        <f t="shared" si="673"/>
        <v>18.670000000000002</v>
      </c>
      <c r="J412" s="193">
        <f t="shared" si="674"/>
        <v>3.85</v>
      </c>
      <c r="K412" s="191">
        <v>1.27</v>
      </c>
      <c r="M412" s="194">
        <f t="shared" si="675"/>
        <v>2.58E-2</v>
      </c>
      <c r="N412" s="251">
        <f t="shared" si="670"/>
        <v>2.5999999999999999E-2</v>
      </c>
      <c r="O412" s="248">
        <f t="shared" si="671"/>
        <v>1.92</v>
      </c>
    </row>
    <row r="413" spans="1:15">
      <c r="B413" s="241"/>
      <c r="C413" s="191">
        <v>10.001899999999999</v>
      </c>
      <c r="D413" s="191">
        <v>15.7</v>
      </c>
      <c r="E413" s="191">
        <v>3.039E-2</v>
      </c>
      <c r="F413" s="192">
        <f t="shared" si="672"/>
        <v>14.77</v>
      </c>
      <c r="G413" s="191">
        <v>20</v>
      </c>
      <c r="H413" s="191">
        <v>3.015E-2</v>
      </c>
      <c r="I413" s="192">
        <f t="shared" si="673"/>
        <v>18.670000000000002</v>
      </c>
      <c r="J413" s="193">
        <f t="shared" si="674"/>
        <v>3.9</v>
      </c>
      <c r="K413" s="191">
        <v>1.27</v>
      </c>
      <c r="M413" s="194">
        <f t="shared" si="675"/>
        <v>2.63E-2</v>
      </c>
      <c r="N413" s="251"/>
      <c r="O413" s="248"/>
    </row>
    <row r="414" spans="1:15">
      <c r="A414" s="191">
        <v>5.28</v>
      </c>
      <c r="B414" s="240" t="s">
        <v>392</v>
      </c>
      <c r="C414" s="209">
        <v>5.0003000000000002</v>
      </c>
      <c r="D414" s="191">
        <v>13.8</v>
      </c>
      <c r="E414" s="191">
        <v>3.039E-2</v>
      </c>
      <c r="F414" s="192">
        <f t="shared" si="672"/>
        <v>12.98</v>
      </c>
      <c r="G414" s="191">
        <v>15</v>
      </c>
      <c r="H414" s="191">
        <v>3.015E-2</v>
      </c>
      <c r="I414" s="192">
        <f t="shared" si="673"/>
        <v>14</v>
      </c>
      <c r="J414" s="193">
        <f t="shared" si="674"/>
        <v>1.02</v>
      </c>
      <c r="K414" s="191">
        <v>0.55000000000000004</v>
      </c>
      <c r="M414" s="208">
        <f t="shared" si="675"/>
        <v>9.4000000000000004E-3</v>
      </c>
      <c r="N414" s="248">
        <f t="shared" ref="N414:N418" si="676">(M414+M415)/2</f>
        <v>0.01</v>
      </c>
      <c r="O414" s="248">
        <f t="shared" ref="O414:O418" si="677">(M415-M414)*100/N414</f>
        <v>0</v>
      </c>
    </row>
    <row r="415" spans="1:15">
      <c r="B415" s="241"/>
      <c r="C415" s="209">
        <v>5.0007999999999999</v>
      </c>
      <c r="D415" s="191">
        <v>13.8</v>
      </c>
      <c r="E415" s="191">
        <v>3.039E-2</v>
      </c>
      <c r="F415" s="192">
        <f t="shared" si="672"/>
        <v>12.98</v>
      </c>
      <c r="G415" s="191">
        <v>15</v>
      </c>
      <c r="H415" s="191">
        <v>3.015E-2</v>
      </c>
      <c r="I415" s="192">
        <f t="shared" si="673"/>
        <v>14</v>
      </c>
      <c r="J415" s="193">
        <f t="shared" si="674"/>
        <v>1.02</v>
      </c>
      <c r="K415" s="191">
        <v>0.55000000000000004</v>
      </c>
      <c r="M415" s="208">
        <f t="shared" si="675"/>
        <v>9.4000000000000004E-3</v>
      </c>
      <c r="N415" s="248"/>
      <c r="O415" s="248"/>
    </row>
    <row r="416" spans="1:15">
      <c r="B416" s="240" t="s">
        <v>393</v>
      </c>
      <c r="C416" s="191">
        <v>5.0015999999999998</v>
      </c>
      <c r="D416" s="191">
        <v>14.2</v>
      </c>
      <c r="E416" s="191">
        <v>3.039E-2</v>
      </c>
      <c r="F416" s="192">
        <f t="shared" si="672"/>
        <v>13.36</v>
      </c>
      <c r="G416" s="191">
        <v>15</v>
      </c>
      <c r="H416" s="191">
        <v>3.015E-2</v>
      </c>
      <c r="I416" s="192">
        <f t="shared" si="673"/>
        <v>14</v>
      </c>
      <c r="J416" s="193">
        <f t="shared" si="674"/>
        <v>0.64</v>
      </c>
      <c r="K416" s="191">
        <v>0.59</v>
      </c>
      <c r="M416" s="208">
        <f t="shared" si="675"/>
        <v>1E-3</v>
      </c>
      <c r="N416" s="248">
        <f t="shared" si="676"/>
        <v>0</v>
      </c>
      <c r="O416" s="248" t="e">
        <f t="shared" si="677"/>
        <v>#DIV/0!</v>
      </c>
    </row>
    <row r="417" spans="1:16">
      <c r="B417" s="241"/>
      <c r="C417" s="209">
        <v>5.0010000000000003</v>
      </c>
      <c r="D417" s="191">
        <v>14.2</v>
      </c>
      <c r="E417" s="191">
        <v>3.039E-2</v>
      </c>
      <c r="F417" s="192">
        <f t="shared" si="672"/>
        <v>13.36</v>
      </c>
      <c r="G417" s="191">
        <v>15</v>
      </c>
      <c r="H417" s="191">
        <v>3.015E-2</v>
      </c>
      <c r="I417" s="192">
        <f t="shared" si="673"/>
        <v>14</v>
      </c>
      <c r="J417" s="193">
        <f t="shared" si="674"/>
        <v>0.64</v>
      </c>
      <c r="K417" s="191">
        <v>0.59</v>
      </c>
      <c r="M417" s="208">
        <f t="shared" si="675"/>
        <v>1E-3</v>
      </c>
      <c r="N417" s="248"/>
      <c r="O417" s="248"/>
    </row>
    <row r="418" spans="1:16">
      <c r="B418" s="240" t="s">
        <v>394</v>
      </c>
      <c r="C418" s="209">
        <v>10.000999999999999</v>
      </c>
      <c r="D418" s="191">
        <v>18.05</v>
      </c>
      <c r="E418" s="191">
        <v>3.039E-2</v>
      </c>
      <c r="F418" s="192">
        <f t="shared" si="672"/>
        <v>16.98</v>
      </c>
      <c r="G418" s="191">
        <v>20</v>
      </c>
      <c r="H418" s="191">
        <v>3.015E-2</v>
      </c>
      <c r="I418" s="192">
        <f t="shared" si="673"/>
        <v>18.670000000000002</v>
      </c>
      <c r="J418" s="193">
        <v>1.64</v>
      </c>
      <c r="K418" s="191">
        <v>1.1399999999999999</v>
      </c>
      <c r="M418" s="208">
        <f t="shared" si="675"/>
        <v>5.4999999999999997E-3</v>
      </c>
      <c r="N418" s="248">
        <f t="shared" si="676"/>
        <v>0.01</v>
      </c>
      <c r="O418" s="248">
        <f t="shared" si="677"/>
        <v>-5</v>
      </c>
    </row>
    <row r="419" spans="1:16">
      <c r="B419" s="241"/>
      <c r="C419" s="191">
        <v>10.0021</v>
      </c>
      <c r="D419" s="191">
        <v>18.100000000000001</v>
      </c>
      <c r="E419" s="191">
        <v>3.039E-2</v>
      </c>
      <c r="F419" s="192">
        <f t="shared" si="672"/>
        <v>17.03</v>
      </c>
      <c r="G419" s="191">
        <v>20</v>
      </c>
      <c r="H419" s="191">
        <v>3.015E-2</v>
      </c>
      <c r="I419" s="192">
        <f t="shared" si="673"/>
        <v>18.670000000000002</v>
      </c>
      <c r="J419" s="193">
        <f t="shared" si="674"/>
        <v>1.64</v>
      </c>
      <c r="K419" s="191">
        <v>1.1399999999999999</v>
      </c>
      <c r="M419" s="208">
        <f t="shared" si="675"/>
        <v>5.0000000000000001E-3</v>
      </c>
      <c r="N419" s="248"/>
      <c r="O419" s="248"/>
    </row>
    <row r="420" spans="1:16">
      <c r="A420" s="191">
        <v>7.4</v>
      </c>
      <c r="B420" s="246" t="s">
        <v>395</v>
      </c>
      <c r="C420" s="209">
        <v>10.026</v>
      </c>
      <c r="D420" s="191">
        <v>15.3</v>
      </c>
      <c r="E420" s="191">
        <v>3.039E-2</v>
      </c>
      <c r="F420" s="192">
        <f t="shared" ref="F420:F445" si="678">D420*E420/0.0323</f>
        <v>14.4</v>
      </c>
      <c r="G420" s="191">
        <v>20</v>
      </c>
      <c r="H420" s="191">
        <v>3.015E-2</v>
      </c>
      <c r="I420" s="192">
        <f t="shared" ref="I420:I445" si="679">G420*H420/0.0323</f>
        <v>18.670000000000002</v>
      </c>
      <c r="J420" s="193">
        <f t="shared" ref="J420:J445" si="680">I420-F420</f>
        <v>4.2699999999999996</v>
      </c>
      <c r="K420" s="191">
        <v>1.29</v>
      </c>
      <c r="M420" s="208">
        <f t="shared" ref="M420:M445" si="681">(I420-F420-K420)*0.1/C420</f>
        <v>2.972E-2</v>
      </c>
      <c r="N420" s="252">
        <f>(M420+M421)/2</f>
        <v>3.0200000000000001E-2</v>
      </c>
      <c r="O420" s="248">
        <f>(M421-M420)*100/N420</f>
        <v>3.25</v>
      </c>
      <c r="P420" s="210">
        <v>0.06</v>
      </c>
    </row>
    <row r="421" spans="1:16">
      <c r="B421" s="247"/>
      <c r="C421" s="191">
        <v>10.0014</v>
      </c>
      <c r="D421" s="191">
        <v>15.2</v>
      </c>
      <c r="E421" s="191">
        <v>3.039E-2</v>
      </c>
      <c r="F421" s="192">
        <f t="shared" si="678"/>
        <v>14.3</v>
      </c>
      <c r="G421" s="191">
        <v>20</v>
      </c>
      <c r="H421" s="191">
        <v>3.015E-2</v>
      </c>
      <c r="I421" s="192">
        <f t="shared" si="679"/>
        <v>18.670000000000002</v>
      </c>
      <c r="J421" s="193">
        <f t="shared" si="680"/>
        <v>4.37</v>
      </c>
      <c r="K421" s="211">
        <v>1.3</v>
      </c>
      <c r="M421" s="208">
        <f t="shared" si="681"/>
        <v>3.0700000000000002E-2</v>
      </c>
      <c r="N421" s="252"/>
      <c r="O421" s="248"/>
      <c r="P421" s="210"/>
    </row>
    <row r="422" spans="1:16">
      <c r="B422" s="246" t="s">
        <v>396</v>
      </c>
      <c r="C422" s="209">
        <v>10.0009</v>
      </c>
      <c r="D422" s="191">
        <v>15.65</v>
      </c>
      <c r="E422" s="191">
        <v>3.039E-2</v>
      </c>
      <c r="F422" s="192">
        <f t="shared" si="678"/>
        <v>14.72</v>
      </c>
      <c r="G422" s="191">
        <v>20</v>
      </c>
      <c r="H422" s="191">
        <v>3.015E-2</v>
      </c>
      <c r="I422" s="192">
        <f t="shared" si="679"/>
        <v>18.670000000000002</v>
      </c>
      <c r="J422" s="193">
        <f t="shared" si="680"/>
        <v>3.95</v>
      </c>
      <c r="K422" s="191">
        <v>1.28</v>
      </c>
      <c r="M422" s="208">
        <f t="shared" si="681"/>
        <v>2.6700000000000002E-2</v>
      </c>
      <c r="N422" s="252">
        <f t="shared" ref="N422:N424" si="682">(M422+M423)/2</f>
        <v>2.69E-2</v>
      </c>
      <c r="O422" s="248">
        <f t="shared" ref="O422:O426" si="683">(M423-M422)*100/N422</f>
        <v>1.49</v>
      </c>
      <c r="P422" s="210">
        <v>0.05</v>
      </c>
    </row>
    <row r="423" spans="1:16">
      <c r="B423" s="247"/>
      <c r="C423" s="209">
        <v>10.000999999999999</v>
      </c>
      <c r="D423" s="191">
        <v>15.6</v>
      </c>
      <c r="E423" s="191">
        <v>3.039E-2</v>
      </c>
      <c r="F423" s="192">
        <f t="shared" si="678"/>
        <v>14.68</v>
      </c>
      <c r="G423" s="191">
        <v>20</v>
      </c>
      <c r="H423" s="191">
        <v>3.015E-2</v>
      </c>
      <c r="I423" s="192">
        <f t="shared" si="679"/>
        <v>18.670000000000002</v>
      </c>
      <c r="J423" s="193">
        <f t="shared" si="680"/>
        <v>3.99</v>
      </c>
      <c r="K423" s="191">
        <v>1.28</v>
      </c>
      <c r="M423" s="208">
        <f t="shared" si="681"/>
        <v>2.7099999999999999E-2</v>
      </c>
      <c r="N423" s="252"/>
      <c r="O423" s="248"/>
      <c r="P423" s="210"/>
    </row>
    <row r="424" spans="1:16">
      <c r="B424" s="246" t="s">
        <v>397</v>
      </c>
      <c r="C424" s="209">
        <v>10.001099999999999</v>
      </c>
      <c r="D424" s="191">
        <v>15.75</v>
      </c>
      <c r="E424" s="191">
        <v>3.039E-2</v>
      </c>
      <c r="F424" s="192">
        <f t="shared" si="678"/>
        <v>14.82</v>
      </c>
      <c r="G424" s="191">
        <v>20</v>
      </c>
      <c r="H424" s="191">
        <v>3.015E-2</v>
      </c>
      <c r="I424" s="192">
        <f t="shared" si="679"/>
        <v>18.670000000000002</v>
      </c>
      <c r="J424" s="193">
        <f t="shared" si="680"/>
        <v>3.85</v>
      </c>
      <c r="K424" s="191">
        <v>1.27</v>
      </c>
      <c r="M424" s="208">
        <f t="shared" si="681"/>
        <v>2.58E-2</v>
      </c>
      <c r="N424" s="252">
        <f t="shared" si="682"/>
        <v>2.5999999999999999E-2</v>
      </c>
      <c r="O424" s="248">
        <f t="shared" si="683"/>
        <v>1.54</v>
      </c>
      <c r="P424" s="210">
        <v>0.04</v>
      </c>
    </row>
    <row r="425" spans="1:16">
      <c r="B425" s="247"/>
      <c r="C425" s="191">
        <v>10.001200000000001</v>
      </c>
      <c r="D425" s="191">
        <v>15.7</v>
      </c>
      <c r="E425" s="191">
        <v>3.039E-2</v>
      </c>
      <c r="F425" s="192">
        <f t="shared" si="678"/>
        <v>14.77</v>
      </c>
      <c r="G425" s="191">
        <v>20</v>
      </c>
      <c r="H425" s="191">
        <v>3.015E-2</v>
      </c>
      <c r="I425" s="192">
        <f t="shared" si="679"/>
        <v>18.670000000000002</v>
      </c>
      <c r="J425" s="193">
        <f t="shared" si="680"/>
        <v>3.9</v>
      </c>
      <c r="K425" s="191">
        <v>1.28</v>
      </c>
      <c r="M425" s="208">
        <f t="shared" si="681"/>
        <v>2.6200000000000001E-2</v>
      </c>
      <c r="N425" s="252"/>
      <c r="O425" s="248"/>
      <c r="P425" s="212"/>
    </row>
    <row r="426" spans="1:16">
      <c r="B426" s="246" t="s">
        <v>398</v>
      </c>
      <c r="C426" s="191">
        <v>5.0018000000000002</v>
      </c>
      <c r="D426" s="191">
        <v>8.9499999999999993</v>
      </c>
      <c r="E426" s="191">
        <v>3.039E-2</v>
      </c>
      <c r="F426" s="192">
        <f t="shared" si="678"/>
        <v>8.42</v>
      </c>
      <c r="G426" s="191">
        <v>30</v>
      </c>
      <c r="H426" s="191">
        <v>3.0120000000000001E-2</v>
      </c>
      <c r="I426" s="192">
        <f t="shared" si="679"/>
        <v>27.98</v>
      </c>
      <c r="J426" s="193">
        <f t="shared" si="680"/>
        <v>19.559999999999999</v>
      </c>
      <c r="K426" s="191">
        <v>0.87</v>
      </c>
      <c r="M426" s="194">
        <f t="shared" si="681"/>
        <v>0.37369999999999998</v>
      </c>
      <c r="N426" s="251">
        <f t="shared" ref="N426:N430" si="684">(M426+M427)/2</f>
        <v>0.373</v>
      </c>
      <c r="O426" s="248">
        <f t="shared" si="683"/>
        <v>-0.56000000000000005</v>
      </c>
      <c r="P426" s="210">
        <v>1.89</v>
      </c>
    </row>
    <row r="427" spans="1:16">
      <c r="B427" s="247"/>
      <c r="C427" s="191">
        <v>5.0052000000000003</v>
      </c>
      <c r="D427" s="191">
        <v>9.0500000000000007</v>
      </c>
      <c r="E427" s="191">
        <v>3.039E-2</v>
      </c>
      <c r="F427" s="192">
        <f t="shared" si="678"/>
        <v>8.51</v>
      </c>
      <c r="G427" s="191">
        <v>30</v>
      </c>
      <c r="H427" s="191">
        <v>3.0120000000000001E-2</v>
      </c>
      <c r="I427" s="192">
        <f t="shared" si="679"/>
        <v>27.98</v>
      </c>
      <c r="J427" s="193">
        <f t="shared" si="680"/>
        <v>19.47</v>
      </c>
      <c r="K427" s="191">
        <v>0.87</v>
      </c>
      <c r="M427" s="194">
        <f t="shared" si="681"/>
        <v>0.37159999999999999</v>
      </c>
      <c r="N427" s="251"/>
      <c r="O427" s="248"/>
      <c r="P427" s="212"/>
    </row>
    <row r="428" spans="1:16">
      <c r="A428" s="191" t="s">
        <v>399</v>
      </c>
      <c r="B428" s="246" t="s">
        <v>400</v>
      </c>
      <c r="C428" s="191">
        <v>1.0015000000000001</v>
      </c>
      <c r="D428" s="191">
        <v>17.100000000000001</v>
      </c>
      <c r="E428" s="191">
        <v>3.039E-2</v>
      </c>
      <c r="F428" s="192">
        <f t="shared" si="678"/>
        <v>16.09</v>
      </c>
      <c r="G428" s="191">
        <v>25</v>
      </c>
      <c r="H428" s="191">
        <v>3.0120000000000001E-2</v>
      </c>
      <c r="I428" s="192">
        <f t="shared" si="679"/>
        <v>23.31</v>
      </c>
      <c r="J428" s="193">
        <f t="shared" si="680"/>
        <v>7.22</v>
      </c>
      <c r="K428" s="191">
        <v>0.45</v>
      </c>
      <c r="M428" s="194">
        <f t="shared" si="681"/>
        <v>0.67600000000000005</v>
      </c>
      <c r="N428" s="252">
        <f t="shared" si="684"/>
        <v>0.67630000000000001</v>
      </c>
      <c r="O428" s="248">
        <f t="shared" ref="O428:O432" si="685">(M429-M428)*100/N428</f>
        <v>7.0000000000000007E-2</v>
      </c>
    </row>
    <row r="429" spans="1:16">
      <c r="B429" s="247"/>
      <c r="C429" s="191">
        <v>1.0007999999999999</v>
      </c>
      <c r="D429" s="191">
        <v>17.100000000000001</v>
      </c>
      <c r="E429" s="191">
        <v>3.039E-2</v>
      </c>
      <c r="F429" s="192">
        <f t="shared" si="678"/>
        <v>16.09</v>
      </c>
      <c r="G429" s="191">
        <v>25</v>
      </c>
      <c r="H429" s="191">
        <v>3.0120000000000001E-2</v>
      </c>
      <c r="I429" s="192">
        <f t="shared" si="679"/>
        <v>23.31</v>
      </c>
      <c r="J429" s="193">
        <f t="shared" si="680"/>
        <v>7.22</v>
      </c>
      <c r="K429" s="191">
        <v>0.45</v>
      </c>
      <c r="M429" s="194">
        <f t="shared" si="681"/>
        <v>0.67649999999999999</v>
      </c>
      <c r="N429" s="252"/>
      <c r="O429" s="248"/>
    </row>
    <row r="430" spans="1:16">
      <c r="B430" s="246" t="s">
        <v>401</v>
      </c>
      <c r="C430" s="191">
        <v>1.0017</v>
      </c>
      <c r="D430" s="191">
        <v>17.3</v>
      </c>
      <c r="E430" s="191">
        <v>3.039E-2</v>
      </c>
      <c r="F430" s="192">
        <f t="shared" si="678"/>
        <v>16.28</v>
      </c>
      <c r="G430" s="191">
        <v>25</v>
      </c>
      <c r="H430" s="191">
        <v>3.0120000000000001E-2</v>
      </c>
      <c r="I430" s="192">
        <f t="shared" si="679"/>
        <v>23.31</v>
      </c>
      <c r="J430" s="193">
        <f t="shared" si="680"/>
        <v>7.03</v>
      </c>
      <c r="K430" s="191">
        <v>0.44</v>
      </c>
      <c r="M430" s="194">
        <f t="shared" si="681"/>
        <v>0.65790000000000004</v>
      </c>
      <c r="N430" s="252">
        <f t="shared" si="684"/>
        <v>0.65820000000000001</v>
      </c>
      <c r="O430" s="248">
        <f t="shared" si="685"/>
        <v>0.09</v>
      </c>
    </row>
    <row r="431" spans="1:16">
      <c r="B431" s="247"/>
      <c r="C431" s="191">
        <v>1.0007999999999999</v>
      </c>
      <c r="D431" s="191">
        <v>17.3</v>
      </c>
      <c r="E431" s="191">
        <v>3.039E-2</v>
      </c>
      <c r="F431" s="192">
        <f t="shared" si="678"/>
        <v>16.28</v>
      </c>
      <c r="G431" s="191">
        <v>25</v>
      </c>
      <c r="H431" s="191">
        <v>3.0120000000000001E-2</v>
      </c>
      <c r="I431" s="192">
        <f t="shared" si="679"/>
        <v>23.31</v>
      </c>
      <c r="J431" s="193">
        <f t="shared" si="680"/>
        <v>7.03</v>
      </c>
      <c r="K431" s="191">
        <v>0.44</v>
      </c>
      <c r="M431" s="194">
        <f t="shared" si="681"/>
        <v>0.65849999999999997</v>
      </c>
      <c r="N431" s="252"/>
      <c r="O431" s="248"/>
    </row>
    <row r="432" spans="1:16">
      <c r="B432" s="246" t="s">
        <v>402</v>
      </c>
      <c r="C432" s="191">
        <v>1.0003</v>
      </c>
      <c r="D432" s="191">
        <v>1.8</v>
      </c>
      <c r="E432" s="191">
        <v>3.039E-2</v>
      </c>
      <c r="F432" s="192">
        <f t="shared" si="678"/>
        <v>1.69</v>
      </c>
      <c r="G432" s="191">
        <v>30</v>
      </c>
      <c r="H432" s="191">
        <v>3.0120000000000001E-2</v>
      </c>
      <c r="I432" s="192">
        <f t="shared" si="679"/>
        <v>27.98</v>
      </c>
      <c r="J432" s="193">
        <f t="shared" si="680"/>
        <v>26.29</v>
      </c>
      <c r="K432" s="191">
        <v>0.44</v>
      </c>
      <c r="M432" s="194">
        <f t="shared" si="681"/>
        <v>2.5842000000000001</v>
      </c>
      <c r="N432" s="252">
        <f t="shared" ref="N432:N436" si="686">(M432+M433)/2</f>
        <v>2.5695999999999999</v>
      </c>
      <c r="O432" s="248">
        <f t="shared" si="685"/>
        <v>-1.1399999999999999</v>
      </c>
    </row>
    <row r="433" spans="1:15">
      <c r="B433" s="247"/>
      <c r="C433" s="191">
        <v>1.0004</v>
      </c>
      <c r="D433" s="191">
        <v>2.1</v>
      </c>
      <c r="E433" s="191">
        <v>3.039E-2</v>
      </c>
      <c r="F433" s="192">
        <f t="shared" si="678"/>
        <v>1.98</v>
      </c>
      <c r="G433" s="191">
        <v>30</v>
      </c>
      <c r="H433" s="191">
        <v>3.0120000000000001E-2</v>
      </c>
      <c r="I433" s="192">
        <f t="shared" si="679"/>
        <v>27.98</v>
      </c>
      <c r="J433" s="193">
        <f t="shared" si="680"/>
        <v>26</v>
      </c>
      <c r="K433" s="191">
        <v>0.44</v>
      </c>
      <c r="M433" s="194">
        <f t="shared" si="681"/>
        <v>2.5550000000000002</v>
      </c>
      <c r="N433" s="252"/>
      <c r="O433" s="248"/>
    </row>
    <row r="434" spans="1:15">
      <c r="B434" s="246" t="s">
        <v>402</v>
      </c>
      <c r="C434" s="191">
        <v>1.0003</v>
      </c>
      <c r="D434" s="191">
        <v>19.100000000000001</v>
      </c>
      <c r="E434" s="191">
        <v>3.039E-2</v>
      </c>
      <c r="F434" s="192">
        <f t="shared" si="678"/>
        <v>17.97</v>
      </c>
      <c r="G434" s="191">
        <v>50</v>
      </c>
      <c r="H434" s="191">
        <v>3.0120000000000001E-2</v>
      </c>
      <c r="I434" s="192">
        <f t="shared" si="679"/>
        <v>46.63</v>
      </c>
      <c r="J434" s="193">
        <f t="shared" si="680"/>
        <v>28.66</v>
      </c>
      <c r="K434" s="191">
        <v>0.44</v>
      </c>
      <c r="M434" s="194">
        <f t="shared" si="681"/>
        <v>2.8212000000000002</v>
      </c>
      <c r="N434" s="252">
        <f t="shared" si="686"/>
        <v>2.8210999999999999</v>
      </c>
      <c r="O434" s="248">
        <f t="shared" ref="O434:O436" si="687">(M435-M434)*100/N434</f>
        <v>-0.01</v>
      </c>
    </row>
    <row r="435" spans="1:15">
      <c r="B435" s="247"/>
      <c r="C435" s="191">
        <v>1.0004</v>
      </c>
      <c r="D435" s="191">
        <v>19.100000000000001</v>
      </c>
      <c r="E435" s="191">
        <v>3.039E-2</v>
      </c>
      <c r="F435" s="192">
        <f t="shared" si="678"/>
        <v>17.97</v>
      </c>
      <c r="G435" s="191">
        <v>50</v>
      </c>
      <c r="H435" s="191">
        <v>3.0120000000000001E-2</v>
      </c>
      <c r="I435" s="192">
        <f t="shared" si="679"/>
        <v>46.63</v>
      </c>
      <c r="J435" s="193">
        <f t="shared" si="680"/>
        <v>28.66</v>
      </c>
      <c r="K435" s="191">
        <v>0.44</v>
      </c>
      <c r="M435" s="194">
        <f t="shared" si="681"/>
        <v>2.8209</v>
      </c>
      <c r="N435" s="252"/>
      <c r="O435" s="248"/>
    </row>
    <row r="436" spans="1:15">
      <c r="A436" s="191">
        <v>7.21</v>
      </c>
      <c r="B436" s="246" t="s">
        <v>403</v>
      </c>
      <c r="C436" s="191">
        <v>10.000500000000001</v>
      </c>
      <c r="D436" s="191">
        <v>22.65</v>
      </c>
      <c r="E436" s="191">
        <v>3.039E-2</v>
      </c>
      <c r="F436" s="192">
        <f t="shared" si="678"/>
        <v>21.31</v>
      </c>
      <c r="G436" s="191">
        <v>25</v>
      </c>
      <c r="H436" s="191">
        <v>3.0120000000000001E-2</v>
      </c>
      <c r="I436" s="192">
        <f t="shared" si="679"/>
        <v>23.31</v>
      </c>
      <c r="J436" s="193">
        <f t="shared" si="680"/>
        <v>2</v>
      </c>
      <c r="K436" s="191">
        <v>1.1599999999999999</v>
      </c>
      <c r="M436" s="194">
        <f t="shared" si="681"/>
        <v>8.3999999999999995E-3</v>
      </c>
      <c r="N436" s="252">
        <f t="shared" si="686"/>
        <v>8.3999999999999995E-3</v>
      </c>
      <c r="O436" s="248">
        <f t="shared" si="687"/>
        <v>0</v>
      </c>
    </row>
    <row r="437" spans="1:15">
      <c r="B437" s="247"/>
      <c r="C437" s="191">
        <v>10.0008</v>
      </c>
      <c r="D437" s="191">
        <v>22.65</v>
      </c>
      <c r="E437" s="191">
        <v>3.039E-2</v>
      </c>
      <c r="F437" s="192">
        <f t="shared" si="678"/>
        <v>21.31</v>
      </c>
      <c r="G437" s="191">
        <v>25</v>
      </c>
      <c r="H437" s="191">
        <v>3.0120000000000001E-2</v>
      </c>
      <c r="I437" s="192">
        <f t="shared" si="679"/>
        <v>23.31</v>
      </c>
      <c r="J437" s="193">
        <f t="shared" si="680"/>
        <v>2</v>
      </c>
      <c r="K437" s="191">
        <v>1.1599999999999999</v>
      </c>
      <c r="M437" s="194">
        <f t="shared" si="681"/>
        <v>8.3999999999999995E-3</v>
      </c>
      <c r="N437" s="252"/>
      <c r="O437" s="248"/>
    </row>
    <row r="438" spans="1:15">
      <c r="A438" s="191">
        <v>8.4</v>
      </c>
      <c r="B438" s="246" t="s">
        <v>404</v>
      </c>
      <c r="C438" s="191">
        <v>1.0106999999999999</v>
      </c>
      <c r="D438" s="191">
        <v>9.1999999999999993</v>
      </c>
      <c r="E438" s="191">
        <v>3.039E-2</v>
      </c>
      <c r="F438" s="192">
        <f t="shared" si="678"/>
        <v>8.66</v>
      </c>
      <c r="G438" s="191">
        <v>10</v>
      </c>
      <c r="H438" s="191">
        <v>3.0120000000000001E-2</v>
      </c>
      <c r="I438" s="192">
        <f t="shared" si="679"/>
        <v>9.33</v>
      </c>
      <c r="J438" s="193">
        <f t="shared" si="680"/>
        <v>0.67</v>
      </c>
      <c r="K438" s="191">
        <v>7.3999999999999996E-2</v>
      </c>
      <c r="M438" s="194">
        <f t="shared" si="681"/>
        <v>5.8999999999999997E-2</v>
      </c>
      <c r="N438" s="252">
        <f t="shared" ref="N438:N442" si="688">(M438+M439)/2</f>
        <v>5.8999999999999997E-2</v>
      </c>
      <c r="O438" s="248">
        <f t="shared" ref="O438:O442" si="689">(M439-M438)*100/N438</f>
        <v>0</v>
      </c>
    </row>
    <row r="439" spans="1:15">
      <c r="B439" s="247"/>
      <c r="C439" s="191">
        <v>1.01</v>
      </c>
      <c r="D439" s="191">
        <v>9.1999999999999993</v>
      </c>
      <c r="E439" s="191">
        <v>3.039E-2</v>
      </c>
      <c r="F439" s="192">
        <f t="shared" si="678"/>
        <v>8.66</v>
      </c>
      <c r="G439" s="191">
        <v>10</v>
      </c>
      <c r="H439" s="191">
        <v>3.0120000000000001E-2</v>
      </c>
      <c r="I439" s="192">
        <f t="shared" si="679"/>
        <v>9.33</v>
      </c>
      <c r="J439" s="193">
        <f t="shared" si="680"/>
        <v>0.67</v>
      </c>
      <c r="K439" s="191">
        <v>7.3999999999999996E-2</v>
      </c>
      <c r="M439" s="194">
        <f t="shared" si="681"/>
        <v>5.8999999999999997E-2</v>
      </c>
      <c r="N439" s="252"/>
      <c r="O439" s="248"/>
    </row>
    <row r="440" spans="1:15">
      <c r="B440" s="246" t="s">
        <v>405</v>
      </c>
      <c r="C440" s="209">
        <v>1.052</v>
      </c>
      <c r="D440" s="191">
        <v>9.3000000000000007</v>
      </c>
      <c r="E440" s="191">
        <v>3.039E-2</v>
      </c>
      <c r="F440" s="192">
        <f t="shared" si="678"/>
        <v>8.75</v>
      </c>
      <c r="G440" s="191">
        <v>10</v>
      </c>
      <c r="H440" s="191">
        <v>3.0120000000000001E-2</v>
      </c>
      <c r="I440" s="192">
        <f t="shared" si="679"/>
        <v>9.33</v>
      </c>
      <c r="J440" s="193">
        <f t="shared" si="680"/>
        <v>0.57999999999999996</v>
      </c>
      <c r="K440" s="191">
        <v>6.4000000000000001E-2</v>
      </c>
      <c r="M440" s="194">
        <f t="shared" si="681"/>
        <v>4.9000000000000002E-2</v>
      </c>
      <c r="N440" s="252">
        <f t="shared" si="688"/>
        <v>5.0200000000000002E-2</v>
      </c>
      <c r="O440" s="248">
        <f t="shared" si="689"/>
        <v>4.58</v>
      </c>
    </row>
    <row r="441" spans="1:15">
      <c r="B441" s="247"/>
      <c r="C441" s="209">
        <v>1.0906</v>
      </c>
      <c r="D441" s="191">
        <v>9.1999999999999993</v>
      </c>
      <c r="E441" s="191">
        <v>3.039E-2</v>
      </c>
      <c r="F441" s="192">
        <f t="shared" si="678"/>
        <v>8.66</v>
      </c>
      <c r="G441" s="191">
        <v>10</v>
      </c>
      <c r="H441" s="191">
        <v>3.0120000000000001E-2</v>
      </c>
      <c r="I441" s="192">
        <f t="shared" si="679"/>
        <v>9.33</v>
      </c>
      <c r="J441" s="193">
        <f t="shared" si="680"/>
        <v>0.67</v>
      </c>
      <c r="K441" s="191">
        <v>0.11</v>
      </c>
      <c r="M441" s="194">
        <f t="shared" si="681"/>
        <v>5.1299999999999998E-2</v>
      </c>
      <c r="N441" s="252"/>
      <c r="O441" s="248"/>
    </row>
    <row r="442" spans="1:15">
      <c r="B442" s="246" t="s">
        <v>406</v>
      </c>
      <c r="C442" s="191">
        <v>10.000500000000001</v>
      </c>
      <c r="D442" s="191">
        <v>6.8</v>
      </c>
      <c r="E442" s="191">
        <v>3.039E-2</v>
      </c>
      <c r="F442" s="192">
        <f t="shared" si="678"/>
        <v>6.4</v>
      </c>
      <c r="G442" s="191">
        <v>10</v>
      </c>
      <c r="H442" s="191">
        <v>3.0120000000000001E-2</v>
      </c>
      <c r="I442" s="192">
        <f t="shared" si="679"/>
        <v>9.33</v>
      </c>
      <c r="J442" s="193">
        <f t="shared" si="680"/>
        <v>2.93</v>
      </c>
      <c r="K442" s="191">
        <v>1.21</v>
      </c>
      <c r="M442" s="194">
        <f t="shared" si="681"/>
        <v>1.72E-2</v>
      </c>
      <c r="N442" s="252">
        <f t="shared" si="688"/>
        <v>1.72E-2</v>
      </c>
      <c r="O442" s="248">
        <f t="shared" si="689"/>
        <v>0</v>
      </c>
    </row>
    <row r="443" spans="1:15">
      <c r="B443" s="247"/>
      <c r="C443" s="191">
        <v>10.014799999999999</v>
      </c>
      <c r="D443" s="191">
        <v>6.8</v>
      </c>
      <c r="E443" s="191">
        <v>3.039E-2</v>
      </c>
      <c r="F443" s="192">
        <f t="shared" si="678"/>
        <v>6.4</v>
      </c>
      <c r="G443" s="191">
        <v>10</v>
      </c>
      <c r="H443" s="191">
        <v>3.0120000000000001E-2</v>
      </c>
      <c r="I443" s="192">
        <f t="shared" si="679"/>
        <v>9.33</v>
      </c>
      <c r="J443" s="193">
        <f t="shared" si="680"/>
        <v>2.93</v>
      </c>
      <c r="K443" s="191">
        <v>1.21</v>
      </c>
      <c r="M443" s="194">
        <f t="shared" si="681"/>
        <v>1.72E-2</v>
      </c>
      <c r="N443" s="252"/>
      <c r="O443" s="248"/>
    </row>
    <row r="444" spans="1:15">
      <c r="A444" s="191">
        <v>8.11</v>
      </c>
      <c r="B444" s="246" t="s">
        <v>407</v>
      </c>
      <c r="C444" s="191">
        <v>5.0006000000000004</v>
      </c>
      <c r="D444" s="191">
        <v>22.3</v>
      </c>
      <c r="E444" s="191">
        <v>3.039E-2</v>
      </c>
      <c r="F444" s="192">
        <f t="shared" si="678"/>
        <v>20.98</v>
      </c>
      <c r="G444" s="191">
        <v>25</v>
      </c>
      <c r="H444" s="191">
        <v>3.0210000000000001E-2</v>
      </c>
      <c r="I444" s="192">
        <f t="shared" si="679"/>
        <v>23.38</v>
      </c>
      <c r="J444" s="193">
        <f t="shared" si="680"/>
        <v>2.4</v>
      </c>
      <c r="K444" s="191">
        <v>0.63</v>
      </c>
      <c r="M444" s="194">
        <f t="shared" si="681"/>
        <v>3.5400000000000001E-2</v>
      </c>
      <c r="N444" s="252">
        <f>(M444+M445)/2</f>
        <v>3.5400000000000001E-2</v>
      </c>
      <c r="O444" s="248">
        <f>(M445-M444)*100/N444</f>
        <v>0</v>
      </c>
    </row>
    <row r="445" spans="1:15">
      <c r="B445" s="247"/>
      <c r="C445" s="191">
        <v>5.0029000000000003</v>
      </c>
      <c r="D445" s="191">
        <v>22.3</v>
      </c>
      <c r="E445" s="191">
        <v>3.039E-2</v>
      </c>
      <c r="F445" s="192">
        <f t="shared" si="678"/>
        <v>20.98</v>
      </c>
      <c r="G445" s="191">
        <v>25</v>
      </c>
      <c r="H445" s="191">
        <v>3.0210000000000001E-2</v>
      </c>
      <c r="I445" s="192">
        <f t="shared" si="679"/>
        <v>23.38</v>
      </c>
      <c r="J445" s="193">
        <f t="shared" si="680"/>
        <v>2.4</v>
      </c>
      <c r="K445" s="191">
        <v>0.63</v>
      </c>
      <c r="M445" s="194">
        <f t="shared" si="681"/>
        <v>3.5400000000000001E-2</v>
      </c>
      <c r="N445" s="252"/>
      <c r="O445" s="248"/>
    </row>
  </sheetData>
  <mergeCells count="663">
    <mergeCell ref="O440:O441"/>
    <mergeCell ref="O442:O443"/>
    <mergeCell ref="O444:O445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N440:N441"/>
    <mergeCell ref="N442:N443"/>
    <mergeCell ref="N444:N445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B440:B441"/>
    <mergeCell ref="B442:B443"/>
    <mergeCell ref="B444:B445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02:B403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48:B149"/>
    <mergeCell ref="B150:B151"/>
    <mergeCell ref="B152:B153"/>
    <mergeCell ref="B154:B155"/>
    <mergeCell ref="B156:B157"/>
    <mergeCell ref="B158:B159"/>
    <mergeCell ref="B162:B163"/>
    <mergeCell ref="B164:B165"/>
    <mergeCell ref="B166:B167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20:B21"/>
    <mergeCell ref="B22:B23"/>
    <mergeCell ref="B24:B25"/>
    <mergeCell ref="B26:B27"/>
    <mergeCell ref="B28:B29"/>
    <mergeCell ref="B30:B31"/>
    <mergeCell ref="B32:B33"/>
    <mergeCell ref="B34:B35"/>
    <mergeCell ref="B38:B39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28" type="noConversion"/>
  <pageMargins left="0.69930555555555596" right="0.69930555555555596" top="0.75" bottom="0.75" header="0.3" footer="0.3"/>
  <pageSetup paperSize="9" scale="1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7030A0"/>
  </sheetPr>
  <dimension ref="A1:M258"/>
  <sheetViews>
    <sheetView zoomScale="160" zoomScaleNormal="160" workbookViewId="0">
      <pane xSplit="4" ySplit="1" topLeftCell="E203" activePane="bottomRight" state="frozen"/>
      <selection pane="topRight"/>
      <selection pane="bottomLeft"/>
      <selection pane="bottomRight" activeCell="C215" sqref="C215:L216"/>
    </sheetView>
  </sheetViews>
  <sheetFormatPr defaultColWidth="9" defaultRowHeight="14.25"/>
  <cols>
    <col min="1" max="1" width="9.25" style="91" customWidth="1"/>
    <col min="2" max="2" width="11.75" style="91" hidden="1" customWidth="1"/>
    <col min="3" max="3" width="9" style="91"/>
    <col min="4" max="4" width="9.5" style="91" customWidth="1"/>
    <col min="5" max="5" width="6.375" style="91" customWidth="1"/>
    <col min="6" max="7" width="6.5" style="91" customWidth="1"/>
    <col min="8" max="8" width="9.875" style="91" customWidth="1"/>
    <col min="9" max="9" width="7.5" style="91" customWidth="1"/>
    <col min="10" max="10" width="13.25" style="187" customWidth="1"/>
    <col min="11" max="16384" width="9" style="91"/>
  </cols>
  <sheetData>
    <row r="1" spans="1:12" ht="42.75">
      <c r="A1" s="91" t="s">
        <v>0</v>
      </c>
      <c r="B1" s="91" t="s">
        <v>408</v>
      </c>
      <c r="D1" s="91" t="s">
        <v>409</v>
      </c>
      <c r="E1" s="253" t="s">
        <v>410</v>
      </c>
      <c r="F1" s="253"/>
      <c r="G1" s="253"/>
      <c r="H1" s="92" t="s">
        <v>411</v>
      </c>
      <c r="I1" s="92" t="s">
        <v>412</v>
      </c>
      <c r="J1" s="187" t="s">
        <v>413</v>
      </c>
      <c r="K1" s="91" t="s">
        <v>414</v>
      </c>
    </row>
    <row r="2" spans="1:12">
      <c r="A2" s="91" t="s">
        <v>415</v>
      </c>
      <c r="C2" s="254" t="s">
        <v>416</v>
      </c>
      <c r="D2" s="91">
        <v>10.0884</v>
      </c>
      <c r="G2" s="91">
        <v>12.5</v>
      </c>
      <c r="H2" s="96">
        <v>10.9</v>
      </c>
      <c r="I2" s="91">
        <v>10</v>
      </c>
      <c r="J2" s="187">
        <f t="shared" ref="J2:J3" si="0">H2*25*I2/(D2*G2)</f>
        <v>21.61</v>
      </c>
      <c r="K2" s="259">
        <f>(J2+J3)/2</f>
        <v>21.48</v>
      </c>
      <c r="L2" s="254">
        <f>J2-J3</f>
        <v>0.25999999999999801</v>
      </c>
    </row>
    <row r="3" spans="1:12">
      <c r="C3" s="254"/>
      <c r="D3" s="91">
        <v>10.5246</v>
      </c>
      <c r="G3" s="91">
        <v>12.13</v>
      </c>
      <c r="H3" s="96">
        <v>10.9</v>
      </c>
      <c r="I3" s="91">
        <v>10</v>
      </c>
      <c r="J3" s="187">
        <f t="shared" si="0"/>
        <v>21.35</v>
      </c>
      <c r="K3" s="259"/>
      <c r="L3" s="254"/>
    </row>
    <row r="4" spans="1:12">
      <c r="A4" s="91">
        <v>7.3</v>
      </c>
      <c r="C4" s="254" t="s">
        <v>417</v>
      </c>
      <c r="D4" s="91">
        <v>4.0654000000000003</v>
      </c>
      <c r="G4" s="91">
        <v>11.1</v>
      </c>
      <c r="H4" s="91">
        <v>11.05</v>
      </c>
      <c r="I4" s="91">
        <v>1</v>
      </c>
      <c r="J4" s="187">
        <f t="shared" ref="J4:J9" si="1">H4*100*I4/(D4*G4)/1000*100</f>
        <v>2.4500000000000002</v>
      </c>
      <c r="K4" s="259">
        <f>(J4+J5)/2</f>
        <v>2.46</v>
      </c>
      <c r="L4" s="254">
        <f>J4-J5</f>
        <v>-0.02</v>
      </c>
    </row>
    <row r="5" spans="1:12">
      <c r="C5" s="254"/>
      <c r="D5" s="91">
        <v>4.0254000000000003</v>
      </c>
      <c r="G5" s="91">
        <v>11.1</v>
      </c>
      <c r="H5" s="91">
        <v>11.05</v>
      </c>
      <c r="I5" s="91">
        <v>1</v>
      </c>
      <c r="J5" s="187">
        <f t="shared" si="1"/>
        <v>2.4700000000000002</v>
      </c>
      <c r="K5" s="259"/>
      <c r="L5" s="254"/>
    </row>
    <row r="6" spans="1:12">
      <c r="C6" s="254" t="s">
        <v>418</v>
      </c>
      <c r="D6" s="91">
        <v>4.0349000000000004</v>
      </c>
      <c r="G6" s="91">
        <v>8.9</v>
      </c>
      <c r="H6" s="91">
        <v>11.05</v>
      </c>
      <c r="I6" s="91">
        <v>1</v>
      </c>
      <c r="J6" s="187">
        <f t="shared" si="1"/>
        <v>3.08</v>
      </c>
      <c r="K6" s="259">
        <f>(J6+J7)/2</f>
        <v>3.13</v>
      </c>
      <c r="L6" s="254">
        <f>J6-J7</f>
        <v>-0.1</v>
      </c>
    </row>
    <row r="7" spans="1:12">
      <c r="C7" s="254"/>
      <c r="D7" s="91">
        <v>4.0349000000000004</v>
      </c>
      <c r="G7" s="91">
        <v>8.6</v>
      </c>
      <c r="H7" s="91">
        <v>11.05</v>
      </c>
      <c r="I7" s="91">
        <v>1</v>
      </c>
      <c r="J7" s="187">
        <f t="shared" si="1"/>
        <v>3.18</v>
      </c>
      <c r="K7" s="259"/>
      <c r="L7" s="254"/>
    </row>
    <row r="8" spans="1:12">
      <c r="A8" s="91">
        <v>8.8000000000000007</v>
      </c>
      <c r="C8" s="254" t="s">
        <v>419</v>
      </c>
      <c r="D8" s="91">
        <v>4.0072999999999999</v>
      </c>
      <c r="G8" s="91">
        <v>10.199999999999999</v>
      </c>
      <c r="H8" s="91">
        <v>11.05</v>
      </c>
      <c r="I8" s="91">
        <v>1</v>
      </c>
      <c r="J8" s="187">
        <f t="shared" si="1"/>
        <v>2.7</v>
      </c>
      <c r="K8" s="259">
        <f>(J8+J9)/2</f>
        <v>2.6749999999999998</v>
      </c>
      <c r="L8" s="254">
        <f>J8-J9</f>
        <v>5.0000000000000301E-2</v>
      </c>
    </row>
    <row r="9" spans="1:12">
      <c r="C9" s="254"/>
      <c r="D9" s="91">
        <v>4.0072999999999999</v>
      </c>
      <c r="G9" s="91">
        <v>10.4</v>
      </c>
      <c r="H9" s="91">
        <v>11.05</v>
      </c>
      <c r="I9" s="91">
        <v>1</v>
      </c>
      <c r="J9" s="187">
        <f t="shared" si="1"/>
        <v>2.65</v>
      </c>
      <c r="K9" s="259"/>
      <c r="L9" s="254"/>
    </row>
    <row r="10" spans="1:12">
      <c r="A10" s="91">
        <v>12.13</v>
      </c>
      <c r="C10" s="254" t="s">
        <v>420</v>
      </c>
      <c r="D10" s="91">
        <v>2.6145</v>
      </c>
      <c r="G10" s="91">
        <v>8.2799999999999994</v>
      </c>
      <c r="H10" s="91">
        <v>11.1</v>
      </c>
      <c r="I10" s="91">
        <v>1</v>
      </c>
      <c r="J10" s="187">
        <f>(H10-G10)*I10*100/(D10*10/250*1000)</f>
        <v>2.7</v>
      </c>
      <c r="K10" s="254">
        <f>(J10+J11)/2</f>
        <v>2.69</v>
      </c>
      <c r="L10" s="254">
        <f>(J10-J11)/K10*100</f>
        <v>0.74349442379182196</v>
      </c>
    </row>
    <row r="11" spans="1:12">
      <c r="C11" s="254"/>
      <c r="D11" s="91">
        <v>2.2233000000000001</v>
      </c>
      <c r="G11" s="91">
        <v>8.7200000000000006</v>
      </c>
      <c r="H11" s="91">
        <v>11.1</v>
      </c>
      <c r="I11" s="91">
        <v>1</v>
      </c>
      <c r="J11" s="187">
        <f>(H11-G11)*I11*100/(D11*10/250*1000)</f>
        <v>2.68</v>
      </c>
      <c r="K11" s="254"/>
      <c r="L11" s="254"/>
    </row>
    <row r="12" spans="1:12">
      <c r="A12" s="177" t="s">
        <v>421</v>
      </c>
      <c r="B12" s="177"/>
      <c r="C12" s="255" t="s">
        <v>422</v>
      </c>
      <c r="D12" s="177">
        <v>10.3048</v>
      </c>
      <c r="E12" s="177"/>
      <c r="F12" s="177"/>
      <c r="G12" s="177">
        <v>12.52</v>
      </c>
      <c r="H12" s="177">
        <v>11.1</v>
      </c>
      <c r="I12" s="177">
        <v>20</v>
      </c>
      <c r="J12" s="188">
        <f>H12*25*I12/(D12*G12)</f>
        <v>43.02</v>
      </c>
      <c r="K12" s="255">
        <f>(J12+J13)/2</f>
        <v>43.13</v>
      </c>
      <c r="L12" s="255">
        <f>(J12-J13)/K12*100</f>
        <v>-0.51008578715510999</v>
      </c>
    </row>
    <row r="13" spans="1:12">
      <c r="A13" s="177"/>
      <c r="B13" s="177"/>
      <c r="C13" s="255"/>
      <c r="D13" s="177">
        <v>10.187799999999999</v>
      </c>
      <c r="E13" s="177"/>
      <c r="F13" s="177"/>
      <c r="G13" s="177">
        <v>12.6</v>
      </c>
      <c r="H13" s="177">
        <v>11.1</v>
      </c>
      <c r="I13" s="177">
        <v>20</v>
      </c>
      <c r="J13" s="188">
        <f>H13*25*I13/(D13*G13)</f>
        <v>43.24</v>
      </c>
      <c r="K13" s="255"/>
      <c r="L13" s="255"/>
    </row>
    <row r="14" spans="1:12">
      <c r="A14" s="177"/>
      <c r="B14" s="177"/>
      <c r="C14" s="255"/>
      <c r="D14" s="177">
        <v>10.254799999999999</v>
      </c>
      <c r="E14" s="177"/>
      <c r="F14" s="177"/>
      <c r="G14" s="177">
        <v>12.71</v>
      </c>
      <c r="H14" s="177">
        <v>11.1</v>
      </c>
      <c r="I14" s="177">
        <v>20</v>
      </c>
      <c r="J14" s="188">
        <f>H14*25*I14/(D14*G14)</f>
        <v>42.58</v>
      </c>
      <c r="K14" s="255">
        <f>(J14+J15)/2</f>
        <v>42.695</v>
      </c>
      <c r="L14" s="255">
        <f>(J14-J15)/K14*100</f>
        <v>-0.53870476636609399</v>
      </c>
    </row>
    <row r="15" spans="1:12">
      <c r="A15" s="177"/>
      <c r="B15" s="177"/>
      <c r="C15" s="255"/>
      <c r="D15" s="177">
        <v>10.207800000000001</v>
      </c>
      <c r="E15" s="177"/>
      <c r="F15" s="177"/>
      <c r="G15" s="177">
        <v>12.7</v>
      </c>
      <c r="H15" s="177">
        <v>11.1</v>
      </c>
      <c r="I15" s="177">
        <v>20</v>
      </c>
      <c r="J15" s="188">
        <f>H15*25*I15/(D15*G15)</f>
        <v>42.81</v>
      </c>
      <c r="K15" s="255"/>
      <c r="L15" s="255"/>
    </row>
    <row r="16" spans="1:12">
      <c r="A16" s="91">
        <v>12.9</v>
      </c>
      <c r="C16" s="254" t="s">
        <v>423</v>
      </c>
      <c r="D16" s="91">
        <v>4.0674999999999999</v>
      </c>
      <c r="G16" s="91">
        <v>9.0500000000000007</v>
      </c>
      <c r="H16" s="91">
        <v>11.1</v>
      </c>
      <c r="I16" s="91">
        <v>1</v>
      </c>
      <c r="J16" s="187">
        <f>H16*100*I16/(D16*G16)/1000*100</f>
        <v>3.02</v>
      </c>
      <c r="K16" s="254" t="e">
        <f>(J16+J17)/2</f>
        <v>#DIV/0!</v>
      </c>
      <c r="L16" s="254" t="e">
        <f>(J16-J17)/K16*100</f>
        <v>#DIV/0!</v>
      </c>
    </row>
    <row r="17" spans="1:12">
      <c r="C17" s="254"/>
      <c r="J17" s="187" t="e">
        <f>H17*25*I17/(D17*G17)</f>
        <v>#DIV/0!</v>
      </c>
      <c r="K17" s="254"/>
      <c r="L17" s="254"/>
    </row>
    <row r="18" spans="1:12">
      <c r="A18" s="91">
        <v>12.19</v>
      </c>
      <c r="C18" s="254" t="s">
        <v>424</v>
      </c>
      <c r="D18" s="91">
        <v>4.2336999999999998</v>
      </c>
      <c r="G18" s="91">
        <v>10.25</v>
      </c>
      <c r="H18" s="91">
        <v>11.2</v>
      </c>
      <c r="I18" s="91">
        <v>2.5</v>
      </c>
      <c r="J18" s="187">
        <f>H18*25*I18/(D18*G18)</f>
        <v>16.13</v>
      </c>
      <c r="K18" s="254" t="e">
        <f>(J18+J19)/2</f>
        <v>#DIV/0!</v>
      </c>
      <c r="L18" s="254" t="e">
        <f>(J18-J19)/K18*100</f>
        <v>#DIV/0!</v>
      </c>
    </row>
    <row r="19" spans="1:12">
      <c r="C19" s="254"/>
      <c r="J19" s="187" t="e">
        <f t="shared" ref="J19:J25" si="2">H19*25*I19/(D19*G19)</f>
        <v>#DIV/0!</v>
      </c>
      <c r="K19" s="254"/>
      <c r="L19" s="254"/>
    </row>
    <row r="20" spans="1:12">
      <c r="C20" s="254" t="s">
        <v>425</v>
      </c>
      <c r="D20" s="91">
        <v>4.0994000000000002</v>
      </c>
      <c r="G20" s="91">
        <v>11</v>
      </c>
      <c r="H20" s="91">
        <v>11.2</v>
      </c>
      <c r="I20" s="91">
        <v>2.5</v>
      </c>
      <c r="J20" s="187">
        <f t="shared" si="2"/>
        <v>15.52</v>
      </c>
      <c r="K20" s="254" t="e">
        <f>(J20+J21)/2</f>
        <v>#DIV/0!</v>
      </c>
      <c r="L20" s="254" t="e">
        <f>(J20-J21)/K20*100</f>
        <v>#DIV/0!</v>
      </c>
    </row>
    <row r="21" spans="1:12">
      <c r="C21" s="254"/>
      <c r="J21" s="187" t="e">
        <f t="shared" si="2"/>
        <v>#DIV/0!</v>
      </c>
      <c r="K21" s="254"/>
      <c r="L21" s="254"/>
    </row>
    <row r="22" spans="1:12">
      <c r="A22" s="91">
        <v>12.29</v>
      </c>
      <c r="C22" s="254" t="s">
        <v>426</v>
      </c>
      <c r="D22" s="91">
        <v>0.61150000000000004</v>
      </c>
      <c r="G22" s="91">
        <v>9.25</v>
      </c>
      <c r="H22" s="91">
        <v>11.1</v>
      </c>
      <c r="I22" s="91">
        <v>1</v>
      </c>
      <c r="J22" s="187">
        <f t="shared" si="2"/>
        <v>49.06</v>
      </c>
      <c r="K22" s="254" t="e">
        <f>(J22+J23)/2</f>
        <v>#DIV/0!</v>
      </c>
      <c r="L22" s="254" t="e">
        <f>(J22-J23)/K22*100</f>
        <v>#DIV/0!</v>
      </c>
    </row>
    <row r="23" spans="1:12">
      <c r="A23" s="91" t="s">
        <v>21</v>
      </c>
      <c r="C23" s="254"/>
      <c r="H23" s="91">
        <v>11.1</v>
      </c>
      <c r="I23" s="91">
        <v>1</v>
      </c>
      <c r="J23" s="187" t="e">
        <f t="shared" si="2"/>
        <v>#DIV/0!</v>
      </c>
      <c r="K23" s="254"/>
      <c r="L23" s="254"/>
    </row>
    <row r="24" spans="1:12">
      <c r="C24" s="254" t="s">
        <v>427</v>
      </c>
      <c r="D24" s="91">
        <v>1.0516000000000001</v>
      </c>
      <c r="G24" s="91">
        <v>9.1999999999999993</v>
      </c>
      <c r="H24" s="91">
        <v>11.1</v>
      </c>
      <c r="I24" s="91">
        <v>1</v>
      </c>
      <c r="J24" s="187">
        <f t="shared" si="2"/>
        <v>28.68</v>
      </c>
      <c r="K24" s="254" t="e">
        <f>(J24+J25)/2</f>
        <v>#DIV/0!</v>
      </c>
      <c r="L24" s="254" t="e">
        <f>(J24-J25)/K24*100</f>
        <v>#DIV/0!</v>
      </c>
    </row>
    <row r="25" spans="1:12">
      <c r="C25" s="254"/>
      <c r="H25" s="91">
        <v>11.1</v>
      </c>
      <c r="I25" s="91">
        <v>1</v>
      </c>
      <c r="J25" s="187" t="e">
        <f t="shared" si="2"/>
        <v>#DIV/0!</v>
      </c>
      <c r="K25" s="254"/>
      <c r="L25" s="254"/>
    </row>
    <row r="26" spans="1:12">
      <c r="A26" s="91">
        <v>6.28</v>
      </c>
      <c r="C26" s="254" t="s">
        <v>428</v>
      </c>
      <c r="D26" s="91">
        <v>2.4062999999999999</v>
      </c>
      <c r="G26" s="91">
        <v>10.6</v>
      </c>
      <c r="H26" s="91">
        <v>10.9</v>
      </c>
      <c r="I26" s="91">
        <v>1</v>
      </c>
      <c r="J26" s="187">
        <f>(H26-G26)*I26*100/D26/10*250/1000</f>
        <v>0.31</v>
      </c>
      <c r="K26" s="254">
        <f>(J26+J27)/2</f>
        <v>0.31</v>
      </c>
      <c r="L26" s="254">
        <f>(J26-J27)/K26*100</f>
        <v>0</v>
      </c>
    </row>
    <row r="27" spans="1:12">
      <c r="C27" s="254"/>
      <c r="D27" s="91">
        <v>2.4112</v>
      </c>
      <c r="G27" s="91">
        <v>10.6</v>
      </c>
      <c r="H27" s="91">
        <v>10.9</v>
      </c>
      <c r="I27" s="91">
        <v>1</v>
      </c>
      <c r="J27" s="187">
        <f>(H27-G27)*I27*100/D27/10*250/1000</f>
        <v>0.31</v>
      </c>
      <c r="K27" s="254"/>
      <c r="L27" s="254"/>
    </row>
    <row r="28" spans="1:12">
      <c r="A28" s="91">
        <v>7.24</v>
      </c>
      <c r="C28" s="254" t="s">
        <v>429</v>
      </c>
      <c r="D28" s="91">
        <v>2.4676</v>
      </c>
      <c r="G28" s="91">
        <v>9.6999999999999993</v>
      </c>
      <c r="H28" s="91">
        <v>10.9</v>
      </c>
      <c r="I28" s="91">
        <v>1</v>
      </c>
      <c r="J28" s="187">
        <f t="shared" ref="J28:J35" si="3">(H28-G28)*I28*5/(D28*2)</f>
        <v>1.22</v>
      </c>
      <c r="K28" s="254">
        <f>(J28+J29)/2</f>
        <v>1.21</v>
      </c>
      <c r="L28" s="254">
        <f>(J28-J29)/K28*100</f>
        <v>1.65289256198347</v>
      </c>
    </row>
    <row r="29" spans="1:12">
      <c r="A29" s="91" t="s">
        <v>430</v>
      </c>
      <c r="C29" s="254"/>
      <c r="D29" s="91">
        <v>2.5030999999999999</v>
      </c>
      <c r="G29" s="91">
        <v>9.6999999999999993</v>
      </c>
      <c r="H29" s="91">
        <v>10.9</v>
      </c>
      <c r="I29" s="91">
        <v>1</v>
      </c>
      <c r="J29" s="187">
        <f t="shared" si="3"/>
        <v>1.2</v>
      </c>
      <c r="K29" s="254"/>
      <c r="L29" s="254"/>
    </row>
    <row r="30" spans="1:12">
      <c r="C30" s="254" t="s">
        <v>431</v>
      </c>
      <c r="D30" s="91">
        <v>2.5415999999999999</v>
      </c>
      <c r="G30" s="91">
        <v>9.35</v>
      </c>
      <c r="H30" s="91">
        <v>10.9</v>
      </c>
      <c r="I30" s="91">
        <v>1</v>
      </c>
      <c r="J30" s="187">
        <f t="shared" si="3"/>
        <v>1.52</v>
      </c>
      <c r="K30" s="254">
        <f>(J30+J31)/2</f>
        <v>1.53</v>
      </c>
      <c r="L30" s="254">
        <f>(J30-J31)/K30*100</f>
        <v>-1.3071895424836599</v>
      </c>
    </row>
    <row r="31" spans="1:12">
      <c r="C31" s="254"/>
      <c r="D31" s="91">
        <v>2.5508000000000002</v>
      </c>
      <c r="G31" s="91">
        <v>9.33</v>
      </c>
      <c r="H31" s="91">
        <v>10.9</v>
      </c>
      <c r="I31" s="91">
        <v>1</v>
      </c>
      <c r="J31" s="187">
        <f t="shared" si="3"/>
        <v>1.54</v>
      </c>
      <c r="K31" s="254"/>
      <c r="L31" s="254"/>
    </row>
    <row r="32" spans="1:12">
      <c r="A32" s="91">
        <v>7.25</v>
      </c>
      <c r="C32" s="254" t="s">
        <v>432</v>
      </c>
      <c r="D32" s="91">
        <v>2.6259999999999999</v>
      </c>
      <c r="G32" s="91">
        <v>13.9</v>
      </c>
      <c r="H32" s="91">
        <v>10.9</v>
      </c>
      <c r="I32" s="91">
        <v>1</v>
      </c>
      <c r="J32" s="187">
        <f>H32*25*I32/(D32*G32)</f>
        <v>7.47</v>
      </c>
      <c r="K32" s="254">
        <f>(J32+J33)/2</f>
        <v>7.4649999999999999</v>
      </c>
      <c r="L32" s="254">
        <f>(J32-J33)/K32*100</f>
        <v>0.13395847287340601</v>
      </c>
    </row>
    <row r="33" spans="1:12">
      <c r="C33" s="254"/>
      <c r="D33" s="91">
        <v>2.6701000000000001</v>
      </c>
      <c r="G33" s="91">
        <v>13.68</v>
      </c>
      <c r="H33" s="91">
        <v>10.9</v>
      </c>
      <c r="I33" s="91">
        <v>1</v>
      </c>
      <c r="J33" s="187">
        <f>H33*25*I33/(D33*G33)</f>
        <v>7.46</v>
      </c>
      <c r="K33" s="254"/>
      <c r="L33" s="254"/>
    </row>
    <row r="34" spans="1:12">
      <c r="C34" s="254" t="s">
        <v>433</v>
      </c>
      <c r="D34" s="91">
        <v>2.6139000000000001</v>
      </c>
      <c r="G34" s="91">
        <v>10.6</v>
      </c>
      <c r="H34" s="91">
        <v>10.9</v>
      </c>
      <c r="I34" s="91">
        <v>1</v>
      </c>
      <c r="J34" s="187">
        <f t="shared" si="3"/>
        <v>0.28999999999999998</v>
      </c>
      <c r="K34" s="254">
        <f>(J34+J35)/2</f>
        <v>0.28999999999999998</v>
      </c>
      <c r="L34" s="254">
        <f>(J34-J35)/K34*100</f>
        <v>0</v>
      </c>
    </row>
    <row r="35" spans="1:12">
      <c r="C35" s="254"/>
      <c r="D35" s="91">
        <v>2.6044</v>
      </c>
      <c r="G35" s="91">
        <v>10.6</v>
      </c>
      <c r="H35" s="91">
        <v>10.9</v>
      </c>
      <c r="I35" s="91">
        <v>1</v>
      </c>
      <c r="J35" s="187">
        <f t="shared" si="3"/>
        <v>0.28999999999999998</v>
      </c>
      <c r="K35" s="254"/>
      <c r="L35" s="254"/>
    </row>
    <row r="36" spans="1:12">
      <c r="A36" s="91">
        <v>7.24</v>
      </c>
      <c r="C36" s="254" t="s">
        <v>434</v>
      </c>
      <c r="D36" s="91">
        <v>2.9293</v>
      </c>
      <c r="G36" s="91">
        <v>9.9499999999999993</v>
      </c>
      <c r="H36" s="91">
        <v>10.9</v>
      </c>
      <c r="I36" s="91">
        <v>4</v>
      </c>
      <c r="J36" s="187">
        <f t="shared" ref="J36:J41" si="4">H36*25*I36/(D36*G36)</f>
        <v>37.4</v>
      </c>
      <c r="K36" s="254">
        <f>(J36+J37)/2</f>
        <v>37.414999999999999</v>
      </c>
      <c r="L36" s="254">
        <f>(J36-J37)/K36*100</f>
        <v>-8.0181745289325507E-2</v>
      </c>
    </row>
    <row r="37" spans="1:12">
      <c r="C37" s="254"/>
      <c r="D37" s="91">
        <v>2.9561999999999999</v>
      </c>
      <c r="G37" s="91">
        <v>9.85</v>
      </c>
      <c r="H37" s="91">
        <v>10.9</v>
      </c>
      <c r="I37" s="91">
        <v>4</v>
      </c>
      <c r="J37" s="187">
        <f t="shared" si="4"/>
        <v>37.43</v>
      </c>
      <c r="K37" s="254"/>
      <c r="L37" s="254"/>
    </row>
    <row r="38" spans="1:12">
      <c r="A38" s="91">
        <v>9.11</v>
      </c>
      <c r="C38" s="254" t="s">
        <v>435</v>
      </c>
      <c r="D38" s="91">
        <v>2.4792999999999998</v>
      </c>
      <c r="G38" s="91">
        <v>10.3</v>
      </c>
      <c r="H38" s="91">
        <v>11.4</v>
      </c>
      <c r="I38" s="91">
        <v>4</v>
      </c>
      <c r="J38" s="187">
        <f t="shared" si="4"/>
        <v>44.64</v>
      </c>
      <c r="K38" s="254">
        <f>(J38+J39)/2</f>
        <v>44.534999999999997</v>
      </c>
      <c r="L38" s="254">
        <f>(J38-J39)/K38*100</f>
        <v>0.471539238800945</v>
      </c>
    </row>
    <row r="39" spans="1:12">
      <c r="C39" s="254"/>
      <c r="D39" s="91">
        <v>2.5032000000000001</v>
      </c>
      <c r="G39" s="91">
        <v>10.25</v>
      </c>
      <c r="H39" s="91">
        <v>11.4</v>
      </c>
      <c r="I39" s="91">
        <v>4</v>
      </c>
      <c r="J39" s="187">
        <f t="shared" si="4"/>
        <v>44.43</v>
      </c>
      <c r="K39" s="254"/>
      <c r="L39" s="254"/>
    </row>
    <row r="40" spans="1:12">
      <c r="C40" s="254" t="s">
        <v>436</v>
      </c>
      <c r="D40" s="91">
        <v>2.7665999999999999</v>
      </c>
      <c r="G40" s="91">
        <v>9.1999999999999993</v>
      </c>
      <c r="H40" s="91">
        <v>11.4</v>
      </c>
      <c r="I40" s="91">
        <v>4</v>
      </c>
      <c r="J40" s="187">
        <f t="shared" si="4"/>
        <v>44.79</v>
      </c>
      <c r="K40" s="254">
        <f>(J40+J41)/2</f>
        <v>44.814999999999998</v>
      </c>
      <c r="L40" s="254">
        <f>(J40-J41)/K40*100</f>
        <v>-0.111569786901717</v>
      </c>
    </row>
    <row r="41" spans="1:12">
      <c r="C41" s="254"/>
      <c r="D41" s="91">
        <v>2.5682</v>
      </c>
      <c r="G41" s="91">
        <v>9.9</v>
      </c>
      <c r="H41" s="91">
        <v>11.4</v>
      </c>
      <c r="I41" s="91">
        <v>4</v>
      </c>
      <c r="J41" s="187">
        <f t="shared" si="4"/>
        <v>44.84</v>
      </c>
      <c r="K41" s="254"/>
      <c r="L41" s="254"/>
    </row>
    <row r="42" spans="1:12">
      <c r="A42" s="91" t="s">
        <v>430</v>
      </c>
      <c r="C42" s="254" t="s">
        <v>437</v>
      </c>
      <c r="D42" s="91">
        <v>11.830500000000001</v>
      </c>
      <c r="G42" s="91">
        <v>11.06</v>
      </c>
      <c r="H42" s="91">
        <v>11.5</v>
      </c>
      <c r="I42" s="91">
        <v>1</v>
      </c>
      <c r="J42" s="187">
        <f>(H42-G42)*I42*5/(D42*2)</f>
        <v>0.09</v>
      </c>
      <c r="K42" s="254">
        <f>(J42+J43)/2</f>
        <v>0.09</v>
      </c>
      <c r="L42" s="254">
        <f>(J42-J43)/K42*100</f>
        <v>0</v>
      </c>
    </row>
    <row r="43" spans="1:12">
      <c r="C43" s="254"/>
      <c r="D43" s="91">
        <v>11.2311</v>
      </c>
      <c r="G43" s="91">
        <v>11.08</v>
      </c>
      <c r="H43" s="91">
        <v>11.5</v>
      </c>
      <c r="I43" s="91">
        <v>1</v>
      </c>
      <c r="J43" s="187">
        <f>(H43-G43)*I43*5/(D43*2)</f>
        <v>0.09</v>
      </c>
      <c r="K43" s="254"/>
      <c r="L43" s="254"/>
    </row>
    <row r="44" spans="1:12">
      <c r="C44" s="254" t="s">
        <v>438</v>
      </c>
      <c r="D44" s="91">
        <v>2.4935</v>
      </c>
      <c r="G44" s="91">
        <v>8.1999999999999993</v>
      </c>
      <c r="H44" s="91">
        <v>11.4</v>
      </c>
      <c r="I44" s="91">
        <v>1</v>
      </c>
      <c r="J44" s="187">
        <f t="shared" ref="J44:J51" si="5">H44*25*I44/(D44*G44)</f>
        <v>13.94</v>
      </c>
      <c r="K44" s="254">
        <f>(J44+J45)/2</f>
        <v>13.92</v>
      </c>
      <c r="L44" s="254">
        <f>(J44-J45)/K44*100</f>
        <v>0.287356321839074</v>
      </c>
    </row>
    <row r="45" spans="1:12">
      <c r="C45" s="254"/>
      <c r="D45" s="91">
        <v>2.5011000000000001</v>
      </c>
      <c r="G45" s="91">
        <v>8.1999999999999993</v>
      </c>
      <c r="H45" s="91">
        <v>11.4</v>
      </c>
      <c r="I45" s="91">
        <v>1</v>
      </c>
      <c r="J45" s="187">
        <f t="shared" si="5"/>
        <v>13.9</v>
      </c>
      <c r="K45" s="254"/>
      <c r="L45" s="254"/>
    </row>
    <row r="46" spans="1:12">
      <c r="C46" s="254" t="s">
        <v>439</v>
      </c>
      <c r="D46" s="91">
        <v>2.5171000000000001</v>
      </c>
      <c r="G46" s="91">
        <v>10.8</v>
      </c>
      <c r="H46" s="91">
        <v>11.4</v>
      </c>
      <c r="I46" s="91">
        <v>2</v>
      </c>
      <c r="J46" s="187">
        <f t="shared" si="5"/>
        <v>20.97</v>
      </c>
      <c r="K46" s="254">
        <f>(J46+J47)/2</f>
        <v>20.844999999999999</v>
      </c>
      <c r="L46" s="254">
        <f>(J46-J47)/K46*100</f>
        <v>1.19932837610938</v>
      </c>
    </row>
    <row r="47" spans="1:12">
      <c r="C47" s="254"/>
      <c r="D47" s="91">
        <v>2.5236000000000001</v>
      </c>
      <c r="G47" s="91">
        <v>10.9</v>
      </c>
      <c r="H47" s="91">
        <v>11.4</v>
      </c>
      <c r="I47" s="91">
        <v>2</v>
      </c>
      <c r="J47" s="187">
        <f t="shared" si="5"/>
        <v>20.72</v>
      </c>
      <c r="K47" s="254"/>
      <c r="L47" s="254"/>
    </row>
    <row r="48" spans="1:12">
      <c r="C48" s="254" t="s">
        <v>440</v>
      </c>
      <c r="D48" s="91">
        <v>2.6688000000000001</v>
      </c>
      <c r="G48" s="91">
        <v>9.5</v>
      </c>
      <c r="H48" s="91">
        <v>11.4</v>
      </c>
      <c r="I48" s="91">
        <v>2</v>
      </c>
      <c r="J48" s="187">
        <f t="shared" si="5"/>
        <v>22.48</v>
      </c>
      <c r="K48" s="254">
        <f>(J48+J49)/2</f>
        <v>22.414999999999999</v>
      </c>
      <c r="L48" s="254">
        <f>(J48-J49)/K48*100</f>
        <v>0.57996877091233101</v>
      </c>
    </row>
    <row r="49" spans="1:12">
      <c r="C49" s="254"/>
      <c r="D49" s="91">
        <v>2.6760000000000002</v>
      </c>
      <c r="G49" s="91">
        <v>9.5299999999999994</v>
      </c>
      <c r="H49" s="91">
        <v>11.4</v>
      </c>
      <c r="I49" s="91">
        <v>2</v>
      </c>
      <c r="J49" s="187">
        <f t="shared" si="5"/>
        <v>22.35</v>
      </c>
      <c r="K49" s="254"/>
      <c r="L49" s="254"/>
    </row>
    <row r="50" spans="1:12">
      <c r="A50" s="91">
        <v>9.23</v>
      </c>
      <c r="C50" s="254" t="s">
        <v>441</v>
      </c>
      <c r="D50" s="91">
        <v>2.7909000000000002</v>
      </c>
      <c r="G50" s="91">
        <v>9.6</v>
      </c>
      <c r="H50" s="91">
        <v>11.3</v>
      </c>
      <c r="I50" s="91">
        <v>1</v>
      </c>
      <c r="J50" s="187">
        <f t="shared" si="5"/>
        <v>10.54</v>
      </c>
      <c r="K50" s="254">
        <f>(J50+J51)/2</f>
        <v>10.52</v>
      </c>
      <c r="L50" s="254">
        <f>(J50-J51)/K50*100</f>
        <v>0.38022813688212098</v>
      </c>
    </row>
    <row r="51" spans="1:12">
      <c r="C51" s="254"/>
      <c r="D51" s="91">
        <v>2.8031000000000001</v>
      </c>
      <c r="G51" s="91">
        <v>9.6</v>
      </c>
      <c r="H51" s="91">
        <v>11.3</v>
      </c>
      <c r="I51" s="91">
        <v>1</v>
      </c>
      <c r="J51" s="187">
        <f t="shared" si="5"/>
        <v>10.5</v>
      </c>
      <c r="K51" s="254"/>
      <c r="L51" s="254"/>
    </row>
    <row r="52" spans="1:12">
      <c r="A52" s="91">
        <v>9.27</v>
      </c>
      <c r="C52" s="254" t="s">
        <v>442</v>
      </c>
      <c r="D52" s="91">
        <v>2.8717999999999999</v>
      </c>
      <c r="G52" s="91">
        <v>10.7</v>
      </c>
      <c r="H52" s="91">
        <v>11.3</v>
      </c>
      <c r="I52" s="91">
        <v>1</v>
      </c>
      <c r="J52" s="187">
        <f>(H52-G52)*I52*5/(D52*2)</f>
        <v>0.52</v>
      </c>
      <c r="K52" s="254">
        <f>(J52+J53)/2</f>
        <v>0.52</v>
      </c>
      <c r="L52" s="254">
        <f>(J52-J53)/K52*100</f>
        <v>0</v>
      </c>
    </row>
    <row r="53" spans="1:12">
      <c r="C53" s="254"/>
      <c r="D53" s="91">
        <v>2.8944999999999999</v>
      </c>
      <c r="G53" s="91">
        <v>10.7</v>
      </c>
      <c r="H53" s="91">
        <v>11.3</v>
      </c>
      <c r="I53" s="91">
        <v>1</v>
      </c>
      <c r="J53" s="187">
        <f>(H53-G53)*I53*5/(D53*2)</f>
        <v>0.52</v>
      </c>
      <c r="K53" s="254"/>
      <c r="L53" s="254"/>
    </row>
    <row r="54" spans="1:12">
      <c r="C54" s="254" t="s">
        <v>443</v>
      </c>
      <c r="D54" s="91">
        <v>2.6652999999999998</v>
      </c>
      <c r="G54" s="91">
        <v>10.9</v>
      </c>
      <c r="H54" s="91">
        <v>11.3</v>
      </c>
      <c r="I54" s="91">
        <v>1</v>
      </c>
      <c r="J54" s="187">
        <f>(H54-G54)*I54*5/(D54*2)</f>
        <v>0.38</v>
      </c>
      <c r="K54" s="254">
        <f>(J54+J55)/2</f>
        <v>0.375</v>
      </c>
      <c r="L54" s="254">
        <f>(J54-J55)/K54*100</f>
        <v>2.6666666666666701</v>
      </c>
    </row>
    <row r="55" spans="1:12">
      <c r="C55" s="254"/>
      <c r="D55" s="91">
        <v>2.6158999999999999</v>
      </c>
      <c r="G55" s="91">
        <v>10.91</v>
      </c>
      <c r="H55" s="91">
        <v>11.3</v>
      </c>
      <c r="I55" s="91">
        <v>1</v>
      </c>
      <c r="J55" s="187">
        <f>(H55-G55)*I55*5/(D55*2)</f>
        <v>0.37</v>
      </c>
      <c r="K55" s="254"/>
      <c r="L55" s="254"/>
    </row>
    <row r="56" spans="1:12">
      <c r="C56" s="254" t="s">
        <v>444</v>
      </c>
      <c r="D56" s="91">
        <v>2.5901999999999998</v>
      </c>
      <c r="G56" s="91">
        <v>7.8</v>
      </c>
      <c r="H56" s="91">
        <v>11.4</v>
      </c>
      <c r="I56" s="91">
        <v>1</v>
      </c>
      <c r="J56" s="187">
        <f>(H56-G56)*I56*5/(D56*2)</f>
        <v>3.47</v>
      </c>
      <c r="K56" s="254" t="e">
        <f>(J56+J57)/2</f>
        <v>#DIV/0!</v>
      </c>
      <c r="L56" s="254" t="e">
        <f>(J56-J57)/K56*100</f>
        <v>#DIV/0!</v>
      </c>
    </row>
    <row r="57" spans="1:12">
      <c r="C57" s="254"/>
      <c r="J57" s="187" t="e">
        <f t="shared" ref="J57:J65" si="6">H57*25*I57/(D57*G57)</f>
        <v>#DIV/0!</v>
      </c>
      <c r="K57" s="254"/>
      <c r="L57" s="254"/>
    </row>
    <row r="58" spans="1:12">
      <c r="A58" s="91">
        <v>10.1</v>
      </c>
      <c r="C58" s="254" t="s">
        <v>445</v>
      </c>
      <c r="D58" s="91">
        <v>2.4838</v>
      </c>
      <c r="G58" s="91">
        <v>8.4</v>
      </c>
      <c r="H58" s="91">
        <v>11</v>
      </c>
      <c r="I58" s="91">
        <v>2</v>
      </c>
      <c r="J58" s="187">
        <f t="shared" si="6"/>
        <v>26.36</v>
      </c>
      <c r="K58" s="254">
        <f>(J58+J59)/2</f>
        <v>26.315000000000001</v>
      </c>
      <c r="L58" s="254">
        <f>(J58-J59)/K58*100</f>
        <v>0.34201026030780901</v>
      </c>
    </row>
    <row r="59" spans="1:12">
      <c r="C59" s="254"/>
      <c r="D59" s="91">
        <v>2.4634999999999998</v>
      </c>
      <c r="G59" s="91">
        <v>8.5</v>
      </c>
      <c r="H59" s="91">
        <v>11</v>
      </c>
      <c r="I59" s="91">
        <v>2</v>
      </c>
      <c r="J59" s="187">
        <f t="shared" si="6"/>
        <v>26.27</v>
      </c>
      <c r="K59" s="254"/>
      <c r="L59" s="254"/>
    </row>
    <row r="60" spans="1:12">
      <c r="A60" s="91">
        <v>10.16</v>
      </c>
      <c r="C60" s="254" t="s">
        <v>446</v>
      </c>
      <c r="D60" s="91">
        <v>2.6189</v>
      </c>
      <c r="G60" s="91">
        <v>9.9</v>
      </c>
      <c r="H60" s="91">
        <v>11.4</v>
      </c>
      <c r="I60" s="91">
        <v>2</v>
      </c>
      <c r="J60" s="187">
        <f t="shared" si="6"/>
        <v>21.98</v>
      </c>
      <c r="K60" s="254">
        <f>(J60+J61)/2</f>
        <v>21.984999999999999</v>
      </c>
      <c r="L60" s="254">
        <f>(J60-J61)/K60*100</f>
        <v>-4.54855583352195E-2</v>
      </c>
    </row>
    <row r="61" spans="1:12">
      <c r="C61" s="254"/>
      <c r="D61" s="91">
        <v>2.6133000000000002</v>
      </c>
      <c r="G61" s="91">
        <v>9.92</v>
      </c>
      <c r="H61" s="91">
        <v>11.4</v>
      </c>
      <c r="I61" s="91">
        <v>2</v>
      </c>
      <c r="J61" s="187">
        <f t="shared" si="6"/>
        <v>21.99</v>
      </c>
      <c r="K61" s="254"/>
      <c r="L61" s="254"/>
    </row>
    <row r="62" spans="1:12">
      <c r="C62" s="254"/>
      <c r="D62" s="91">
        <v>2.5621999999999998</v>
      </c>
      <c r="G62" s="91">
        <v>22</v>
      </c>
      <c r="H62" s="91">
        <v>10.7</v>
      </c>
      <c r="I62" s="91">
        <v>1</v>
      </c>
      <c r="J62" s="187">
        <f t="shared" si="6"/>
        <v>4.75</v>
      </c>
      <c r="K62" s="254" t="e">
        <f>(J62+J63)/2</f>
        <v>#DIV/0!</v>
      </c>
      <c r="L62" s="254" t="e">
        <f>(J62-J63)/K62*100</f>
        <v>#DIV/0!</v>
      </c>
    </row>
    <row r="63" spans="1:12">
      <c r="C63" s="254"/>
      <c r="I63" s="91">
        <v>1</v>
      </c>
      <c r="J63" s="187" t="e">
        <f t="shared" si="6"/>
        <v>#DIV/0!</v>
      </c>
      <c r="K63" s="254"/>
      <c r="L63" s="254"/>
    </row>
    <row r="64" spans="1:12">
      <c r="C64" s="254"/>
      <c r="D64" s="91">
        <v>2.2515999999999998</v>
      </c>
      <c r="G64" s="91">
        <v>16.5</v>
      </c>
      <c r="H64" s="91">
        <v>27.2</v>
      </c>
      <c r="I64" s="91">
        <v>1</v>
      </c>
      <c r="J64" s="187">
        <f t="shared" si="6"/>
        <v>18.3</v>
      </c>
      <c r="K64" s="254">
        <f>(J64+J65)/2</f>
        <v>18.425000000000001</v>
      </c>
      <c r="L64" s="254">
        <f>(J64-J65)</f>
        <v>-0.25</v>
      </c>
    </row>
    <row r="65" spans="1:12">
      <c r="C65" s="254"/>
      <c r="D65" s="91">
        <v>2.2014999999999998</v>
      </c>
      <c r="G65" s="91">
        <v>16.649999999999999</v>
      </c>
      <c r="H65" s="91">
        <v>27.2</v>
      </c>
      <c r="I65" s="91">
        <v>1</v>
      </c>
      <c r="J65" s="187">
        <f t="shared" si="6"/>
        <v>18.55</v>
      </c>
      <c r="K65" s="254"/>
      <c r="L65" s="254"/>
    </row>
    <row r="66" spans="1:12">
      <c r="C66" s="254" t="s">
        <v>447</v>
      </c>
      <c r="D66" s="91">
        <v>2.9845999999999999</v>
      </c>
      <c r="G66" s="91">
        <v>8.6999999999999993</v>
      </c>
      <c r="H66" s="91">
        <v>11.1</v>
      </c>
      <c r="I66" s="91">
        <v>1</v>
      </c>
      <c r="J66" s="187">
        <f>H66*10*I66/(D66*G66)</f>
        <v>4.2699999999999996</v>
      </c>
      <c r="K66" s="254">
        <f>(J66+J67)/2</f>
        <v>4.41</v>
      </c>
      <c r="L66" s="254">
        <f>(J66-J67)/K66*100</f>
        <v>-6.3492063492063497</v>
      </c>
    </row>
    <row r="67" spans="1:12">
      <c r="C67" s="254"/>
      <c r="D67" s="91">
        <v>2.9117000000000002</v>
      </c>
      <c r="G67" s="91">
        <v>5.7</v>
      </c>
      <c r="H67" s="91">
        <v>11</v>
      </c>
      <c r="I67" s="91">
        <v>1</v>
      </c>
      <c r="J67" s="187">
        <f>(H67-G67)*I67*5/(D67*2)</f>
        <v>4.55</v>
      </c>
      <c r="K67" s="254"/>
      <c r="L67" s="254"/>
    </row>
    <row r="68" spans="1:12">
      <c r="A68" s="91">
        <v>11.23</v>
      </c>
      <c r="C68" s="254" t="s">
        <v>448</v>
      </c>
      <c r="D68" s="91">
        <v>2.5034000000000001</v>
      </c>
      <c r="G68" s="91">
        <v>9.4</v>
      </c>
      <c r="H68" s="91">
        <v>11</v>
      </c>
      <c r="I68" s="91">
        <v>1</v>
      </c>
      <c r="J68" s="187">
        <f t="shared" ref="J68:J70" si="7">(H68-G68)*I68*25/(D68*10)</f>
        <v>1.6</v>
      </c>
      <c r="K68" s="254">
        <f>(J68+J69)/2</f>
        <v>1.595</v>
      </c>
      <c r="L68" s="254">
        <f>(J68-J69)/K68*100</f>
        <v>0.62695924764890298</v>
      </c>
    </row>
    <row r="69" spans="1:12">
      <c r="A69" s="91" t="s">
        <v>430</v>
      </c>
      <c r="C69" s="254"/>
      <c r="D69" s="91">
        <v>2.5135000000000001</v>
      </c>
      <c r="G69" s="91">
        <v>9.4</v>
      </c>
      <c r="H69" s="91">
        <v>11</v>
      </c>
      <c r="I69" s="91">
        <v>1</v>
      </c>
      <c r="J69" s="187">
        <f t="shared" si="7"/>
        <v>1.59</v>
      </c>
      <c r="K69" s="254"/>
      <c r="L69" s="254"/>
    </row>
    <row r="70" spans="1:12">
      <c r="C70" s="254" t="s">
        <v>449</v>
      </c>
      <c r="D70" s="91">
        <v>2.5108000000000001</v>
      </c>
      <c r="G70" s="91">
        <v>9.5500000000000007</v>
      </c>
      <c r="H70" s="91">
        <v>11</v>
      </c>
      <c r="I70" s="91">
        <v>1</v>
      </c>
      <c r="J70" s="187">
        <f t="shared" si="7"/>
        <v>1.44</v>
      </c>
      <c r="K70" s="254">
        <f t="shared" ref="K70" si="8">(J70+J71)/2</f>
        <v>1.42</v>
      </c>
      <c r="L70" s="254">
        <f>(J70-J71)/K70*100</f>
        <v>2.8169014084507098</v>
      </c>
    </row>
    <row r="71" spans="1:12">
      <c r="C71" s="254"/>
      <c r="D71" s="91">
        <v>2.5015000000000001</v>
      </c>
      <c r="G71" s="91">
        <v>9.6</v>
      </c>
      <c r="H71" s="91">
        <v>11</v>
      </c>
      <c r="I71" s="91">
        <v>1</v>
      </c>
      <c r="J71" s="187">
        <f>(H71-G71)*I71*5/(D71*2)</f>
        <v>1.4</v>
      </c>
      <c r="K71" s="254"/>
      <c r="L71" s="254"/>
    </row>
    <row r="72" spans="1:12">
      <c r="C72" s="254" t="s">
        <v>450</v>
      </c>
      <c r="D72" s="91">
        <v>2.5093000000000001</v>
      </c>
      <c r="G72" s="91">
        <v>9.1999999999999993</v>
      </c>
      <c r="H72" s="91">
        <v>11</v>
      </c>
      <c r="I72" s="91">
        <v>1</v>
      </c>
      <c r="J72" s="187">
        <f t="shared" ref="J72" si="9">(H72-G72)*I72*25/(D72*10)</f>
        <v>1.79</v>
      </c>
      <c r="K72" s="254">
        <f t="shared" ref="K72" si="10">(J72+J73)/2</f>
        <v>1.77</v>
      </c>
      <c r="L72" s="254">
        <f t="shared" ref="L72" si="11">(J72-J73)/K72*100</f>
        <v>2.2598870056497198</v>
      </c>
    </row>
    <row r="73" spans="1:12">
      <c r="C73" s="254"/>
      <c r="D73" s="91">
        <v>2.5017999999999998</v>
      </c>
      <c r="G73" s="91">
        <v>9.25</v>
      </c>
      <c r="H73" s="91">
        <v>11</v>
      </c>
      <c r="I73" s="91">
        <v>1</v>
      </c>
      <c r="J73" s="187">
        <f t="shared" ref="J73" si="12">(H73-G73)*I73*5/(D73*2)</f>
        <v>1.75</v>
      </c>
      <c r="K73" s="254"/>
      <c r="L73" s="254"/>
    </row>
    <row r="74" spans="1:12">
      <c r="C74" s="254" t="s">
        <v>451</v>
      </c>
      <c r="D74" s="91">
        <v>2.5</v>
      </c>
      <c r="G74" s="91">
        <v>9.5</v>
      </c>
      <c r="H74" s="91">
        <v>11</v>
      </c>
      <c r="I74" s="91">
        <v>1</v>
      </c>
      <c r="J74" s="187">
        <f t="shared" ref="J74" si="13">(H74-G74)*I74*25/(D74*10)</f>
        <v>1.5</v>
      </c>
      <c r="K74" s="254">
        <f t="shared" ref="K74" si="14">(J74+J75)/2</f>
        <v>1.52</v>
      </c>
      <c r="L74" s="254">
        <f t="shared" ref="L74" si="15">(J74-J75)/K74*100</f>
        <v>-2.6315789473684199</v>
      </c>
    </row>
    <row r="75" spans="1:12">
      <c r="C75" s="254"/>
      <c r="D75" s="91">
        <v>2.5213000000000001</v>
      </c>
      <c r="G75" s="91">
        <v>9.4499999999999993</v>
      </c>
      <c r="H75" s="91">
        <v>11</v>
      </c>
      <c r="I75" s="91">
        <v>1</v>
      </c>
      <c r="J75" s="187">
        <f t="shared" ref="J75" si="16">(H75-G75)*I75*5/(D75*2)</f>
        <v>1.54</v>
      </c>
      <c r="K75" s="254"/>
      <c r="L75" s="254"/>
    </row>
    <row r="76" spans="1:12">
      <c r="C76" s="254" t="s">
        <v>452</v>
      </c>
      <c r="D76" s="91">
        <v>2.5127000000000002</v>
      </c>
      <c r="G76" s="91">
        <v>9.35</v>
      </c>
      <c r="H76" s="91">
        <v>11</v>
      </c>
      <c r="I76" s="91">
        <v>1</v>
      </c>
      <c r="J76" s="187">
        <f t="shared" ref="J76" si="17">(H76-G76)*I76*25/(D76*10)</f>
        <v>1.64</v>
      </c>
      <c r="K76" s="254">
        <f t="shared" ref="K76" si="18">(J76+J77)/2</f>
        <v>1.66</v>
      </c>
      <c r="L76" s="254">
        <f t="shared" ref="L76" si="19">(J76-J77)/K76*100</f>
        <v>-2.4096385542168699</v>
      </c>
    </row>
    <row r="77" spans="1:12">
      <c r="C77" s="254"/>
      <c r="D77" s="91">
        <v>2.5339999999999998</v>
      </c>
      <c r="G77" s="91">
        <v>9.3000000000000007</v>
      </c>
      <c r="H77" s="91">
        <v>11</v>
      </c>
      <c r="I77" s="91">
        <v>1</v>
      </c>
      <c r="J77" s="187">
        <f t="shared" ref="J77" si="20">(H77-G77)*I77*5/(D77*2)</f>
        <v>1.68</v>
      </c>
      <c r="K77" s="254"/>
      <c r="L77" s="254"/>
    </row>
    <row r="78" spans="1:12">
      <c r="C78" s="254" t="s">
        <v>453</v>
      </c>
      <c r="D78" s="91">
        <v>2.5139</v>
      </c>
      <c r="G78" s="91">
        <v>9.6999999999999993</v>
      </c>
      <c r="H78" s="91">
        <v>11</v>
      </c>
      <c r="I78" s="91">
        <v>1</v>
      </c>
      <c r="J78" s="187">
        <f t="shared" ref="J78" si="21">(H78-G78)*I78*25/(D78*10)</f>
        <v>1.29</v>
      </c>
      <c r="K78" s="254">
        <f t="shared" ref="K78" si="22">(J78+J79)/2</f>
        <v>1.2849999999999999</v>
      </c>
      <c r="L78" s="254">
        <f t="shared" ref="L78" si="23">(J78-J79)/K78*100</f>
        <v>0.77821011673151796</v>
      </c>
    </row>
    <row r="79" spans="1:12">
      <c r="C79" s="254"/>
      <c r="D79" s="91">
        <v>2.5001000000000002</v>
      </c>
      <c r="G79" s="91">
        <v>9.7200000000000006</v>
      </c>
      <c r="H79" s="91">
        <v>11</v>
      </c>
      <c r="I79" s="91">
        <v>1</v>
      </c>
      <c r="J79" s="187">
        <f t="shared" ref="J79" si="24">(H79-G79)*I79*5/(D79*2)</f>
        <v>1.28</v>
      </c>
      <c r="K79" s="254"/>
      <c r="L79" s="254"/>
    </row>
    <row r="80" spans="1:12">
      <c r="C80" s="254" t="s">
        <v>454</v>
      </c>
      <c r="D80" s="91">
        <v>2.4988000000000001</v>
      </c>
      <c r="G80" s="91">
        <v>9.73</v>
      </c>
      <c r="H80" s="91">
        <v>11</v>
      </c>
      <c r="I80" s="91">
        <v>1</v>
      </c>
      <c r="J80" s="187">
        <f t="shared" ref="J80" si="25">(H80-G80)*I80*25/(D80*10)</f>
        <v>1.27</v>
      </c>
      <c r="K80" s="254">
        <f t="shared" ref="K80" si="26">(J80+J81)/2</f>
        <v>1.2849999999999999</v>
      </c>
      <c r="L80" s="254">
        <f t="shared" ref="L80" si="27">(J80-J81)/K80*100</f>
        <v>-2.33463035019455</v>
      </c>
    </row>
    <row r="81" spans="3:12">
      <c r="C81" s="254"/>
      <c r="D81" s="91">
        <v>2.5036</v>
      </c>
      <c r="G81" s="91">
        <v>9.6999999999999993</v>
      </c>
      <c r="H81" s="91">
        <v>11</v>
      </c>
      <c r="I81" s="91">
        <v>1</v>
      </c>
      <c r="J81" s="187">
        <f t="shared" ref="J81" si="28">(H81-G81)*I81*5/(D81*2)</f>
        <v>1.3</v>
      </c>
      <c r="K81" s="254"/>
      <c r="L81" s="254"/>
    </row>
    <row r="82" spans="3:12">
      <c r="C82" s="254" t="s">
        <v>455</v>
      </c>
      <c r="D82" s="91">
        <v>2.5030000000000001</v>
      </c>
      <c r="G82" s="91">
        <v>9.15</v>
      </c>
      <c r="H82" s="91">
        <v>11</v>
      </c>
      <c r="I82" s="91">
        <v>1</v>
      </c>
      <c r="J82" s="187">
        <f t="shared" ref="J82" si="29">(H82-G82)*I82*25/(D82*10)</f>
        <v>1.85</v>
      </c>
      <c r="K82" s="254">
        <f t="shared" ref="K82" si="30">(J82+J83)/2</f>
        <v>1.85</v>
      </c>
      <c r="L82" s="254">
        <f t="shared" ref="L82" si="31">(J82-J83)/K82*100</f>
        <v>0</v>
      </c>
    </row>
    <row r="83" spans="3:12">
      <c r="C83" s="254"/>
      <c r="D83" s="91">
        <v>2.5045000000000002</v>
      </c>
      <c r="G83" s="91">
        <v>9.15</v>
      </c>
      <c r="H83" s="91">
        <v>11</v>
      </c>
      <c r="I83" s="91">
        <v>1</v>
      </c>
      <c r="J83" s="187">
        <f t="shared" ref="J83" si="32">(H83-G83)*I83*5/(D83*2)</f>
        <v>1.85</v>
      </c>
      <c r="K83" s="254"/>
      <c r="L83" s="254"/>
    </row>
    <row r="84" spans="3:12">
      <c r="C84" s="254" t="s">
        <v>456</v>
      </c>
      <c r="D84" s="91">
        <v>2.5232000000000001</v>
      </c>
      <c r="G84" s="91">
        <v>9.8000000000000007</v>
      </c>
      <c r="H84" s="91">
        <v>11</v>
      </c>
      <c r="I84" s="91">
        <v>1</v>
      </c>
      <c r="J84" s="187">
        <f t="shared" ref="J84" si="33">(H84-G84)*I84*25/(D84*10)</f>
        <v>1.19</v>
      </c>
      <c r="K84" s="254">
        <f t="shared" ref="K84" si="34">(J84+J85)/2</f>
        <v>1.19</v>
      </c>
      <c r="L84" s="254">
        <f t="shared" ref="L84" si="35">(J84-J85)/K84*100</f>
        <v>0</v>
      </c>
    </row>
    <row r="85" spans="3:12">
      <c r="C85" s="254"/>
      <c r="D85" s="91">
        <v>2.5261999999999998</v>
      </c>
      <c r="G85" s="91">
        <v>9.8000000000000007</v>
      </c>
      <c r="H85" s="91">
        <v>11</v>
      </c>
      <c r="I85" s="91">
        <v>1</v>
      </c>
      <c r="J85" s="187">
        <f t="shared" ref="J85" si="36">(H85-G85)*I85*5/(D85*2)</f>
        <v>1.19</v>
      </c>
      <c r="K85" s="254"/>
      <c r="L85" s="254"/>
    </row>
    <row r="86" spans="3:12">
      <c r="C86" s="254" t="s">
        <v>457</v>
      </c>
      <c r="D86" s="91">
        <v>2.4984000000000002</v>
      </c>
      <c r="G86" s="91">
        <v>9.9499999999999993</v>
      </c>
      <c r="H86" s="91">
        <v>11</v>
      </c>
      <c r="I86" s="91">
        <v>1</v>
      </c>
      <c r="J86" s="187">
        <f t="shared" ref="J86" si="37">(H86-G86)*I86*25/(D86*10)</f>
        <v>1.05</v>
      </c>
      <c r="K86" s="254">
        <f t="shared" ref="K86" si="38">(J86+J87)/2</f>
        <v>1.06</v>
      </c>
      <c r="L86" s="254">
        <f t="shared" ref="L86" si="39">(J86-J87)/K86*100</f>
        <v>-1.88679245283019</v>
      </c>
    </row>
    <row r="87" spans="3:12">
      <c r="C87" s="254"/>
      <c r="D87" s="91">
        <v>2.5036</v>
      </c>
      <c r="G87" s="91">
        <v>9.93</v>
      </c>
      <c r="H87" s="91">
        <v>11</v>
      </c>
      <c r="I87" s="91">
        <v>1</v>
      </c>
      <c r="J87" s="187">
        <f t="shared" ref="J87" si="40">(H87-G87)*I87*5/(D87*2)</f>
        <v>1.07</v>
      </c>
      <c r="K87" s="254"/>
      <c r="L87" s="254"/>
    </row>
    <row r="88" spans="3:12">
      <c r="C88" s="254" t="s">
        <v>458</v>
      </c>
      <c r="D88" s="91">
        <v>2.4722</v>
      </c>
      <c r="G88" s="91">
        <v>9.6</v>
      </c>
      <c r="H88" s="91">
        <v>11</v>
      </c>
      <c r="I88" s="91">
        <v>1</v>
      </c>
      <c r="J88" s="187">
        <f t="shared" ref="J88" si="41">(H88-G88)*I88*25/(D88*10)</f>
        <v>1.42</v>
      </c>
      <c r="K88" s="254">
        <f t="shared" ref="K88" si="42">(J88+J89)/2</f>
        <v>1.4450000000000001</v>
      </c>
      <c r="L88" s="254">
        <f t="shared" ref="L88" si="43">(J88-J89)/K88*100</f>
        <v>-3.4602076124567498</v>
      </c>
    </row>
    <row r="89" spans="3:12">
      <c r="C89" s="254"/>
      <c r="D89" s="91">
        <v>2.5011000000000001</v>
      </c>
      <c r="G89" s="91">
        <v>9.5299999999999994</v>
      </c>
      <c r="H89" s="91">
        <v>11</v>
      </c>
      <c r="I89" s="91">
        <v>1</v>
      </c>
      <c r="J89" s="187">
        <f t="shared" ref="J89" si="44">(H89-G89)*I89*5/(D89*2)</f>
        <v>1.47</v>
      </c>
      <c r="K89" s="254"/>
      <c r="L89" s="254"/>
    </row>
    <row r="90" spans="3:12">
      <c r="C90" s="254" t="s">
        <v>459</v>
      </c>
      <c r="D90" s="91">
        <v>2.5182000000000002</v>
      </c>
      <c r="G90" s="91">
        <v>9.9499999999999993</v>
      </c>
      <c r="H90" s="91">
        <v>11</v>
      </c>
      <c r="I90" s="91">
        <v>1</v>
      </c>
      <c r="J90" s="187">
        <f t="shared" ref="J90" si="45">(H90-G90)*I90*25/(D90*10)</f>
        <v>1.04</v>
      </c>
      <c r="K90" s="254">
        <f t="shared" ref="K90" si="46">(J90+J91)/2</f>
        <v>1.04</v>
      </c>
      <c r="L90" s="254">
        <f t="shared" ref="L90" si="47">(J90-J91)/K90*100</f>
        <v>0</v>
      </c>
    </row>
    <row r="91" spans="3:12">
      <c r="C91" s="254"/>
      <c r="D91" s="91">
        <v>2.5131999999999999</v>
      </c>
      <c r="G91" s="91">
        <v>9.9499999999999993</v>
      </c>
      <c r="H91" s="91">
        <v>11</v>
      </c>
      <c r="I91" s="91">
        <v>1</v>
      </c>
      <c r="J91" s="187">
        <f t="shared" ref="J91" si="48">(H91-G91)*I91*5/(D91*2)</f>
        <v>1.04</v>
      </c>
      <c r="K91" s="254"/>
      <c r="L91" s="254"/>
    </row>
    <row r="92" spans="3:12">
      <c r="C92" s="254" t="s">
        <v>460</v>
      </c>
      <c r="D92" s="91">
        <v>2.4927000000000001</v>
      </c>
      <c r="G92" s="91">
        <v>9.5</v>
      </c>
      <c r="H92" s="91">
        <v>11</v>
      </c>
      <c r="I92" s="91">
        <v>1</v>
      </c>
      <c r="J92" s="187">
        <f t="shared" ref="J92" si="49">(H92-G92)*I92*25/(D92*10)</f>
        <v>1.5</v>
      </c>
      <c r="K92" s="254">
        <f t="shared" ref="K92" si="50">(J92+J93)/2</f>
        <v>1.4950000000000001</v>
      </c>
      <c r="L92" s="254">
        <f t="shared" ref="L92" si="51">(J92-J93)/K92*100</f>
        <v>0.668896321070235</v>
      </c>
    </row>
    <row r="93" spans="3:12">
      <c r="C93" s="254"/>
      <c r="D93" s="91">
        <v>2.5097999999999998</v>
      </c>
      <c r="G93" s="91">
        <v>9.5</v>
      </c>
      <c r="H93" s="91">
        <v>11</v>
      </c>
      <c r="I93" s="91">
        <v>1</v>
      </c>
      <c r="J93" s="187">
        <f t="shared" ref="J93" si="52">(H93-G93)*I93*5/(D93*2)</f>
        <v>1.49</v>
      </c>
      <c r="K93" s="254"/>
      <c r="L93" s="254"/>
    </row>
    <row r="94" spans="3:12">
      <c r="C94" s="254" t="s">
        <v>461</v>
      </c>
      <c r="D94" s="91">
        <v>2.5106999999999999</v>
      </c>
      <c r="G94" s="91">
        <v>9.5500000000000007</v>
      </c>
      <c r="H94" s="91">
        <v>11</v>
      </c>
      <c r="I94" s="91">
        <v>1</v>
      </c>
      <c r="J94" s="187">
        <f t="shared" ref="J94" si="53">(H94-G94)*I94*25/(D94*10)</f>
        <v>1.44</v>
      </c>
      <c r="K94" s="254">
        <f t="shared" ref="K94" si="54">(J94+J95)/2</f>
        <v>1.45</v>
      </c>
      <c r="L94" s="254">
        <f t="shared" ref="L94" si="55">(J94-J95)/K94*100</f>
        <v>-1.3793103448275901</v>
      </c>
    </row>
    <row r="95" spans="3:12">
      <c r="C95" s="254"/>
      <c r="D95" s="91">
        <v>2.5103</v>
      </c>
      <c r="G95" s="91">
        <v>9.5299999999999994</v>
      </c>
      <c r="H95" s="91">
        <v>11</v>
      </c>
      <c r="I95" s="91">
        <v>1</v>
      </c>
      <c r="J95" s="187">
        <f t="shared" ref="J95" si="56">(H95-G95)*I95*5/(D95*2)</f>
        <v>1.46</v>
      </c>
      <c r="K95" s="254"/>
      <c r="L95" s="254"/>
    </row>
    <row r="96" spans="3:12">
      <c r="C96" s="254" t="s">
        <v>462</v>
      </c>
      <c r="D96" s="91">
        <v>2.5118</v>
      </c>
      <c r="G96" s="91">
        <v>9.8000000000000007</v>
      </c>
      <c r="H96" s="91">
        <v>11</v>
      </c>
      <c r="I96" s="91">
        <v>1</v>
      </c>
      <c r="J96" s="187">
        <f t="shared" ref="J96" si="57">(H96-G96)*I96*25/(D96*10)</f>
        <v>1.19</v>
      </c>
      <c r="K96" s="254">
        <f t="shared" ref="K96" si="58">(J96+J97)/2</f>
        <v>1.1950000000000001</v>
      </c>
      <c r="L96" s="254">
        <f t="shared" ref="L96" si="59">(J96-J97)/K96*100</f>
        <v>-0.836820083682009</v>
      </c>
    </row>
    <row r="97" spans="1:12">
      <c r="C97" s="254"/>
      <c r="D97" s="91">
        <v>2.5323000000000002</v>
      </c>
      <c r="G97" s="91">
        <v>9.7799999999999994</v>
      </c>
      <c r="H97" s="91">
        <v>11</v>
      </c>
      <c r="I97" s="91">
        <v>1</v>
      </c>
      <c r="J97" s="187">
        <f t="shared" ref="J97" si="60">(H97-G97)*I97*5/(D97*2)</f>
        <v>1.2</v>
      </c>
      <c r="K97" s="254"/>
      <c r="L97" s="254"/>
    </row>
    <row r="98" spans="1:12">
      <c r="C98" s="254" t="s">
        <v>463</v>
      </c>
      <c r="D98" s="91">
        <v>2.4963000000000002</v>
      </c>
      <c r="G98" s="91">
        <v>9.75</v>
      </c>
      <c r="H98" s="91">
        <v>11</v>
      </c>
      <c r="I98" s="91">
        <v>1</v>
      </c>
      <c r="J98" s="187">
        <f t="shared" ref="J98" si="61">(H98-G98)*I98*25/(D98*10)</f>
        <v>1.25</v>
      </c>
      <c r="K98" s="254">
        <f t="shared" ref="K98" si="62">(J98+J99)/2</f>
        <v>1.2649999999999999</v>
      </c>
      <c r="L98" s="254">
        <f t="shared" ref="L98" si="63">(J98-J99)/K98*100</f>
        <v>-2.37154150197629</v>
      </c>
    </row>
    <row r="99" spans="1:12">
      <c r="C99" s="254"/>
      <c r="D99" s="91">
        <v>2.5066000000000002</v>
      </c>
      <c r="G99" s="91">
        <v>9.7200000000000006</v>
      </c>
      <c r="H99" s="91">
        <v>11</v>
      </c>
      <c r="I99" s="91">
        <v>1</v>
      </c>
      <c r="J99" s="187">
        <f t="shared" ref="J99" si="64">(H99-G99)*I99*5/(D99*2)</f>
        <v>1.28</v>
      </c>
      <c r="K99" s="254"/>
      <c r="L99" s="254"/>
    </row>
    <row r="100" spans="1:12">
      <c r="A100" s="91">
        <v>6.15</v>
      </c>
      <c r="C100" s="254" t="s">
        <v>464</v>
      </c>
      <c r="D100" s="91">
        <v>2.1234999999999999</v>
      </c>
      <c r="G100" s="91">
        <v>7.21</v>
      </c>
      <c r="H100" s="91">
        <v>11.9</v>
      </c>
      <c r="I100" s="91">
        <v>1</v>
      </c>
      <c r="J100" s="187">
        <f t="shared" ref="J100:J103" si="65">(H100-G100)*I100*25/(D100*10)</f>
        <v>5.52</v>
      </c>
      <c r="K100" s="254">
        <f>(J100+J101)/2</f>
        <v>5.51</v>
      </c>
      <c r="L100" s="254">
        <f>(J100-J101)/K100*100</f>
        <v>0.362976406533568</v>
      </c>
    </row>
    <row r="101" spans="1:12">
      <c r="A101" s="91" t="s">
        <v>430</v>
      </c>
      <c r="C101" s="254"/>
      <c r="D101" s="91">
        <v>2.1352000000000002</v>
      </c>
      <c r="G101" s="91">
        <v>7.2</v>
      </c>
      <c r="H101" s="91">
        <v>11.9</v>
      </c>
      <c r="I101" s="91">
        <v>1</v>
      </c>
      <c r="J101" s="187">
        <f t="shared" si="65"/>
        <v>5.5</v>
      </c>
      <c r="K101" s="254"/>
      <c r="L101" s="254"/>
    </row>
    <row r="102" spans="1:12">
      <c r="C102" s="254" t="s">
        <v>465</v>
      </c>
      <c r="D102" s="91">
        <v>1.597</v>
      </c>
      <c r="G102" s="91">
        <v>7.99</v>
      </c>
      <c r="H102" s="91">
        <v>11.9</v>
      </c>
      <c r="I102" s="91">
        <v>1</v>
      </c>
      <c r="J102" s="187">
        <f t="shared" si="65"/>
        <v>6.12</v>
      </c>
      <c r="K102" s="254">
        <f>(J102+J103)/2</f>
        <v>6.06</v>
      </c>
      <c r="L102" s="254">
        <f>(J102-J103)/K102*100</f>
        <v>1.98019801980198</v>
      </c>
    </row>
    <row r="103" spans="1:12">
      <c r="A103" s="91" t="s">
        <v>430</v>
      </c>
      <c r="C103" s="254"/>
      <c r="D103" s="91">
        <v>1.6238999999999999</v>
      </c>
      <c r="G103" s="91">
        <v>8</v>
      </c>
      <c r="H103" s="91">
        <v>11.9</v>
      </c>
      <c r="I103" s="91">
        <v>1</v>
      </c>
      <c r="J103" s="187">
        <f t="shared" si="65"/>
        <v>6</v>
      </c>
      <c r="K103" s="254"/>
      <c r="L103" s="254"/>
    </row>
    <row r="104" spans="1:12">
      <c r="A104" s="91" t="s">
        <v>430</v>
      </c>
      <c r="C104" s="254" t="s">
        <v>466</v>
      </c>
      <c r="D104" s="189">
        <v>5.7706</v>
      </c>
      <c r="G104" s="91">
        <v>11.9</v>
      </c>
      <c r="H104" s="91">
        <v>12.2</v>
      </c>
      <c r="I104" s="91">
        <v>1</v>
      </c>
      <c r="J104" s="187">
        <f t="shared" ref="J104:J107" si="66">(H104-G104)*I104*25/(D104*10)</f>
        <v>0.13</v>
      </c>
      <c r="K104" s="254">
        <f>(J104+J105)/2</f>
        <v>0.13</v>
      </c>
      <c r="L104" s="254">
        <f>(J104-J105)/K104*100</f>
        <v>0</v>
      </c>
    </row>
    <row r="105" spans="1:12">
      <c r="A105" s="91" t="s">
        <v>467</v>
      </c>
      <c r="C105" s="254"/>
      <c r="D105" s="189">
        <v>6.5377000000000001</v>
      </c>
      <c r="G105" s="91">
        <v>11.85</v>
      </c>
      <c r="H105" s="91">
        <v>12.2</v>
      </c>
      <c r="I105" s="91">
        <v>1</v>
      </c>
      <c r="J105" s="187">
        <f t="shared" si="66"/>
        <v>0.13</v>
      </c>
      <c r="K105" s="254"/>
      <c r="L105" s="254"/>
    </row>
    <row r="106" spans="1:12">
      <c r="A106" s="91">
        <v>9.9</v>
      </c>
      <c r="C106" s="254" t="s">
        <v>468</v>
      </c>
      <c r="D106" s="91">
        <v>2.5507</v>
      </c>
      <c r="G106" s="91">
        <v>6.7</v>
      </c>
      <c r="H106" s="91">
        <v>11.3</v>
      </c>
      <c r="I106" s="91">
        <v>2.5</v>
      </c>
      <c r="J106" s="187">
        <f t="shared" si="66"/>
        <v>11.27</v>
      </c>
      <c r="K106" s="254">
        <f>(J106+J107)/2</f>
        <v>11.29</v>
      </c>
      <c r="L106" s="254">
        <f>(J106-J107)/K106*100</f>
        <v>-0.35429583702392298</v>
      </c>
    </row>
    <row r="107" spans="1:12">
      <c r="C107" s="254"/>
      <c r="D107" s="91">
        <v>2.5139</v>
      </c>
      <c r="G107" s="91">
        <v>6.75</v>
      </c>
      <c r="H107" s="91">
        <v>11.3</v>
      </c>
      <c r="I107" s="91">
        <v>2.5</v>
      </c>
      <c r="J107" s="187">
        <f t="shared" si="66"/>
        <v>11.31</v>
      </c>
      <c r="K107" s="254"/>
      <c r="L107" s="254"/>
    </row>
    <row r="108" spans="1:12">
      <c r="A108" s="91" t="s">
        <v>430</v>
      </c>
      <c r="C108" s="254" t="s">
        <v>466</v>
      </c>
      <c r="D108" s="189">
        <v>4.5339</v>
      </c>
      <c r="G108" s="91">
        <v>10.8</v>
      </c>
      <c r="H108" s="91">
        <v>11.3</v>
      </c>
      <c r="I108" s="91">
        <v>1</v>
      </c>
      <c r="J108" s="187">
        <f t="shared" ref="J108:J109" si="67">(H108-G108)*I108*25/(D108*10)</f>
        <v>0.28000000000000003</v>
      </c>
      <c r="K108" s="254">
        <f>(J108+J109)/2</f>
        <v>0.28000000000000003</v>
      </c>
      <c r="L108" s="254">
        <f>(J108-J109)/K108*100</f>
        <v>0</v>
      </c>
    </row>
    <row r="109" spans="1:12">
      <c r="A109" s="91" t="s">
        <v>467</v>
      </c>
      <c r="C109" s="254"/>
      <c r="D109" s="189">
        <v>5.2728000000000002</v>
      </c>
      <c r="G109" s="91">
        <v>10.7</v>
      </c>
      <c r="H109" s="91">
        <v>11.3</v>
      </c>
      <c r="I109" s="91">
        <v>1</v>
      </c>
      <c r="J109" s="187">
        <f t="shared" si="67"/>
        <v>0.28000000000000003</v>
      </c>
      <c r="K109" s="254"/>
      <c r="L109" s="254"/>
    </row>
    <row r="110" spans="1:12">
      <c r="A110" s="91">
        <v>9.26</v>
      </c>
      <c r="C110" s="254" t="s">
        <v>469</v>
      </c>
      <c r="D110" s="91">
        <v>2.6111</v>
      </c>
      <c r="G110" s="91">
        <v>10.45</v>
      </c>
      <c r="H110" s="91">
        <v>11.4</v>
      </c>
      <c r="I110" s="91">
        <v>1</v>
      </c>
      <c r="J110" s="187">
        <f t="shared" ref="J110:J111" si="68">(H110-G110)*I110*25/(D110*10)</f>
        <v>0.91</v>
      </c>
      <c r="K110" s="254">
        <f>(J110+J111)/2</f>
        <v>0.90500000000000003</v>
      </c>
      <c r="L110" s="254">
        <f>(J110-J111)/K110*100</f>
        <v>1.10497237569061</v>
      </c>
    </row>
    <row r="111" spans="1:12">
      <c r="C111" s="254"/>
      <c r="D111" s="91">
        <v>2.6358999999999999</v>
      </c>
      <c r="G111" s="91">
        <v>10.45</v>
      </c>
      <c r="H111" s="91">
        <v>11.4</v>
      </c>
      <c r="I111" s="91">
        <v>1</v>
      </c>
      <c r="J111" s="187">
        <f t="shared" si="68"/>
        <v>0.9</v>
      </c>
      <c r="K111" s="254"/>
      <c r="L111" s="254"/>
    </row>
    <row r="112" spans="1:12">
      <c r="C112" s="254" t="s">
        <v>470</v>
      </c>
      <c r="D112" s="91">
        <v>2.5783</v>
      </c>
      <c r="G112" s="91">
        <v>8.1999999999999993</v>
      </c>
      <c r="H112" s="91">
        <v>11.4</v>
      </c>
      <c r="I112" s="91">
        <v>2</v>
      </c>
      <c r="J112" s="187">
        <f t="shared" ref="J112:J117" si="69">H112*25*I112/(D112*G112)</f>
        <v>26.96</v>
      </c>
      <c r="K112" s="254">
        <f t="shared" ref="K112" si="70">(J112+J113)/2</f>
        <v>27.254999999999999</v>
      </c>
      <c r="L112" s="254">
        <f t="shared" ref="L112" si="71">(J112-J113)/K112*100</f>
        <v>-2.1647404146028202</v>
      </c>
    </row>
    <row r="113" spans="1:12">
      <c r="C113" s="254"/>
      <c r="D113" s="91">
        <v>2.5859000000000001</v>
      </c>
      <c r="G113" s="91">
        <v>8</v>
      </c>
      <c r="H113" s="91">
        <v>11.4</v>
      </c>
      <c r="I113" s="91">
        <v>2</v>
      </c>
      <c r="J113" s="187">
        <f t="shared" si="69"/>
        <v>27.55</v>
      </c>
      <c r="K113" s="254"/>
      <c r="L113" s="254"/>
    </row>
    <row r="114" spans="1:12">
      <c r="C114" s="254" t="s">
        <v>471</v>
      </c>
      <c r="D114" s="91">
        <v>2.5994000000000002</v>
      </c>
      <c r="G114" s="91">
        <v>7.9</v>
      </c>
      <c r="H114" s="91">
        <v>11.4</v>
      </c>
      <c r="I114" s="91">
        <v>2</v>
      </c>
      <c r="J114" s="187">
        <f t="shared" si="69"/>
        <v>27.76</v>
      </c>
      <c r="K114" s="254">
        <f t="shared" ref="K114" si="72">(J114+J115)/2</f>
        <v>27.565000000000001</v>
      </c>
      <c r="L114" s="254">
        <f t="shared" ref="L114" si="73">(J114-J115)/K114*100</f>
        <v>1.4148376564484</v>
      </c>
    </row>
    <row r="115" spans="1:12">
      <c r="C115" s="254"/>
      <c r="D115" s="91">
        <v>2.6032000000000002</v>
      </c>
      <c r="G115" s="91">
        <v>8</v>
      </c>
      <c r="H115" s="91">
        <v>11.4</v>
      </c>
      <c r="I115" s="91">
        <v>2</v>
      </c>
      <c r="J115" s="187">
        <f t="shared" si="69"/>
        <v>27.37</v>
      </c>
      <c r="K115" s="254"/>
      <c r="L115" s="254"/>
    </row>
    <row r="116" spans="1:12">
      <c r="C116" s="254" t="s">
        <v>472</v>
      </c>
      <c r="D116" s="91">
        <v>2.5213999999999999</v>
      </c>
      <c r="G116" s="91">
        <v>8.3000000000000007</v>
      </c>
      <c r="H116" s="91">
        <v>11.4</v>
      </c>
      <c r="I116" s="91">
        <v>2</v>
      </c>
      <c r="J116" s="187">
        <f t="shared" si="69"/>
        <v>27.24</v>
      </c>
      <c r="K116" s="254">
        <f t="shared" ref="K116" si="74">(J116+J117)/2</f>
        <v>27.164999999999999</v>
      </c>
      <c r="L116" s="254">
        <f t="shared" ref="L116" si="75">(J116-J117)/K116*100</f>
        <v>0.55218111540584802</v>
      </c>
    </row>
    <row r="117" spans="1:12">
      <c r="C117" s="254"/>
      <c r="D117" s="91">
        <v>2.5350999999999999</v>
      </c>
      <c r="G117" s="91">
        <v>8.3000000000000007</v>
      </c>
      <c r="H117" s="91">
        <v>11.4</v>
      </c>
      <c r="I117" s="91">
        <v>2</v>
      </c>
      <c r="J117" s="187">
        <f t="shared" si="69"/>
        <v>27.09</v>
      </c>
      <c r="K117" s="254"/>
      <c r="L117" s="254"/>
    </row>
    <row r="118" spans="1:12">
      <c r="A118" s="91">
        <v>10.8</v>
      </c>
      <c r="C118" s="254" t="s">
        <v>473</v>
      </c>
      <c r="D118" s="189">
        <v>0.76160000000000005</v>
      </c>
      <c r="G118" s="91">
        <v>11.12</v>
      </c>
      <c r="H118" s="91">
        <v>11.2</v>
      </c>
      <c r="I118" s="91">
        <v>1</v>
      </c>
      <c r="J118" s="187">
        <f t="shared" ref="J118:J121" si="76">(H118-G118)*I118*25/(D118*10)</f>
        <v>0.26</v>
      </c>
      <c r="K118" s="254">
        <f>(J118+J119)/2</f>
        <v>0.26500000000000001</v>
      </c>
      <c r="L118" s="254">
        <f>(J118-J119)/K118*100</f>
        <v>-3.7735849056603801</v>
      </c>
    </row>
    <row r="119" spans="1:12">
      <c r="A119" s="91" t="s">
        <v>467</v>
      </c>
      <c r="C119" s="254"/>
      <c r="D119" s="189">
        <v>0.91779999999999995</v>
      </c>
      <c r="G119" s="91">
        <v>11.1</v>
      </c>
      <c r="H119" s="91">
        <v>11.2</v>
      </c>
      <c r="I119" s="91">
        <v>1</v>
      </c>
      <c r="J119" s="187">
        <f t="shared" si="76"/>
        <v>0.27</v>
      </c>
      <c r="K119" s="254"/>
      <c r="L119" s="254"/>
    </row>
    <row r="120" spans="1:12">
      <c r="A120" s="91">
        <v>10.1</v>
      </c>
      <c r="C120" s="254" t="s">
        <v>474</v>
      </c>
      <c r="D120" s="189">
        <v>9.3812999999999995</v>
      </c>
      <c r="G120" s="91">
        <v>11</v>
      </c>
      <c r="H120" s="91">
        <v>11.2</v>
      </c>
      <c r="I120" s="91">
        <v>1</v>
      </c>
      <c r="J120" s="187">
        <f t="shared" si="76"/>
        <v>0.05</v>
      </c>
      <c r="K120" s="254">
        <f>(J120+J121)/2</f>
        <v>0.05</v>
      </c>
      <c r="L120" s="254">
        <f>(J120-J121)/K120*100</f>
        <v>0</v>
      </c>
    </row>
    <row r="121" spans="1:12">
      <c r="A121" s="91" t="s">
        <v>467</v>
      </c>
      <c r="C121" s="254"/>
      <c r="D121" s="189">
        <v>9.8561999999999994</v>
      </c>
      <c r="G121" s="91">
        <v>11</v>
      </c>
      <c r="H121" s="91">
        <v>11.2</v>
      </c>
      <c r="I121" s="91">
        <v>1</v>
      </c>
      <c r="J121" s="187">
        <f t="shared" si="76"/>
        <v>0.05</v>
      </c>
      <c r="K121" s="254"/>
      <c r="L121" s="254"/>
    </row>
    <row r="122" spans="1:12">
      <c r="A122" s="91">
        <v>10.15</v>
      </c>
      <c r="C122" s="254" t="s">
        <v>475</v>
      </c>
      <c r="D122" s="91">
        <v>2.5829</v>
      </c>
      <c r="G122" s="91">
        <v>5.95</v>
      </c>
      <c r="H122" s="91">
        <v>10.7</v>
      </c>
      <c r="I122" s="91">
        <v>1</v>
      </c>
      <c r="J122" s="187">
        <f t="shared" ref="J122:J131" si="77">(H122-G122)*I122*25/(D122*10)</f>
        <v>4.5999999999999996</v>
      </c>
      <c r="K122" s="254">
        <f>(J122+J123)/2</f>
        <v>4.63</v>
      </c>
      <c r="L122" s="254">
        <f>(J122-J123)/K122*100</f>
        <v>-1.2958963282937499</v>
      </c>
    </row>
    <row r="123" spans="1:12">
      <c r="A123" s="91" t="s">
        <v>430</v>
      </c>
      <c r="C123" s="254"/>
      <c r="D123" s="91">
        <v>2.7353000000000001</v>
      </c>
      <c r="G123" s="91">
        <v>5.6</v>
      </c>
      <c r="H123" s="91">
        <v>10.7</v>
      </c>
      <c r="I123" s="91">
        <v>1</v>
      </c>
      <c r="J123" s="187">
        <f t="shared" si="77"/>
        <v>4.66</v>
      </c>
      <c r="K123" s="254"/>
      <c r="L123" s="254"/>
    </row>
    <row r="124" spans="1:12">
      <c r="A124" s="189">
        <v>11.29</v>
      </c>
      <c r="B124" s="189"/>
      <c r="C124" s="256" t="s">
        <v>476</v>
      </c>
      <c r="D124" s="189">
        <v>8.2269000000000005</v>
      </c>
      <c r="G124" s="91">
        <v>10.6</v>
      </c>
      <c r="H124" s="91">
        <v>11</v>
      </c>
      <c r="I124" s="91">
        <v>1</v>
      </c>
      <c r="J124" s="187">
        <f t="shared" si="77"/>
        <v>0.12</v>
      </c>
      <c r="K124" s="254">
        <f t="shared" ref="K124" si="78">(J124+J125)/2</f>
        <v>0.12</v>
      </c>
      <c r="L124" s="254">
        <f t="shared" ref="L124" si="79">(J124-J125)/K124*100</f>
        <v>0</v>
      </c>
    </row>
    <row r="125" spans="1:12">
      <c r="A125" s="189"/>
      <c r="B125" s="189"/>
      <c r="C125" s="257"/>
      <c r="D125" s="189">
        <v>8.0541</v>
      </c>
      <c r="G125" s="91">
        <v>10.6</v>
      </c>
      <c r="H125" s="91">
        <v>11</v>
      </c>
      <c r="I125" s="91">
        <v>1</v>
      </c>
      <c r="J125" s="187">
        <f t="shared" si="77"/>
        <v>0.12</v>
      </c>
      <c r="K125" s="254"/>
      <c r="L125" s="254"/>
    </row>
    <row r="126" spans="1:12">
      <c r="A126" s="189"/>
      <c r="B126" s="189"/>
      <c r="C126" s="256" t="s">
        <v>477</v>
      </c>
      <c r="D126" s="189">
        <v>7.4481000000000002</v>
      </c>
      <c r="G126" s="91">
        <v>10.9</v>
      </c>
      <c r="H126" s="91">
        <v>11</v>
      </c>
      <c r="I126" s="91">
        <v>1</v>
      </c>
      <c r="J126" s="187">
        <f t="shared" si="77"/>
        <v>0.03</v>
      </c>
      <c r="K126" s="254">
        <f t="shared" ref="K126" si="80">(J126+J127)/2</f>
        <v>0.03</v>
      </c>
      <c r="L126" s="254">
        <f t="shared" ref="L126" si="81">(J126-J127)/K126*100</f>
        <v>0</v>
      </c>
    </row>
    <row r="127" spans="1:12">
      <c r="A127" s="189"/>
      <c r="B127" s="189"/>
      <c r="C127" s="257"/>
      <c r="D127" s="189">
        <v>7.6584000000000003</v>
      </c>
      <c r="G127" s="91">
        <v>10.9</v>
      </c>
      <c r="H127" s="91">
        <v>11</v>
      </c>
      <c r="I127" s="91">
        <v>1</v>
      </c>
      <c r="J127" s="187">
        <f t="shared" si="77"/>
        <v>0.03</v>
      </c>
      <c r="K127" s="254"/>
      <c r="L127" s="254"/>
    </row>
    <row r="128" spans="1:12">
      <c r="A128" s="189"/>
      <c r="B128" s="189"/>
      <c r="C128" s="256" t="s">
        <v>478</v>
      </c>
      <c r="D128" s="189">
        <v>8.2178000000000004</v>
      </c>
      <c r="G128" s="91">
        <v>10.6</v>
      </c>
      <c r="H128" s="91">
        <v>11</v>
      </c>
      <c r="I128" s="91">
        <v>1</v>
      </c>
      <c r="J128" s="187">
        <f t="shared" si="77"/>
        <v>0.12</v>
      </c>
      <c r="K128" s="254">
        <f t="shared" ref="K128" si="82">(J128+J129)/2</f>
        <v>0.12</v>
      </c>
      <c r="L128" s="254">
        <f t="shared" ref="L128" si="83">(J128-J129)/K128*100</f>
        <v>0</v>
      </c>
    </row>
    <row r="129" spans="1:12">
      <c r="A129" s="189"/>
      <c r="B129" s="189"/>
      <c r="C129" s="257"/>
      <c r="D129" s="189">
        <v>8.5012000000000008</v>
      </c>
      <c r="G129" s="91">
        <v>10.6</v>
      </c>
      <c r="H129" s="91">
        <v>11</v>
      </c>
      <c r="I129" s="91">
        <v>1</v>
      </c>
      <c r="J129" s="187">
        <f t="shared" si="77"/>
        <v>0.12</v>
      </c>
      <c r="K129" s="254"/>
      <c r="L129" s="254"/>
    </row>
    <row r="130" spans="1:12">
      <c r="A130" s="189"/>
      <c r="B130" s="189"/>
      <c r="C130" s="256" t="s">
        <v>479</v>
      </c>
      <c r="D130" s="189">
        <v>10.788600000000001</v>
      </c>
      <c r="G130" s="91">
        <v>10.7</v>
      </c>
      <c r="H130" s="91">
        <v>11</v>
      </c>
      <c r="I130" s="91">
        <v>1</v>
      </c>
      <c r="J130" s="187">
        <f t="shared" si="77"/>
        <v>7.0000000000000007E-2</v>
      </c>
      <c r="K130" s="254">
        <f t="shared" ref="K130" si="84">(J130+J131)/2</f>
        <v>7.0000000000000007E-2</v>
      </c>
      <c r="L130" s="254">
        <f t="shared" ref="L130" si="85">(J130-J131)/K130*100</f>
        <v>0</v>
      </c>
    </row>
    <row r="131" spans="1:12">
      <c r="A131" s="189"/>
      <c r="B131" s="189"/>
      <c r="C131" s="257"/>
      <c r="D131" s="189">
        <v>10.5482</v>
      </c>
      <c r="G131" s="91">
        <v>10.7</v>
      </c>
      <c r="H131" s="91">
        <v>11</v>
      </c>
      <c r="I131" s="91">
        <v>1</v>
      </c>
      <c r="J131" s="187">
        <f t="shared" si="77"/>
        <v>7.0000000000000007E-2</v>
      </c>
      <c r="K131" s="254"/>
      <c r="L131" s="254"/>
    </row>
    <row r="132" spans="1:12">
      <c r="A132" s="91">
        <v>12.09</v>
      </c>
      <c r="C132" s="258" t="s">
        <v>480</v>
      </c>
      <c r="D132" s="93">
        <v>2.7528000000000001</v>
      </c>
      <c r="G132" s="91">
        <v>9.4</v>
      </c>
      <c r="H132" s="91">
        <v>11</v>
      </c>
      <c r="I132" s="91">
        <v>5</v>
      </c>
      <c r="J132" s="187">
        <f t="shared" ref="J132:J137" si="86">H132*25*I132/(D132*G132)</f>
        <v>53.14</v>
      </c>
      <c r="K132" s="254">
        <f t="shared" ref="K132" si="87">(J132+J133)/2</f>
        <v>53.13</v>
      </c>
      <c r="L132" s="254">
        <f t="shared" ref="L132" si="88">(J132-J133)/K132*100</f>
        <v>3.7643515904391397E-2</v>
      </c>
    </row>
    <row r="133" spans="1:12">
      <c r="C133" s="258"/>
      <c r="D133" s="93">
        <v>2.7831999999999999</v>
      </c>
      <c r="G133" s="91">
        <v>9.3000000000000007</v>
      </c>
      <c r="H133" s="91">
        <v>11</v>
      </c>
      <c r="I133" s="91">
        <v>5</v>
      </c>
      <c r="J133" s="187">
        <f t="shared" si="86"/>
        <v>53.12</v>
      </c>
      <c r="K133" s="254"/>
      <c r="L133" s="254"/>
    </row>
    <row r="134" spans="1:12">
      <c r="C134" s="258" t="s">
        <v>481</v>
      </c>
      <c r="D134" s="93">
        <v>2.6324999999999998</v>
      </c>
      <c r="G134" s="91">
        <v>9.25</v>
      </c>
      <c r="H134" s="91">
        <v>11</v>
      </c>
      <c r="I134" s="91">
        <v>5</v>
      </c>
      <c r="J134" s="187">
        <f t="shared" si="86"/>
        <v>56.47</v>
      </c>
      <c r="K134" s="254">
        <f t="shared" ref="K134" si="89">(J134+J135)/2</f>
        <v>55.9</v>
      </c>
      <c r="L134" s="254">
        <f t="shared" ref="L134" si="90">(J134-J135)/K134*100</f>
        <v>2.0393559928443699</v>
      </c>
    </row>
    <row r="135" spans="1:12">
      <c r="C135" s="258"/>
      <c r="D135" s="93">
        <v>2.7010999999999998</v>
      </c>
      <c r="G135" s="91">
        <v>9.1999999999999993</v>
      </c>
      <c r="H135" s="91">
        <v>11</v>
      </c>
      <c r="I135" s="91">
        <v>5</v>
      </c>
      <c r="J135" s="187">
        <f t="shared" si="86"/>
        <v>55.33</v>
      </c>
      <c r="K135" s="254"/>
      <c r="L135" s="254"/>
    </row>
    <row r="136" spans="1:12">
      <c r="C136" s="258" t="s">
        <v>482</v>
      </c>
      <c r="D136" s="93">
        <v>2.7925</v>
      </c>
      <c r="G136" s="91">
        <v>8.3000000000000007</v>
      </c>
      <c r="H136" s="91">
        <v>11</v>
      </c>
      <c r="I136" s="91">
        <v>5</v>
      </c>
      <c r="J136" s="187">
        <f t="shared" si="86"/>
        <v>59.32</v>
      </c>
      <c r="K136" s="254">
        <f t="shared" ref="K136" si="91">(J136+J137)/2</f>
        <v>59.484999999999999</v>
      </c>
      <c r="L136" s="254">
        <f t="shared" ref="L136" si="92">(J136-J137)/K136*100</f>
        <v>-0.55476170463141705</v>
      </c>
    </row>
    <row r="137" spans="1:12">
      <c r="C137" s="258"/>
      <c r="D137" s="93">
        <v>2.8111999999999999</v>
      </c>
      <c r="G137" s="91">
        <v>8.1999999999999993</v>
      </c>
      <c r="H137" s="91">
        <v>11</v>
      </c>
      <c r="I137" s="91">
        <v>5</v>
      </c>
      <c r="J137" s="187">
        <f t="shared" si="86"/>
        <v>59.65</v>
      </c>
      <c r="K137" s="254"/>
      <c r="L137" s="254"/>
    </row>
    <row r="138" spans="1:12">
      <c r="A138" s="91">
        <v>12.1</v>
      </c>
      <c r="C138" s="258" t="s">
        <v>483</v>
      </c>
      <c r="D138" s="189">
        <v>1.7446999999999999</v>
      </c>
      <c r="G138" s="91">
        <v>11.15</v>
      </c>
      <c r="H138" s="91">
        <v>11.3</v>
      </c>
      <c r="I138" s="91">
        <v>1</v>
      </c>
      <c r="J138" s="187">
        <f t="shared" ref="J138:J139" si="93">(H138-G138)*I138*25/(D138*10)</f>
        <v>0.21</v>
      </c>
      <c r="K138" s="254">
        <f>(J138+J139)/2</f>
        <v>0.20499999999999999</v>
      </c>
      <c r="L138" s="254">
        <f>(J138-J139)/K138*100</f>
        <v>4.8780487804878003</v>
      </c>
    </row>
    <row r="139" spans="1:12">
      <c r="A139" s="91" t="s">
        <v>467</v>
      </c>
      <c r="C139" s="258"/>
      <c r="D139" s="189">
        <v>1.8945000000000001</v>
      </c>
      <c r="G139" s="91">
        <v>11.15</v>
      </c>
      <c r="H139" s="91">
        <v>11.3</v>
      </c>
      <c r="I139" s="91">
        <v>1</v>
      </c>
      <c r="J139" s="187">
        <f t="shared" si="93"/>
        <v>0.2</v>
      </c>
      <c r="K139" s="254"/>
      <c r="L139" s="254"/>
    </row>
    <row r="140" spans="1:12">
      <c r="A140" s="91">
        <v>12.17</v>
      </c>
      <c r="C140" s="254" t="s">
        <v>484</v>
      </c>
      <c r="D140" s="91">
        <v>2.7284999999999999</v>
      </c>
      <c r="G140" s="91">
        <v>8.1</v>
      </c>
      <c r="H140" s="91">
        <v>11.3</v>
      </c>
      <c r="I140" s="91">
        <v>2</v>
      </c>
      <c r="J140" s="187">
        <f t="shared" ref="J140:J141" si="94">H140*25*I140/(D140*G140)</f>
        <v>25.56</v>
      </c>
      <c r="K140" s="254">
        <f t="shared" ref="K140" si="95">(J140+J141)/2</f>
        <v>25.625</v>
      </c>
      <c r="L140" s="254">
        <f t="shared" ref="L140" si="96">(J140-J141)/K140*100</f>
        <v>-0.50731707317074204</v>
      </c>
    </row>
    <row r="141" spans="1:12">
      <c r="C141" s="254"/>
      <c r="D141" s="91">
        <v>2.7153</v>
      </c>
      <c r="G141" s="91">
        <v>8.1</v>
      </c>
      <c r="H141" s="91">
        <v>11.3</v>
      </c>
      <c r="I141" s="91">
        <v>2</v>
      </c>
      <c r="J141" s="187">
        <f t="shared" si="94"/>
        <v>25.69</v>
      </c>
      <c r="K141" s="254"/>
      <c r="L141" s="254"/>
    </row>
    <row r="142" spans="1:12">
      <c r="C142" s="254" t="s">
        <v>485</v>
      </c>
      <c r="D142" s="91">
        <v>2.6486999999999998</v>
      </c>
      <c r="G142" s="91">
        <v>8.3000000000000007</v>
      </c>
      <c r="H142" s="91">
        <v>11.3</v>
      </c>
      <c r="I142" s="91">
        <v>2</v>
      </c>
      <c r="J142" s="187">
        <f t="shared" ref="J142:J149" si="97">H142*25*I142/(D142*G142)</f>
        <v>25.7</v>
      </c>
      <c r="K142" s="254">
        <f t="shared" ref="K142" si="98">(J142+J143)/2</f>
        <v>25.6</v>
      </c>
      <c r="L142" s="254">
        <f t="shared" ref="L142" si="99">(J142-J143)/K142*100</f>
        <v>0.781249999999997</v>
      </c>
    </row>
    <row r="143" spans="1:12">
      <c r="C143" s="254"/>
      <c r="D143" s="91">
        <v>2.6532</v>
      </c>
      <c r="G143" s="91">
        <v>8.35</v>
      </c>
      <c r="H143" s="91">
        <v>11.3</v>
      </c>
      <c r="I143" s="91">
        <v>2</v>
      </c>
      <c r="J143" s="187">
        <f t="shared" si="97"/>
        <v>25.5</v>
      </c>
      <c r="K143" s="254"/>
      <c r="L143" s="254"/>
    </row>
    <row r="144" spans="1:12">
      <c r="C144" s="254" t="s">
        <v>486</v>
      </c>
      <c r="D144" s="91">
        <v>3.2831999999999999</v>
      </c>
      <c r="G144" s="91">
        <v>7.5</v>
      </c>
      <c r="H144" s="91">
        <v>11.3</v>
      </c>
      <c r="I144" s="91">
        <v>2</v>
      </c>
      <c r="J144" s="187">
        <f t="shared" si="97"/>
        <v>22.95</v>
      </c>
      <c r="K144" s="254">
        <f t="shared" ref="K144" si="100">(J144+J145)/2</f>
        <v>22.86</v>
      </c>
      <c r="L144" s="254">
        <f t="shared" ref="L144" si="101">(J144-J145)/K144*100</f>
        <v>0.78740157480314799</v>
      </c>
    </row>
    <row r="145" spans="1:12">
      <c r="C145" s="254"/>
      <c r="D145" s="91">
        <v>3.2953999999999999</v>
      </c>
      <c r="G145" s="91">
        <v>7.53</v>
      </c>
      <c r="H145" s="91">
        <v>11.3</v>
      </c>
      <c r="I145" s="91">
        <v>2</v>
      </c>
      <c r="J145" s="187">
        <f t="shared" si="97"/>
        <v>22.77</v>
      </c>
      <c r="K145" s="254"/>
      <c r="L145" s="254"/>
    </row>
    <row r="146" spans="1:12">
      <c r="C146" s="254" t="s">
        <v>487</v>
      </c>
      <c r="D146" s="91">
        <v>2.4159999999999999</v>
      </c>
      <c r="G146" s="91">
        <v>7.7</v>
      </c>
      <c r="H146" s="91">
        <v>11.3</v>
      </c>
      <c r="I146" s="91">
        <v>2</v>
      </c>
      <c r="J146" s="187">
        <f t="shared" si="97"/>
        <v>30.37</v>
      </c>
      <c r="K146" s="254">
        <f t="shared" ref="K146" si="102">(J146+J147)/2</f>
        <v>30.434999999999999</v>
      </c>
      <c r="L146" s="254">
        <f t="shared" ref="L146" si="103">(J146-J147)/K146*100</f>
        <v>-0.42713980614423902</v>
      </c>
    </row>
    <row r="147" spans="1:12">
      <c r="C147" s="254"/>
      <c r="D147" s="91">
        <v>2.4054000000000002</v>
      </c>
      <c r="G147" s="91">
        <v>7.7</v>
      </c>
      <c r="H147" s="91">
        <v>11.3</v>
      </c>
      <c r="I147" s="91">
        <v>2</v>
      </c>
      <c r="J147" s="187">
        <f t="shared" si="97"/>
        <v>30.5</v>
      </c>
      <c r="K147" s="254"/>
      <c r="L147" s="254"/>
    </row>
    <row r="148" spans="1:12">
      <c r="C148" s="254" t="s">
        <v>488</v>
      </c>
      <c r="D148" s="91">
        <v>2.9630999999999998</v>
      </c>
      <c r="G148" s="91">
        <v>6.85</v>
      </c>
      <c r="H148" s="91">
        <v>11.3</v>
      </c>
      <c r="I148" s="91">
        <v>2</v>
      </c>
      <c r="J148" s="187">
        <f t="shared" si="97"/>
        <v>27.84</v>
      </c>
      <c r="K148" s="254">
        <f t="shared" ref="K148" si="104">(J148+J149)/2</f>
        <v>27.574999999999999</v>
      </c>
      <c r="L148" s="254">
        <f t="shared" ref="L148" si="105">(J148-J149)/K148*100</f>
        <v>1.9220308250226701</v>
      </c>
    </row>
    <row r="149" spans="1:12">
      <c r="C149" s="254"/>
      <c r="D149" s="91">
        <v>2.9552</v>
      </c>
      <c r="G149" s="91">
        <v>7</v>
      </c>
      <c r="H149" s="91">
        <v>11.3</v>
      </c>
      <c r="I149" s="91">
        <v>2</v>
      </c>
      <c r="J149" s="187">
        <f t="shared" si="97"/>
        <v>27.31</v>
      </c>
      <c r="K149" s="254"/>
      <c r="L149" s="254"/>
    </row>
    <row r="151" spans="1:12">
      <c r="D151" s="93">
        <v>2.8111999999999999</v>
      </c>
      <c r="G151" s="91">
        <v>8.1999999999999993</v>
      </c>
      <c r="H151" s="91">
        <v>11.3</v>
      </c>
      <c r="I151" s="91">
        <v>5</v>
      </c>
      <c r="J151" s="187">
        <f t="shared" ref="J151" si="106">H151*25*I151/(D151*G151)</f>
        <v>61.27</v>
      </c>
    </row>
    <row r="152" spans="1:12">
      <c r="D152" s="93">
        <v>1.1000000000000001</v>
      </c>
      <c r="G152" s="91">
        <v>8.1999999999999993</v>
      </c>
      <c r="H152" s="91">
        <v>11.3</v>
      </c>
      <c r="I152" s="91">
        <v>2</v>
      </c>
      <c r="J152" s="187">
        <f t="shared" ref="J152" si="107">H152*25*I152/(D152*G152)</f>
        <v>62.64</v>
      </c>
    </row>
    <row r="153" spans="1:12">
      <c r="A153" s="189">
        <v>12.25</v>
      </c>
      <c r="B153" s="189"/>
      <c r="C153" s="256" t="s">
        <v>489</v>
      </c>
      <c r="D153" s="189">
        <v>3.8005</v>
      </c>
      <c r="G153" s="91">
        <v>10.95</v>
      </c>
      <c r="H153" s="91">
        <v>11</v>
      </c>
      <c r="I153" s="91">
        <v>1</v>
      </c>
      <c r="J153" s="187">
        <f t="shared" ref="J153:J154" si="108">(H153-G153)*I153*25/(D153*10)</f>
        <v>0.03</v>
      </c>
      <c r="K153" s="254">
        <f>(J153+J154)/2</f>
        <v>0.04</v>
      </c>
      <c r="L153" s="254">
        <f>(J153-J154)/K153*100</f>
        <v>-50</v>
      </c>
    </row>
    <row r="154" spans="1:12">
      <c r="A154" s="190" t="s">
        <v>467</v>
      </c>
      <c r="B154" s="189"/>
      <c r="C154" s="257"/>
      <c r="D154" s="189">
        <v>3.8729</v>
      </c>
      <c r="G154" s="91">
        <v>10.93</v>
      </c>
      <c r="H154" s="91">
        <v>11</v>
      </c>
      <c r="I154" s="91">
        <v>1</v>
      </c>
      <c r="J154" s="187">
        <f t="shared" si="108"/>
        <v>0.05</v>
      </c>
      <c r="K154" s="254"/>
      <c r="L154" s="254"/>
    </row>
    <row r="155" spans="1:12">
      <c r="A155" s="189"/>
      <c r="B155" s="189"/>
      <c r="C155" s="256" t="s">
        <v>490</v>
      </c>
      <c r="D155" s="189">
        <v>5.9153000000000002</v>
      </c>
      <c r="G155" s="91">
        <v>10.92</v>
      </c>
      <c r="H155" s="91">
        <v>11</v>
      </c>
      <c r="I155" s="91">
        <v>1</v>
      </c>
      <c r="J155" s="187">
        <f t="shared" ref="J155:J158" si="109">(H155-G155)*I155*25/(D155*10)</f>
        <v>0.03</v>
      </c>
      <c r="K155" s="254">
        <f>(J155+J156)/2</f>
        <v>0.03</v>
      </c>
      <c r="L155" s="254">
        <f>(J155-J156)/K155*100</f>
        <v>0</v>
      </c>
    </row>
    <row r="156" spans="1:12">
      <c r="A156" s="189"/>
      <c r="B156" s="189"/>
      <c r="C156" s="257"/>
      <c r="D156" s="189">
        <v>5.6210000000000004</v>
      </c>
      <c r="G156" s="91">
        <v>10.93</v>
      </c>
      <c r="H156" s="91">
        <v>11</v>
      </c>
      <c r="I156" s="91">
        <v>1</v>
      </c>
      <c r="J156" s="187">
        <f t="shared" si="109"/>
        <v>0.03</v>
      </c>
      <c r="K156" s="254"/>
      <c r="L156" s="254"/>
    </row>
    <row r="157" spans="1:12">
      <c r="A157" s="189">
        <v>1.8</v>
      </c>
      <c r="B157" s="189"/>
      <c r="C157" s="256" t="s">
        <v>491</v>
      </c>
      <c r="D157" s="189">
        <v>10.517300000000001</v>
      </c>
      <c r="G157" s="91">
        <v>10.8</v>
      </c>
      <c r="H157" s="91">
        <v>11.1</v>
      </c>
      <c r="I157" s="91">
        <v>1</v>
      </c>
      <c r="J157" s="187">
        <f t="shared" si="109"/>
        <v>7.0000000000000007E-2</v>
      </c>
      <c r="K157" s="254">
        <f>(J157+J158)/2</f>
        <v>7.0000000000000007E-2</v>
      </c>
      <c r="L157" s="254">
        <f>(J157-J158)/K157*100</f>
        <v>0</v>
      </c>
    </row>
    <row r="158" spans="1:12">
      <c r="A158" s="190" t="s">
        <v>467</v>
      </c>
      <c r="B158" s="189"/>
      <c r="C158" s="257"/>
      <c r="D158" s="189">
        <v>10.895200000000001</v>
      </c>
      <c r="G158" s="91">
        <v>10.8</v>
      </c>
      <c r="H158" s="91">
        <v>11.1</v>
      </c>
      <c r="I158" s="91">
        <v>1</v>
      </c>
      <c r="J158" s="187">
        <f t="shared" si="109"/>
        <v>7.0000000000000007E-2</v>
      </c>
      <c r="K158" s="254"/>
      <c r="L158" s="254"/>
    </row>
    <row r="159" spans="1:12">
      <c r="C159" s="256" t="s">
        <v>492</v>
      </c>
      <c r="D159" s="189">
        <v>11.9404</v>
      </c>
      <c r="G159" s="91">
        <v>9.6300000000000008</v>
      </c>
      <c r="H159" s="91">
        <v>10.8</v>
      </c>
      <c r="I159" s="91">
        <v>1</v>
      </c>
      <c r="J159" s="187">
        <f t="shared" ref="J159:J160" si="110">(H159-G159)*I159*25/(D159*10)</f>
        <v>0.24</v>
      </c>
      <c r="K159" s="254">
        <f>(J159+J160)/2</f>
        <v>0.23499999999999999</v>
      </c>
      <c r="L159" s="254">
        <f>(J159-J160)/K159*100</f>
        <v>4.2553191489361604</v>
      </c>
    </row>
    <row r="160" spans="1:12">
      <c r="C160" s="257"/>
      <c r="D160" s="189">
        <v>12.6845</v>
      </c>
      <c r="G160" s="91">
        <v>9.65</v>
      </c>
      <c r="H160" s="91">
        <v>10.8</v>
      </c>
      <c r="I160" s="91">
        <v>1</v>
      </c>
      <c r="J160" s="187">
        <f t="shared" si="110"/>
        <v>0.23</v>
      </c>
      <c r="K160" s="254"/>
      <c r="L160" s="254"/>
    </row>
    <row r="161" spans="1:12">
      <c r="A161" s="91">
        <v>1.1000000000000001</v>
      </c>
      <c r="C161" s="256" t="s">
        <v>493</v>
      </c>
      <c r="D161" s="189">
        <v>9.6874000000000002</v>
      </c>
      <c r="G161" s="91">
        <v>0.4</v>
      </c>
      <c r="H161" s="91">
        <v>10.8</v>
      </c>
      <c r="I161" s="91">
        <v>1</v>
      </c>
      <c r="J161" s="187">
        <f t="shared" ref="J161:J166" si="111">(H161-G161)*I161*25/(D161*10)</f>
        <v>2.68</v>
      </c>
      <c r="K161" s="254">
        <f>(J161+J162)/2</f>
        <v>2.61</v>
      </c>
      <c r="L161" s="254">
        <f>(J161-J162)/K161*100</f>
        <v>5.3639846743295099</v>
      </c>
    </row>
    <row r="162" spans="1:12">
      <c r="C162" s="257"/>
      <c r="D162" s="189">
        <v>10.225300000000001</v>
      </c>
      <c r="G162" s="91">
        <v>0.43</v>
      </c>
      <c r="H162" s="91">
        <v>10.8</v>
      </c>
      <c r="I162" s="91">
        <v>1</v>
      </c>
      <c r="J162" s="187">
        <f t="shared" si="111"/>
        <v>2.54</v>
      </c>
      <c r="K162" s="254"/>
      <c r="L162" s="254"/>
    </row>
    <row r="163" spans="1:12">
      <c r="A163" s="91">
        <v>1.25</v>
      </c>
      <c r="C163" s="256" t="s">
        <v>494</v>
      </c>
      <c r="D163" s="91">
        <v>2.5284</v>
      </c>
      <c r="G163" s="91">
        <v>5.2</v>
      </c>
      <c r="H163" s="91">
        <v>10.7</v>
      </c>
      <c r="I163" s="91">
        <v>1</v>
      </c>
      <c r="J163" s="187">
        <f t="shared" si="111"/>
        <v>5.44</v>
      </c>
      <c r="K163" s="254">
        <f>(J163+J164)/2</f>
        <v>5.4349999999999996</v>
      </c>
      <c r="L163" s="254">
        <f>(J163-J164)/K163*100</f>
        <v>0.18399264029440099</v>
      </c>
    </row>
    <row r="164" spans="1:12">
      <c r="A164" s="91" t="s">
        <v>430</v>
      </c>
      <c r="C164" s="257"/>
      <c r="D164" s="91">
        <v>2.5345</v>
      </c>
      <c r="G164" s="91">
        <v>5.2</v>
      </c>
      <c r="H164" s="91">
        <v>10.7</v>
      </c>
      <c r="I164" s="91">
        <v>1</v>
      </c>
      <c r="J164" s="187">
        <f t="shared" si="111"/>
        <v>5.43</v>
      </c>
      <c r="K164" s="254"/>
      <c r="L164" s="254"/>
    </row>
    <row r="165" spans="1:12">
      <c r="A165" s="189">
        <v>2.7</v>
      </c>
      <c r="B165" s="189"/>
      <c r="C165" s="256" t="s">
        <v>495</v>
      </c>
      <c r="D165" s="189">
        <v>6.6536</v>
      </c>
      <c r="G165" s="91">
        <v>10.65</v>
      </c>
      <c r="H165" s="91">
        <v>11.1</v>
      </c>
      <c r="I165" s="91">
        <v>1</v>
      </c>
      <c r="J165" s="187">
        <f t="shared" si="111"/>
        <v>0.17</v>
      </c>
      <c r="K165" s="254">
        <f>(J165+J166)/2</f>
        <v>0.16</v>
      </c>
      <c r="L165" s="254">
        <f>(J165-J166)/K165*100</f>
        <v>12.5</v>
      </c>
    </row>
    <row r="166" spans="1:12">
      <c r="A166" s="190" t="s">
        <v>467</v>
      </c>
      <c r="B166" s="189"/>
      <c r="C166" s="257"/>
      <c r="D166" s="189">
        <v>7.0239000000000003</v>
      </c>
      <c r="G166" s="91">
        <v>10.68</v>
      </c>
      <c r="H166" s="91">
        <v>11.1</v>
      </c>
      <c r="I166" s="91">
        <v>1</v>
      </c>
      <c r="J166" s="187">
        <f t="shared" si="111"/>
        <v>0.15</v>
      </c>
      <c r="K166" s="254"/>
      <c r="L166" s="254"/>
    </row>
    <row r="167" spans="1:12">
      <c r="C167" s="256" t="s">
        <v>496</v>
      </c>
      <c r="D167" s="91">
        <v>7.3425000000000002</v>
      </c>
      <c r="G167" s="91">
        <v>10.7</v>
      </c>
      <c r="H167" s="91">
        <v>11.1</v>
      </c>
      <c r="I167" s="91">
        <v>1</v>
      </c>
      <c r="J167" s="187">
        <f t="shared" ref="J167:J168" si="112">(H167-G167)*I167*25/(D167*10)</f>
        <v>0.14000000000000001</v>
      </c>
      <c r="K167" s="254">
        <f>(J167+J168)/2</f>
        <v>0.13500000000000001</v>
      </c>
      <c r="L167" s="254">
        <f>(J167-J168)/K167*100</f>
        <v>7.4074074074074101</v>
      </c>
    </row>
    <row r="168" spans="1:12">
      <c r="C168" s="257"/>
      <c r="D168" s="91">
        <v>7.5526</v>
      </c>
      <c r="G168" s="91">
        <v>10.72</v>
      </c>
      <c r="H168" s="91">
        <v>11.1</v>
      </c>
      <c r="I168" s="91">
        <v>1</v>
      </c>
      <c r="J168" s="187">
        <f t="shared" si="112"/>
        <v>0.13</v>
      </c>
      <c r="K168" s="254"/>
      <c r="L168" s="254"/>
    </row>
    <row r="169" spans="1:12">
      <c r="A169" s="91">
        <v>2.2200000000000002</v>
      </c>
      <c r="C169" s="256" t="s">
        <v>497</v>
      </c>
      <c r="D169" s="91">
        <v>2.5181</v>
      </c>
      <c r="G169" s="91">
        <v>8.1999999999999993</v>
      </c>
      <c r="H169" s="91">
        <v>10.9</v>
      </c>
      <c r="I169" s="91">
        <v>1</v>
      </c>
      <c r="J169" s="187">
        <f t="shared" ref="J169:J172" si="113">H169*25*I169/(D169*G169)</f>
        <v>13.2</v>
      </c>
      <c r="K169" s="254">
        <f t="shared" ref="K169" si="114">(J169+J170)/2</f>
        <v>13.265000000000001</v>
      </c>
      <c r="L169" s="254">
        <f t="shared" ref="L169" si="115">(J169-J170)/K169*100</f>
        <v>-0.98002261590652695</v>
      </c>
    </row>
    <row r="170" spans="1:12">
      <c r="C170" s="257"/>
      <c r="D170" s="91">
        <v>2.5236000000000001</v>
      </c>
      <c r="G170" s="91">
        <v>8.1</v>
      </c>
      <c r="H170" s="91">
        <v>10.9</v>
      </c>
      <c r="I170" s="91">
        <v>1</v>
      </c>
      <c r="J170" s="187">
        <f t="shared" si="113"/>
        <v>13.33</v>
      </c>
      <c r="K170" s="254"/>
      <c r="L170" s="254"/>
    </row>
    <row r="171" spans="1:12">
      <c r="C171" s="256" t="s">
        <v>498</v>
      </c>
      <c r="D171" s="91">
        <v>2.5005999999999999</v>
      </c>
      <c r="G171" s="91">
        <v>9.0500000000000007</v>
      </c>
      <c r="H171" s="91">
        <v>10.9</v>
      </c>
      <c r="I171" s="91">
        <v>1</v>
      </c>
      <c r="J171" s="187">
        <f t="shared" si="113"/>
        <v>12.04</v>
      </c>
      <c r="K171" s="254">
        <f t="shared" ref="K171" si="116">(J171+J172)/2</f>
        <v>12.015000000000001</v>
      </c>
      <c r="L171" s="254">
        <f t="shared" ref="L171" si="117">(J171-J172)/K171*100</f>
        <v>0.41614648356220502</v>
      </c>
    </row>
    <row r="172" spans="1:12">
      <c r="C172" s="257"/>
      <c r="D172" s="91">
        <v>2.5243000000000002</v>
      </c>
      <c r="G172" s="91">
        <v>9</v>
      </c>
      <c r="H172" s="91">
        <v>10.9</v>
      </c>
      <c r="I172" s="91">
        <v>1</v>
      </c>
      <c r="J172" s="187">
        <f t="shared" si="113"/>
        <v>11.99</v>
      </c>
      <c r="K172" s="254"/>
      <c r="L172" s="254"/>
    </row>
    <row r="173" spans="1:12">
      <c r="A173" s="189">
        <v>3.18</v>
      </c>
      <c r="B173" s="189"/>
      <c r="C173" s="256" t="s">
        <v>499</v>
      </c>
      <c r="D173" s="189">
        <v>5.1184000000000003</v>
      </c>
      <c r="G173" s="91">
        <v>10.56</v>
      </c>
      <c r="H173" s="91">
        <v>11.1</v>
      </c>
      <c r="I173" s="91">
        <v>1</v>
      </c>
      <c r="J173" s="187">
        <f>(H173-G173)*I173*20/(D173*10)</f>
        <v>0.21</v>
      </c>
      <c r="K173" s="254">
        <f>(J173+J174)/2</f>
        <v>0.21</v>
      </c>
      <c r="L173" s="254">
        <f>(J173-J174)/K173*100</f>
        <v>0</v>
      </c>
    </row>
    <row r="174" spans="1:12">
      <c r="A174" s="190" t="s">
        <v>467</v>
      </c>
      <c r="B174" s="189"/>
      <c r="C174" s="257"/>
      <c r="D174" s="189">
        <v>5.3265000000000002</v>
      </c>
      <c r="G174" s="91">
        <v>10.55</v>
      </c>
      <c r="H174" s="91">
        <v>11.1</v>
      </c>
      <c r="I174" s="91">
        <v>1</v>
      </c>
      <c r="J174" s="187">
        <f>(H174-G174)*I174*20/(D174*10)</f>
        <v>0.21</v>
      </c>
      <c r="K174" s="254"/>
      <c r="L174" s="254"/>
    </row>
    <row r="175" spans="1:12">
      <c r="A175" s="91">
        <v>5.13</v>
      </c>
      <c r="C175" s="256" t="s">
        <v>500</v>
      </c>
      <c r="D175" s="189">
        <v>14.8345</v>
      </c>
      <c r="G175" s="91">
        <v>10.54</v>
      </c>
      <c r="H175" s="91">
        <v>11.1</v>
      </c>
      <c r="I175" s="91">
        <v>1</v>
      </c>
      <c r="J175" s="187">
        <f t="shared" ref="J175:J176" si="118">(H175-G175)*I175*20/(D175*10)</f>
        <v>0.08</v>
      </c>
      <c r="K175" s="254">
        <f>(J175+J176)/2</f>
        <v>7.4999999999999997E-2</v>
      </c>
      <c r="L175" s="254">
        <f>(J175-J176)/K175*100</f>
        <v>13.3333333333333</v>
      </c>
    </row>
    <row r="176" spans="1:12">
      <c r="A176" s="190" t="s">
        <v>467</v>
      </c>
      <c r="C176" s="257"/>
      <c r="D176" s="189">
        <v>15.0235</v>
      </c>
      <c r="G176" s="91">
        <v>10.59</v>
      </c>
      <c r="H176" s="91">
        <v>11.1</v>
      </c>
      <c r="I176" s="91">
        <v>1</v>
      </c>
      <c r="J176" s="187">
        <f t="shared" si="118"/>
        <v>7.0000000000000007E-2</v>
      </c>
      <c r="K176" s="254"/>
      <c r="L176" s="254"/>
    </row>
    <row r="177" spans="1:12">
      <c r="A177" s="91">
        <v>7.15</v>
      </c>
      <c r="C177" s="256" t="s">
        <v>501</v>
      </c>
      <c r="D177" s="91">
        <v>1.1878</v>
      </c>
      <c r="G177" s="91">
        <v>10.55</v>
      </c>
      <c r="H177" s="91">
        <v>10.9</v>
      </c>
      <c r="I177" s="91">
        <v>1</v>
      </c>
      <c r="J177" s="187">
        <f t="shared" ref="J177:J178" si="119">H177*25*I177/(D177*G177)</f>
        <v>21.75</v>
      </c>
      <c r="K177" s="254">
        <f t="shared" ref="K177" si="120">(J177+J178)/2</f>
        <v>21.5</v>
      </c>
      <c r="L177" s="254">
        <f t="shared" ref="L177" si="121">(J177-J178)/K177*100</f>
        <v>2.32558139534884</v>
      </c>
    </row>
    <row r="178" spans="1:12">
      <c r="C178" s="257"/>
      <c r="D178" s="91">
        <v>1.2215</v>
      </c>
      <c r="G178" s="91">
        <v>10.5</v>
      </c>
      <c r="H178" s="91">
        <v>10.9</v>
      </c>
      <c r="I178" s="91">
        <v>1</v>
      </c>
      <c r="J178" s="187">
        <f t="shared" si="119"/>
        <v>21.25</v>
      </c>
      <c r="K178" s="254"/>
      <c r="L178" s="254"/>
    </row>
    <row r="179" spans="1:12">
      <c r="C179" s="256" t="s">
        <v>502</v>
      </c>
      <c r="D179" s="91">
        <v>1.0841000000000001</v>
      </c>
      <c r="G179" s="91">
        <v>11.8</v>
      </c>
      <c r="H179" s="91">
        <v>10.9</v>
      </c>
      <c r="I179" s="91">
        <v>1</v>
      </c>
      <c r="J179" s="187">
        <f t="shared" ref="J179:J182" si="122">H179*25*I179/(D179*G179)</f>
        <v>21.3</v>
      </c>
      <c r="K179" s="254">
        <f t="shared" ref="K179" si="123">(J179+J180)/2</f>
        <v>21.225000000000001</v>
      </c>
      <c r="L179" s="254">
        <f t="shared" ref="L179" si="124">(J179-J180)/K179*100</f>
        <v>0.70671378091873804</v>
      </c>
    </row>
    <row r="180" spans="1:12">
      <c r="C180" s="257"/>
      <c r="D180" s="91">
        <v>1.101</v>
      </c>
      <c r="G180" s="91">
        <v>11.7</v>
      </c>
      <c r="H180" s="91">
        <v>10.9</v>
      </c>
      <c r="I180" s="91">
        <v>1</v>
      </c>
      <c r="J180" s="187">
        <f t="shared" si="122"/>
        <v>21.15</v>
      </c>
      <c r="K180" s="254"/>
      <c r="L180" s="254"/>
    </row>
    <row r="181" spans="1:12">
      <c r="C181" s="256" t="s">
        <v>503</v>
      </c>
      <c r="D181" s="91">
        <v>1.0557000000000001</v>
      </c>
      <c r="G181" s="91">
        <v>12.1</v>
      </c>
      <c r="H181" s="91">
        <v>10.9</v>
      </c>
      <c r="I181" s="91">
        <v>1</v>
      </c>
      <c r="J181" s="187">
        <f t="shared" si="122"/>
        <v>21.33</v>
      </c>
      <c r="K181" s="254">
        <f t="shared" ref="K181" si="125">(J181+J182)/2</f>
        <v>21.254999999999999</v>
      </c>
      <c r="L181" s="254">
        <f t="shared" ref="L181" si="126">(J181-J182)/K181*100</f>
        <v>0.70571630204657099</v>
      </c>
    </row>
    <row r="182" spans="1:12">
      <c r="C182" s="257"/>
      <c r="D182" s="91">
        <v>1.0633999999999999</v>
      </c>
      <c r="G182" s="91">
        <v>12.1</v>
      </c>
      <c r="H182" s="91">
        <v>10.9</v>
      </c>
      <c r="I182" s="91">
        <v>1</v>
      </c>
      <c r="J182" s="187">
        <f t="shared" si="122"/>
        <v>21.18</v>
      </c>
      <c r="K182" s="254"/>
      <c r="L182" s="254"/>
    </row>
    <row r="183" spans="1:12">
      <c r="C183" s="256" t="s">
        <v>504</v>
      </c>
      <c r="D183" s="91">
        <v>1.0490999999999999</v>
      </c>
      <c r="G183" s="91">
        <v>12</v>
      </c>
      <c r="H183" s="91">
        <v>10.9</v>
      </c>
      <c r="I183" s="91">
        <v>1</v>
      </c>
      <c r="J183" s="187">
        <f t="shared" ref="J183:J190" si="127">H183*25*I183/(D183*G183)</f>
        <v>21.65</v>
      </c>
      <c r="K183" s="254">
        <f t="shared" ref="K183" si="128">(J183+J184)/2</f>
        <v>21.574999999999999</v>
      </c>
      <c r="L183" s="254">
        <f t="shared" ref="L183" si="129">(J183-J184)/K183*100</f>
        <v>0.69524913093857998</v>
      </c>
    </row>
    <row r="184" spans="1:12">
      <c r="C184" s="257"/>
      <c r="D184" s="91">
        <v>1.0562</v>
      </c>
      <c r="G184" s="91">
        <v>12</v>
      </c>
      <c r="H184" s="91">
        <v>10.9</v>
      </c>
      <c r="I184" s="91">
        <v>1</v>
      </c>
      <c r="J184" s="187">
        <f t="shared" si="127"/>
        <v>21.5</v>
      </c>
      <c r="K184" s="254"/>
      <c r="L184" s="254"/>
    </row>
    <row r="185" spans="1:12">
      <c r="C185" s="256" t="s">
        <v>505</v>
      </c>
      <c r="D185" s="91">
        <v>1.1484000000000001</v>
      </c>
      <c r="G185" s="91">
        <v>9.1999999999999993</v>
      </c>
      <c r="H185" s="91">
        <v>10.9</v>
      </c>
      <c r="I185" s="91">
        <v>1</v>
      </c>
      <c r="J185" s="187">
        <f t="shared" si="127"/>
        <v>25.79</v>
      </c>
      <c r="K185" s="254">
        <f t="shared" ref="K185" si="130">(J185+J186)/2</f>
        <v>25.824999999999999</v>
      </c>
      <c r="L185" s="254">
        <f t="shared" ref="L185" si="131">(J185-J186)/K185*100</f>
        <v>-0.27105517909003002</v>
      </c>
    </row>
    <row r="186" spans="1:12">
      <c r="C186" s="257"/>
      <c r="D186" s="91">
        <v>1.1515</v>
      </c>
      <c r="G186" s="91">
        <v>9.15</v>
      </c>
      <c r="H186" s="91">
        <v>10.9</v>
      </c>
      <c r="I186" s="91">
        <v>1</v>
      </c>
      <c r="J186" s="187">
        <f t="shared" si="127"/>
        <v>25.86</v>
      </c>
      <c r="K186" s="254"/>
      <c r="L186" s="254"/>
    </row>
    <row r="187" spans="1:12">
      <c r="C187" s="256" t="s">
        <v>506</v>
      </c>
      <c r="D187" s="91">
        <v>1.1870000000000001</v>
      </c>
      <c r="G187" s="91">
        <v>9.4</v>
      </c>
      <c r="H187" s="91">
        <v>10.9</v>
      </c>
      <c r="I187" s="91">
        <v>1</v>
      </c>
      <c r="J187" s="187">
        <f t="shared" si="127"/>
        <v>24.42</v>
      </c>
      <c r="K187" s="254">
        <f t="shared" ref="K187" si="132">(J187+J188)/2</f>
        <v>24.25</v>
      </c>
      <c r="L187" s="254">
        <f t="shared" ref="L187" si="133">(J187-J188)/K187*100</f>
        <v>1.4020618556701201</v>
      </c>
    </row>
    <row r="188" spans="1:12">
      <c r="C188" s="257"/>
      <c r="D188" s="91">
        <v>1.2039</v>
      </c>
      <c r="G188" s="91">
        <v>9.4</v>
      </c>
      <c r="H188" s="91">
        <v>10.9</v>
      </c>
      <c r="I188" s="91">
        <v>1</v>
      </c>
      <c r="J188" s="187">
        <f t="shared" si="127"/>
        <v>24.08</v>
      </c>
      <c r="K188" s="254"/>
      <c r="L188" s="254"/>
    </row>
    <row r="189" spans="1:12">
      <c r="C189" s="256" t="s">
        <v>507</v>
      </c>
      <c r="D189" s="91">
        <v>1.0684</v>
      </c>
      <c r="G189" s="91">
        <v>10.6</v>
      </c>
      <c r="H189" s="91">
        <v>10.9</v>
      </c>
      <c r="I189" s="91">
        <v>1</v>
      </c>
      <c r="J189" s="187">
        <f t="shared" si="127"/>
        <v>24.06</v>
      </c>
      <c r="K189" s="254">
        <f t="shared" ref="K189" si="134">(J189+J190)/2</f>
        <v>23.945</v>
      </c>
      <c r="L189" s="254">
        <f t="shared" ref="L189" si="135">(J189-J190)/K189*100</f>
        <v>0.96053455836291701</v>
      </c>
    </row>
    <row r="190" spans="1:12">
      <c r="C190" s="257"/>
      <c r="D190" s="91">
        <v>1.0945</v>
      </c>
      <c r="G190" s="91">
        <v>10.45</v>
      </c>
      <c r="H190" s="91">
        <v>10.9</v>
      </c>
      <c r="I190" s="91">
        <v>1</v>
      </c>
      <c r="J190" s="187">
        <f t="shared" si="127"/>
        <v>23.83</v>
      </c>
      <c r="K190" s="254"/>
      <c r="L190" s="254"/>
    </row>
    <row r="191" spans="1:12">
      <c r="A191" s="91">
        <v>7.17</v>
      </c>
      <c r="C191" s="256" t="s">
        <v>508</v>
      </c>
      <c r="D191" s="91">
        <v>2.4308000000000001</v>
      </c>
      <c r="G191" s="91">
        <v>8.8000000000000007</v>
      </c>
      <c r="H191" s="91">
        <v>11.5</v>
      </c>
      <c r="I191" s="91">
        <v>1</v>
      </c>
      <c r="J191" s="187">
        <f t="shared" ref="J191:J192" si="136">H191*25*I191/(D191*G191)</f>
        <v>13.44</v>
      </c>
      <c r="K191" s="254">
        <f t="shared" ref="K191" si="137">(J191+J192)/2</f>
        <v>13.375</v>
      </c>
      <c r="L191" s="254">
        <f t="shared" ref="L191" si="138">(J191-J192)/K191*100</f>
        <v>0.97196261682242302</v>
      </c>
    </row>
    <row r="192" spans="1:12">
      <c r="C192" s="257"/>
      <c r="D192" s="91">
        <v>2.4544999999999999</v>
      </c>
      <c r="G192" s="91">
        <v>8.8000000000000007</v>
      </c>
      <c r="H192" s="91">
        <v>11.5</v>
      </c>
      <c r="I192" s="91">
        <v>1</v>
      </c>
      <c r="J192" s="187">
        <f t="shared" si="136"/>
        <v>13.31</v>
      </c>
      <c r="K192" s="254"/>
      <c r="L192" s="254"/>
    </row>
    <row r="193" spans="1:12">
      <c r="C193" s="256" t="s">
        <v>509</v>
      </c>
      <c r="D193" s="91">
        <v>2.5099999999999998</v>
      </c>
      <c r="G193" s="91">
        <v>11.48</v>
      </c>
      <c r="H193" s="91">
        <v>11.5</v>
      </c>
      <c r="I193" s="91">
        <v>1</v>
      </c>
      <c r="J193" s="187">
        <f>(H193-G193)*I193*20/(D193*10)</f>
        <v>0.02</v>
      </c>
      <c r="K193" s="258" t="s">
        <v>510</v>
      </c>
      <c r="L193" s="258" t="s">
        <v>511</v>
      </c>
    </row>
    <row r="194" spans="1:12">
      <c r="A194" s="91" t="s">
        <v>430</v>
      </c>
      <c r="C194" s="257"/>
      <c r="D194" s="91">
        <v>2.5230999999999999</v>
      </c>
      <c r="G194" s="91">
        <v>11.47</v>
      </c>
      <c r="H194" s="91">
        <v>11.5</v>
      </c>
      <c r="I194" s="91">
        <v>1</v>
      </c>
      <c r="J194" s="187">
        <f>(H194-G194)*I194*20/(D194*10)</f>
        <v>0.02</v>
      </c>
      <c r="K194" s="258"/>
      <c r="L194" s="258"/>
    </row>
    <row r="195" spans="1:12">
      <c r="A195" s="91">
        <v>7.21</v>
      </c>
      <c r="C195" s="256" t="s">
        <v>512</v>
      </c>
      <c r="D195" s="91">
        <v>1.1557999999999999</v>
      </c>
      <c r="G195" s="91">
        <v>9.9</v>
      </c>
      <c r="H195" s="91">
        <v>11.5</v>
      </c>
      <c r="I195" s="91">
        <v>1</v>
      </c>
      <c r="J195" s="187">
        <f t="shared" ref="J195:J196" si="139">H195*25*I195/(D195*G195)</f>
        <v>25.13</v>
      </c>
      <c r="K195" s="254">
        <f t="shared" ref="K195" si="140">(J195+J196)/2</f>
        <v>25.045000000000002</v>
      </c>
      <c r="L195" s="254">
        <f t="shared" ref="L195" si="141">(J195-J196)/K195*100</f>
        <v>0.67877819924135796</v>
      </c>
    </row>
    <row r="196" spans="1:12">
      <c r="C196" s="257"/>
      <c r="D196" s="91">
        <v>1.1634</v>
      </c>
      <c r="G196" s="91">
        <v>9.9</v>
      </c>
      <c r="H196" s="91">
        <v>11.5</v>
      </c>
      <c r="I196" s="91">
        <v>1</v>
      </c>
      <c r="J196" s="187">
        <f t="shared" si="139"/>
        <v>24.96</v>
      </c>
      <c r="K196" s="254"/>
      <c r="L196" s="254"/>
    </row>
    <row r="197" spans="1:12">
      <c r="C197" s="256" t="s">
        <v>513</v>
      </c>
      <c r="D197" s="91">
        <v>2.6602999999999999</v>
      </c>
      <c r="G197" s="91">
        <v>7.3</v>
      </c>
      <c r="H197" s="91">
        <v>11.5</v>
      </c>
      <c r="I197" s="91">
        <v>1</v>
      </c>
      <c r="J197" s="187">
        <f t="shared" ref="J197:J198" si="142">H197*25*I197/(D197*G197)</f>
        <v>14.8</v>
      </c>
      <c r="K197" s="254">
        <f t="shared" ref="K197" si="143">(J197+J198)/2</f>
        <v>14.82</v>
      </c>
      <c r="L197" s="254">
        <f t="shared" ref="L197" si="144">(J197-J198)/K197*100</f>
        <v>-0.26990553306342202</v>
      </c>
    </row>
    <row r="198" spans="1:12">
      <c r="C198" s="257"/>
      <c r="D198" s="91">
        <v>2.6534</v>
      </c>
      <c r="G198" s="91">
        <v>7.3</v>
      </c>
      <c r="H198" s="91">
        <v>11.5</v>
      </c>
      <c r="I198" s="91">
        <v>1</v>
      </c>
      <c r="J198" s="187">
        <f t="shared" si="142"/>
        <v>14.84</v>
      </c>
      <c r="K198" s="254"/>
      <c r="L198" s="254"/>
    </row>
    <row r="199" spans="1:12">
      <c r="A199" s="91">
        <v>7.15</v>
      </c>
      <c r="C199" s="256" t="s">
        <v>514</v>
      </c>
      <c r="D199" s="189">
        <v>12.483599999999999</v>
      </c>
      <c r="G199" s="91">
        <v>10.14</v>
      </c>
      <c r="H199" s="91">
        <v>11.5</v>
      </c>
      <c r="I199" s="91">
        <v>1</v>
      </c>
      <c r="J199" s="187">
        <f t="shared" ref="J199:J200" si="145">(H199-G199)*I199*20/(D199*10)</f>
        <v>0.22</v>
      </c>
      <c r="K199" s="254">
        <f>(J199+J200)/2</f>
        <v>0.215</v>
      </c>
      <c r="L199" s="254">
        <f>(J199-J200)/K199*100</f>
        <v>4.65116279069768</v>
      </c>
    </row>
    <row r="200" spans="1:12">
      <c r="A200" s="190" t="s">
        <v>467</v>
      </c>
      <c r="C200" s="257"/>
      <c r="D200" s="189">
        <v>12.585900000000001</v>
      </c>
      <c r="G200" s="91">
        <v>10.19</v>
      </c>
      <c r="H200" s="91">
        <v>11.5</v>
      </c>
      <c r="I200" s="91">
        <v>1</v>
      </c>
      <c r="J200" s="187">
        <f t="shared" si="145"/>
        <v>0.21</v>
      </c>
      <c r="K200" s="254"/>
      <c r="L200" s="254"/>
    </row>
    <row r="201" spans="1:12">
      <c r="A201" s="91">
        <v>10.16</v>
      </c>
      <c r="C201" s="256" t="s">
        <v>515</v>
      </c>
      <c r="D201" s="91">
        <v>2.7603</v>
      </c>
      <c r="G201" s="91">
        <v>6.6</v>
      </c>
      <c r="H201" s="91">
        <v>10.8</v>
      </c>
      <c r="I201" s="91">
        <v>1</v>
      </c>
      <c r="J201" s="187">
        <f t="shared" ref="J201:J204" si="146">H201*25*I201/(D201*G201)</f>
        <v>14.82</v>
      </c>
      <c r="K201" s="254">
        <f t="shared" ref="K201" si="147">(J201+J202)/2</f>
        <v>14.87</v>
      </c>
      <c r="L201" s="254">
        <f t="shared" ref="L201" si="148">(J201-J202)/K201*100</f>
        <v>-0.67249495628782496</v>
      </c>
    </row>
    <row r="202" spans="1:12">
      <c r="C202" s="257"/>
      <c r="D202" s="91">
        <v>2.7427999999999999</v>
      </c>
      <c r="G202" s="91">
        <v>6.6</v>
      </c>
      <c r="H202" s="91">
        <v>10.8</v>
      </c>
      <c r="I202" s="91">
        <v>1</v>
      </c>
      <c r="J202" s="187">
        <f t="shared" si="146"/>
        <v>14.92</v>
      </c>
      <c r="K202" s="254"/>
      <c r="L202" s="254"/>
    </row>
    <row r="203" spans="1:12">
      <c r="C203" s="256" t="s">
        <v>516</v>
      </c>
      <c r="D203" s="91">
        <v>2.6513</v>
      </c>
      <c r="G203" s="91">
        <v>6.7</v>
      </c>
      <c r="H203" s="91">
        <v>10.8</v>
      </c>
      <c r="I203" s="91">
        <v>1</v>
      </c>
      <c r="J203" s="187">
        <f t="shared" si="146"/>
        <v>15.2</v>
      </c>
      <c r="K203" s="254">
        <f t="shared" ref="K203" si="149">(J203+J204)/2</f>
        <v>15.34</v>
      </c>
      <c r="L203" s="254">
        <f t="shared" ref="L203" si="150">(J203-J204)/K203*100</f>
        <v>-1.8252933507170901</v>
      </c>
    </row>
    <row r="204" spans="1:12">
      <c r="C204" s="257"/>
      <c r="D204" s="91">
        <v>2.6034999999999999</v>
      </c>
      <c r="G204" s="91">
        <v>6.7</v>
      </c>
      <c r="H204" s="91">
        <v>10.8</v>
      </c>
      <c r="I204" s="91">
        <v>1</v>
      </c>
      <c r="J204" s="187">
        <f t="shared" si="146"/>
        <v>15.48</v>
      </c>
      <c r="K204" s="254"/>
      <c r="L204" s="254"/>
    </row>
    <row r="205" spans="1:12">
      <c r="C205" s="256" t="s">
        <v>517</v>
      </c>
      <c r="D205" s="91">
        <v>1.0005999999999999</v>
      </c>
      <c r="G205" s="91">
        <v>7.9</v>
      </c>
      <c r="H205" s="91">
        <v>10.8</v>
      </c>
      <c r="I205" s="91">
        <v>1</v>
      </c>
      <c r="J205" s="187">
        <f t="shared" ref="J205:J206" si="151">H205*25*I205/(D205*G205)</f>
        <v>34.159999999999997</v>
      </c>
      <c r="K205" s="254">
        <f t="shared" ref="K205" si="152">(J205+J206)/2</f>
        <v>34.11</v>
      </c>
      <c r="L205" s="254">
        <f t="shared" ref="L205" si="153">(J205-J206)/K205*100</f>
        <v>0.29316915860449799</v>
      </c>
    </row>
    <row r="206" spans="1:12">
      <c r="C206" s="257"/>
      <c r="D206" s="91">
        <v>1.0035000000000001</v>
      </c>
      <c r="G206" s="91">
        <v>7.9</v>
      </c>
      <c r="H206" s="91">
        <v>10.8</v>
      </c>
      <c r="I206" s="91">
        <v>1</v>
      </c>
      <c r="J206" s="187">
        <f t="shared" si="151"/>
        <v>34.06</v>
      </c>
      <c r="K206" s="254"/>
      <c r="L206" s="254"/>
    </row>
    <row r="207" spans="1:12">
      <c r="A207" s="91">
        <v>10.210000000000001</v>
      </c>
      <c r="C207" s="256" t="s">
        <v>518</v>
      </c>
      <c r="D207" s="91">
        <v>2.6217000000000001</v>
      </c>
      <c r="G207" s="91">
        <v>10.5</v>
      </c>
      <c r="H207" s="91">
        <v>10.8</v>
      </c>
      <c r="I207" s="91">
        <v>1</v>
      </c>
      <c r="J207" s="187">
        <f t="shared" ref="J207:J208" si="154">H207*25*I207/(D207*G207)</f>
        <v>9.81</v>
      </c>
      <c r="K207" s="254">
        <f t="shared" ref="K207" si="155">(J207+J208)/2</f>
        <v>9.8149999999999995</v>
      </c>
      <c r="L207" s="254">
        <f t="shared" ref="L207" si="156">(J207-J208)/K207*100</f>
        <v>-0.101884870096788</v>
      </c>
    </row>
    <row r="208" spans="1:12">
      <c r="C208" s="257"/>
      <c r="D208" s="91">
        <v>2.6194000000000002</v>
      </c>
      <c r="G208" s="91">
        <v>10.5</v>
      </c>
      <c r="H208" s="91">
        <v>10.8</v>
      </c>
      <c r="I208" s="91">
        <v>1</v>
      </c>
      <c r="J208" s="187">
        <f t="shared" si="154"/>
        <v>9.82</v>
      </c>
      <c r="K208" s="254"/>
      <c r="L208" s="254"/>
    </row>
    <row r="209" spans="1:13">
      <c r="C209" s="256" t="s">
        <v>519</v>
      </c>
      <c r="D209" s="91">
        <v>2.7534999999999998</v>
      </c>
      <c r="G209" s="91">
        <v>10.8</v>
      </c>
      <c r="H209" s="91">
        <v>10.8</v>
      </c>
      <c r="I209" s="91">
        <v>2</v>
      </c>
      <c r="J209" s="187">
        <f t="shared" ref="J209:J210" si="157">H209*25*I209/(D209*G209)</f>
        <v>18.16</v>
      </c>
      <c r="K209" s="254">
        <f t="shared" ref="K209" si="158">(J209+J210)/2</f>
        <v>18.215</v>
      </c>
      <c r="L209" s="254">
        <f t="shared" ref="L209" si="159">(J209-J210)/K209*100</f>
        <v>-0.60389788635739505</v>
      </c>
    </row>
    <row r="210" spans="1:13">
      <c r="C210" s="257"/>
      <c r="D210" s="91">
        <v>2.7618</v>
      </c>
      <c r="G210" s="91">
        <v>10.7</v>
      </c>
      <c r="H210" s="91">
        <v>10.8</v>
      </c>
      <c r="I210" s="91">
        <v>2</v>
      </c>
      <c r="J210" s="187">
        <f t="shared" si="157"/>
        <v>18.27</v>
      </c>
      <c r="K210" s="254"/>
      <c r="L210" s="254"/>
    </row>
    <row r="211" spans="1:13">
      <c r="A211" s="91">
        <v>10.27</v>
      </c>
      <c r="C211" s="256" t="s">
        <v>520</v>
      </c>
      <c r="D211" s="91">
        <v>1.1767000000000001</v>
      </c>
      <c r="G211" s="91">
        <v>10.1</v>
      </c>
      <c r="H211" s="91">
        <v>11</v>
      </c>
      <c r="I211" s="91">
        <v>1</v>
      </c>
      <c r="J211" s="187">
        <f t="shared" ref="J211:J214" si="160">H211*25*I211/(D211*G211)</f>
        <v>23.14</v>
      </c>
      <c r="K211" s="254">
        <f t="shared" ref="K211" si="161">(J211+J212)/2</f>
        <v>23.2</v>
      </c>
      <c r="L211" s="254">
        <f t="shared" ref="L211" si="162">(J211-J212)/K211*100</f>
        <v>-0.51724137931034897</v>
      </c>
    </row>
    <row r="212" spans="1:13">
      <c r="C212" s="257"/>
      <c r="D212" s="91">
        <v>1.1821999999999999</v>
      </c>
      <c r="G212" s="91">
        <v>10</v>
      </c>
      <c r="H212" s="91">
        <v>11</v>
      </c>
      <c r="I212" s="91">
        <v>1</v>
      </c>
      <c r="J212" s="187">
        <f t="shared" si="160"/>
        <v>23.26</v>
      </c>
      <c r="K212" s="254"/>
      <c r="L212" s="254"/>
    </row>
    <row r="213" spans="1:13">
      <c r="C213" s="256" t="s">
        <v>521</v>
      </c>
      <c r="D213" s="91">
        <v>2.8035000000000001</v>
      </c>
      <c r="G213" s="91">
        <v>8.3000000000000007</v>
      </c>
      <c r="H213" s="91">
        <v>11</v>
      </c>
      <c r="I213" s="91">
        <v>2</v>
      </c>
      <c r="J213" s="187">
        <f t="shared" si="160"/>
        <v>23.64</v>
      </c>
      <c r="K213" s="254">
        <f t="shared" ref="K213" si="163">(J213+J214)/2</f>
        <v>23.6</v>
      </c>
      <c r="L213" s="254">
        <f t="shared" ref="L213" si="164">(J213-J214)/K213*100</f>
        <v>0.338983050847465</v>
      </c>
    </row>
    <row r="214" spans="1:13">
      <c r="C214" s="257"/>
      <c r="D214" s="91">
        <v>2.8132000000000001</v>
      </c>
      <c r="G214" s="91">
        <v>8.3000000000000007</v>
      </c>
      <c r="H214" s="91">
        <v>11</v>
      </c>
      <c r="I214" s="91">
        <v>2</v>
      </c>
      <c r="J214" s="187">
        <f t="shared" si="160"/>
        <v>23.56</v>
      </c>
      <c r="K214" s="254"/>
      <c r="L214" s="254"/>
    </row>
    <row r="215" spans="1:13">
      <c r="C215" s="256" t="s">
        <v>522</v>
      </c>
      <c r="D215" s="91">
        <v>4.0875000000000004</v>
      </c>
      <c r="G215" s="91">
        <v>9.5</v>
      </c>
      <c r="H215" s="91">
        <v>11</v>
      </c>
      <c r="I215" s="91">
        <v>1</v>
      </c>
      <c r="J215" s="187">
        <f t="shared" ref="J215:J216" si="165">H215*25*I215/(D215*G215)</f>
        <v>7.08</v>
      </c>
      <c r="K215" s="254">
        <f t="shared" ref="K215" si="166">(J215+J216)/2</f>
        <v>7.08</v>
      </c>
      <c r="L215" s="254">
        <f t="shared" ref="L215" si="167">(J215-J216)/K215*100</f>
        <v>0</v>
      </c>
      <c r="M215" s="91">
        <v>10.38</v>
      </c>
    </row>
    <row r="216" spans="1:13">
      <c r="C216" s="257"/>
      <c r="D216" s="91">
        <v>4.0875000000000004</v>
      </c>
      <c r="G216" s="91">
        <v>9.5</v>
      </c>
      <c r="H216" s="91">
        <v>11</v>
      </c>
      <c r="I216" s="91">
        <v>1</v>
      </c>
      <c r="J216" s="187">
        <f t="shared" si="165"/>
        <v>7.08</v>
      </c>
      <c r="K216" s="254"/>
      <c r="L216" s="254"/>
    </row>
    <row r="217" spans="1:13">
      <c r="A217" s="91">
        <v>8.11</v>
      </c>
      <c r="C217" s="256"/>
    </row>
    <row r="218" spans="1:13">
      <c r="C218" s="257"/>
    </row>
    <row r="219" spans="1:13">
      <c r="C219" s="256"/>
    </row>
    <row r="220" spans="1:13">
      <c r="C220" s="257"/>
    </row>
    <row r="221" spans="1:13">
      <c r="C221" s="256"/>
    </row>
    <row r="222" spans="1:13">
      <c r="C222" s="257"/>
    </row>
    <row r="223" spans="1:13">
      <c r="C223" s="256"/>
    </row>
    <row r="224" spans="1:13">
      <c r="C224" s="257"/>
    </row>
    <row r="225" spans="3:3">
      <c r="C225" s="256"/>
    </row>
    <row r="226" spans="3:3">
      <c r="C226" s="257"/>
    </row>
    <row r="227" spans="3:3">
      <c r="C227" s="256"/>
    </row>
    <row r="228" spans="3:3">
      <c r="C228" s="257"/>
    </row>
    <row r="229" spans="3:3">
      <c r="C229" s="256"/>
    </row>
    <row r="230" spans="3:3">
      <c r="C230" s="257"/>
    </row>
    <row r="231" spans="3:3">
      <c r="C231" s="256"/>
    </row>
    <row r="232" spans="3:3">
      <c r="C232" s="257"/>
    </row>
    <row r="233" spans="3:3">
      <c r="C233" s="256"/>
    </row>
    <row r="234" spans="3:3">
      <c r="C234" s="257"/>
    </row>
    <row r="235" spans="3:3">
      <c r="C235" s="256"/>
    </row>
    <row r="236" spans="3:3">
      <c r="C236" s="257"/>
    </row>
    <row r="237" spans="3:3">
      <c r="C237" s="256"/>
    </row>
    <row r="238" spans="3:3">
      <c r="C238" s="257"/>
    </row>
    <row r="239" spans="3:3">
      <c r="C239" s="256"/>
    </row>
    <row r="240" spans="3:3">
      <c r="C240" s="257"/>
    </row>
    <row r="241" spans="3:3">
      <c r="C241" s="256"/>
    </row>
    <row r="242" spans="3:3">
      <c r="C242" s="257"/>
    </row>
    <row r="243" spans="3:3">
      <c r="C243" s="256"/>
    </row>
    <row r="244" spans="3:3">
      <c r="C244" s="257"/>
    </row>
    <row r="245" spans="3:3">
      <c r="C245" s="256"/>
    </row>
    <row r="246" spans="3:3">
      <c r="C246" s="257"/>
    </row>
    <row r="247" spans="3:3">
      <c r="C247" s="256"/>
    </row>
    <row r="248" spans="3:3">
      <c r="C248" s="257"/>
    </row>
    <row r="249" spans="3:3">
      <c r="C249" s="256"/>
    </row>
    <row r="250" spans="3:3">
      <c r="C250" s="257"/>
    </row>
    <row r="251" spans="3:3">
      <c r="C251" s="256"/>
    </row>
    <row r="252" spans="3:3">
      <c r="C252" s="257"/>
    </row>
    <row r="253" spans="3:3">
      <c r="C253" s="256"/>
    </row>
    <row r="254" spans="3:3">
      <c r="C254" s="257"/>
    </row>
    <row r="255" spans="3:3">
      <c r="C255" s="256"/>
    </row>
    <row r="256" spans="3:3">
      <c r="C256" s="257"/>
    </row>
    <row r="257" spans="3:3">
      <c r="C257" s="256"/>
    </row>
    <row r="258" spans="3:3">
      <c r="C258" s="257"/>
    </row>
  </sheetData>
  <mergeCells count="340">
    <mergeCell ref="L209:L210"/>
    <mergeCell ref="L211:L212"/>
    <mergeCell ref="L213:L214"/>
    <mergeCell ref="L215:L216"/>
    <mergeCell ref="L191:L192"/>
    <mergeCell ref="L193:L194"/>
    <mergeCell ref="L195:L196"/>
    <mergeCell ref="L197:L198"/>
    <mergeCell ref="L199:L200"/>
    <mergeCell ref="L201:L202"/>
    <mergeCell ref="L203:L204"/>
    <mergeCell ref="L205:L206"/>
    <mergeCell ref="L207:L208"/>
    <mergeCell ref="L173:L174"/>
    <mergeCell ref="L175:L176"/>
    <mergeCell ref="L177:L178"/>
    <mergeCell ref="L179:L180"/>
    <mergeCell ref="L181:L182"/>
    <mergeCell ref="L183:L184"/>
    <mergeCell ref="L185:L186"/>
    <mergeCell ref="L187:L188"/>
    <mergeCell ref="L189:L190"/>
    <mergeCell ref="L155:L156"/>
    <mergeCell ref="L157:L158"/>
    <mergeCell ref="L159:L160"/>
    <mergeCell ref="L161:L162"/>
    <mergeCell ref="L163:L164"/>
    <mergeCell ref="L165:L166"/>
    <mergeCell ref="L167:L168"/>
    <mergeCell ref="L169:L170"/>
    <mergeCell ref="L171:L172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3:L154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K211:K212"/>
    <mergeCell ref="K213:K214"/>
    <mergeCell ref="K215:K216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36:K137"/>
    <mergeCell ref="K138:K139"/>
    <mergeCell ref="K140:K141"/>
    <mergeCell ref="K142:K143"/>
    <mergeCell ref="K144:K145"/>
    <mergeCell ref="K146:K147"/>
    <mergeCell ref="K148:K149"/>
    <mergeCell ref="K153:K154"/>
    <mergeCell ref="K155:K156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C255:C256"/>
    <mergeCell ref="C257:C258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44:C145"/>
    <mergeCell ref="C146:C147"/>
    <mergeCell ref="C148:C149"/>
    <mergeCell ref="C153:C154"/>
    <mergeCell ref="C155:C156"/>
    <mergeCell ref="C157:C158"/>
    <mergeCell ref="C159:C160"/>
    <mergeCell ref="C161:C162"/>
    <mergeCell ref="C163:C164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E1:G1"/>
    <mergeCell ref="C2:C3"/>
    <mergeCell ref="C4:C5"/>
    <mergeCell ref="C6:C7"/>
    <mergeCell ref="C8:C9"/>
    <mergeCell ref="C10:C11"/>
    <mergeCell ref="C12:C13"/>
    <mergeCell ref="C14:C15"/>
    <mergeCell ref="C16:C17"/>
  </mergeCells>
  <phoneticPr fontId="28" type="noConversion"/>
  <pageMargins left="0.69930555555555596" right="0.69930555555555596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FF00"/>
  </sheetPr>
  <dimension ref="A1:AE94"/>
  <sheetViews>
    <sheetView zoomScale="130" zoomScaleNormal="130" workbookViewId="0">
      <pane ySplit="1" topLeftCell="A77" activePane="bottomLeft" state="frozen"/>
      <selection pane="bottomLeft" activeCell="G99" sqref="G99"/>
    </sheetView>
  </sheetViews>
  <sheetFormatPr defaultColWidth="9" defaultRowHeight="14.25"/>
  <cols>
    <col min="1" max="1" width="9" style="106"/>
    <col min="2" max="2" width="8.125" style="106" hidden="1" customWidth="1"/>
    <col min="3" max="3" width="9" style="106"/>
    <col min="4" max="4" width="9" style="106" customWidth="1"/>
    <col min="5" max="5" width="7.75" style="106" customWidth="1"/>
    <col min="6" max="6" width="9" style="112" customWidth="1"/>
    <col min="7" max="9" width="10.75" style="106" customWidth="1"/>
    <col min="10" max="12" width="8.75" style="180" customWidth="1"/>
    <col min="13" max="13" width="11.375" style="112" customWidth="1"/>
    <col min="14" max="14" width="10.375" style="106" customWidth="1"/>
    <col min="15" max="16" width="9" style="106"/>
    <col min="17" max="17" width="7.75" style="106" customWidth="1"/>
    <col min="18" max="20" width="9" style="106"/>
    <col min="21" max="21" width="12.5" style="106" customWidth="1"/>
    <col min="22" max="22" width="11.75" style="106" customWidth="1"/>
    <col min="23" max="23" width="8.75" style="112" customWidth="1"/>
    <col min="24" max="24" width="11.875" style="106" customWidth="1"/>
    <col min="25" max="25" width="9.5" style="106" customWidth="1"/>
    <col min="26" max="16384" width="9" style="106"/>
  </cols>
  <sheetData>
    <row r="1" spans="1:31" ht="57" customHeight="1">
      <c r="A1" s="111" t="s">
        <v>523</v>
      </c>
      <c r="B1" s="111" t="s">
        <v>408</v>
      </c>
      <c r="C1" s="111"/>
      <c r="D1" s="111" t="s">
        <v>409</v>
      </c>
      <c r="E1" s="181" t="s">
        <v>524</v>
      </c>
      <c r="F1" s="181" t="s">
        <v>525</v>
      </c>
      <c r="G1" s="181" t="s">
        <v>526</v>
      </c>
      <c r="H1" s="181" t="s">
        <v>527</v>
      </c>
      <c r="I1" s="181" t="s">
        <v>528</v>
      </c>
      <c r="J1" s="182" t="s">
        <v>529</v>
      </c>
      <c r="K1" s="182" t="s">
        <v>178</v>
      </c>
      <c r="L1" s="182" t="s">
        <v>530</v>
      </c>
      <c r="M1" s="112" t="s">
        <v>531</v>
      </c>
      <c r="N1" s="106" t="s">
        <v>408</v>
      </c>
      <c r="P1" s="106" t="s">
        <v>409</v>
      </c>
      <c r="Q1" s="105" t="s">
        <v>524</v>
      </c>
      <c r="R1" s="260" t="s">
        <v>410</v>
      </c>
      <c r="S1" s="260"/>
      <c r="T1" s="260"/>
      <c r="U1" s="105" t="s">
        <v>532</v>
      </c>
      <c r="V1" s="105" t="s">
        <v>533</v>
      </c>
      <c r="W1" s="186" t="s">
        <v>534</v>
      </c>
    </row>
    <row r="2" spans="1:31">
      <c r="A2" s="106" t="s">
        <v>535</v>
      </c>
      <c r="C2" s="261" t="s">
        <v>536</v>
      </c>
      <c r="D2" s="106">
        <v>10.784000000000001</v>
      </c>
      <c r="E2" s="106">
        <v>1</v>
      </c>
      <c r="F2" s="112">
        <v>10.130000000000001</v>
      </c>
      <c r="G2" s="106">
        <v>11.1</v>
      </c>
      <c r="H2" s="106">
        <v>2</v>
      </c>
      <c r="I2" s="180">
        <v>10.5</v>
      </c>
      <c r="J2" s="180">
        <f t="shared" ref="J2:J7" si="0">(G2*50*E2/(D2*F2)-G2*25*H2/(D2*I2))*0.95</f>
        <v>0.17007469032296099</v>
      </c>
      <c r="K2" s="263">
        <f>(J2+J3)/2</f>
        <v>0.17484843997955099</v>
      </c>
      <c r="L2" s="263">
        <f>(J2-J3)*100/K2</f>
        <v>-5.46044294950278</v>
      </c>
    </row>
    <row r="3" spans="1:31" s="112" customFormat="1">
      <c r="A3" s="106"/>
      <c r="B3" s="106"/>
      <c r="C3" s="262"/>
      <c r="D3" s="106">
        <v>10.258900000000001</v>
      </c>
      <c r="E3" s="106">
        <v>1</v>
      </c>
      <c r="F3" s="112">
        <v>10.5</v>
      </c>
      <c r="G3" s="106">
        <v>11.1</v>
      </c>
      <c r="H3" s="106">
        <v>2</v>
      </c>
      <c r="I3" s="180">
        <v>10.9</v>
      </c>
      <c r="J3" s="180">
        <f t="shared" si="0"/>
        <v>0.17962218963613999</v>
      </c>
      <c r="K3" s="264"/>
      <c r="L3" s="264"/>
      <c r="N3" s="106"/>
      <c r="O3" s="106"/>
      <c r="P3" s="106"/>
      <c r="Q3" s="106"/>
      <c r="R3" s="106"/>
      <c r="S3" s="106"/>
      <c r="T3" s="106"/>
      <c r="U3" s="106"/>
      <c r="V3" s="106"/>
      <c r="X3" s="106"/>
      <c r="Y3" s="106"/>
      <c r="Z3" s="106"/>
      <c r="AA3" s="106"/>
      <c r="AB3" s="106"/>
      <c r="AC3" s="106"/>
      <c r="AD3" s="106"/>
      <c r="AE3" s="106"/>
    </row>
    <row r="4" spans="1:31" s="112" customFormat="1">
      <c r="A4" s="106"/>
      <c r="B4" s="106"/>
      <c r="C4" s="261" t="s">
        <v>537</v>
      </c>
      <c r="D4" s="106">
        <v>9.8238000000000003</v>
      </c>
      <c r="E4" s="106">
        <v>1</v>
      </c>
      <c r="F4" s="112">
        <v>9.24</v>
      </c>
      <c r="G4" s="106">
        <v>11.1</v>
      </c>
      <c r="H4" s="106">
        <v>2</v>
      </c>
      <c r="I4" s="180">
        <v>9.6999999999999993</v>
      </c>
      <c r="J4" s="180">
        <f t="shared" si="0"/>
        <v>0.27545534402120597</v>
      </c>
      <c r="K4" s="263">
        <f>(J4+J5)/2</f>
        <v>0.26932857019529499</v>
      </c>
      <c r="L4" s="263">
        <f>(J4-J5)*100/K4</f>
        <v>4.5496649846455899</v>
      </c>
      <c r="N4" s="106"/>
      <c r="O4" s="106"/>
      <c r="P4" s="106"/>
      <c r="Q4" s="106"/>
      <c r="R4" s="106"/>
      <c r="S4" s="106"/>
      <c r="T4" s="106"/>
      <c r="U4" s="106"/>
      <c r="V4" s="106"/>
      <c r="X4" s="106"/>
      <c r="Y4" s="106"/>
      <c r="Z4" s="106"/>
      <c r="AA4" s="106"/>
      <c r="AB4" s="106"/>
      <c r="AC4" s="106"/>
      <c r="AD4" s="106"/>
      <c r="AE4" s="106"/>
    </row>
    <row r="5" spans="1:31" s="112" customFormat="1">
      <c r="A5" s="106" t="s">
        <v>538</v>
      </c>
      <c r="B5" s="106"/>
      <c r="C5" s="262"/>
      <c r="D5" s="106">
        <v>9.5366</v>
      </c>
      <c r="E5" s="106">
        <v>1</v>
      </c>
      <c r="F5" s="112">
        <v>9.5</v>
      </c>
      <c r="G5" s="106">
        <v>11.1</v>
      </c>
      <c r="H5" s="106">
        <v>2</v>
      </c>
      <c r="I5" s="180">
        <v>9.9499999999999993</v>
      </c>
      <c r="J5" s="180">
        <f t="shared" si="0"/>
        <v>0.26320179636938401</v>
      </c>
      <c r="K5" s="264"/>
      <c r="L5" s="264"/>
      <c r="N5" s="106"/>
      <c r="O5" s="261" t="s">
        <v>539</v>
      </c>
      <c r="P5" s="106">
        <v>4.2392000000000003</v>
      </c>
      <c r="Q5" s="106">
        <v>1</v>
      </c>
      <c r="S5" s="106"/>
      <c r="T5" s="106">
        <v>15.2</v>
      </c>
      <c r="U5" s="106">
        <v>6.1</v>
      </c>
      <c r="V5" s="180">
        <f>((S5-R5)*5*Q5/P5-S5*25*T5/(P5*U5))*0.95</f>
        <v>0</v>
      </c>
      <c r="X5" s="106"/>
      <c r="Y5" s="106"/>
      <c r="Z5" s="106"/>
      <c r="AA5" s="106"/>
      <c r="AB5" s="106"/>
      <c r="AC5" s="106"/>
      <c r="AD5" s="106"/>
      <c r="AE5" s="106"/>
    </row>
    <row r="6" spans="1:31">
      <c r="C6" s="261" t="s">
        <v>540</v>
      </c>
      <c r="D6" s="106">
        <v>5.2018000000000004</v>
      </c>
      <c r="E6" s="106">
        <v>1</v>
      </c>
      <c r="F6" s="112">
        <v>16.2</v>
      </c>
      <c r="G6" s="106">
        <v>11.2</v>
      </c>
      <c r="H6" s="106">
        <v>1</v>
      </c>
      <c r="I6" s="106">
        <v>9.5</v>
      </c>
      <c r="J6" s="180">
        <f t="shared" si="0"/>
        <v>0.93035221900871001</v>
      </c>
      <c r="K6" s="263">
        <f>(J6+J7)/2</f>
        <v>0.95706748650351503</v>
      </c>
      <c r="L6" s="263">
        <f>(J6-J7)*100/K6</f>
        <v>-5.5827343152997999</v>
      </c>
      <c r="O6" s="262"/>
      <c r="R6" s="112"/>
      <c r="V6" s="180" t="e">
        <f>((S6-R6)*5*Q6/P6-S6*25*T6/(P6*U6))*0.95</f>
        <v>#DIV/0!</v>
      </c>
    </row>
    <row r="7" spans="1:31">
      <c r="C7" s="262"/>
      <c r="D7" s="106">
        <v>5.6563999999999997</v>
      </c>
      <c r="E7" s="106">
        <v>1</v>
      </c>
      <c r="F7" s="112">
        <v>15.85</v>
      </c>
      <c r="G7" s="106">
        <v>11.2</v>
      </c>
      <c r="H7" s="106">
        <v>1</v>
      </c>
      <c r="I7" s="106">
        <v>9.5</v>
      </c>
      <c r="J7" s="180">
        <f t="shared" si="0"/>
        <v>0.98378275399831905</v>
      </c>
      <c r="K7" s="264"/>
      <c r="L7" s="264"/>
      <c r="N7" s="106">
        <v>2.2000000000000002</v>
      </c>
      <c r="O7" s="261" t="s">
        <v>541</v>
      </c>
      <c r="P7" s="106">
        <v>5.0446</v>
      </c>
      <c r="Q7" s="106">
        <v>1</v>
      </c>
      <c r="S7" s="106">
        <v>7.75</v>
      </c>
      <c r="T7" s="106">
        <v>5.75</v>
      </c>
      <c r="U7" s="106">
        <v>11.2</v>
      </c>
      <c r="V7" s="106">
        <f>((U7-S7)*5*Q7/P7-(U7-T7)*2.5/P7)*0.95</f>
        <v>0.68266066685168303</v>
      </c>
      <c r="W7" s="266">
        <f>AVERAGE(V7:V8)</f>
        <v>0.68418989416736398</v>
      </c>
    </row>
    <row r="8" spans="1:31">
      <c r="C8" s="261" t="s">
        <v>540</v>
      </c>
      <c r="D8" s="106">
        <v>4.1257999999999999</v>
      </c>
      <c r="E8" s="106">
        <v>1</v>
      </c>
      <c r="F8" s="112">
        <v>5.35</v>
      </c>
      <c r="G8" s="106">
        <v>11.1</v>
      </c>
      <c r="H8" s="106">
        <v>1</v>
      </c>
      <c r="I8" s="106">
        <v>11.3</v>
      </c>
      <c r="J8" s="180">
        <f>((G8-F8)*5*E8/D8-G8*25*H8/(D8*I8))*0.95</f>
        <v>0.96535313934288802</v>
      </c>
      <c r="K8" s="263" t="e">
        <f>(J8+J9)/2</f>
        <v>#DIV/0!</v>
      </c>
      <c r="L8" s="263" t="e">
        <f>(J8-J9)*100/K8</f>
        <v>#DIV/0!</v>
      </c>
      <c r="N8" s="106" t="s">
        <v>21</v>
      </c>
      <c r="O8" s="262"/>
      <c r="P8" s="106">
        <v>5.0221</v>
      </c>
      <c r="Q8" s="106">
        <v>1</v>
      </c>
      <c r="S8" s="106">
        <v>7.8</v>
      </c>
      <c r="T8" s="106">
        <v>5.85</v>
      </c>
      <c r="U8" s="106">
        <v>11.2</v>
      </c>
      <c r="V8" s="106">
        <f>((U8-S8)*5*Q8/P8-(U8-T8)*2.5/P8)*0.95</f>
        <v>0.68571912148304404</v>
      </c>
      <c r="W8" s="267"/>
    </row>
    <row r="9" spans="1:31">
      <c r="C9" s="262"/>
      <c r="J9" s="180" t="e">
        <f>((G9-F9)*5*E9/D9-G9*25*H9/(D9*I9))*0.95</f>
        <v>#DIV/0!</v>
      </c>
      <c r="K9" s="264"/>
      <c r="L9" s="264"/>
      <c r="N9" s="106" t="s">
        <v>542</v>
      </c>
      <c r="O9" s="261"/>
      <c r="P9" s="106">
        <v>3.3643000000000001</v>
      </c>
      <c r="Q9" s="106">
        <v>1</v>
      </c>
      <c r="S9" s="106">
        <v>8.35</v>
      </c>
      <c r="T9" s="106">
        <v>7.15</v>
      </c>
      <c r="U9" s="106">
        <v>10.9</v>
      </c>
      <c r="V9" s="106">
        <f t="shared" ref="V9:V26" si="1">((U9-S9)*5*Q9/P9-(U9-T9)*2.5/P9)*0.95</f>
        <v>0.95302143090687597</v>
      </c>
      <c r="W9" s="266" t="e">
        <f>AVERAGE(V9:V10)</f>
        <v>#DIV/0!</v>
      </c>
    </row>
    <row r="10" spans="1:31">
      <c r="C10" s="261" t="s">
        <v>539</v>
      </c>
      <c r="D10" s="106">
        <v>4.2392000000000003</v>
      </c>
      <c r="E10" s="106">
        <v>1</v>
      </c>
      <c r="F10" s="112">
        <v>15.2</v>
      </c>
      <c r="G10" s="106">
        <v>10.9</v>
      </c>
      <c r="H10" s="106">
        <v>1</v>
      </c>
      <c r="I10" s="106">
        <v>6.1</v>
      </c>
      <c r="J10" s="180">
        <f>(G10*50*E10/(F10*D10)-(G10-I10)*2.5*H10/D10)*0.95</f>
        <v>5.3459379128137403</v>
      </c>
      <c r="K10" s="263">
        <f>(J10+J11)/2</f>
        <v>5.1948214885176398</v>
      </c>
      <c r="L10" s="263">
        <f>(J10-J11)*100/K10</f>
        <v>5.8179640871250298</v>
      </c>
      <c r="O10" s="262"/>
      <c r="Q10" s="106">
        <v>1</v>
      </c>
      <c r="V10" s="106" t="e">
        <f t="shared" si="1"/>
        <v>#DIV/0!</v>
      </c>
      <c r="W10" s="267"/>
    </row>
    <row r="11" spans="1:31">
      <c r="C11" s="262"/>
      <c r="D11" s="106">
        <v>4.6257999999999999</v>
      </c>
      <c r="E11" s="106">
        <v>1</v>
      </c>
      <c r="F11" s="112">
        <v>15.01</v>
      </c>
      <c r="G11" s="106">
        <v>10.9</v>
      </c>
      <c r="H11" s="106">
        <v>1</v>
      </c>
      <c r="I11" s="106">
        <v>6.2</v>
      </c>
      <c r="J11" s="180">
        <f>(G11*50*E11/(F11*D11)-(G11-I11)*2.5*H11/D11)*0.95</f>
        <v>5.0437050642215304</v>
      </c>
      <c r="K11" s="264"/>
      <c r="L11" s="264"/>
      <c r="N11" s="106">
        <v>2.14</v>
      </c>
      <c r="O11" s="261" t="s">
        <v>543</v>
      </c>
      <c r="P11" s="106">
        <v>2.5154999999999998</v>
      </c>
      <c r="Q11" s="106">
        <v>1</v>
      </c>
      <c r="S11" s="106">
        <v>9.89</v>
      </c>
      <c r="T11" s="106">
        <v>9.5</v>
      </c>
      <c r="U11" s="106">
        <v>11.2</v>
      </c>
      <c r="V11" s="106">
        <f t="shared" si="1"/>
        <v>0.86861458954481996</v>
      </c>
      <c r="W11" s="266">
        <f>AVERAGE(V11:V12)</f>
        <v>0.86115848096938896</v>
      </c>
      <c r="X11" s="263">
        <f>(V11-V12)*100/W11</f>
        <v>1.7316460884267899</v>
      </c>
    </row>
    <row r="12" spans="1:31">
      <c r="A12" s="106">
        <v>7.28</v>
      </c>
      <c r="C12" s="261" t="s">
        <v>544</v>
      </c>
      <c r="D12" s="106">
        <v>3.3677000000000001</v>
      </c>
      <c r="E12" s="106">
        <v>1</v>
      </c>
      <c r="F12" s="112">
        <v>9</v>
      </c>
      <c r="G12" s="106">
        <v>11.05</v>
      </c>
      <c r="H12" s="106">
        <v>1</v>
      </c>
      <c r="I12" s="106">
        <v>8.4</v>
      </c>
      <c r="J12" s="180">
        <f>((G12-F12)*50*E12/D12/F12-(G12-I12)*25*H12/(D12*I12))*0.95</f>
        <v>0.98788042896781902</v>
      </c>
      <c r="K12" s="263">
        <f>(J12+J13)/2</f>
        <v>0.96502684215748702</v>
      </c>
      <c r="L12" s="263">
        <f>(J12-J13)*100/K12</f>
        <v>4.7363629304319197</v>
      </c>
      <c r="O12" s="262"/>
      <c r="P12" s="106">
        <v>2.5038</v>
      </c>
      <c r="Q12" s="106">
        <v>1</v>
      </c>
      <c r="S12" s="106">
        <v>9.9600000000000009</v>
      </c>
      <c r="T12" s="106">
        <v>9.6199999999999992</v>
      </c>
      <c r="U12" s="106">
        <v>11.2</v>
      </c>
      <c r="V12" s="106">
        <f t="shared" si="1"/>
        <v>0.85370237239395796</v>
      </c>
      <c r="W12" s="267"/>
      <c r="X12" s="264"/>
    </row>
    <row r="13" spans="1:31">
      <c r="C13" s="262"/>
      <c r="D13" s="106">
        <v>3.3289</v>
      </c>
      <c r="E13" s="106">
        <v>1</v>
      </c>
      <c r="F13" s="112">
        <v>9.1999999999999993</v>
      </c>
      <c r="G13" s="106">
        <v>11.05</v>
      </c>
      <c r="H13" s="106">
        <v>1</v>
      </c>
      <c r="I13" s="106">
        <v>8.6999999999999993</v>
      </c>
      <c r="J13" s="180">
        <f>((G13-F13)*50*E13/D13/F13-(G13-I13)*25*H13/(D13*I13))*0.95</f>
        <v>0.94217325534715402</v>
      </c>
      <c r="K13" s="264"/>
      <c r="L13" s="264"/>
      <c r="O13" s="261" t="s">
        <v>545</v>
      </c>
      <c r="P13" s="106">
        <v>2.6318000000000001</v>
      </c>
      <c r="Q13" s="106">
        <v>1</v>
      </c>
      <c r="S13" s="106">
        <v>9.7100000000000009</v>
      </c>
      <c r="T13" s="106">
        <v>8.9</v>
      </c>
      <c r="U13" s="106">
        <v>11.2</v>
      </c>
      <c r="V13" s="106">
        <f t="shared" si="1"/>
        <v>0.61364845352990205</v>
      </c>
      <c r="W13" s="266">
        <f>AVERAGE(V13:V14)</f>
        <v>0.61881711757709801</v>
      </c>
      <c r="X13" s="263">
        <f>(V13-V14)*100/W13</f>
        <v>-1.6704980842911199</v>
      </c>
    </row>
    <row r="14" spans="1:31">
      <c r="A14" s="106">
        <v>7.29</v>
      </c>
      <c r="C14" s="261" t="s">
        <v>546</v>
      </c>
      <c r="D14" s="106">
        <v>3.0021</v>
      </c>
      <c r="E14" s="106">
        <v>1</v>
      </c>
      <c r="F14" s="112">
        <v>11.2</v>
      </c>
      <c r="G14" s="106">
        <v>10.9</v>
      </c>
      <c r="H14" s="106">
        <v>2</v>
      </c>
      <c r="I14" s="106">
        <v>13.7</v>
      </c>
      <c r="J14" s="180">
        <f>(F14*50*E14/D14/F14-G14*25*H14/(D14*I14))*0.95</f>
        <v>3.23374611008304</v>
      </c>
      <c r="K14" s="263">
        <f>(J14+J15)/2</f>
        <v>3.2703640693251299</v>
      </c>
      <c r="L14" s="263">
        <f>(J14-J15)*100/K14</f>
        <v>-2.23938121052353</v>
      </c>
      <c r="O14" s="262"/>
      <c r="P14" s="106">
        <v>2.5882000000000001</v>
      </c>
      <c r="Q14" s="106">
        <v>1</v>
      </c>
      <c r="S14" s="106">
        <v>9.8000000000000007</v>
      </c>
      <c r="T14" s="106">
        <v>9.08</v>
      </c>
      <c r="U14" s="106">
        <v>11.2</v>
      </c>
      <c r="V14" s="106">
        <f t="shared" si="1"/>
        <v>0.62398578162429297</v>
      </c>
      <c r="W14" s="267"/>
      <c r="X14" s="264"/>
    </row>
    <row r="15" spans="1:31">
      <c r="C15" s="262"/>
      <c r="D15" s="106">
        <v>3.0102000000000002</v>
      </c>
      <c r="E15" s="106">
        <v>1</v>
      </c>
      <c r="F15" s="112">
        <v>11.2</v>
      </c>
      <c r="G15" s="106">
        <v>10.9</v>
      </c>
      <c r="H15" s="106">
        <v>2</v>
      </c>
      <c r="I15" s="106">
        <v>13.79</v>
      </c>
      <c r="J15" s="180">
        <f>(F15*50*E15/D15/F15-G15*25*H15/(D15*I15))*0.95</f>
        <v>3.3069820285672198</v>
      </c>
      <c r="K15" s="264"/>
      <c r="L15" s="264"/>
      <c r="N15" s="106">
        <v>4.4000000000000004</v>
      </c>
      <c r="O15" s="261" t="s">
        <v>547</v>
      </c>
      <c r="P15" s="106">
        <v>2.1520000000000001</v>
      </c>
      <c r="Q15" s="106">
        <v>1</v>
      </c>
      <c r="S15" s="106">
        <v>8.9</v>
      </c>
      <c r="T15" s="106">
        <v>9.1</v>
      </c>
      <c r="U15" s="106">
        <v>10.88</v>
      </c>
      <c r="V15" s="106">
        <f t="shared" si="1"/>
        <v>2.4059014869888502</v>
      </c>
      <c r="W15" s="266">
        <f>AVERAGE(V15:V20)</f>
        <v>2.4030130983581102</v>
      </c>
      <c r="X15" s="263">
        <f>(V15-V20)*100/W15</f>
        <v>0.24039724400326201</v>
      </c>
    </row>
    <row r="16" spans="1:31">
      <c r="C16" s="154"/>
      <c r="D16" s="106">
        <v>3.1124999999999998</v>
      </c>
      <c r="E16" s="106">
        <v>1</v>
      </c>
      <c r="F16" s="112">
        <v>11.21</v>
      </c>
      <c r="G16" s="106">
        <v>10.9</v>
      </c>
      <c r="H16" s="106">
        <v>2</v>
      </c>
      <c r="I16" s="106">
        <v>13.8</v>
      </c>
      <c r="J16" s="180">
        <f t="shared" ref="J16:J19" si="2">(F16*50*E16/D16/F16-G16*25*H16/(D16*I16))*0.95</f>
        <v>3.2070310226412899</v>
      </c>
      <c r="K16" s="185"/>
      <c r="L16" s="185"/>
      <c r="O16" s="265"/>
      <c r="W16" s="268"/>
      <c r="X16" s="269"/>
    </row>
    <row r="17" spans="1:25">
      <c r="C17" s="154"/>
      <c r="D17" s="106">
        <v>3.1036000000000001</v>
      </c>
      <c r="E17" s="106">
        <v>1</v>
      </c>
      <c r="F17" s="112">
        <v>11.23</v>
      </c>
      <c r="G17" s="106">
        <v>10.9</v>
      </c>
      <c r="H17" s="106">
        <v>2</v>
      </c>
      <c r="I17" s="106">
        <v>13.85</v>
      </c>
      <c r="J17" s="180">
        <f t="shared" si="2"/>
        <v>3.2598687072611101</v>
      </c>
      <c r="K17" s="185">
        <f>AVERAGE(J14:J19)</f>
        <v>3.2698665873324502</v>
      </c>
      <c r="L17" s="185">
        <v>3</v>
      </c>
      <c r="O17" s="265"/>
      <c r="W17" s="268"/>
      <c r="X17" s="269"/>
    </row>
    <row r="18" spans="1:25">
      <c r="C18" s="154"/>
      <c r="D18" s="106">
        <v>3.0952000000000002</v>
      </c>
      <c r="E18" s="106">
        <v>1</v>
      </c>
      <c r="F18" s="112">
        <v>11.2</v>
      </c>
      <c r="G18" s="106">
        <v>10.9</v>
      </c>
      <c r="H18" s="106">
        <v>2</v>
      </c>
      <c r="I18" s="106">
        <v>13.89</v>
      </c>
      <c r="J18" s="180">
        <f t="shared" si="2"/>
        <v>3.3034963819591301</v>
      </c>
      <c r="K18" s="185"/>
      <c r="L18" s="185"/>
      <c r="O18" s="265"/>
      <c r="W18" s="268"/>
      <c r="X18" s="269"/>
    </row>
    <row r="19" spans="1:25">
      <c r="C19" s="154"/>
      <c r="D19" s="106">
        <v>3.1152000000000002</v>
      </c>
      <c r="E19" s="106">
        <v>1</v>
      </c>
      <c r="F19" s="112">
        <v>11.22</v>
      </c>
      <c r="G19" s="106">
        <v>10.9</v>
      </c>
      <c r="H19" s="106">
        <v>2</v>
      </c>
      <c r="I19" s="106">
        <v>13.92</v>
      </c>
      <c r="J19" s="180">
        <f t="shared" si="2"/>
        <v>3.3080752734829302</v>
      </c>
      <c r="K19" s="185"/>
      <c r="L19" s="185"/>
      <c r="O19" s="265"/>
      <c r="W19" s="268"/>
      <c r="X19" s="269"/>
    </row>
    <row r="20" spans="1:25">
      <c r="A20" s="106">
        <v>4.4000000000000004</v>
      </c>
      <c r="C20" s="261" t="s">
        <v>548</v>
      </c>
      <c r="D20" s="106">
        <v>3.0686</v>
      </c>
      <c r="E20" s="106">
        <v>4</v>
      </c>
      <c r="F20" s="112">
        <v>12.2</v>
      </c>
      <c r="G20" s="106">
        <v>10.9</v>
      </c>
      <c r="H20" s="106">
        <v>5</v>
      </c>
      <c r="I20" s="106">
        <v>8.4</v>
      </c>
      <c r="J20" s="180">
        <f t="shared" ref="J20:J29" si="3">(G20*50*E20/D20/F20-G20*25*H20/(D20*I20))*0.95</f>
        <v>5.1039029055249499</v>
      </c>
      <c r="K20" s="263">
        <f>(J20+J21)/2</f>
        <v>5.1080493421722002</v>
      </c>
      <c r="L20" s="263">
        <f>(J20-J21)*100/K20</f>
        <v>-0.162349122707833</v>
      </c>
      <c r="O20" s="262"/>
      <c r="P20" s="106">
        <v>2.3254000000000001</v>
      </c>
      <c r="Q20" s="106">
        <v>1</v>
      </c>
      <c r="S20" s="106">
        <v>8.7799999999999994</v>
      </c>
      <c r="T20" s="106">
        <v>9.0299999999999994</v>
      </c>
      <c r="U20" s="106">
        <v>10.88</v>
      </c>
      <c r="V20" s="106">
        <f t="shared" si="1"/>
        <v>2.4001247097273599</v>
      </c>
      <c r="W20" s="267"/>
      <c r="X20" s="264"/>
    </row>
    <row r="21" spans="1:25">
      <c r="C21" s="262"/>
      <c r="D21" s="106">
        <v>3.1212</v>
      </c>
      <c r="E21" s="106">
        <v>4</v>
      </c>
      <c r="F21" s="112">
        <v>12.1</v>
      </c>
      <c r="G21" s="106">
        <v>10.9</v>
      </c>
      <c r="H21" s="106">
        <v>5</v>
      </c>
      <c r="I21" s="106">
        <v>8.34</v>
      </c>
      <c r="J21" s="180">
        <f t="shared" si="3"/>
        <v>5.1121957788194496</v>
      </c>
      <c r="K21" s="264"/>
      <c r="L21" s="264"/>
      <c r="P21" s="93">
        <v>5.0963000000000003</v>
      </c>
      <c r="Q21" s="93">
        <v>1</v>
      </c>
      <c r="R21" s="93"/>
      <c r="S21" s="93">
        <v>9.94</v>
      </c>
      <c r="T21" s="93">
        <v>10.5</v>
      </c>
      <c r="U21" s="106">
        <v>10.9</v>
      </c>
      <c r="V21" s="106">
        <f t="shared" si="1"/>
        <v>0.70835704334517302</v>
      </c>
      <c r="W21" s="266">
        <f>AVERAGE(V21:V26)</f>
        <v>0.71187323669038605</v>
      </c>
      <c r="X21" s="263">
        <f>(V21-V26)*100/W21</f>
        <v>-0.98787063875594605</v>
      </c>
      <c r="Y21" s="106">
        <v>7.1000000000000004E-3</v>
      </c>
    </row>
    <row r="22" spans="1:25">
      <c r="C22" s="154"/>
      <c r="D22" s="106">
        <v>3.1212</v>
      </c>
      <c r="E22" s="106">
        <v>4</v>
      </c>
      <c r="F22" s="112">
        <v>12.12</v>
      </c>
      <c r="G22" s="106">
        <v>10.9</v>
      </c>
      <c r="H22" s="106">
        <v>5</v>
      </c>
      <c r="I22" s="106">
        <v>8.35</v>
      </c>
      <c r="J22" s="180">
        <f t="shared" si="3"/>
        <v>5.0812563753894802</v>
      </c>
      <c r="K22" s="185"/>
      <c r="L22" s="185"/>
      <c r="P22" s="93"/>
      <c r="Q22" s="93"/>
      <c r="R22" s="93"/>
      <c r="S22" s="93"/>
      <c r="T22" s="93"/>
      <c r="W22" s="268"/>
      <c r="X22" s="269"/>
    </row>
    <row r="23" spans="1:25">
      <c r="C23" s="154"/>
      <c r="D23" s="106">
        <v>3.1025</v>
      </c>
      <c r="E23" s="106">
        <v>4</v>
      </c>
      <c r="F23" s="112">
        <v>12.2</v>
      </c>
      <c r="G23" s="106">
        <v>10.9</v>
      </c>
      <c r="H23" s="106">
        <v>5</v>
      </c>
      <c r="I23" s="106">
        <v>8.41</v>
      </c>
      <c r="J23" s="180">
        <f t="shared" si="3"/>
        <v>5.1071914584289502</v>
      </c>
      <c r="K23" s="185"/>
      <c r="L23" s="185"/>
      <c r="P23" s="93"/>
      <c r="Q23" s="93"/>
      <c r="R23" s="93"/>
      <c r="S23" s="93"/>
      <c r="T23" s="93"/>
      <c r="W23" s="268"/>
      <c r="X23" s="269"/>
    </row>
    <row r="24" spans="1:25">
      <c r="C24" s="154"/>
      <c r="D24" s="106">
        <v>3.1103999999999998</v>
      </c>
      <c r="E24" s="106">
        <v>4</v>
      </c>
      <c r="F24" s="112">
        <v>12.2</v>
      </c>
      <c r="G24" s="106">
        <v>10.9</v>
      </c>
      <c r="H24" s="106">
        <v>5</v>
      </c>
      <c r="I24" s="106">
        <v>8.4</v>
      </c>
      <c r="J24" s="180">
        <f t="shared" si="3"/>
        <v>5.0353126465708096</v>
      </c>
      <c r="K24" s="185">
        <f>AVERAGE(J20:J25)</f>
        <v>5.0776570967896397</v>
      </c>
      <c r="L24" s="185">
        <v>1.6</v>
      </c>
      <c r="P24" s="93"/>
      <c r="Q24" s="93"/>
      <c r="R24" s="93"/>
      <c r="S24" s="93"/>
      <c r="T24" s="93"/>
      <c r="W24" s="268"/>
      <c r="X24" s="269"/>
    </row>
    <row r="25" spans="1:25">
      <c r="C25" s="154"/>
      <c r="D25" s="106">
        <v>3.0983999999999998</v>
      </c>
      <c r="E25" s="106">
        <v>4</v>
      </c>
      <c r="F25" s="112">
        <v>12.18</v>
      </c>
      <c r="G25" s="106">
        <v>10.9</v>
      </c>
      <c r="H25" s="106">
        <v>5</v>
      </c>
      <c r="I25" s="106">
        <v>8.3800000000000008</v>
      </c>
      <c r="J25" s="180">
        <f t="shared" si="3"/>
        <v>5.0260834160042203</v>
      </c>
      <c r="K25" s="185"/>
      <c r="L25" s="185"/>
      <c r="P25" s="93"/>
      <c r="Q25" s="93"/>
      <c r="R25" s="93"/>
      <c r="S25" s="93"/>
      <c r="T25" s="93"/>
      <c r="W25" s="268"/>
      <c r="X25" s="269"/>
    </row>
    <row r="26" spans="1:25">
      <c r="A26" s="106">
        <v>4.1100000000000003</v>
      </c>
      <c r="C26" s="261" t="s">
        <v>549</v>
      </c>
      <c r="D26" s="106">
        <v>5.0811000000000002</v>
      </c>
      <c r="E26" s="106">
        <v>1</v>
      </c>
      <c r="F26" s="112">
        <v>9</v>
      </c>
      <c r="G26" s="106">
        <v>10.48</v>
      </c>
      <c r="H26" s="106">
        <v>2</v>
      </c>
      <c r="I26" s="106">
        <v>9.0500000000000007</v>
      </c>
      <c r="J26" s="180">
        <f t="shared" si="3"/>
        <v>6.0141750650973498E-2</v>
      </c>
      <c r="K26" s="263">
        <f>(J26+J27)/2</f>
        <v>7.1651153493171499E-2</v>
      </c>
      <c r="L26" s="263">
        <f>(J26-J27)*100/K26</f>
        <v>-32.126217879506598</v>
      </c>
      <c r="P26" s="93">
        <v>5.1125999999999996</v>
      </c>
      <c r="Q26" s="93">
        <v>1</v>
      </c>
      <c r="R26" s="93"/>
      <c r="S26" s="93">
        <v>9.7799999999999994</v>
      </c>
      <c r="T26" s="93">
        <v>10.199999999999999</v>
      </c>
      <c r="U26" s="106">
        <v>10.9</v>
      </c>
      <c r="V26" s="106">
        <f t="shared" si="1"/>
        <v>0.71538943003559896</v>
      </c>
      <c r="W26" s="267"/>
      <c r="X26" s="264"/>
    </row>
    <row r="27" spans="1:25">
      <c r="C27" s="262"/>
      <c r="D27" s="106">
        <v>5.0213999999999999</v>
      </c>
      <c r="E27" s="106">
        <v>1</v>
      </c>
      <c r="F27" s="112">
        <v>9.1</v>
      </c>
      <c r="G27" s="106">
        <v>10.48</v>
      </c>
      <c r="H27" s="106">
        <v>2</v>
      </c>
      <c r="I27" s="106">
        <v>9.17</v>
      </c>
      <c r="J27" s="180">
        <f t="shared" si="3"/>
        <v>8.3160556335369507E-2</v>
      </c>
      <c r="K27" s="264"/>
      <c r="L27" s="264"/>
    </row>
    <row r="28" spans="1:25">
      <c r="A28" s="106">
        <v>4.21</v>
      </c>
      <c r="C28" s="261" t="s">
        <v>550</v>
      </c>
      <c r="D28" s="106">
        <v>5.1001000000000003</v>
      </c>
      <c r="E28" s="106">
        <v>5</v>
      </c>
      <c r="F28" s="112">
        <v>9.0500000000000007</v>
      </c>
      <c r="G28" s="106">
        <v>10.9</v>
      </c>
      <c r="H28" s="106">
        <v>10</v>
      </c>
      <c r="I28" s="106">
        <v>10.5</v>
      </c>
      <c r="J28" s="180">
        <f t="shared" si="3"/>
        <v>7.7453588575296504</v>
      </c>
      <c r="K28" s="263">
        <f>(J28+J29)/2</f>
        <v>7.7103322155077603</v>
      </c>
      <c r="L28" s="263">
        <f>(J28-J29)*100/K28</f>
        <v>0.90856375686240998</v>
      </c>
    </row>
    <row r="29" spans="1:25">
      <c r="C29" s="262"/>
      <c r="D29" s="106">
        <v>5.0026000000000002</v>
      </c>
      <c r="E29" s="106">
        <v>5</v>
      </c>
      <c r="F29" s="112">
        <v>9.1300000000000008</v>
      </c>
      <c r="G29" s="106">
        <v>10.9</v>
      </c>
      <c r="H29" s="106">
        <v>10</v>
      </c>
      <c r="I29" s="106">
        <v>10.56</v>
      </c>
      <c r="J29" s="180">
        <f t="shared" si="3"/>
        <v>7.6753055734858604</v>
      </c>
      <c r="K29" s="264"/>
      <c r="L29" s="264"/>
    </row>
    <row r="30" spans="1:25">
      <c r="A30" s="106">
        <v>4.25</v>
      </c>
      <c r="C30" s="261" t="s">
        <v>551</v>
      </c>
      <c r="D30" s="106">
        <v>1.1981999999999999</v>
      </c>
      <c r="E30" s="106">
        <v>1</v>
      </c>
      <c r="F30" s="112">
        <v>9.1</v>
      </c>
      <c r="G30" s="106">
        <v>10.9</v>
      </c>
      <c r="H30" s="106">
        <v>1</v>
      </c>
      <c r="I30" s="106">
        <v>6.8</v>
      </c>
      <c r="J30" s="180">
        <f>(G30*50*E30/D30/F30-(G30-I30)*2.5/D30)*0.95</f>
        <v>39.357456514441999</v>
      </c>
      <c r="K30" s="263" t="e">
        <f>(J30+J31)/2</f>
        <v>#DIV/0!</v>
      </c>
      <c r="L30" s="263" t="e">
        <f>(J30-J31)*100/K30</f>
        <v>#DIV/0!</v>
      </c>
    </row>
    <row r="31" spans="1:25">
      <c r="C31" s="262"/>
      <c r="E31" s="106">
        <v>1</v>
      </c>
      <c r="G31" s="106">
        <v>10.9</v>
      </c>
      <c r="H31" s="106">
        <v>1</v>
      </c>
      <c r="J31" s="180" t="e">
        <f>(G31*50*E31/D31/F31-(G31-I31)*2.5/D31)*0.95</f>
        <v>#DIV/0!</v>
      </c>
      <c r="K31" s="264"/>
      <c r="L31" s="264"/>
    </row>
    <row r="32" spans="1:25">
      <c r="C32" s="261" t="s">
        <v>552</v>
      </c>
      <c r="D32" s="106">
        <v>1.6256999999999999</v>
      </c>
      <c r="E32" s="106">
        <v>2</v>
      </c>
      <c r="F32" s="112">
        <v>12.9</v>
      </c>
      <c r="G32" s="106">
        <v>10.9</v>
      </c>
      <c r="H32" s="106">
        <v>1</v>
      </c>
      <c r="I32" s="106">
        <v>4.9000000000000004</v>
      </c>
      <c r="J32" s="180">
        <f>(G32*50*E32/D32/F32-(G32-I32)*2.5/D32)*0.95</f>
        <v>40.611009306426403</v>
      </c>
      <c r="K32" s="263" t="e">
        <f>(J32+J33)/2</f>
        <v>#DIV/0!</v>
      </c>
      <c r="L32" s="263" t="e">
        <f>(J32-J33)*100/K32</f>
        <v>#DIV/0!</v>
      </c>
    </row>
    <row r="33" spans="1:12">
      <c r="C33" s="262"/>
      <c r="E33" s="106">
        <v>2</v>
      </c>
      <c r="G33" s="106">
        <v>10.9</v>
      </c>
      <c r="H33" s="106">
        <v>1</v>
      </c>
      <c r="J33" s="180" t="e">
        <f>(G33*50*E33/D33/F33-(G33-I33)*2.5/D33)*0.95</f>
        <v>#DIV/0!</v>
      </c>
      <c r="K33" s="264"/>
      <c r="L33" s="264"/>
    </row>
    <row r="34" spans="1:12">
      <c r="A34" s="106">
        <v>5.25</v>
      </c>
      <c r="C34" s="261" t="s">
        <v>553</v>
      </c>
      <c r="D34" s="106">
        <v>2.1562000000000001</v>
      </c>
      <c r="E34" s="106">
        <v>4</v>
      </c>
      <c r="F34" s="112">
        <v>10.36</v>
      </c>
      <c r="G34" s="106">
        <v>11</v>
      </c>
      <c r="H34" s="106">
        <v>1</v>
      </c>
      <c r="I34" s="106">
        <v>10.1</v>
      </c>
      <c r="J34" s="180">
        <f>(G34*50*E34/D34/F34-(G34-I34)*2.5*H34/(D34))*0.95</f>
        <v>92.570240115690396</v>
      </c>
      <c r="K34" s="263">
        <f>(J34+J35)/2</f>
        <v>92.550597718123996</v>
      </c>
      <c r="L34" s="263">
        <f>(J34-J35)*100/K34</f>
        <v>4.2446830276069901E-2</v>
      </c>
    </row>
    <row r="35" spans="1:12">
      <c r="C35" s="262"/>
      <c r="D35" s="106">
        <v>2.1495000000000002</v>
      </c>
      <c r="E35" s="106">
        <v>4</v>
      </c>
      <c r="F35" s="112">
        <v>10.4</v>
      </c>
      <c r="G35" s="106">
        <v>11</v>
      </c>
      <c r="H35" s="106">
        <v>1</v>
      </c>
      <c r="I35" s="106">
        <v>10.130000000000001</v>
      </c>
      <c r="J35" s="180">
        <f>(G35*50*E35/D35/F35-(G35-I35)*2.5*H35/(D35))*0.95</f>
        <v>92.530955320557496</v>
      </c>
      <c r="K35" s="264"/>
      <c r="L35" s="264"/>
    </row>
    <row r="36" spans="1:12">
      <c r="A36" s="106">
        <v>7.1</v>
      </c>
      <c r="C36" s="261" t="s">
        <v>554</v>
      </c>
      <c r="D36" s="106">
        <v>10.051299999999999</v>
      </c>
      <c r="E36" s="106">
        <v>1</v>
      </c>
      <c r="F36" s="112">
        <v>8.68</v>
      </c>
      <c r="G36" s="106">
        <v>10.9</v>
      </c>
      <c r="H36" s="106">
        <v>2</v>
      </c>
      <c r="I36" s="106">
        <v>8.9</v>
      </c>
      <c r="J36" s="180">
        <f>(G36*100*E36/D36/F36*200/50*100/1000-G36*20*H36/(D36*I36))*0.95</f>
        <v>0.117354786596755</v>
      </c>
      <c r="K36" s="263">
        <f>(J36+J37)/2</f>
        <v>0.13943634263715901</v>
      </c>
      <c r="L36" s="263">
        <f>(J36-J37)*100/K36</f>
        <v>-31.672597864769099</v>
      </c>
    </row>
    <row r="37" spans="1:12">
      <c r="C37" s="262"/>
      <c r="D37" s="106">
        <v>10.051299999999999</v>
      </c>
      <c r="E37" s="106">
        <v>1</v>
      </c>
      <c r="F37" s="112">
        <v>8.6</v>
      </c>
      <c r="G37" s="106">
        <v>10.9</v>
      </c>
      <c r="H37" s="106">
        <v>2</v>
      </c>
      <c r="I37" s="106">
        <v>8.9</v>
      </c>
      <c r="J37" s="180">
        <f>(G37*100*E37/D37/F37*200/50*100/1000-G37*20*H37/(D37*I37))*0.95</f>
        <v>0.161517898677564</v>
      </c>
      <c r="K37" s="264"/>
      <c r="L37" s="264"/>
    </row>
    <row r="38" spans="1:12">
      <c r="C38" s="261" t="s">
        <v>555</v>
      </c>
      <c r="D38" s="106">
        <v>10.081799999999999</v>
      </c>
      <c r="E38" s="106">
        <v>1</v>
      </c>
      <c r="F38" s="112">
        <v>4.05</v>
      </c>
      <c r="G38" s="106">
        <v>10.9</v>
      </c>
      <c r="H38" s="106">
        <v>1</v>
      </c>
      <c r="I38" s="106">
        <v>8.5</v>
      </c>
      <c r="J38" s="180">
        <f>((G38-F38)*100*E38/D38/10*200/50*100/1000-G38*20*H38/(D38*I38))*0.95</f>
        <v>0.16517825364985</v>
      </c>
      <c r="K38" s="263">
        <f>(J38+J39)/2</f>
        <v>0.19295643716884101</v>
      </c>
      <c r="L38" s="263">
        <f>(J38-J39)*100/K38</f>
        <v>-28.7921812058377</v>
      </c>
    </row>
    <row r="39" spans="1:12">
      <c r="C39" s="262"/>
      <c r="D39" s="106">
        <v>10.081799999999999</v>
      </c>
      <c r="E39" s="106">
        <v>1</v>
      </c>
      <c r="F39" s="112">
        <v>4.05</v>
      </c>
      <c r="G39" s="106">
        <v>10.9</v>
      </c>
      <c r="H39" s="106">
        <v>1</v>
      </c>
      <c r="I39" s="106">
        <v>8.6999999999999993</v>
      </c>
      <c r="J39" s="180">
        <f>((G39-F39)*100*E39/D39/10*200/50*100/1000-G39*20*H39/(D39*I39))*0.95</f>
        <v>0.22073462068783101</v>
      </c>
      <c r="K39" s="264"/>
      <c r="L39" s="264"/>
    </row>
    <row r="40" spans="1:12">
      <c r="A40" s="106" t="s">
        <v>556</v>
      </c>
      <c r="C40" s="261" t="s">
        <v>554</v>
      </c>
      <c r="D40" s="106">
        <v>9.0869</v>
      </c>
      <c r="E40" s="106">
        <v>1</v>
      </c>
      <c r="F40" s="112">
        <v>13.3</v>
      </c>
      <c r="G40" s="106">
        <v>10.9</v>
      </c>
      <c r="H40" s="106">
        <v>1</v>
      </c>
      <c r="I40" s="106">
        <v>6.6</v>
      </c>
      <c r="J40" s="180">
        <f>(G40*50*E40/D40/F40-G40*25*H40/(D40*I40))*0.95</f>
        <v>-3.2454788752316603E-2</v>
      </c>
      <c r="K40" s="263">
        <f>(J40+J41)/2</f>
        <v>-2.4219991606265099E-4</v>
      </c>
      <c r="L40" s="263">
        <f>(J40-J41)*100/K40</f>
        <v>26599.999999935098</v>
      </c>
    </row>
    <row r="41" spans="1:12">
      <c r="C41" s="262"/>
      <c r="D41" s="106">
        <v>9.0869</v>
      </c>
      <c r="E41" s="106">
        <v>1</v>
      </c>
      <c r="F41" s="112">
        <v>13.3</v>
      </c>
      <c r="G41" s="106">
        <v>10.9</v>
      </c>
      <c r="H41" s="106">
        <v>1</v>
      </c>
      <c r="I41" s="106">
        <v>6.7</v>
      </c>
      <c r="J41" s="180">
        <f>(G41*50*E41/D41/F41-G41*25*H41/(D41*I41))*0.95</f>
        <v>3.1970388920191301E-2</v>
      </c>
      <c r="K41" s="264"/>
      <c r="L41" s="264"/>
    </row>
    <row r="42" spans="1:12">
      <c r="C42" s="261" t="s">
        <v>555</v>
      </c>
      <c r="D42" s="106">
        <v>10.2966</v>
      </c>
      <c r="E42" s="106">
        <v>1</v>
      </c>
      <c r="F42" s="112">
        <v>5.35</v>
      </c>
      <c r="G42" s="106">
        <v>10.9</v>
      </c>
      <c r="H42" s="106">
        <v>1</v>
      </c>
      <c r="I42" s="106">
        <v>11.1</v>
      </c>
      <c r="J42" s="180">
        <f>((G42-F42)*100*E42/D42/10*250/50*100/1000-G42*25*H42/(D42*I42))*0.95</f>
        <v>0.29528465007166799</v>
      </c>
      <c r="K42" s="263">
        <f>(J42+J43)/2</f>
        <v>0.29528465007166799</v>
      </c>
      <c r="L42" s="263">
        <f>(J42-J43)*100/K42</f>
        <v>0</v>
      </c>
    </row>
    <row r="43" spans="1:12">
      <c r="C43" s="262"/>
      <c r="D43" s="106">
        <v>10.2966</v>
      </c>
      <c r="E43" s="106">
        <v>1</v>
      </c>
      <c r="F43" s="112">
        <v>5.35</v>
      </c>
      <c r="G43" s="106">
        <v>10.9</v>
      </c>
      <c r="H43" s="106">
        <v>1</v>
      </c>
      <c r="I43" s="106">
        <v>11.1</v>
      </c>
      <c r="J43" s="180">
        <f>((G43-F43)*100*E43/D43/10*250/50*100/1000-G43*25*H43/(D43*I43))*0.95</f>
        <v>0.29528465007166799</v>
      </c>
      <c r="K43" s="264"/>
      <c r="L43" s="264"/>
    </row>
    <row r="44" spans="1:12">
      <c r="A44" s="106">
        <v>7.28</v>
      </c>
      <c r="C44" s="261" t="s">
        <v>557</v>
      </c>
      <c r="D44" s="106">
        <v>2.8197999999999999</v>
      </c>
      <c r="E44" s="106">
        <v>1</v>
      </c>
      <c r="F44" s="112">
        <v>10.8</v>
      </c>
      <c r="G44" s="106">
        <v>11</v>
      </c>
      <c r="H44" s="106">
        <v>1</v>
      </c>
      <c r="I44" s="106">
        <v>10.95</v>
      </c>
      <c r="J44" s="180">
        <f>((G44-F44)*100*E44/D44/10*250/50*100/1000-(G44-I44)*100*H44/D44/10*250/1000)*0.95</f>
        <v>0.29479041066742101</v>
      </c>
      <c r="K44" s="263">
        <f>(J44+J45)/2</f>
        <v>0.28722072449448899</v>
      </c>
      <c r="L44" s="263">
        <f>(J44-J45)*100/K44</f>
        <v>5.2709888440360402</v>
      </c>
    </row>
    <row r="45" spans="1:12">
      <c r="C45" s="262"/>
      <c r="D45" s="106">
        <v>2.8026</v>
      </c>
      <c r="E45" s="106">
        <v>1</v>
      </c>
      <c r="F45" s="112">
        <v>10.81</v>
      </c>
      <c r="G45" s="106">
        <v>11</v>
      </c>
      <c r="H45" s="106">
        <v>1</v>
      </c>
      <c r="I45" s="106">
        <v>10.95</v>
      </c>
      <c r="J45" s="180">
        <f>((G45-F45)*100*E45/D45/10*250/50*100/1000-(G45-I45)*100*H45/D45/10*250/1000)*0.95</f>
        <v>0.27965103832155702</v>
      </c>
      <c r="K45" s="264"/>
      <c r="L45" s="264"/>
    </row>
    <row r="46" spans="1:12">
      <c r="A46" s="106">
        <v>7.26</v>
      </c>
      <c r="C46" s="261" t="s">
        <v>558</v>
      </c>
      <c r="D46" s="106">
        <v>1.1043000000000001</v>
      </c>
      <c r="E46" s="106">
        <v>1</v>
      </c>
      <c r="F46" s="112">
        <v>9.1</v>
      </c>
      <c r="G46" s="106">
        <v>11</v>
      </c>
      <c r="H46" s="106">
        <v>1</v>
      </c>
      <c r="I46" s="106">
        <v>7</v>
      </c>
      <c r="J46" s="180">
        <f>(G46*100*E46/D46/F46*250/50*100/1000-(G46-I46)*100*H46/D46/10*250/1000)*0.95</f>
        <v>43.391816007952897</v>
      </c>
      <c r="K46" s="263">
        <f>(J46+J47)/2</f>
        <v>43.338048915677298</v>
      </c>
      <c r="L46" s="263">
        <f>(J46-J47)*100/K46</f>
        <v>0.24812880884537999</v>
      </c>
    </row>
    <row r="47" spans="1:12">
      <c r="C47" s="262"/>
      <c r="D47" s="106">
        <v>1.1043000000000001</v>
      </c>
      <c r="E47" s="106">
        <v>1</v>
      </c>
      <c r="F47" s="112">
        <v>9.1</v>
      </c>
      <c r="G47" s="106">
        <v>11</v>
      </c>
      <c r="H47" s="106">
        <v>1</v>
      </c>
      <c r="I47" s="106">
        <v>6.95</v>
      </c>
      <c r="J47" s="180">
        <f>(G47*100*E47/D47/F47*250/50*100/1000-(G47-I47)*100*H47/D47/10*250/1000)*0.95</f>
        <v>43.284281823401599</v>
      </c>
      <c r="K47" s="264"/>
      <c r="L47" s="264"/>
    </row>
    <row r="48" spans="1:12">
      <c r="A48" s="106">
        <v>8.1</v>
      </c>
      <c r="C48" s="261" t="s">
        <v>559</v>
      </c>
      <c r="D48" s="106">
        <v>2.6004999999999998</v>
      </c>
      <c r="E48" s="106">
        <v>1</v>
      </c>
      <c r="F48" s="112">
        <v>6.4</v>
      </c>
      <c r="G48" s="106">
        <v>11</v>
      </c>
      <c r="H48" s="106">
        <v>1</v>
      </c>
      <c r="I48" s="106">
        <v>7.65</v>
      </c>
      <c r="J48" s="180">
        <f>((G48-F48)*100*E48/D48/10*250/50*100/1000-(G48-I48)*100*H48/D48/10*250/1000)*0.95</f>
        <v>5.3427225533551201</v>
      </c>
      <c r="K48" s="263">
        <f>(J48+J49)/2</f>
        <v>2.6713612766775601</v>
      </c>
      <c r="L48" s="263">
        <f>(J48-J49)*100/K48</f>
        <v>200</v>
      </c>
    </row>
    <row r="49" spans="1:12">
      <c r="C49" s="262"/>
      <c r="K49" s="264"/>
      <c r="L49" s="264"/>
    </row>
    <row r="50" spans="1:12">
      <c r="A50" s="106">
        <v>8.15</v>
      </c>
      <c r="C50" s="261" t="s">
        <v>560</v>
      </c>
      <c r="D50" s="106">
        <v>1.0449999999999999</v>
      </c>
      <c r="E50" s="106">
        <v>1</v>
      </c>
      <c r="F50" s="112">
        <v>9.5</v>
      </c>
      <c r="G50" s="106">
        <v>10.5</v>
      </c>
      <c r="H50" s="106">
        <v>1</v>
      </c>
      <c r="I50" s="106">
        <v>6.7</v>
      </c>
      <c r="J50" s="180">
        <f>(G50*100*E50/D50/F50*250/50*100/1000-(G50-I50)*100*H50/D50/10*250/1000)*0.95</f>
        <v>41.602870813397097</v>
      </c>
      <c r="K50" s="263">
        <f>(J50+J51)/2</f>
        <v>41.698813892368598</v>
      </c>
      <c r="L50" s="263">
        <f>(J50-J51)*100/K50</f>
        <v>-0.46017174118739301</v>
      </c>
    </row>
    <row r="51" spans="1:12">
      <c r="C51" s="262"/>
      <c r="D51" s="106">
        <v>1.0327999999999999</v>
      </c>
      <c r="E51" s="106">
        <v>1</v>
      </c>
      <c r="F51" s="112">
        <v>9.6</v>
      </c>
      <c r="G51" s="106">
        <v>10.5</v>
      </c>
      <c r="H51" s="106">
        <v>1</v>
      </c>
      <c r="I51" s="106">
        <v>6.8</v>
      </c>
      <c r="J51" s="180">
        <f>(G51*100*E51/D51/F51*250/50*100/1000-(G51-I51)*100*H51/D51/10*250/1000)*0.95</f>
        <v>41.794756971340099</v>
      </c>
      <c r="K51" s="264"/>
      <c r="L51" s="264"/>
    </row>
    <row r="52" spans="1:12">
      <c r="A52" s="106">
        <v>9.8000000000000007</v>
      </c>
      <c r="C52" s="261" t="s">
        <v>561</v>
      </c>
      <c r="D52" s="106">
        <v>2.7315</v>
      </c>
      <c r="E52" s="106">
        <v>1</v>
      </c>
      <c r="F52" s="112">
        <v>9.4</v>
      </c>
      <c r="G52" s="106">
        <v>11.4</v>
      </c>
      <c r="H52" s="106">
        <v>1</v>
      </c>
      <c r="I52" s="106">
        <v>9.35</v>
      </c>
      <c r="J52" s="180">
        <f>((G52-F52)*100*E52/D52/10*250/50*100/1000-(G52-I52)*100*H52/D52/10*250/1000)*0.95</f>
        <v>1.69549697968149</v>
      </c>
      <c r="K52" s="263">
        <f>(J52+J53)/2</f>
        <v>1.7103606016189701</v>
      </c>
      <c r="L52" s="263">
        <f>(J52-J53)*100/K52</f>
        <v>-1.7380687936106001</v>
      </c>
    </row>
    <row r="53" spans="1:12">
      <c r="C53" s="262"/>
      <c r="D53" s="106">
        <v>2.6981999999999999</v>
      </c>
      <c r="E53" s="106">
        <v>1</v>
      </c>
      <c r="F53" s="112">
        <v>9.3800000000000008</v>
      </c>
      <c r="G53" s="106">
        <v>11.4</v>
      </c>
      <c r="H53" s="106">
        <v>1</v>
      </c>
      <c r="I53" s="106">
        <v>9.32</v>
      </c>
      <c r="J53" s="180">
        <f t="shared" ref="J53:J57" si="4">((G53-F53)*100*E53/D53/10*250/50*100/1000-(G53-I53)*100*H53/D53/10*250/1000)*0.95</f>
        <v>1.7252242235564399</v>
      </c>
      <c r="K53" s="264"/>
      <c r="L53" s="264"/>
    </row>
    <row r="54" spans="1:12">
      <c r="C54" s="261" t="s">
        <v>562</v>
      </c>
      <c r="D54" s="106">
        <v>2.5710999999999999</v>
      </c>
      <c r="E54" s="106">
        <v>1</v>
      </c>
      <c r="F54" s="112">
        <v>7.85</v>
      </c>
      <c r="G54" s="106">
        <v>11.3</v>
      </c>
      <c r="H54" s="106">
        <v>1</v>
      </c>
      <c r="I54" s="106">
        <v>4.7</v>
      </c>
      <c r="J54" s="180">
        <f t="shared" si="4"/>
        <v>0.27711874295049099</v>
      </c>
      <c r="K54" s="263" t="e">
        <f>(J54+J55)/2</f>
        <v>#DIV/0!</v>
      </c>
      <c r="L54" s="263" t="e">
        <f>(J54-J55)*100/K54</f>
        <v>#DIV/0!</v>
      </c>
    </row>
    <row r="55" spans="1:12">
      <c r="C55" s="262"/>
      <c r="G55" s="106">
        <v>11.3</v>
      </c>
      <c r="H55" s="106">
        <v>1</v>
      </c>
      <c r="J55" s="180" t="e">
        <f t="shared" si="4"/>
        <v>#DIV/0!</v>
      </c>
      <c r="K55" s="264"/>
      <c r="L55" s="264"/>
    </row>
    <row r="56" spans="1:12">
      <c r="A56" s="106">
        <v>10.130000000000001</v>
      </c>
      <c r="C56" s="261" t="s">
        <v>563</v>
      </c>
      <c r="D56" s="106">
        <v>2.782</v>
      </c>
      <c r="E56" s="106">
        <v>1</v>
      </c>
      <c r="F56" s="112">
        <v>9.6300000000000008</v>
      </c>
      <c r="G56" s="106">
        <v>11.3</v>
      </c>
      <c r="H56" s="106">
        <v>1</v>
      </c>
      <c r="I56" s="106">
        <v>9.75</v>
      </c>
      <c r="J56" s="180">
        <f t="shared" si="4"/>
        <v>1.5281272465851901</v>
      </c>
      <c r="K56" s="263">
        <f>(J56+J57)/2</f>
        <v>1.5249564041554799</v>
      </c>
      <c r="L56" s="263">
        <f>(J56-J57)*100/K56</f>
        <v>0.41586007587816998</v>
      </c>
    </row>
    <row r="57" spans="1:12">
      <c r="C57" s="262"/>
      <c r="D57" s="106">
        <v>2.8092000000000001</v>
      </c>
      <c r="E57" s="106">
        <v>1</v>
      </c>
      <c r="F57" s="112">
        <v>9.6</v>
      </c>
      <c r="G57" s="106">
        <v>11.3</v>
      </c>
      <c r="H57" s="106">
        <v>1</v>
      </c>
      <c r="I57" s="106">
        <v>9.6999999999999993</v>
      </c>
      <c r="J57" s="180">
        <f t="shared" si="4"/>
        <v>1.5217855617257601</v>
      </c>
      <c r="K57" s="264"/>
      <c r="L57" s="264"/>
    </row>
    <row r="58" spans="1:12">
      <c r="C58" s="261"/>
      <c r="D58" s="106">
        <v>2.5236000000000001</v>
      </c>
      <c r="E58" s="106">
        <v>1</v>
      </c>
      <c r="F58" s="112">
        <v>10.199999999999999</v>
      </c>
      <c r="G58" s="106">
        <v>11.3</v>
      </c>
      <c r="H58" s="106">
        <v>2</v>
      </c>
      <c r="I58" s="106">
        <v>11.5</v>
      </c>
      <c r="J58" s="180">
        <f t="shared" ref="J58:J59" si="5">(G58*50*E58/D58/F58-G58*25*H58/(D58*I58))*0.95</f>
        <v>2.35720239979775</v>
      </c>
      <c r="K58" s="263">
        <f>(J58+J59)/2</f>
        <v>2.4013940453759699</v>
      </c>
      <c r="L58" s="263">
        <f>(J58-J59)*100/K58</f>
        <v>-3.68049930525261</v>
      </c>
    </row>
    <row r="59" spans="1:12">
      <c r="C59" s="262"/>
      <c r="D59" s="106">
        <v>2.5621</v>
      </c>
      <c r="E59" s="106">
        <v>1</v>
      </c>
      <c r="F59" s="112">
        <v>10.1</v>
      </c>
      <c r="G59" s="106">
        <v>11.3</v>
      </c>
      <c r="H59" s="106">
        <v>2</v>
      </c>
      <c r="I59" s="106">
        <v>11.45</v>
      </c>
      <c r="J59" s="180">
        <f t="shared" si="5"/>
        <v>2.4455856909541902</v>
      </c>
      <c r="K59" s="264"/>
      <c r="L59" s="264"/>
    </row>
    <row r="60" spans="1:12">
      <c r="A60" s="106">
        <v>10.23</v>
      </c>
      <c r="C60" s="261" t="s">
        <v>564</v>
      </c>
      <c r="D60" s="106">
        <v>2.7642000000000002</v>
      </c>
      <c r="E60" s="106">
        <v>1</v>
      </c>
      <c r="F60" s="112">
        <v>4.7</v>
      </c>
      <c r="G60" s="106">
        <v>11.4</v>
      </c>
      <c r="H60" s="106">
        <v>1</v>
      </c>
      <c r="I60" s="106">
        <v>8.9</v>
      </c>
      <c r="J60" s="180">
        <f>((G60-F60)*100*E60/D60/10*250/50*100/1000-G60*100*H60/D60/I60*250/1000)*0.95</f>
        <v>0.50779671709473295</v>
      </c>
      <c r="K60" s="263">
        <f>(J60+J61)/2</f>
        <v>0.49813893089817701</v>
      </c>
      <c r="L60" s="263">
        <f>(J60-J61)*100/K60</f>
        <v>3.8775472453607902</v>
      </c>
    </row>
    <row r="61" spans="1:12">
      <c r="C61" s="262"/>
      <c r="D61" s="106">
        <v>2.8031999999999999</v>
      </c>
      <c r="E61" s="106">
        <v>1</v>
      </c>
      <c r="F61" s="112">
        <v>4.5599999999999996</v>
      </c>
      <c r="G61" s="106">
        <v>11.4</v>
      </c>
      <c r="H61" s="106">
        <v>1</v>
      </c>
      <c r="I61" s="106">
        <v>8.6999999999999993</v>
      </c>
      <c r="J61" s="180">
        <f>((G61-F61)*100*E61/D61/10*250/50*100/1000-G61*100*H61/D61/I61*250/1000)*0.95</f>
        <v>0.48848114470162102</v>
      </c>
      <c r="K61" s="264"/>
      <c r="L61" s="264"/>
    </row>
    <row r="62" spans="1:12">
      <c r="C62" s="261" t="s">
        <v>565</v>
      </c>
      <c r="D62" s="106">
        <v>2.7827999999999999</v>
      </c>
      <c r="E62" s="106">
        <v>2</v>
      </c>
      <c r="F62" s="112">
        <v>13</v>
      </c>
      <c r="G62" s="106">
        <v>11.4</v>
      </c>
      <c r="H62" s="106">
        <v>4</v>
      </c>
      <c r="I62" s="106">
        <v>13.4</v>
      </c>
      <c r="J62" s="180">
        <f t="shared" ref="J62:J69" si="6">(G62*50*E62/D62/F62-G62*25*H62/(D62*I62))*0.95</f>
        <v>0.89363115757663303</v>
      </c>
      <c r="K62" s="263">
        <f t="shared" ref="K62" si="7">(J62+J63)/2</f>
        <v>0.89882362453153097</v>
      </c>
      <c r="L62" s="263">
        <f t="shared" ref="L62" si="8">(J62-J63)*100/K62</f>
        <v>-1.15539173942025</v>
      </c>
    </row>
    <row r="63" spans="1:12">
      <c r="C63" s="262"/>
      <c r="D63" s="106">
        <v>2.7930000000000001</v>
      </c>
      <c r="E63" s="106">
        <v>2</v>
      </c>
      <c r="F63" s="112">
        <v>12.9</v>
      </c>
      <c r="G63" s="106">
        <v>11.4</v>
      </c>
      <c r="H63" s="106">
        <v>4</v>
      </c>
      <c r="I63" s="106">
        <v>13.3</v>
      </c>
      <c r="J63" s="180">
        <f t="shared" si="6"/>
        <v>0.90401609148642803</v>
      </c>
      <c r="K63" s="264"/>
      <c r="L63" s="264"/>
    </row>
    <row r="64" spans="1:12">
      <c r="C64" s="261" t="s">
        <v>566</v>
      </c>
      <c r="D64" s="106">
        <v>2.6421999999999999</v>
      </c>
      <c r="E64" s="106">
        <v>1</v>
      </c>
      <c r="F64" s="112">
        <v>10.199999999999999</v>
      </c>
      <c r="G64" s="106">
        <v>10.9</v>
      </c>
      <c r="H64" s="106">
        <v>2</v>
      </c>
      <c r="I64" s="106">
        <v>11.04</v>
      </c>
      <c r="J64" s="180">
        <f t="shared" si="6"/>
        <v>1.46172091213095</v>
      </c>
      <c r="K64" s="263">
        <f t="shared" ref="K64:K70" si="9">(J64+J65)/2</f>
        <v>1.4407331780458701</v>
      </c>
      <c r="L64" s="263">
        <f t="shared" ref="L64" si="10">(J64-J65)*100/K64</f>
        <v>2.9134796650621499</v>
      </c>
    </row>
    <row r="65" spans="1:14">
      <c r="C65" s="262"/>
      <c r="D65" s="106">
        <v>2.6002000000000001</v>
      </c>
      <c r="E65" s="106">
        <v>1</v>
      </c>
      <c r="F65" s="112">
        <v>10.199999999999999</v>
      </c>
      <c r="G65" s="106">
        <v>10.9</v>
      </c>
      <c r="H65" s="106">
        <v>2</v>
      </c>
      <c r="I65" s="106">
        <v>11</v>
      </c>
      <c r="J65" s="180">
        <f t="shared" si="6"/>
        <v>1.41974544396078</v>
      </c>
      <c r="K65" s="264"/>
      <c r="L65" s="264"/>
    </row>
    <row r="66" spans="1:14">
      <c r="C66" s="154"/>
      <c r="D66" s="106">
        <v>2.5638999999999998</v>
      </c>
      <c r="E66" s="106">
        <v>1</v>
      </c>
      <c r="F66" s="112">
        <v>10.23</v>
      </c>
      <c r="G66" s="106">
        <v>10.9</v>
      </c>
      <c r="H66" s="106">
        <v>2</v>
      </c>
      <c r="I66" s="106">
        <v>11.06</v>
      </c>
      <c r="J66" s="180">
        <f t="shared" si="6"/>
        <v>1.4813795904360001</v>
      </c>
      <c r="K66" s="185"/>
      <c r="L66" s="185"/>
      <c r="M66" s="112">
        <f>AVERAGE(J64:J69)</f>
        <v>1.45179451448547</v>
      </c>
      <c r="N66" s="106">
        <v>4.3</v>
      </c>
    </row>
    <row r="67" spans="1:14">
      <c r="C67" s="154"/>
      <c r="D67" s="106">
        <v>2.5924999999999998</v>
      </c>
      <c r="E67" s="106">
        <v>1</v>
      </c>
      <c r="F67" s="112">
        <v>10.24</v>
      </c>
      <c r="G67" s="106">
        <v>10.9</v>
      </c>
      <c r="H67" s="106">
        <v>2</v>
      </c>
      <c r="I67" s="106">
        <v>11.05</v>
      </c>
      <c r="J67" s="180">
        <f t="shared" si="6"/>
        <v>1.4296315593405999</v>
      </c>
      <c r="K67" s="185"/>
      <c r="L67" s="185"/>
    </row>
    <row r="68" spans="1:14">
      <c r="C68" s="154"/>
      <c r="D68" s="106">
        <v>2.6162999999999998</v>
      </c>
      <c r="E68" s="106">
        <v>1</v>
      </c>
      <c r="F68" s="112">
        <v>10.25</v>
      </c>
      <c r="G68" s="106">
        <v>10.9</v>
      </c>
      <c r="H68" s="106">
        <v>2</v>
      </c>
      <c r="I68" s="106">
        <v>11.1</v>
      </c>
      <c r="J68" s="180">
        <f t="shared" si="6"/>
        <v>1.47844321286055</v>
      </c>
      <c r="K68" s="185"/>
      <c r="L68" s="185"/>
    </row>
    <row r="69" spans="1:14">
      <c r="C69" s="154"/>
      <c r="D69" s="106">
        <v>2.5638999999999998</v>
      </c>
      <c r="E69" s="106">
        <v>1</v>
      </c>
      <c r="F69" s="112">
        <v>10.199999999999999</v>
      </c>
      <c r="G69" s="106">
        <v>10.9</v>
      </c>
      <c r="H69" s="106">
        <v>2</v>
      </c>
      <c r="I69" s="106">
        <v>11</v>
      </c>
      <c r="J69" s="180">
        <f t="shared" si="6"/>
        <v>1.43984636818395</v>
      </c>
      <c r="K69" s="185"/>
      <c r="L69" s="185"/>
    </row>
    <row r="70" spans="1:14">
      <c r="A70" s="106">
        <v>10.24</v>
      </c>
      <c r="C70" s="261" t="s">
        <v>567</v>
      </c>
      <c r="D70" s="106">
        <v>2.7869999999999999</v>
      </c>
      <c r="E70" s="106">
        <v>4</v>
      </c>
      <c r="F70" s="112">
        <v>11</v>
      </c>
      <c r="G70" s="106">
        <v>11.4</v>
      </c>
      <c r="H70" s="106">
        <v>2</v>
      </c>
      <c r="I70" s="106">
        <v>11</v>
      </c>
      <c r="J70" s="180">
        <f t="shared" ref="J70:J71" si="11">(G70*50*E70/D70/F70-G70*25*H70/(D70*I70))*0.95</f>
        <v>52.989529308151504</v>
      </c>
      <c r="K70" s="263">
        <f t="shared" si="9"/>
        <v>53.041738319325297</v>
      </c>
      <c r="L70" s="263">
        <f t="shared" ref="L70" si="12">(J70-J71)*100/K70</f>
        <v>-0.19686010612787799</v>
      </c>
    </row>
    <row r="71" spans="1:14">
      <c r="C71" s="262"/>
      <c r="D71" s="106">
        <v>2.7982999999999998</v>
      </c>
      <c r="E71" s="106">
        <v>4</v>
      </c>
      <c r="F71" s="112">
        <v>10.89</v>
      </c>
      <c r="G71" s="106">
        <v>11.4</v>
      </c>
      <c r="H71" s="106">
        <v>2</v>
      </c>
      <c r="I71" s="106">
        <v>10.76</v>
      </c>
      <c r="J71" s="180">
        <f t="shared" si="11"/>
        <v>53.093947330498999</v>
      </c>
      <c r="K71" s="264"/>
      <c r="L71" s="264"/>
    </row>
    <row r="72" spans="1:14">
      <c r="C72" s="261"/>
      <c r="D72" s="106">
        <v>2.5384000000000002</v>
      </c>
      <c r="E72" s="106">
        <v>1</v>
      </c>
      <c r="F72" s="112">
        <v>10.96</v>
      </c>
      <c r="G72" s="106">
        <v>11</v>
      </c>
      <c r="H72" s="106">
        <v>1</v>
      </c>
      <c r="I72" s="106">
        <v>10.98</v>
      </c>
      <c r="J72" s="180">
        <f>((G72-F72)*100*E72/D72/10*250/50*100/1000-(G72-I72)*100*H72/D72/10*250/1000)*0.95</f>
        <v>5.6137724550897002E-2</v>
      </c>
      <c r="K72" s="263">
        <f t="shared" ref="K72" si="13">(J72+J73)/2</f>
        <v>6.4704549290990607E-2</v>
      </c>
      <c r="L72" s="263">
        <f t="shared" ref="L72" si="14">(J72-J73)*100/K72</f>
        <v>-26.479822003138299</v>
      </c>
    </row>
    <row r="73" spans="1:14">
      <c r="C73" s="262"/>
      <c r="D73" s="106">
        <v>2.5931000000000002</v>
      </c>
      <c r="E73" s="106">
        <v>1</v>
      </c>
      <c r="F73" s="112">
        <v>10.95</v>
      </c>
      <c r="G73" s="106">
        <v>11</v>
      </c>
      <c r="H73" s="106">
        <v>1</v>
      </c>
      <c r="I73" s="106">
        <v>10.98</v>
      </c>
      <c r="J73" s="180">
        <f>((G73-F73)*100*E73/D73/10*250/50*100/1000-(G73-I73)*100*H73/D73/10*250/1000)*0.95</f>
        <v>7.3271374031084205E-2</v>
      </c>
      <c r="K73" s="264"/>
      <c r="L73" s="264"/>
    </row>
    <row r="74" spans="1:14">
      <c r="A74" s="106">
        <v>11.29</v>
      </c>
      <c r="C74" s="261" t="s">
        <v>568</v>
      </c>
      <c r="D74" s="106">
        <v>2.4529999999999998</v>
      </c>
      <c r="E74" s="106">
        <v>1</v>
      </c>
      <c r="F74" s="112">
        <v>9.8000000000000007</v>
      </c>
      <c r="G74" s="106">
        <v>11.6</v>
      </c>
      <c r="H74" s="106">
        <v>1</v>
      </c>
      <c r="I74" s="106">
        <v>8.0500000000000007</v>
      </c>
      <c r="J74" s="180">
        <f t="shared" ref="J74:J78" si="15">((G74-F74)*100*E74/D74/10*250/50*100/1000-(G74-I74)*100*H74/D74/10*250/1000)*0.95</f>
        <v>4.8410110069302202E-2</v>
      </c>
      <c r="K74" s="263">
        <f t="shared" ref="K74" si="16">(J74+J75)/2</f>
        <v>5.17495901988742E-2</v>
      </c>
      <c r="L74" s="263">
        <f t="shared" ref="L74" si="17">(J74-J75)*100/K74</f>
        <v>-12.9063056025692</v>
      </c>
    </row>
    <row r="75" spans="1:14">
      <c r="C75" s="262"/>
      <c r="D75" s="106">
        <v>2.1556000000000002</v>
      </c>
      <c r="E75" s="106">
        <v>1</v>
      </c>
      <c r="F75" s="112">
        <v>9.8000000000000007</v>
      </c>
      <c r="G75" s="106">
        <v>11.6</v>
      </c>
      <c r="H75" s="106">
        <v>1</v>
      </c>
      <c r="I75" s="106">
        <v>8.0500000000000007</v>
      </c>
      <c r="J75" s="180">
        <f t="shared" si="15"/>
        <v>5.5089070328446101E-2</v>
      </c>
      <c r="K75" s="264"/>
      <c r="L75" s="264"/>
    </row>
    <row r="76" spans="1:14">
      <c r="A76" s="106" t="s">
        <v>430</v>
      </c>
      <c r="C76" s="261" t="s">
        <v>569</v>
      </c>
      <c r="D76" s="106">
        <v>2.5327000000000002</v>
      </c>
      <c r="E76" s="106">
        <v>1</v>
      </c>
      <c r="F76" s="112">
        <v>9.8000000000000007</v>
      </c>
      <c r="G76" s="106">
        <v>11.6</v>
      </c>
      <c r="H76" s="106">
        <v>1</v>
      </c>
      <c r="I76" s="106">
        <v>8.1</v>
      </c>
      <c r="J76" s="180">
        <f t="shared" si="15"/>
        <v>9.3773443360838205E-2</v>
      </c>
      <c r="K76" s="263">
        <f t="shared" ref="K76" si="18">(J76+J77)/2</f>
        <v>7.0113651227029006E-2</v>
      </c>
      <c r="L76" s="263">
        <f t="shared" ref="L76" si="19">(J76-J77)*100/K76</f>
        <v>67.489830353288696</v>
      </c>
    </row>
    <row r="77" spans="1:14">
      <c r="C77" s="262"/>
      <c r="D77" s="106">
        <v>2.5562999999999998</v>
      </c>
      <c r="E77" s="106">
        <v>1</v>
      </c>
      <c r="F77" s="112">
        <v>9.8000000000000007</v>
      </c>
      <c r="G77" s="106">
        <v>11.6</v>
      </c>
      <c r="H77" s="106">
        <v>1</v>
      </c>
      <c r="I77" s="106">
        <v>8.0500000000000007</v>
      </c>
      <c r="J77" s="180">
        <f t="shared" si="15"/>
        <v>4.64538590932198E-2</v>
      </c>
      <c r="K77" s="264"/>
      <c r="L77" s="264"/>
    </row>
    <row r="78" spans="1:14">
      <c r="C78" s="261" t="s">
        <v>570</v>
      </c>
      <c r="D78" s="106">
        <v>2.5341</v>
      </c>
      <c r="E78" s="106">
        <v>1</v>
      </c>
      <c r="F78" s="112">
        <v>9.48</v>
      </c>
      <c r="G78" s="106">
        <v>11.3</v>
      </c>
      <c r="H78" s="106">
        <v>1</v>
      </c>
      <c r="I78" s="106">
        <v>7.9</v>
      </c>
      <c r="J78" s="180">
        <f t="shared" si="15"/>
        <v>0.22493192849532301</v>
      </c>
      <c r="K78" s="263">
        <f t="shared" ref="K78" si="20">(J78+J79)/2</f>
        <v>0.15959459067144199</v>
      </c>
      <c r="L78" s="263">
        <f t="shared" ref="L78" si="21">(J78-J79)*100/K78</f>
        <v>81.879138320410306</v>
      </c>
    </row>
    <row r="79" spans="1:14">
      <c r="C79" s="262"/>
      <c r="D79" s="106">
        <v>2.5196999999999998</v>
      </c>
      <c r="E79" s="106">
        <v>1</v>
      </c>
      <c r="F79" s="112">
        <v>9.5500000000000007</v>
      </c>
      <c r="G79" s="106">
        <v>11.3</v>
      </c>
      <c r="H79" s="106">
        <v>1</v>
      </c>
      <c r="I79" s="106">
        <v>7.9</v>
      </c>
      <c r="J79" s="180">
        <f t="shared" ref="J79:J81" si="22">((G79-F79)*100*E79/D79/10*250/50*100/1000-(G79-I79)*100*H79/D79/10*250/1000)*0.95</f>
        <v>9.4257252847560494E-2</v>
      </c>
      <c r="K79" s="264"/>
      <c r="L79" s="264"/>
    </row>
    <row r="80" spans="1:14">
      <c r="C80" s="261" t="s">
        <v>571</v>
      </c>
      <c r="D80" s="106">
        <v>2.5682999999999998</v>
      </c>
      <c r="E80" s="106">
        <v>1</v>
      </c>
      <c r="F80" s="112">
        <v>9.3000000000000007</v>
      </c>
      <c r="G80" s="106">
        <v>11.3</v>
      </c>
      <c r="H80" s="106">
        <v>1</v>
      </c>
      <c r="I80" s="106">
        <v>8</v>
      </c>
      <c r="J80" s="180">
        <f t="shared" si="22"/>
        <v>0.64731534478059405</v>
      </c>
      <c r="K80" s="263">
        <f t="shared" ref="K80" si="23">(J80+J81)/2</f>
        <v>0.32365767239029702</v>
      </c>
      <c r="L80" s="263">
        <f t="shared" ref="L80" si="24">(J80-J81)*100/K80</f>
        <v>200</v>
      </c>
    </row>
    <row r="81" spans="1:12">
      <c r="C81" s="262"/>
      <c r="D81" s="106">
        <v>2.5196999999999998</v>
      </c>
      <c r="E81" s="106">
        <v>1</v>
      </c>
      <c r="F81" s="112">
        <v>9.5500000000000007</v>
      </c>
      <c r="G81" s="106">
        <v>11.3</v>
      </c>
      <c r="H81" s="106">
        <v>1</v>
      </c>
      <c r="I81" s="106">
        <v>7.8</v>
      </c>
      <c r="J81" s="180">
        <f t="shared" si="22"/>
        <v>0</v>
      </c>
      <c r="K81" s="264"/>
      <c r="L81" s="264"/>
    </row>
    <row r="82" spans="1:12">
      <c r="D82" s="106">
        <v>2.7530000000000001</v>
      </c>
      <c r="E82" s="106">
        <v>2</v>
      </c>
      <c r="F82" s="112">
        <v>7.4</v>
      </c>
      <c r="G82" s="106">
        <v>11.5</v>
      </c>
      <c r="H82" s="106">
        <v>1</v>
      </c>
      <c r="I82" s="106">
        <v>9.15</v>
      </c>
      <c r="J82" s="180">
        <f t="shared" ref="J82:J86" si="25">(G82*50*E82/D82/F82-G82*25*H82/(D82*I82))*0.95</f>
        <v>42.784383712015597</v>
      </c>
    </row>
    <row r="83" spans="1:12">
      <c r="D83" s="106">
        <v>2.5640999999999998</v>
      </c>
      <c r="E83" s="106">
        <v>2</v>
      </c>
      <c r="F83" s="112">
        <v>16.100000000000001</v>
      </c>
      <c r="G83" s="106">
        <v>11.3</v>
      </c>
      <c r="H83" s="106">
        <v>2</v>
      </c>
      <c r="I83" s="106">
        <v>8.8000000000000007</v>
      </c>
      <c r="J83" s="180">
        <f t="shared" si="25"/>
        <v>2.2162553924270498</v>
      </c>
      <c r="K83" s="263">
        <f t="shared" ref="K83" si="26">(J83+J84)/2</f>
        <v>2.2945567602442298</v>
      </c>
      <c r="L83" s="263">
        <f t="shared" ref="L83" si="27">(J83-J84)*100/K83</f>
        <v>-6.8249667363940798</v>
      </c>
    </row>
    <row r="84" spans="1:12">
      <c r="D84" s="106">
        <v>2.5705</v>
      </c>
      <c r="E84" s="106">
        <v>2</v>
      </c>
      <c r="F84" s="112">
        <v>16</v>
      </c>
      <c r="G84" s="106">
        <v>11.3</v>
      </c>
      <c r="H84" s="106">
        <v>2</v>
      </c>
      <c r="I84" s="106">
        <v>8.8000000000000007</v>
      </c>
      <c r="J84" s="180">
        <f t="shared" si="25"/>
        <v>2.3728581280614001</v>
      </c>
      <c r="K84" s="264"/>
      <c r="L84" s="264"/>
    </row>
    <row r="85" spans="1:12">
      <c r="C85" s="261" t="s">
        <v>572</v>
      </c>
      <c r="D85" s="106">
        <v>2.5085000000000002</v>
      </c>
      <c r="E85" s="106">
        <v>2</v>
      </c>
      <c r="F85" s="112">
        <v>8.4499999999999993</v>
      </c>
      <c r="G85" s="106">
        <v>11.35</v>
      </c>
      <c r="H85" s="106">
        <v>1</v>
      </c>
      <c r="I85" s="106">
        <v>14.65</v>
      </c>
      <c r="J85" s="180">
        <f t="shared" si="25"/>
        <v>43.533338508030198</v>
      </c>
      <c r="K85" s="263">
        <f t="shared" ref="K85" si="28">(J85+J86)/2</f>
        <v>43.769091088418001</v>
      </c>
      <c r="L85" s="263">
        <f t="shared" ref="L85" si="29">(J85-J86)*100/K85</f>
        <v>-1.0772560020106701</v>
      </c>
    </row>
    <row r="86" spans="1:12">
      <c r="C86" s="262"/>
      <c r="D86" s="106">
        <v>2.5657999999999999</v>
      </c>
      <c r="E86" s="106">
        <v>2</v>
      </c>
      <c r="F86" s="112">
        <v>8.15</v>
      </c>
      <c r="G86" s="106">
        <v>11.35</v>
      </c>
      <c r="H86" s="106">
        <v>1</v>
      </c>
      <c r="I86" s="106">
        <v>13.9</v>
      </c>
      <c r="J86" s="180">
        <f t="shared" si="25"/>
        <v>44.004843668805698</v>
      </c>
      <c r="K86" s="264"/>
      <c r="L86" s="264"/>
    </row>
    <row r="87" spans="1:12">
      <c r="D87" s="106">
        <v>2.5537999999999998</v>
      </c>
      <c r="E87" s="106">
        <v>1</v>
      </c>
      <c r="F87" s="112">
        <v>6.55</v>
      </c>
      <c r="G87" s="106">
        <v>11.1</v>
      </c>
      <c r="H87" s="106">
        <v>1</v>
      </c>
      <c r="I87" s="106">
        <v>8.5</v>
      </c>
      <c r="J87" s="180">
        <f>((G87-F87)*100*E87/D87/10*250/50*100/1000-(G87-I87)*100*H87/D87/10*250/1000)*0.95</f>
        <v>6.0449134622914897</v>
      </c>
    </row>
    <row r="89" spans="1:12">
      <c r="C89" s="261" t="s">
        <v>573</v>
      </c>
      <c r="D89" s="106">
        <v>2.8294000000000001</v>
      </c>
      <c r="E89" s="106">
        <v>1</v>
      </c>
      <c r="F89" s="112">
        <v>6.85</v>
      </c>
      <c r="G89" s="106">
        <v>11.3</v>
      </c>
      <c r="H89" s="106">
        <v>1</v>
      </c>
      <c r="I89" s="106">
        <v>14.95</v>
      </c>
      <c r="J89" s="180">
        <f>((G89-F89)*100*E89/D89/10*250/50*100/1000-G89*25*H89/(D89*I89))*0.95</f>
        <v>1.1260320150129299</v>
      </c>
      <c r="K89" s="263">
        <f t="shared" ref="K89" si="30">(J89+J90)/2</f>
        <v>1.12127691223357</v>
      </c>
      <c r="L89" s="263">
        <f t="shared" ref="L89" si="31">(J89-J90)*100/K89</f>
        <v>0.84815851061944503</v>
      </c>
    </row>
    <row r="90" spans="1:12">
      <c r="A90" s="106" t="s">
        <v>574</v>
      </c>
      <c r="C90" s="262"/>
      <c r="D90" s="106">
        <v>2.8534999999999999</v>
      </c>
      <c r="E90" s="106">
        <v>1</v>
      </c>
      <c r="F90" s="112">
        <v>6.85</v>
      </c>
      <c r="G90" s="106">
        <v>11.3</v>
      </c>
      <c r="H90" s="106">
        <v>1</v>
      </c>
      <c r="I90" s="106">
        <v>14.95</v>
      </c>
      <c r="J90" s="180">
        <f>((G90-F90)*100*E90/D90/10*250/50*100/1000-G90*25*H90/(D90*I90))*0.95</f>
        <v>1.11652180945421</v>
      </c>
      <c r="K90" s="264"/>
      <c r="L90" s="264"/>
    </row>
    <row r="91" spans="1:12">
      <c r="A91" s="106">
        <v>9.9</v>
      </c>
      <c r="C91" s="261" t="s">
        <v>575</v>
      </c>
      <c r="D91" s="106">
        <v>2.7547000000000001</v>
      </c>
      <c r="E91" s="106">
        <v>1</v>
      </c>
      <c r="F91" s="112">
        <v>9.5</v>
      </c>
      <c r="G91" s="106">
        <v>11.3</v>
      </c>
      <c r="H91" s="106">
        <v>1</v>
      </c>
      <c r="I91" s="106">
        <v>10.6</v>
      </c>
      <c r="J91" s="180">
        <f>((G91-F91)*100*E91/D91/10*250/50*100/1000-(G91-I91)*100*H91/D91/10*250/1000)*0.95</f>
        <v>2.5002722619523001</v>
      </c>
      <c r="K91" s="263">
        <f t="shared" ref="K91" si="32">(J91+J92)/2</f>
        <v>2.4531463701309701</v>
      </c>
      <c r="L91" s="263">
        <f t="shared" ref="L91" si="33">(J91-J92)*100/K91</f>
        <v>3.8420774557218098</v>
      </c>
    </row>
    <row r="92" spans="1:12">
      <c r="A92" s="106" t="s">
        <v>430</v>
      </c>
      <c r="C92" s="262"/>
      <c r="D92" s="106">
        <v>2.7639</v>
      </c>
      <c r="E92" s="106">
        <v>1</v>
      </c>
      <c r="F92" s="112">
        <v>9.5</v>
      </c>
      <c r="G92" s="106">
        <v>11.3</v>
      </c>
      <c r="H92" s="106">
        <v>1</v>
      </c>
      <c r="I92" s="106">
        <v>10.5</v>
      </c>
      <c r="J92" s="180">
        <f t="shared" ref="J92" si="34">((G92-F92)*100*E92/D92/10*250/50*100/1000-(G92-I92)*100*H92/D92/10*250/1000)*0.95</f>
        <v>2.4060204783096402</v>
      </c>
      <c r="K92" s="264"/>
      <c r="L92" s="264"/>
    </row>
    <row r="93" spans="1:12">
      <c r="C93" s="261" t="s">
        <v>576</v>
      </c>
      <c r="D93" s="106">
        <v>2.5358999999999998</v>
      </c>
      <c r="E93" s="106">
        <v>1</v>
      </c>
      <c r="F93" s="112">
        <v>11.5</v>
      </c>
      <c r="G93" s="106">
        <v>11</v>
      </c>
      <c r="H93" s="106">
        <v>1</v>
      </c>
      <c r="I93" s="180">
        <v>6.02</v>
      </c>
      <c r="J93" s="180">
        <f t="shared" ref="J93:J94" si="35">(G93*50*E93/D93/F93-G93*25*H93/(D93*I93))*0.95</f>
        <v>0.80356979451801902</v>
      </c>
      <c r="K93" s="183">
        <f t="shared" ref="K93" si="36">(J93+J94)/2</f>
        <v>0.77137249642015804</v>
      </c>
      <c r="L93" s="183">
        <f t="shared" ref="L93" si="37">(J93-J94)*100/K93</f>
        <v>8.3480544736259397</v>
      </c>
    </row>
    <row r="94" spans="1:12">
      <c r="C94" s="262"/>
      <c r="D94" s="106">
        <v>2.5709</v>
      </c>
      <c r="E94" s="106">
        <v>1</v>
      </c>
      <c r="F94" s="112">
        <v>11.7</v>
      </c>
      <c r="G94" s="106">
        <v>11</v>
      </c>
      <c r="H94" s="106">
        <v>1</v>
      </c>
      <c r="I94" s="180">
        <v>6.11</v>
      </c>
      <c r="J94" s="180">
        <f t="shared" si="35"/>
        <v>0.73917519832229595</v>
      </c>
      <c r="K94" s="184"/>
      <c r="L94" s="184"/>
    </row>
  </sheetData>
  <mergeCells count="131">
    <mergeCell ref="W7:W8"/>
    <mergeCell ref="W9:W10"/>
    <mergeCell ref="W11:W12"/>
    <mergeCell ref="W13:W14"/>
    <mergeCell ref="W15:W20"/>
    <mergeCell ref="W21:W26"/>
    <mergeCell ref="X11:X12"/>
    <mergeCell ref="X13:X14"/>
    <mergeCell ref="X15:X20"/>
    <mergeCell ref="X21:X26"/>
    <mergeCell ref="L83:L84"/>
    <mergeCell ref="L85:L86"/>
    <mergeCell ref="L89:L90"/>
    <mergeCell ref="L91:L92"/>
    <mergeCell ref="O5:O6"/>
    <mergeCell ref="O7:O8"/>
    <mergeCell ref="O9:O10"/>
    <mergeCell ref="O11:O12"/>
    <mergeCell ref="O13:O14"/>
    <mergeCell ref="O15:O20"/>
    <mergeCell ref="L60:L61"/>
    <mergeCell ref="L62:L63"/>
    <mergeCell ref="L64:L65"/>
    <mergeCell ref="L70:L71"/>
    <mergeCell ref="L72:L73"/>
    <mergeCell ref="L74:L75"/>
    <mergeCell ref="L76:L77"/>
    <mergeCell ref="L78:L79"/>
    <mergeCell ref="L80:L8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K74:K75"/>
    <mergeCell ref="K76:K77"/>
    <mergeCell ref="K78:K79"/>
    <mergeCell ref="K80:K81"/>
    <mergeCell ref="K83:K84"/>
    <mergeCell ref="K85:K86"/>
    <mergeCell ref="K89:K90"/>
    <mergeCell ref="K91:K92"/>
    <mergeCell ref="L2:L3"/>
    <mergeCell ref="L4:L5"/>
    <mergeCell ref="L6:L7"/>
    <mergeCell ref="L8:L9"/>
    <mergeCell ref="L10:L11"/>
    <mergeCell ref="L12:L13"/>
    <mergeCell ref="L14:L15"/>
    <mergeCell ref="L20:L21"/>
    <mergeCell ref="L26:L27"/>
    <mergeCell ref="L28:L29"/>
    <mergeCell ref="L30:L31"/>
    <mergeCell ref="L32:L33"/>
    <mergeCell ref="L34:L35"/>
    <mergeCell ref="L36:L37"/>
    <mergeCell ref="L38:L39"/>
    <mergeCell ref="L40:L41"/>
    <mergeCell ref="K52:K53"/>
    <mergeCell ref="K54:K55"/>
    <mergeCell ref="K56:K57"/>
    <mergeCell ref="K58:K59"/>
    <mergeCell ref="K60:K61"/>
    <mergeCell ref="K62:K63"/>
    <mergeCell ref="K64:K65"/>
    <mergeCell ref="K70:K71"/>
    <mergeCell ref="K72:K73"/>
    <mergeCell ref="C89:C90"/>
    <mergeCell ref="C91:C92"/>
    <mergeCell ref="C93:C94"/>
    <mergeCell ref="K2:K3"/>
    <mergeCell ref="K4:K5"/>
    <mergeCell ref="K6:K7"/>
    <mergeCell ref="K8:K9"/>
    <mergeCell ref="K10:K11"/>
    <mergeCell ref="K12:K13"/>
    <mergeCell ref="K14:K15"/>
    <mergeCell ref="K20:K21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C62:C63"/>
    <mergeCell ref="C64:C65"/>
    <mergeCell ref="C70:C71"/>
    <mergeCell ref="C72:C73"/>
    <mergeCell ref="C74:C75"/>
    <mergeCell ref="C76:C77"/>
    <mergeCell ref="C78:C79"/>
    <mergeCell ref="C80:C81"/>
    <mergeCell ref="C85:C86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R1:T1"/>
    <mergeCell ref="C2:C3"/>
    <mergeCell ref="C4:C5"/>
    <mergeCell ref="C6:C7"/>
    <mergeCell ref="C8:C9"/>
    <mergeCell ref="C10:C11"/>
    <mergeCell ref="C12:C13"/>
    <mergeCell ref="C14:C15"/>
    <mergeCell ref="C20:C21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FF00"/>
    <pageSetUpPr fitToPage="1"/>
  </sheetPr>
  <dimension ref="A1:Z464"/>
  <sheetViews>
    <sheetView zoomScale="160" zoomScaleNormal="160" workbookViewId="0">
      <pane ySplit="1" topLeftCell="A445" activePane="bottomLeft" state="frozen"/>
      <selection pane="bottomLeft" activeCell="H461" sqref="H461"/>
    </sheetView>
  </sheetViews>
  <sheetFormatPr defaultColWidth="9" defaultRowHeight="14.25"/>
  <cols>
    <col min="1" max="1" width="8.75" style="93" customWidth="1"/>
    <col min="2" max="2" width="8.125" style="93" hidden="1" customWidth="1"/>
    <col min="3" max="3" width="9" style="93"/>
    <col min="4" max="4" width="8.375" style="93" customWidth="1"/>
    <col min="5" max="5" width="7.75" style="93" customWidth="1"/>
    <col min="6" max="6" width="8.125" style="93" hidden="1" customWidth="1"/>
    <col min="7" max="7" width="2.875" style="93" hidden="1" customWidth="1"/>
    <col min="8" max="8" width="7.5" style="160" customWidth="1"/>
    <col min="9" max="9" width="9.625" style="93" customWidth="1"/>
    <col min="10" max="10" width="8.75" style="161" customWidth="1"/>
    <col min="11" max="15" width="8.75" style="162" customWidth="1"/>
    <col min="16" max="16" width="11.375" style="160" customWidth="1"/>
    <col min="17" max="17" width="10.375" style="93" customWidth="1"/>
    <col min="18" max="18" width="9" style="93"/>
    <col min="19" max="19" width="9.375" style="93"/>
    <col min="20" max="20" width="7.75" style="93" customWidth="1"/>
    <col min="21" max="21" width="2" style="93" hidden="1" customWidth="1"/>
    <col min="22" max="22" width="3.125" style="93" hidden="1" customWidth="1"/>
    <col min="23" max="23" width="7.75" style="93" customWidth="1"/>
    <col min="24" max="24" width="10.25" style="93" customWidth="1"/>
    <col min="25" max="25" width="9.875" style="93" customWidth="1"/>
    <col min="26" max="26" width="8.75" style="160" customWidth="1"/>
    <col min="27" max="27" width="9.875" style="93" customWidth="1"/>
    <col min="28" max="28" width="9.5" style="93" customWidth="1"/>
    <col min="29" max="16384" width="9" style="93"/>
  </cols>
  <sheetData>
    <row r="1" spans="1:26" ht="57" customHeight="1">
      <c r="A1" s="163" t="s">
        <v>523</v>
      </c>
      <c r="B1" s="163" t="s">
        <v>408</v>
      </c>
      <c r="C1" s="163"/>
      <c r="D1" s="163" t="s">
        <v>409</v>
      </c>
      <c r="E1" s="164" t="s">
        <v>524</v>
      </c>
      <c r="F1" s="270" t="s">
        <v>410</v>
      </c>
      <c r="G1" s="270"/>
      <c r="H1" s="270"/>
      <c r="I1" s="164" t="s">
        <v>526</v>
      </c>
      <c r="J1" s="167" t="s">
        <v>577</v>
      </c>
      <c r="K1" s="168" t="s">
        <v>178</v>
      </c>
      <c r="L1" s="168" t="s">
        <v>530</v>
      </c>
      <c r="M1" s="168"/>
      <c r="N1" s="168"/>
      <c r="O1" s="168"/>
      <c r="P1" s="160" t="s">
        <v>531</v>
      </c>
      <c r="Q1" s="93" t="s">
        <v>408</v>
      </c>
      <c r="S1" s="93" t="s">
        <v>409</v>
      </c>
      <c r="T1" s="172" t="s">
        <v>524</v>
      </c>
      <c r="U1" s="271" t="s">
        <v>410</v>
      </c>
      <c r="V1" s="271"/>
      <c r="W1" s="271"/>
      <c r="X1" s="172" t="s">
        <v>532</v>
      </c>
      <c r="Y1" s="172" t="s">
        <v>533</v>
      </c>
      <c r="Z1" s="173" t="s">
        <v>534</v>
      </c>
    </row>
    <row r="2" spans="1:26">
      <c r="A2" s="93">
        <v>3.4</v>
      </c>
      <c r="C2" s="258" t="s">
        <v>578</v>
      </c>
      <c r="D2" s="93">
        <v>5.0289999999999999</v>
      </c>
      <c r="E2" s="93">
        <v>1</v>
      </c>
      <c r="H2" s="160">
        <v>9.0500000000000007</v>
      </c>
      <c r="I2" s="93">
        <v>11.2</v>
      </c>
      <c r="J2" s="161">
        <f t="shared" ref="J2:J16" si="0">I2*E2*100/D2/H2*250/50*100/1000</f>
        <v>12.3</v>
      </c>
      <c r="K2" s="274">
        <f>(J2+J3)/2</f>
        <v>12.16</v>
      </c>
      <c r="L2" s="274">
        <f>J2-J3</f>
        <v>0.28000000000000103</v>
      </c>
    </row>
    <row r="3" spans="1:26">
      <c r="C3" s="258"/>
      <c r="D3" s="93">
        <v>5.1184000000000003</v>
      </c>
      <c r="E3" s="93">
        <v>1</v>
      </c>
      <c r="H3" s="160">
        <v>9.1</v>
      </c>
      <c r="I3" s="93">
        <v>11.2</v>
      </c>
      <c r="J3" s="161">
        <f t="shared" si="0"/>
        <v>12.02</v>
      </c>
      <c r="K3" s="274"/>
      <c r="L3" s="274"/>
    </row>
    <row r="4" spans="1:26">
      <c r="C4" s="272" t="s">
        <v>579</v>
      </c>
      <c r="D4" s="165">
        <v>10.1252</v>
      </c>
      <c r="E4" s="165">
        <v>1</v>
      </c>
      <c r="F4" s="165"/>
      <c r="G4" s="165"/>
      <c r="H4" s="165">
        <v>10.58</v>
      </c>
      <c r="I4" s="165">
        <v>10.88</v>
      </c>
      <c r="J4" s="161">
        <f t="shared" si="0"/>
        <v>5.08</v>
      </c>
      <c r="K4" s="274">
        <f>(J4+J5)/2</f>
        <v>27.96</v>
      </c>
      <c r="L4" s="274">
        <f>J4-J5</f>
        <v>-45.76</v>
      </c>
    </row>
    <row r="5" spans="1:26">
      <c r="C5" s="272"/>
      <c r="D5" s="165">
        <v>1.1145</v>
      </c>
      <c r="E5" s="165">
        <v>1</v>
      </c>
      <c r="F5" s="165"/>
      <c r="G5" s="165"/>
      <c r="H5" s="165">
        <v>9.6</v>
      </c>
      <c r="I5" s="165">
        <v>10.88</v>
      </c>
      <c r="J5" s="161">
        <f t="shared" si="0"/>
        <v>50.84</v>
      </c>
      <c r="K5" s="274"/>
      <c r="L5" s="274"/>
    </row>
    <row r="6" spans="1:26">
      <c r="C6" s="273" t="s">
        <v>421</v>
      </c>
      <c r="D6" s="165">
        <v>1.2950999999999999</v>
      </c>
      <c r="E6" s="165">
        <v>1</v>
      </c>
      <c r="F6" s="165"/>
      <c r="G6" s="165"/>
      <c r="H6" s="165">
        <v>9.48</v>
      </c>
      <c r="I6" s="165">
        <v>10.92</v>
      </c>
      <c r="J6" s="161">
        <f t="shared" si="0"/>
        <v>44.47</v>
      </c>
      <c r="K6" s="274">
        <f>(J6+J7)/2</f>
        <v>44.04</v>
      </c>
      <c r="L6" s="274">
        <f>J6-J7</f>
        <v>0.85999999999999899</v>
      </c>
    </row>
    <row r="7" spans="1:26">
      <c r="C7" s="273"/>
      <c r="D7" s="165">
        <v>1.3318000000000001</v>
      </c>
      <c r="E7" s="165">
        <v>1</v>
      </c>
      <c r="F7" s="165"/>
      <c r="G7" s="165"/>
      <c r="H7" s="165">
        <v>9.4</v>
      </c>
      <c r="I7" s="165">
        <v>10.92</v>
      </c>
      <c r="J7" s="161">
        <f t="shared" si="0"/>
        <v>43.61</v>
      </c>
      <c r="K7" s="274"/>
      <c r="L7" s="274"/>
    </row>
    <row r="8" spans="1:26">
      <c r="C8" s="273" t="s">
        <v>580</v>
      </c>
      <c r="D8" s="165">
        <v>1.1599999999999999</v>
      </c>
      <c r="E8" s="165">
        <v>1</v>
      </c>
      <c r="F8" s="165"/>
      <c r="G8" s="165"/>
      <c r="H8" s="165">
        <v>9.52</v>
      </c>
      <c r="I8" s="165">
        <v>10.88</v>
      </c>
      <c r="J8" s="161">
        <f t="shared" si="0"/>
        <v>49.26</v>
      </c>
      <c r="K8" s="274">
        <f>(J8+J9)/2</f>
        <v>49.36</v>
      </c>
      <c r="L8" s="274">
        <f>J8-J9</f>
        <v>-0.20000000000000301</v>
      </c>
    </row>
    <row r="9" spans="1:26">
      <c r="C9" s="273"/>
      <c r="D9" s="165">
        <v>1.1516</v>
      </c>
      <c r="E9" s="165">
        <v>1</v>
      </c>
      <c r="F9" s="165"/>
      <c r="G9" s="165"/>
      <c r="H9" s="165">
        <v>9.5500000000000007</v>
      </c>
      <c r="I9" s="165">
        <v>10.88</v>
      </c>
      <c r="J9" s="161">
        <f t="shared" si="0"/>
        <v>49.46</v>
      </c>
      <c r="K9" s="274"/>
      <c r="L9" s="274"/>
    </row>
    <row r="10" spans="1:26">
      <c r="C10" s="165" t="s">
        <v>581</v>
      </c>
      <c r="D10" s="165">
        <v>5.3215000000000003</v>
      </c>
      <c r="E10" s="165">
        <v>2</v>
      </c>
      <c r="F10" s="165"/>
      <c r="G10" s="165"/>
      <c r="H10" s="165">
        <v>9.5</v>
      </c>
      <c r="I10" s="165">
        <v>10.7</v>
      </c>
      <c r="J10" s="161">
        <f>I10*E10*100/D10/H10*250/50*100/1000*0.95</f>
        <v>20.11</v>
      </c>
      <c r="K10" s="163"/>
      <c r="L10" s="163"/>
    </row>
    <row r="11" spans="1:26">
      <c r="C11" s="165"/>
      <c r="D11" s="165">
        <v>5.3068</v>
      </c>
      <c r="E11" s="165">
        <v>2</v>
      </c>
      <c r="F11" s="165"/>
      <c r="G11" s="165"/>
      <c r="H11" s="165">
        <v>9.5500000000000007</v>
      </c>
      <c r="I11" s="165">
        <v>10.7</v>
      </c>
      <c r="J11" s="161">
        <f>I11*E11*100/D11/H11*250/50*100/1000*0.95</f>
        <v>20.059999999999999</v>
      </c>
      <c r="K11" s="163">
        <v>20.100000000000001</v>
      </c>
      <c r="L11" s="163">
        <v>0.05</v>
      </c>
    </row>
    <row r="12" spans="1:26">
      <c r="C12" s="165"/>
      <c r="D12" s="165">
        <v>5.2215999999999996</v>
      </c>
      <c r="E12" s="165">
        <v>2</v>
      </c>
      <c r="F12" s="165"/>
      <c r="G12" s="165"/>
      <c r="H12" s="165">
        <v>9.6999999999999993</v>
      </c>
      <c r="I12" s="165">
        <v>10.7</v>
      </c>
      <c r="J12" s="161">
        <f>I12*E12*100/D12/H12*250/50*100/1000*0.95</f>
        <v>20.07</v>
      </c>
      <c r="K12" s="163"/>
      <c r="L12" s="163"/>
    </row>
    <row r="13" spans="1:26">
      <c r="C13" s="165"/>
      <c r="D13" s="165">
        <v>5.3068</v>
      </c>
      <c r="E13" s="165">
        <v>2</v>
      </c>
      <c r="F13" s="165"/>
      <c r="G13" s="165"/>
      <c r="H13" s="165">
        <v>9.5500000000000007</v>
      </c>
      <c r="I13" s="165">
        <v>10.7</v>
      </c>
      <c r="J13" s="161">
        <f>I13*E13*100/D13/H13*250/50*100/1000*0.95</f>
        <v>20.059999999999999</v>
      </c>
      <c r="K13" s="274">
        <f>(J13+J14)/2</f>
        <v>20.065000000000001</v>
      </c>
      <c r="L13" s="274">
        <f>J13-J14</f>
        <v>-1.00000000000016E-2</v>
      </c>
    </row>
    <row r="14" spans="1:26">
      <c r="C14" s="165"/>
      <c r="D14" s="165">
        <v>5.2215999999999996</v>
      </c>
      <c r="E14" s="165">
        <v>2</v>
      </c>
      <c r="F14" s="165"/>
      <c r="G14" s="165"/>
      <c r="H14" s="165">
        <v>9.6999999999999993</v>
      </c>
      <c r="I14" s="165">
        <v>10.7</v>
      </c>
      <c r="J14" s="161">
        <f>I14*E14*100/D14/H14*250/50*100/1000*0.95</f>
        <v>20.07</v>
      </c>
      <c r="K14" s="274"/>
      <c r="L14" s="274"/>
    </row>
    <row r="15" spans="1:26">
      <c r="A15" s="93">
        <v>3.18</v>
      </c>
      <c r="C15" s="274" t="s">
        <v>582</v>
      </c>
      <c r="D15" s="163">
        <v>2.5156999999999998</v>
      </c>
      <c r="E15" s="163">
        <v>2.5</v>
      </c>
      <c r="F15" s="163"/>
      <c r="G15" s="163"/>
      <c r="H15" s="163">
        <v>7.73</v>
      </c>
      <c r="I15" s="163">
        <v>10.88</v>
      </c>
      <c r="J15" s="169">
        <f t="shared" si="0"/>
        <v>69.94</v>
      </c>
      <c r="K15" s="274">
        <f>(J15+J16)/2</f>
        <v>69.855000000000004</v>
      </c>
      <c r="L15" s="274">
        <f>J15-J16</f>
        <v>0.17000000000000201</v>
      </c>
    </row>
    <row r="16" spans="1:26">
      <c r="C16" s="274"/>
      <c r="D16" s="163">
        <v>2.3205</v>
      </c>
      <c r="E16" s="163">
        <v>2.5</v>
      </c>
      <c r="F16" s="163"/>
      <c r="G16" s="163"/>
      <c r="H16" s="163">
        <v>8.4</v>
      </c>
      <c r="I16" s="163">
        <v>10.88</v>
      </c>
      <c r="J16" s="169">
        <f t="shared" si="0"/>
        <v>69.77</v>
      </c>
      <c r="K16" s="274"/>
      <c r="L16" s="274"/>
    </row>
    <row r="17" spans="1:13">
      <c r="C17" s="258" t="s">
        <v>583</v>
      </c>
      <c r="D17" s="93">
        <v>0.86370000000000002</v>
      </c>
      <c r="E17" s="93">
        <v>1</v>
      </c>
      <c r="H17" s="160">
        <v>13.53</v>
      </c>
      <c r="I17" s="93">
        <v>10.88</v>
      </c>
      <c r="J17" s="161">
        <f t="shared" ref="J17:J25" si="1">I17*E17*100/D17/H17*250/50*100/1000</f>
        <v>46.55</v>
      </c>
      <c r="K17" s="274">
        <f>(J17+J18)/2</f>
        <v>46.625</v>
      </c>
      <c r="L17" s="274">
        <f>J17-J18</f>
        <v>-0.15000000000000599</v>
      </c>
    </row>
    <row r="18" spans="1:13">
      <c r="C18" s="258"/>
      <c r="D18" s="93">
        <v>0.88249999999999995</v>
      </c>
      <c r="E18" s="93">
        <v>1</v>
      </c>
      <c r="H18" s="160">
        <v>13.2</v>
      </c>
      <c r="I18" s="93">
        <v>10.88</v>
      </c>
      <c r="J18" s="161">
        <f t="shared" si="1"/>
        <v>46.7</v>
      </c>
      <c r="K18" s="274"/>
      <c r="L18" s="274"/>
    </row>
    <row r="19" spans="1:13">
      <c r="C19" s="258" t="s">
        <v>584</v>
      </c>
      <c r="D19" s="93">
        <v>1.5117</v>
      </c>
      <c r="E19" s="93">
        <v>1</v>
      </c>
      <c r="H19" s="160">
        <v>13.53</v>
      </c>
      <c r="I19" s="93">
        <v>10.88</v>
      </c>
      <c r="J19" s="161">
        <f t="shared" si="1"/>
        <v>26.6</v>
      </c>
      <c r="K19" s="274">
        <f>(J19+J20)/2</f>
        <v>26.774999999999999</v>
      </c>
      <c r="L19" s="274">
        <f>J19-J20</f>
        <v>-0.34999999999999798</v>
      </c>
    </row>
    <row r="20" spans="1:13">
      <c r="C20" s="258"/>
      <c r="D20" s="93">
        <v>1.5176000000000001</v>
      </c>
      <c r="E20" s="93">
        <v>1</v>
      </c>
      <c r="H20" s="160">
        <v>13.3</v>
      </c>
      <c r="I20" s="93">
        <v>10.88</v>
      </c>
      <c r="J20" s="161">
        <f t="shared" si="1"/>
        <v>26.95</v>
      </c>
      <c r="K20" s="274"/>
      <c r="L20" s="274"/>
    </row>
    <row r="21" spans="1:13">
      <c r="A21" s="93">
        <v>4.4000000000000004</v>
      </c>
      <c r="C21" s="258" t="s">
        <v>585</v>
      </c>
      <c r="D21" s="93">
        <v>4.0076000000000001</v>
      </c>
      <c r="E21" s="93">
        <v>10</v>
      </c>
      <c r="H21" s="160">
        <v>13.48</v>
      </c>
      <c r="I21" s="93">
        <v>10.48</v>
      </c>
      <c r="J21" s="161">
        <f>I21*E21*100/D21/H21*250/50*100/1000*0.95</f>
        <v>92.15</v>
      </c>
      <c r="K21" s="274">
        <f>(J21+J22)/2</f>
        <v>92.3</v>
      </c>
      <c r="L21" s="274">
        <f>J21-J22</f>
        <v>-0.29999999999999699</v>
      </c>
    </row>
    <row r="22" spans="1:13">
      <c r="C22" s="258"/>
      <c r="D22" s="93">
        <v>4.0125000000000002</v>
      </c>
      <c r="E22" s="93">
        <v>10</v>
      </c>
      <c r="H22" s="160">
        <v>13.42</v>
      </c>
      <c r="I22" s="93">
        <v>10.48</v>
      </c>
      <c r="J22" s="161">
        <f>I22*E22*100/D22/H22*250/50*100/1000*0.95</f>
        <v>92.45</v>
      </c>
      <c r="K22" s="274"/>
      <c r="L22" s="274"/>
    </row>
    <row r="23" spans="1:13">
      <c r="C23" s="258" t="s">
        <v>586</v>
      </c>
      <c r="D23" s="93">
        <v>1.3387</v>
      </c>
      <c r="E23" s="93">
        <v>2</v>
      </c>
      <c r="H23" s="160">
        <v>13.3</v>
      </c>
      <c r="I23" s="93">
        <v>10.88</v>
      </c>
      <c r="J23" s="161">
        <f t="shared" si="1"/>
        <v>61.11</v>
      </c>
      <c r="K23" s="274">
        <f>(J23+J24)/2</f>
        <v>61.395000000000003</v>
      </c>
      <c r="L23" s="274">
        <f>J23-J24</f>
        <v>-0.56999999999999995</v>
      </c>
    </row>
    <row r="24" spans="1:13">
      <c r="C24" s="258"/>
      <c r="D24" s="93">
        <v>1.3569</v>
      </c>
      <c r="E24" s="93">
        <v>2</v>
      </c>
      <c r="H24" s="160">
        <v>13</v>
      </c>
      <c r="I24" s="93">
        <v>10.88</v>
      </c>
      <c r="J24" s="161">
        <f t="shared" si="1"/>
        <v>61.68</v>
      </c>
      <c r="K24" s="274"/>
      <c r="L24" s="274"/>
    </row>
    <row r="25" spans="1:13">
      <c r="A25" s="93">
        <v>4.1100000000000003</v>
      </c>
      <c r="C25" s="258" t="s">
        <v>587</v>
      </c>
      <c r="D25" s="93">
        <v>1.0728</v>
      </c>
      <c r="E25" s="93">
        <v>2</v>
      </c>
      <c r="H25" s="160">
        <v>11.6</v>
      </c>
      <c r="I25" s="93">
        <v>10.48</v>
      </c>
      <c r="J25" s="161">
        <f t="shared" si="1"/>
        <v>84.21</v>
      </c>
      <c r="K25" s="274">
        <f>(J25+J26)/2</f>
        <v>84.43</v>
      </c>
      <c r="L25" s="274">
        <f>J25-J26</f>
        <v>-0.44000000000001199</v>
      </c>
      <c r="M25" s="162" t="s">
        <v>588</v>
      </c>
    </row>
    <row r="26" spans="1:13">
      <c r="C26" s="258"/>
      <c r="D26" s="93">
        <v>1.1625000000000001</v>
      </c>
      <c r="E26" s="93">
        <v>2</v>
      </c>
      <c r="H26" s="160">
        <v>10.65</v>
      </c>
      <c r="I26" s="93">
        <v>10.48</v>
      </c>
      <c r="J26" s="161">
        <f t="shared" ref="J26:J38" si="2">I26*E26*100/D26/H26*250/50*100/1000</f>
        <v>84.65</v>
      </c>
      <c r="K26" s="274"/>
      <c r="L26" s="274"/>
      <c r="M26" s="162" t="s">
        <v>589</v>
      </c>
    </row>
    <row r="27" spans="1:13">
      <c r="C27" s="258" t="s">
        <v>590</v>
      </c>
      <c r="D27" s="93">
        <v>1.2402</v>
      </c>
      <c r="E27" s="93">
        <v>2</v>
      </c>
      <c r="H27" s="160">
        <v>13.7</v>
      </c>
      <c r="I27" s="93">
        <v>10.48</v>
      </c>
      <c r="J27" s="161">
        <f t="shared" si="2"/>
        <v>61.68</v>
      </c>
      <c r="K27" s="274">
        <f>(J27+J28)/2</f>
        <v>61.534999999999997</v>
      </c>
      <c r="L27" s="274">
        <f>J27-J28</f>
        <v>0.28999999999999898</v>
      </c>
    </row>
    <row r="28" spans="1:13">
      <c r="C28" s="258"/>
      <c r="D28" s="93">
        <v>1.2281</v>
      </c>
      <c r="E28" s="93">
        <v>2</v>
      </c>
      <c r="H28" s="160">
        <v>13.9</v>
      </c>
      <c r="I28" s="93">
        <v>10.48</v>
      </c>
      <c r="J28" s="161">
        <f t="shared" si="2"/>
        <v>61.39</v>
      </c>
      <c r="K28" s="274"/>
      <c r="L28" s="274"/>
    </row>
    <row r="29" spans="1:13">
      <c r="C29" s="258" t="s">
        <v>591</v>
      </c>
      <c r="D29" s="93">
        <v>1.0409999999999999</v>
      </c>
      <c r="E29" s="93">
        <v>1</v>
      </c>
      <c r="H29" s="160">
        <v>7.1</v>
      </c>
      <c r="I29" s="93">
        <v>10.88</v>
      </c>
      <c r="J29" s="161">
        <f t="shared" si="2"/>
        <v>73.599999999999994</v>
      </c>
      <c r="K29" s="274">
        <f>(J29+J30)/2</f>
        <v>72.984999999999999</v>
      </c>
      <c r="L29" s="274">
        <f>J29-J30</f>
        <v>1.22999999999999</v>
      </c>
    </row>
    <row r="30" spans="1:13">
      <c r="C30" s="258"/>
      <c r="D30" s="93">
        <v>1.0158</v>
      </c>
      <c r="E30" s="93">
        <v>1</v>
      </c>
      <c r="H30" s="160">
        <v>7.4</v>
      </c>
      <c r="I30" s="93">
        <v>10.88</v>
      </c>
      <c r="J30" s="161">
        <f t="shared" si="2"/>
        <v>72.37</v>
      </c>
      <c r="K30" s="274"/>
      <c r="L30" s="274"/>
    </row>
    <row r="31" spans="1:13">
      <c r="C31" s="258" t="s">
        <v>592</v>
      </c>
      <c r="D31" s="93">
        <v>1.0089999999999999</v>
      </c>
      <c r="E31" s="93">
        <v>1</v>
      </c>
      <c r="H31" s="160">
        <v>7.4</v>
      </c>
      <c r="I31" s="93">
        <v>10.88</v>
      </c>
      <c r="J31" s="161">
        <f t="shared" si="2"/>
        <v>72.86</v>
      </c>
      <c r="K31" s="274">
        <f>(J31+J32)/2</f>
        <v>73.415000000000006</v>
      </c>
      <c r="L31" s="274">
        <f>J31-J32</f>
        <v>-1.1100000000000001</v>
      </c>
    </row>
    <row r="32" spans="1:13">
      <c r="C32" s="258"/>
      <c r="D32" s="93">
        <v>1.0215000000000001</v>
      </c>
      <c r="E32" s="93">
        <v>1</v>
      </c>
      <c r="H32" s="160">
        <v>7.2</v>
      </c>
      <c r="I32" s="93">
        <v>10.88</v>
      </c>
      <c r="J32" s="161">
        <f t="shared" si="2"/>
        <v>73.97</v>
      </c>
      <c r="K32" s="274"/>
      <c r="L32" s="274"/>
    </row>
    <row r="33" spans="1:13">
      <c r="C33" s="258" t="s">
        <v>593</v>
      </c>
      <c r="D33" s="93">
        <v>1.2076</v>
      </c>
      <c r="E33" s="93">
        <v>2</v>
      </c>
      <c r="H33" s="160">
        <v>12.7</v>
      </c>
      <c r="I33" s="93">
        <v>10.88</v>
      </c>
      <c r="J33" s="161">
        <f t="shared" si="2"/>
        <v>70.94</v>
      </c>
      <c r="K33" s="274">
        <f>(J33+J34)/2</f>
        <v>71.355000000000004</v>
      </c>
      <c r="L33" s="274">
        <f>J33-J34</f>
        <v>-0.82999999999999796</v>
      </c>
    </row>
    <row r="34" spans="1:13">
      <c r="C34" s="258"/>
      <c r="D34" s="93">
        <v>1.2032</v>
      </c>
      <c r="E34" s="93">
        <v>2</v>
      </c>
      <c r="H34" s="160">
        <v>12.6</v>
      </c>
      <c r="I34" s="93">
        <v>10.88</v>
      </c>
      <c r="J34" s="161">
        <f t="shared" si="2"/>
        <v>71.77</v>
      </c>
      <c r="K34" s="274"/>
      <c r="L34" s="274"/>
    </row>
    <row r="35" spans="1:13">
      <c r="C35" s="258" t="s">
        <v>594</v>
      </c>
      <c r="D35" s="93">
        <v>0.54220000000000002</v>
      </c>
      <c r="E35" s="93">
        <v>1</v>
      </c>
      <c r="H35" s="160">
        <v>14.3</v>
      </c>
      <c r="I35" s="93">
        <v>11</v>
      </c>
      <c r="J35" s="161">
        <f t="shared" si="2"/>
        <v>70.94</v>
      </c>
      <c r="K35" s="274">
        <f>(J35+J36)/2</f>
        <v>70.930000000000007</v>
      </c>
      <c r="L35" s="274">
        <f>J35-J36</f>
        <v>1.9999999999996E-2</v>
      </c>
    </row>
    <row r="36" spans="1:13">
      <c r="C36" s="258"/>
      <c r="D36" s="93">
        <v>0.53120000000000001</v>
      </c>
      <c r="E36" s="93">
        <v>1</v>
      </c>
      <c r="H36" s="160">
        <v>14.6</v>
      </c>
      <c r="I36" s="93">
        <v>11</v>
      </c>
      <c r="J36" s="161">
        <f t="shared" si="2"/>
        <v>70.92</v>
      </c>
      <c r="K36" s="274"/>
      <c r="L36" s="274"/>
    </row>
    <row r="37" spans="1:13">
      <c r="A37" s="93">
        <v>4.18</v>
      </c>
      <c r="C37" s="258" t="s">
        <v>595</v>
      </c>
      <c r="D37" s="93">
        <v>2.5546000000000002</v>
      </c>
      <c r="E37" s="93">
        <v>1</v>
      </c>
      <c r="H37" s="160">
        <v>7.4</v>
      </c>
      <c r="I37" s="93">
        <v>11</v>
      </c>
      <c r="J37" s="161">
        <f t="shared" si="2"/>
        <v>29.09</v>
      </c>
      <c r="K37" s="274">
        <f>(J37+J38)/2</f>
        <v>29.61</v>
      </c>
      <c r="L37" s="274">
        <f>J37-J38</f>
        <v>-1.04</v>
      </c>
    </row>
    <row r="38" spans="1:13">
      <c r="C38" s="258"/>
      <c r="D38" s="93">
        <v>2.5244</v>
      </c>
      <c r="E38" s="93">
        <v>1</v>
      </c>
      <c r="H38" s="160">
        <v>7.23</v>
      </c>
      <c r="I38" s="93">
        <v>11</v>
      </c>
      <c r="J38" s="161">
        <f t="shared" si="2"/>
        <v>30.13</v>
      </c>
      <c r="K38" s="274"/>
      <c r="L38" s="274"/>
    </row>
    <row r="39" spans="1:13">
      <c r="A39" s="166">
        <v>4.21</v>
      </c>
      <c r="B39" s="166"/>
      <c r="C39" s="275" t="s">
        <v>596</v>
      </c>
      <c r="D39" s="166">
        <v>2.1101999999999999</v>
      </c>
      <c r="E39" s="166">
        <v>1</v>
      </c>
      <c r="F39" s="166"/>
      <c r="G39" s="166"/>
      <c r="H39" s="166">
        <v>11.7</v>
      </c>
      <c r="I39" s="166">
        <v>10.9</v>
      </c>
      <c r="J39" s="170">
        <f>I39*E39*100/D39/H39*250/50*100/1000*0.95</f>
        <v>20.97</v>
      </c>
      <c r="K39" s="275">
        <f>(J39+J40)/2</f>
        <v>21.07</v>
      </c>
      <c r="L39" s="275">
        <f>J39-J40</f>
        <v>-0.20000000000000301</v>
      </c>
      <c r="M39" s="162">
        <v>0.21099999999999999</v>
      </c>
    </row>
    <row r="40" spans="1:13">
      <c r="A40" s="93" t="s">
        <v>597</v>
      </c>
      <c r="B40" s="166"/>
      <c r="C40" s="275"/>
      <c r="D40" s="166">
        <v>2.1453000000000002</v>
      </c>
      <c r="E40" s="166">
        <v>1</v>
      </c>
      <c r="F40" s="166"/>
      <c r="G40" s="166"/>
      <c r="H40" s="166">
        <v>11.4</v>
      </c>
      <c r="I40" s="166">
        <v>10.9</v>
      </c>
      <c r="J40" s="170">
        <f t="shared" ref="J40:J48" si="3">I40*E40*100/D40/H40*250/50*100/1000*0.95</f>
        <v>21.17</v>
      </c>
      <c r="K40" s="275"/>
      <c r="L40" s="275"/>
    </row>
    <row r="41" spans="1:13">
      <c r="A41" s="166"/>
      <c r="B41" s="166"/>
      <c r="C41" s="275" t="s">
        <v>598</v>
      </c>
      <c r="D41" s="166">
        <v>2.1450999999999998</v>
      </c>
      <c r="E41" s="166">
        <v>1</v>
      </c>
      <c r="F41" s="166"/>
      <c r="G41" s="166"/>
      <c r="H41" s="166">
        <v>8.35</v>
      </c>
      <c r="I41" s="166">
        <v>10.9</v>
      </c>
      <c r="J41" s="170">
        <f t="shared" si="3"/>
        <v>28.91</v>
      </c>
      <c r="K41" s="275">
        <f>(J41+J42)/2</f>
        <v>28.78</v>
      </c>
      <c r="L41" s="275">
        <f>J41-J42</f>
        <v>0.26000000000000201</v>
      </c>
      <c r="M41" s="162">
        <v>0.28799999999999998</v>
      </c>
    </row>
    <row r="42" spans="1:13">
      <c r="A42" s="166"/>
      <c r="B42" s="166"/>
      <c r="C42" s="275"/>
      <c r="D42" s="166">
        <v>2.0535999999999999</v>
      </c>
      <c r="E42" s="166">
        <v>1</v>
      </c>
      <c r="F42" s="166"/>
      <c r="G42" s="166"/>
      <c r="H42" s="166">
        <v>8.8000000000000007</v>
      </c>
      <c r="I42" s="166">
        <v>10.9</v>
      </c>
      <c r="J42" s="170">
        <f t="shared" si="3"/>
        <v>28.65</v>
      </c>
      <c r="K42" s="275"/>
      <c r="L42" s="275"/>
    </row>
    <row r="43" spans="1:13">
      <c r="A43" s="166"/>
      <c r="B43" s="166"/>
      <c r="C43" s="275" t="s">
        <v>599</v>
      </c>
      <c r="D43" s="166">
        <v>2.0853000000000002</v>
      </c>
      <c r="E43" s="166">
        <v>1</v>
      </c>
      <c r="F43" s="166"/>
      <c r="G43" s="166"/>
      <c r="H43" s="166">
        <v>9.1</v>
      </c>
      <c r="I43" s="166">
        <v>10.9</v>
      </c>
      <c r="J43" s="170">
        <f t="shared" si="3"/>
        <v>27.28</v>
      </c>
      <c r="K43" s="275">
        <f>(J43+J44)/2</f>
        <v>27.204999999999998</v>
      </c>
      <c r="L43" s="275">
        <f>J43-J44</f>
        <v>0.15000000000000199</v>
      </c>
      <c r="M43" s="162">
        <v>0.27200000000000002</v>
      </c>
    </row>
    <row r="44" spans="1:13">
      <c r="A44" s="166"/>
      <c r="B44" s="166"/>
      <c r="C44" s="275"/>
      <c r="D44" s="166">
        <v>2.1324999999999998</v>
      </c>
      <c r="E44" s="166">
        <v>1</v>
      </c>
      <c r="F44" s="166"/>
      <c r="G44" s="166"/>
      <c r="H44" s="166">
        <v>8.9499999999999993</v>
      </c>
      <c r="I44" s="166">
        <v>10.9</v>
      </c>
      <c r="J44" s="170">
        <f t="shared" si="3"/>
        <v>27.13</v>
      </c>
      <c r="K44" s="275"/>
      <c r="L44" s="275"/>
    </row>
    <row r="45" spans="1:13">
      <c r="A45" s="166"/>
      <c r="B45" s="166"/>
      <c r="C45" s="275" t="s">
        <v>600</v>
      </c>
      <c r="D45" s="166">
        <v>2.1713</v>
      </c>
      <c r="E45" s="166">
        <v>1</v>
      </c>
      <c r="F45" s="166"/>
      <c r="G45" s="166"/>
      <c r="H45" s="166">
        <v>8.8800000000000008</v>
      </c>
      <c r="I45" s="166">
        <v>10.9</v>
      </c>
      <c r="J45" s="170">
        <f t="shared" si="3"/>
        <v>26.85</v>
      </c>
      <c r="K45" s="275">
        <f>(J45+J46)/2</f>
        <v>27.085000000000001</v>
      </c>
      <c r="L45" s="275">
        <f>J45-J46</f>
        <v>-0.46999999999999897</v>
      </c>
      <c r="M45" s="162">
        <v>0.27100000000000002</v>
      </c>
    </row>
    <row r="46" spans="1:13">
      <c r="A46" s="166"/>
      <c r="B46" s="166"/>
      <c r="C46" s="275"/>
      <c r="D46" s="166">
        <v>2.0051999999999999</v>
      </c>
      <c r="E46" s="166">
        <v>1</v>
      </c>
      <c r="F46" s="166"/>
      <c r="G46" s="166"/>
      <c r="H46" s="166">
        <v>9.4499999999999993</v>
      </c>
      <c r="I46" s="166">
        <v>10.9</v>
      </c>
      <c r="J46" s="170">
        <f t="shared" si="3"/>
        <v>27.32</v>
      </c>
      <c r="K46" s="275"/>
      <c r="L46" s="275"/>
    </row>
    <row r="47" spans="1:13">
      <c r="A47" s="166"/>
      <c r="B47" s="166"/>
      <c r="C47" s="275" t="s">
        <v>601</v>
      </c>
      <c r="D47" s="166">
        <v>2.0337999999999998</v>
      </c>
      <c r="E47" s="166">
        <v>1</v>
      </c>
      <c r="F47" s="166"/>
      <c r="G47" s="166"/>
      <c r="H47" s="166">
        <v>9.01</v>
      </c>
      <c r="I47" s="166">
        <v>10.9</v>
      </c>
      <c r="J47" s="170">
        <f t="shared" si="3"/>
        <v>28.25</v>
      </c>
      <c r="K47" s="275">
        <f>(J47+J48)/2</f>
        <v>28.03</v>
      </c>
      <c r="L47" s="275">
        <f>J47-J48</f>
        <v>0.440000000000001</v>
      </c>
      <c r="M47" s="162">
        <v>0.28000000000000003</v>
      </c>
    </row>
    <row r="48" spans="1:13">
      <c r="A48" s="166"/>
      <c r="B48" s="166"/>
      <c r="C48" s="275"/>
      <c r="D48" s="166">
        <v>2.0689000000000002</v>
      </c>
      <c r="E48" s="166">
        <v>1</v>
      </c>
      <c r="F48" s="166"/>
      <c r="G48" s="166"/>
      <c r="H48" s="166">
        <v>9</v>
      </c>
      <c r="I48" s="166">
        <v>10.9</v>
      </c>
      <c r="J48" s="170">
        <f t="shared" si="3"/>
        <v>27.81</v>
      </c>
      <c r="K48" s="275"/>
      <c r="L48" s="275"/>
    </row>
    <row r="49" spans="1:12">
      <c r="C49" s="258" t="s">
        <v>602</v>
      </c>
      <c r="D49" s="93">
        <v>2.1227</v>
      </c>
      <c r="E49" s="93">
        <v>2</v>
      </c>
      <c r="H49" s="160">
        <v>14.4</v>
      </c>
      <c r="I49" s="93">
        <v>10.9</v>
      </c>
      <c r="J49" s="171">
        <f t="shared" ref="J49:J60" si="4">I49*E49*100/D49/H49*250/50*100/1000</f>
        <v>35.659999999999997</v>
      </c>
      <c r="K49" s="258">
        <f>(J49+J50)/2</f>
        <v>35.515000000000001</v>
      </c>
      <c r="L49" s="258">
        <f>J49-J50</f>
        <v>0.28999999999999898</v>
      </c>
    </row>
    <row r="50" spans="1:12">
      <c r="C50" s="258"/>
      <c r="D50" s="93">
        <v>2.2010000000000001</v>
      </c>
      <c r="E50" s="93">
        <v>2</v>
      </c>
      <c r="H50" s="160">
        <v>14</v>
      </c>
      <c r="I50" s="93">
        <v>10.9</v>
      </c>
      <c r="J50" s="171">
        <f t="shared" si="4"/>
        <v>35.369999999999997</v>
      </c>
      <c r="K50" s="258"/>
      <c r="L50" s="258"/>
    </row>
    <row r="51" spans="1:12">
      <c r="C51" s="258"/>
      <c r="I51" s="93">
        <v>10.9</v>
      </c>
      <c r="J51" s="171" t="e">
        <f t="shared" si="4"/>
        <v>#DIV/0!</v>
      </c>
      <c r="K51" s="258" t="e">
        <f>(J51+J52)/2</f>
        <v>#DIV/0!</v>
      </c>
      <c r="L51" s="258" t="e">
        <f>J51-J52</f>
        <v>#DIV/0!</v>
      </c>
    </row>
    <row r="52" spans="1:12">
      <c r="C52" s="258"/>
      <c r="I52" s="93">
        <v>10.9</v>
      </c>
      <c r="J52" s="171" t="e">
        <f t="shared" si="4"/>
        <v>#DIV/0!</v>
      </c>
      <c r="K52" s="258"/>
      <c r="L52" s="258"/>
    </row>
    <row r="53" spans="1:12">
      <c r="C53" s="93" t="s">
        <v>603</v>
      </c>
      <c r="D53" s="93">
        <v>1.1981999999999999</v>
      </c>
      <c r="E53" s="93">
        <v>1</v>
      </c>
      <c r="H53" s="160">
        <v>9.1</v>
      </c>
      <c r="I53" s="93">
        <v>10.9</v>
      </c>
      <c r="J53" s="171">
        <f t="shared" si="4"/>
        <v>49.98</v>
      </c>
      <c r="K53" s="258">
        <f>(J53+J54)/2</f>
        <v>50.98</v>
      </c>
      <c r="L53" s="258">
        <f>J53-J54</f>
        <v>-2</v>
      </c>
    </row>
    <row r="54" spans="1:12">
      <c r="C54" s="93" t="s">
        <v>604</v>
      </c>
      <c r="D54" s="93">
        <v>1.6256999999999999</v>
      </c>
      <c r="E54" s="93">
        <v>2</v>
      </c>
      <c r="H54" s="160">
        <v>12.9</v>
      </c>
      <c r="I54" s="93">
        <v>10.9</v>
      </c>
      <c r="J54" s="171">
        <f t="shared" si="4"/>
        <v>51.98</v>
      </c>
      <c r="K54" s="258"/>
      <c r="L54" s="258"/>
    </row>
    <row r="55" spans="1:12">
      <c r="A55" s="93">
        <v>5.24</v>
      </c>
      <c r="C55" s="258" t="s">
        <v>605</v>
      </c>
      <c r="D55" s="93">
        <v>2.5087999999999999</v>
      </c>
      <c r="E55" s="93">
        <v>2</v>
      </c>
      <c r="H55" s="160">
        <v>10.8</v>
      </c>
      <c r="I55" s="93">
        <v>11</v>
      </c>
      <c r="J55" s="171">
        <f t="shared" si="4"/>
        <v>40.6</v>
      </c>
      <c r="K55" s="258">
        <f>(J55+J56)/2</f>
        <v>40.76</v>
      </c>
      <c r="L55" s="258">
        <f>J55-J56</f>
        <v>-0.32</v>
      </c>
    </row>
    <row r="56" spans="1:12">
      <c r="C56" s="258"/>
      <c r="D56" s="93">
        <v>2.5125000000000002</v>
      </c>
      <c r="E56" s="93">
        <v>2</v>
      </c>
      <c r="H56" s="160">
        <v>10.7</v>
      </c>
      <c r="I56" s="93">
        <v>11</v>
      </c>
      <c r="J56" s="171">
        <f t="shared" si="4"/>
        <v>40.92</v>
      </c>
      <c r="K56" s="258"/>
      <c r="L56" s="258"/>
    </row>
    <row r="57" spans="1:12">
      <c r="D57" s="93">
        <v>1.5</v>
      </c>
      <c r="E57" s="93">
        <v>1</v>
      </c>
      <c r="H57" s="160">
        <v>10.3</v>
      </c>
      <c r="I57" s="93">
        <v>11</v>
      </c>
      <c r="J57" s="171">
        <f t="shared" si="4"/>
        <v>35.6</v>
      </c>
      <c r="K57" s="258" t="e">
        <f>(J57+J58)/2</f>
        <v>#DIV/0!</v>
      </c>
      <c r="L57" s="258" t="e">
        <f>J57-J58</f>
        <v>#DIV/0!</v>
      </c>
    </row>
    <row r="58" spans="1:12">
      <c r="J58" s="171" t="e">
        <f t="shared" si="4"/>
        <v>#DIV/0!</v>
      </c>
      <c r="K58" s="258"/>
      <c r="L58" s="258"/>
    </row>
    <row r="59" spans="1:12">
      <c r="A59" s="93">
        <v>5.25</v>
      </c>
      <c r="C59" s="258" t="s">
        <v>606</v>
      </c>
      <c r="D59" s="93">
        <v>2.5217000000000001</v>
      </c>
      <c r="E59" s="93">
        <v>4</v>
      </c>
      <c r="H59" s="160">
        <v>12.04</v>
      </c>
      <c r="I59" s="93">
        <v>10.9</v>
      </c>
      <c r="J59" s="171">
        <f t="shared" si="4"/>
        <v>71.8</v>
      </c>
      <c r="K59" s="258">
        <f>(J59+J60)/2</f>
        <v>71.474999999999994</v>
      </c>
      <c r="L59" s="258">
        <f>J59-J60</f>
        <v>0.64999999999999203</v>
      </c>
    </row>
    <row r="60" spans="1:12">
      <c r="C60" s="258"/>
      <c r="D60" s="93">
        <v>2.5116000000000001</v>
      </c>
      <c r="E60" s="93">
        <v>4</v>
      </c>
      <c r="H60" s="160">
        <v>12.2</v>
      </c>
      <c r="I60" s="93">
        <v>10.9</v>
      </c>
      <c r="J60" s="171">
        <f t="shared" si="4"/>
        <v>71.150000000000006</v>
      </c>
      <c r="K60" s="258"/>
      <c r="L60" s="258"/>
    </row>
    <row r="61" spans="1:12">
      <c r="A61" s="93">
        <v>5.3</v>
      </c>
      <c r="C61" s="258" t="s">
        <v>607</v>
      </c>
      <c r="D61" s="93" t="s">
        <v>608</v>
      </c>
      <c r="E61" s="93">
        <v>1</v>
      </c>
      <c r="G61" s="93">
        <v>1</v>
      </c>
      <c r="H61" s="160">
        <v>14.11</v>
      </c>
      <c r="I61" s="93">
        <v>10.93</v>
      </c>
      <c r="J61" s="171">
        <f t="shared" ref="J61:J68" si="5">I61*E61*100/D61/H61*250/50*100/1000</f>
        <v>9.68</v>
      </c>
      <c r="K61" s="258" t="e">
        <f>(J61+J62)/2</f>
        <v>#DIV/0!</v>
      </c>
      <c r="L61" s="258" t="e">
        <f>J61-J62</f>
        <v>#DIV/0!</v>
      </c>
    </row>
    <row r="62" spans="1:12">
      <c r="C62" s="258"/>
      <c r="E62" s="93">
        <v>1</v>
      </c>
      <c r="G62" s="93">
        <v>1</v>
      </c>
      <c r="H62" s="160">
        <v>14.5</v>
      </c>
      <c r="I62" s="93">
        <v>10.93</v>
      </c>
      <c r="J62" s="171" t="e">
        <f t="shared" si="5"/>
        <v>#DIV/0!</v>
      </c>
      <c r="K62" s="258"/>
      <c r="L62" s="258"/>
    </row>
    <row r="63" spans="1:12">
      <c r="C63" s="258" t="s">
        <v>609</v>
      </c>
      <c r="D63" s="93" t="s">
        <v>610</v>
      </c>
      <c r="E63" s="93">
        <v>1</v>
      </c>
      <c r="G63" s="93">
        <v>1</v>
      </c>
      <c r="H63" s="160">
        <v>12.86</v>
      </c>
      <c r="I63" s="93">
        <v>10.93</v>
      </c>
      <c r="J63" s="171">
        <f t="shared" si="5"/>
        <v>10.59</v>
      </c>
      <c r="K63" s="258" t="e">
        <f>(J63+J64)/2</f>
        <v>#DIV/0!</v>
      </c>
      <c r="L63" s="258" t="e">
        <f>J63-J64</f>
        <v>#DIV/0!</v>
      </c>
    </row>
    <row r="64" spans="1:12">
      <c r="C64" s="258"/>
      <c r="E64" s="93">
        <v>1</v>
      </c>
      <c r="G64" s="93">
        <v>1</v>
      </c>
      <c r="H64" s="160">
        <v>12.91</v>
      </c>
      <c r="I64" s="93">
        <v>10.93</v>
      </c>
      <c r="J64" s="171" t="e">
        <f t="shared" si="5"/>
        <v>#DIV/0!</v>
      </c>
      <c r="K64" s="258"/>
      <c r="L64" s="258"/>
    </row>
    <row r="65" spans="1:13">
      <c r="A65" s="93">
        <v>5.31</v>
      </c>
      <c r="C65" s="258" t="s">
        <v>611</v>
      </c>
      <c r="D65" s="93">
        <v>2.5802</v>
      </c>
      <c r="E65" s="93">
        <v>2.5</v>
      </c>
      <c r="H65" s="160">
        <v>7.2</v>
      </c>
      <c r="I65" s="93">
        <v>11</v>
      </c>
      <c r="J65" s="171">
        <f t="shared" si="5"/>
        <v>74.010000000000005</v>
      </c>
      <c r="K65" s="258">
        <f>(J65+J66)/2</f>
        <v>73.87</v>
      </c>
      <c r="L65" s="258">
        <f>J65-J66</f>
        <v>0.28000000000000103</v>
      </c>
    </row>
    <row r="66" spans="1:13">
      <c r="C66" s="258"/>
      <c r="D66" s="93">
        <v>2.5901000000000001</v>
      </c>
      <c r="E66" s="93">
        <v>2.5</v>
      </c>
      <c r="H66" s="160">
        <v>7.2</v>
      </c>
      <c r="I66" s="93">
        <v>11</v>
      </c>
      <c r="J66" s="171">
        <f t="shared" si="5"/>
        <v>73.73</v>
      </c>
      <c r="K66" s="258"/>
      <c r="L66" s="258"/>
    </row>
    <row r="67" spans="1:13">
      <c r="C67" s="258" t="s">
        <v>612</v>
      </c>
      <c r="D67" s="93">
        <v>2.4864999999999999</v>
      </c>
      <c r="E67" s="93">
        <v>2.5</v>
      </c>
      <c r="H67" s="160">
        <v>7.79</v>
      </c>
      <c r="I67" s="93">
        <v>11</v>
      </c>
      <c r="J67" s="171">
        <f t="shared" si="5"/>
        <v>70.989999999999995</v>
      </c>
      <c r="K67" s="258">
        <f>(J67+J68)/2</f>
        <v>70.959999999999994</v>
      </c>
      <c r="L67" s="258">
        <f>J67-J68</f>
        <v>5.9999999999988098E-2</v>
      </c>
    </row>
    <row r="68" spans="1:13">
      <c r="C68" s="258"/>
      <c r="D68" s="93">
        <v>2.4851999999999999</v>
      </c>
      <c r="E68" s="93">
        <v>2.5</v>
      </c>
      <c r="H68" s="160">
        <v>7.8</v>
      </c>
      <c r="I68" s="93">
        <v>11</v>
      </c>
      <c r="J68" s="171">
        <f t="shared" si="5"/>
        <v>70.930000000000007</v>
      </c>
      <c r="K68" s="258"/>
      <c r="L68" s="258"/>
    </row>
    <row r="69" spans="1:13">
      <c r="A69" s="93">
        <v>6.3</v>
      </c>
      <c r="C69" s="258" t="s">
        <v>613</v>
      </c>
      <c r="D69" s="93">
        <v>1.5522</v>
      </c>
      <c r="E69" s="93">
        <v>1</v>
      </c>
      <c r="H69" s="160">
        <v>10.3</v>
      </c>
      <c r="I69" s="93">
        <v>11</v>
      </c>
      <c r="J69" s="171">
        <f t="shared" ref="J69:J78" si="6">I69*E69*100/D69/H69*250/50*100/1000</f>
        <v>34.4</v>
      </c>
      <c r="K69" s="258">
        <f>(J69+J70)/2</f>
        <v>34.5</v>
      </c>
      <c r="L69" s="258">
        <f>J69-J70</f>
        <v>-0.20000000000000301</v>
      </c>
    </row>
    <row r="70" spans="1:13">
      <c r="C70" s="258"/>
      <c r="D70" s="93">
        <v>1.5430999999999999</v>
      </c>
      <c r="E70" s="93">
        <v>1</v>
      </c>
      <c r="H70" s="160">
        <v>10.3</v>
      </c>
      <c r="I70" s="93">
        <v>11</v>
      </c>
      <c r="J70" s="171">
        <f t="shared" si="6"/>
        <v>34.6</v>
      </c>
      <c r="K70" s="258"/>
      <c r="L70" s="258"/>
    </row>
    <row r="71" spans="1:13">
      <c r="C71" s="258" t="s">
        <v>614</v>
      </c>
      <c r="D71" s="93">
        <v>1.6114999999999999</v>
      </c>
      <c r="E71" s="93">
        <v>1</v>
      </c>
      <c r="H71" s="160">
        <v>10.3</v>
      </c>
      <c r="I71" s="93">
        <v>11</v>
      </c>
      <c r="J71" s="171">
        <f t="shared" si="6"/>
        <v>33.14</v>
      </c>
      <c r="K71" s="258">
        <f>(J71+J72)/2</f>
        <v>33.005000000000003</v>
      </c>
      <c r="L71" s="258">
        <f>J71-J72</f>
        <v>0.27000000000000302</v>
      </c>
    </row>
    <row r="72" spans="1:13">
      <c r="C72" s="258"/>
      <c r="D72" s="93">
        <v>1.6089</v>
      </c>
      <c r="E72" s="93">
        <v>1</v>
      </c>
      <c r="H72" s="160">
        <v>10.4</v>
      </c>
      <c r="I72" s="93">
        <v>11</v>
      </c>
      <c r="J72" s="171">
        <f t="shared" si="6"/>
        <v>32.869999999999997</v>
      </c>
      <c r="K72" s="258"/>
      <c r="L72" s="258"/>
    </row>
    <row r="73" spans="1:13">
      <c r="C73" s="258" t="s">
        <v>615</v>
      </c>
      <c r="D73" s="93">
        <v>1.5452999999999999</v>
      </c>
      <c r="E73" s="93">
        <v>1</v>
      </c>
      <c r="H73" s="160">
        <v>11.5</v>
      </c>
      <c r="I73" s="93">
        <v>11</v>
      </c>
      <c r="J73" s="171">
        <f t="shared" si="6"/>
        <v>30.95</v>
      </c>
      <c r="K73" s="258">
        <f>(J73+J74)/2</f>
        <v>31.05</v>
      </c>
      <c r="L73" s="258">
        <f>J73-J74</f>
        <v>-0.19999999999999901</v>
      </c>
    </row>
    <row r="74" spans="1:13">
      <c r="C74" s="258"/>
      <c r="D74" s="93">
        <v>1.5354000000000001</v>
      </c>
      <c r="E74" s="93">
        <v>1</v>
      </c>
      <c r="H74" s="160">
        <v>11.5</v>
      </c>
      <c r="I74" s="93">
        <v>11</v>
      </c>
      <c r="J74" s="171">
        <f t="shared" si="6"/>
        <v>31.15</v>
      </c>
      <c r="K74" s="258"/>
      <c r="L74" s="258"/>
    </row>
    <row r="75" spans="1:13">
      <c r="C75" s="258" t="s">
        <v>616</v>
      </c>
      <c r="D75" s="93">
        <v>1.6952</v>
      </c>
      <c r="E75" s="93">
        <v>1</v>
      </c>
      <c r="H75" s="160">
        <v>11.3</v>
      </c>
      <c r="I75" s="93">
        <v>11</v>
      </c>
      <c r="J75" s="171">
        <f t="shared" si="6"/>
        <v>28.71</v>
      </c>
      <c r="K75" s="258">
        <f>(J75+J76)/2</f>
        <v>28.62</v>
      </c>
      <c r="L75" s="258">
        <f>J75-J76</f>
        <v>0.18</v>
      </c>
    </row>
    <row r="76" spans="1:13">
      <c r="C76" s="258"/>
      <c r="D76" s="93">
        <v>1.6912</v>
      </c>
      <c r="E76" s="93">
        <v>1</v>
      </c>
      <c r="H76" s="160">
        <v>11.4</v>
      </c>
      <c r="I76" s="93">
        <v>11</v>
      </c>
      <c r="J76" s="171">
        <f t="shared" si="6"/>
        <v>28.53</v>
      </c>
      <c r="K76" s="258"/>
      <c r="L76" s="258"/>
    </row>
    <row r="77" spans="1:13">
      <c r="A77" s="93">
        <v>6.6</v>
      </c>
      <c r="C77" s="258" t="s">
        <v>617</v>
      </c>
      <c r="D77" s="93">
        <v>2.6120000000000001</v>
      </c>
      <c r="E77" s="93">
        <v>1</v>
      </c>
      <c r="H77" s="160">
        <v>8.3000000000000007</v>
      </c>
      <c r="I77" s="93">
        <v>11</v>
      </c>
      <c r="J77" s="171">
        <f t="shared" si="6"/>
        <v>25.37</v>
      </c>
      <c r="K77" s="258">
        <f>(J77+J78)/2</f>
        <v>25.335000000000001</v>
      </c>
      <c r="L77" s="258">
        <f>J77-J78</f>
        <v>7.0000000000000298E-2</v>
      </c>
    </row>
    <row r="78" spans="1:13">
      <c r="C78" s="258"/>
      <c r="D78" s="93">
        <v>2.6511999999999998</v>
      </c>
      <c r="E78" s="93">
        <v>1</v>
      </c>
      <c r="H78" s="160">
        <v>8.1999999999999993</v>
      </c>
      <c r="I78" s="93">
        <v>11</v>
      </c>
      <c r="J78" s="171">
        <f t="shared" si="6"/>
        <v>25.3</v>
      </c>
      <c r="K78" s="258"/>
      <c r="L78" s="258"/>
    </row>
    <row r="79" spans="1:13">
      <c r="A79" s="93">
        <v>5.25</v>
      </c>
      <c r="C79" s="258" t="s">
        <v>553</v>
      </c>
      <c r="D79" s="93">
        <v>2.1562000000000001</v>
      </c>
      <c r="E79" s="93">
        <v>4</v>
      </c>
      <c r="H79" s="160">
        <v>10.36</v>
      </c>
      <c r="I79" s="93">
        <v>11</v>
      </c>
      <c r="J79" s="171">
        <f>I79*E79*100/D79/H79*250/50*100/1000*0.95</f>
        <v>93.56</v>
      </c>
      <c r="K79" s="258">
        <f>(J79+J80)/2</f>
        <v>93.525000000000006</v>
      </c>
      <c r="L79" s="258">
        <f>J79-J80</f>
        <v>7.0000000000007404E-2</v>
      </c>
      <c r="M79" s="162">
        <v>0.93530000000000002</v>
      </c>
    </row>
    <row r="80" spans="1:13">
      <c r="A80" s="93" t="s">
        <v>618</v>
      </c>
      <c r="C80" s="258"/>
      <c r="D80" s="93">
        <v>2.1495000000000002</v>
      </c>
      <c r="E80" s="93">
        <v>4</v>
      </c>
      <c r="H80" s="160">
        <v>10.4</v>
      </c>
      <c r="I80" s="93">
        <v>11</v>
      </c>
      <c r="J80" s="171">
        <f>I80*E80*100/D80/H80*250/50*100/1000*0.95</f>
        <v>93.49</v>
      </c>
      <c r="K80" s="258"/>
      <c r="L80" s="258"/>
    </row>
    <row r="81" spans="1:12">
      <c r="A81" s="93">
        <v>6.13</v>
      </c>
      <c r="C81" s="258" t="s">
        <v>619</v>
      </c>
      <c r="D81" s="93">
        <v>1.5031000000000001</v>
      </c>
      <c r="E81" s="93">
        <v>1</v>
      </c>
      <c r="H81" s="160">
        <v>12.1</v>
      </c>
      <c r="I81" s="93">
        <v>11</v>
      </c>
      <c r="J81" s="171">
        <f>I81*E81*100/D81/H81*250/50*100/1000</f>
        <v>30.24</v>
      </c>
      <c r="K81" s="258">
        <f>(J81+J82)/2</f>
        <v>30.274999999999999</v>
      </c>
      <c r="L81" s="258">
        <f t="shared" ref="L81:L87" si="7">J81-J82</f>
        <v>-7.0000000000000298E-2</v>
      </c>
    </row>
    <row r="82" spans="1:12">
      <c r="C82" s="258"/>
      <c r="D82" s="93">
        <v>1.512</v>
      </c>
      <c r="E82" s="93">
        <v>1</v>
      </c>
      <c r="H82" s="160">
        <v>12</v>
      </c>
      <c r="I82" s="93">
        <v>11</v>
      </c>
      <c r="J82" s="171">
        <f t="shared" ref="J82:J102" si="8">I82*E82*100/D82/H82*250/50*100/1000</f>
        <v>30.31</v>
      </c>
      <c r="K82" s="258"/>
      <c r="L82" s="258"/>
    </row>
    <row r="83" spans="1:12">
      <c r="C83" s="258" t="s">
        <v>620</v>
      </c>
      <c r="D83" s="93">
        <v>1.5787</v>
      </c>
      <c r="E83" s="93">
        <v>1</v>
      </c>
      <c r="H83" s="160">
        <v>10.5</v>
      </c>
      <c r="I83" s="93">
        <v>11</v>
      </c>
      <c r="J83" s="171">
        <f t="shared" si="8"/>
        <v>33.18</v>
      </c>
      <c r="K83" s="258">
        <f>(J83+J84)/2</f>
        <v>33.115000000000002</v>
      </c>
      <c r="L83" s="258">
        <f t="shared" si="7"/>
        <v>0.130000000000003</v>
      </c>
    </row>
    <row r="84" spans="1:12">
      <c r="C84" s="258"/>
      <c r="D84" s="93">
        <v>1.5701000000000001</v>
      </c>
      <c r="E84" s="93">
        <v>1</v>
      </c>
      <c r="H84" s="160">
        <v>10.6</v>
      </c>
      <c r="I84" s="93">
        <v>11</v>
      </c>
      <c r="J84" s="171">
        <f t="shared" si="8"/>
        <v>33.049999999999997</v>
      </c>
      <c r="K84" s="258"/>
      <c r="L84" s="258"/>
    </row>
    <row r="85" spans="1:12">
      <c r="C85" s="258" t="s">
        <v>621</v>
      </c>
      <c r="D85" s="93">
        <v>1.5</v>
      </c>
      <c r="E85" s="93">
        <v>1</v>
      </c>
      <c r="H85" s="160">
        <v>12.9</v>
      </c>
      <c r="I85" s="93">
        <v>11</v>
      </c>
      <c r="J85" s="171">
        <f t="shared" si="8"/>
        <v>28.42</v>
      </c>
      <c r="K85" s="258">
        <f>(J85+J86)/2</f>
        <v>28.42</v>
      </c>
      <c r="L85" s="258">
        <f t="shared" si="7"/>
        <v>0</v>
      </c>
    </row>
    <row r="86" spans="1:12">
      <c r="C86" s="258"/>
      <c r="D86" s="93">
        <v>1.5</v>
      </c>
      <c r="E86" s="93">
        <v>1</v>
      </c>
      <c r="H86" s="160">
        <v>12.9</v>
      </c>
      <c r="I86" s="93">
        <v>11</v>
      </c>
      <c r="J86" s="171">
        <f t="shared" si="8"/>
        <v>28.42</v>
      </c>
      <c r="K86" s="258"/>
      <c r="L86" s="258"/>
    </row>
    <row r="87" spans="1:12">
      <c r="C87" s="258" t="s">
        <v>622</v>
      </c>
      <c r="D87" s="93">
        <v>1.63</v>
      </c>
      <c r="E87" s="93">
        <v>1</v>
      </c>
      <c r="H87" s="160">
        <v>12.2</v>
      </c>
      <c r="I87" s="93">
        <v>11</v>
      </c>
      <c r="J87" s="171">
        <f t="shared" si="8"/>
        <v>27.66</v>
      </c>
      <c r="K87" s="258">
        <f>(J87+J88)/2</f>
        <v>27.795000000000002</v>
      </c>
      <c r="L87" s="258">
        <f t="shared" si="7"/>
        <v>-0.27</v>
      </c>
    </row>
    <row r="88" spans="1:12">
      <c r="C88" s="258"/>
      <c r="D88" s="93">
        <v>1.61</v>
      </c>
      <c r="E88" s="93">
        <v>1</v>
      </c>
      <c r="H88" s="160">
        <v>12.23</v>
      </c>
      <c r="I88" s="93">
        <v>11</v>
      </c>
      <c r="J88" s="171">
        <f t="shared" si="8"/>
        <v>27.93</v>
      </c>
      <c r="K88" s="258"/>
      <c r="L88" s="258"/>
    </row>
    <row r="89" spans="1:12">
      <c r="A89" s="93">
        <v>6.14</v>
      </c>
      <c r="C89" s="258" t="s">
        <v>623</v>
      </c>
      <c r="D89" s="93">
        <v>2.5996999999999999</v>
      </c>
      <c r="E89" s="93">
        <v>1</v>
      </c>
      <c r="H89" s="160">
        <v>15.3</v>
      </c>
      <c r="I89" s="93">
        <v>11</v>
      </c>
      <c r="J89" s="171">
        <f t="shared" si="8"/>
        <v>13.83</v>
      </c>
      <c r="K89" s="258">
        <f>(J89+J90)/2</f>
        <v>13.824999999999999</v>
      </c>
      <c r="L89" s="258">
        <f>J89-J90</f>
        <v>9.9999999999997903E-3</v>
      </c>
    </row>
    <row r="90" spans="1:12">
      <c r="C90" s="258"/>
      <c r="D90" s="93">
        <v>2.6012</v>
      </c>
      <c r="E90" s="93">
        <v>1</v>
      </c>
      <c r="H90" s="160">
        <v>15.3</v>
      </c>
      <c r="I90" s="93">
        <v>11</v>
      </c>
      <c r="J90" s="171">
        <f t="shared" si="8"/>
        <v>13.82</v>
      </c>
      <c r="K90" s="258"/>
      <c r="L90" s="258"/>
    </row>
    <row r="91" spans="1:12">
      <c r="A91" s="93">
        <v>6.21</v>
      </c>
      <c r="C91" s="258" t="s">
        <v>624</v>
      </c>
      <c r="D91" s="93">
        <v>2.4994000000000001</v>
      </c>
      <c r="E91" s="93">
        <v>1</v>
      </c>
      <c r="H91" s="160">
        <v>10.5</v>
      </c>
      <c r="I91" s="93">
        <v>10.9</v>
      </c>
      <c r="J91" s="171">
        <f t="shared" si="8"/>
        <v>20.77</v>
      </c>
      <c r="K91" s="258">
        <f>(J91+J92)/2</f>
        <v>20.905000000000001</v>
      </c>
      <c r="L91" s="258">
        <f>J91-J92</f>
        <v>-0.27</v>
      </c>
    </row>
    <row r="92" spans="1:12">
      <c r="C92" s="258"/>
      <c r="D92" s="93">
        <v>2.4664999999999999</v>
      </c>
      <c r="E92" s="93">
        <v>1</v>
      </c>
      <c r="H92" s="160">
        <v>10.5</v>
      </c>
      <c r="I92" s="93">
        <v>10.9</v>
      </c>
      <c r="J92" s="171">
        <f t="shared" si="8"/>
        <v>21.04</v>
      </c>
      <c r="K92" s="258"/>
      <c r="L92" s="258"/>
    </row>
    <row r="93" spans="1:12">
      <c r="C93" s="258" t="s">
        <v>625</v>
      </c>
      <c r="D93" s="93">
        <v>2.6995</v>
      </c>
      <c r="E93" s="93">
        <v>1</v>
      </c>
      <c r="H93" s="160">
        <v>8.3000000000000007</v>
      </c>
      <c r="I93" s="93">
        <v>10.9</v>
      </c>
      <c r="J93" s="171">
        <f t="shared" si="8"/>
        <v>24.32</v>
      </c>
      <c r="K93" s="258">
        <f>(J93+J94)/2</f>
        <v>24.31</v>
      </c>
      <c r="L93" s="258">
        <f>J93-J94</f>
        <v>1.9999999999999601E-2</v>
      </c>
    </row>
    <row r="94" spans="1:12">
      <c r="C94" s="258"/>
      <c r="D94" s="93">
        <v>2.6857000000000002</v>
      </c>
      <c r="E94" s="93">
        <v>1</v>
      </c>
      <c r="H94" s="160">
        <v>8.35</v>
      </c>
      <c r="I94" s="93">
        <v>10.9</v>
      </c>
      <c r="J94" s="171">
        <f t="shared" si="8"/>
        <v>24.3</v>
      </c>
      <c r="K94" s="258"/>
      <c r="L94" s="258"/>
    </row>
    <row r="95" spans="1:12">
      <c r="C95" s="258" t="s">
        <v>626</v>
      </c>
      <c r="D95" s="93">
        <v>0.4093</v>
      </c>
      <c r="E95" s="93">
        <v>1</v>
      </c>
      <c r="H95" s="160">
        <v>7.6</v>
      </c>
      <c r="I95" s="93">
        <v>10.9</v>
      </c>
      <c r="J95" s="171">
        <f t="shared" si="8"/>
        <v>175.2</v>
      </c>
      <c r="K95" s="258">
        <f>(J95+J96)/2</f>
        <v>174.965</v>
      </c>
      <c r="L95" s="258">
        <f>J95-J96</f>
        <v>0.46999999999999897</v>
      </c>
    </row>
    <row r="96" spans="1:12">
      <c r="C96" s="258"/>
      <c r="D96" s="93">
        <v>0.42149999999999999</v>
      </c>
      <c r="E96" s="93">
        <v>1</v>
      </c>
      <c r="H96" s="160">
        <v>7.4</v>
      </c>
      <c r="I96" s="93">
        <v>10.9</v>
      </c>
      <c r="J96" s="171">
        <f t="shared" si="8"/>
        <v>174.73</v>
      </c>
      <c r="K96" s="258"/>
      <c r="L96" s="258"/>
    </row>
    <row r="97" spans="1:13">
      <c r="C97" s="258" t="s">
        <v>627</v>
      </c>
      <c r="D97" s="93">
        <v>0.35809999999999997</v>
      </c>
      <c r="E97" s="93">
        <v>1</v>
      </c>
      <c r="H97" s="160">
        <v>8.5</v>
      </c>
      <c r="I97" s="93">
        <v>10.9</v>
      </c>
      <c r="J97" s="171">
        <f t="shared" si="8"/>
        <v>179.05</v>
      </c>
      <c r="K97" s="258">
        <f>(J97+J98)/2</f>
        <v>179.83</v>
      </c>
      <c r="L97" s="258">
        <f>J97-J98</f>
        <v>-1.56</v>
      </c>
    </row>
    <row r="98" spans="1:13">
      <c r="C98" s="258"/>
      <c r="D98" s="93">
        <v>0.34289999999999998</v>
      </c>
      <c r="E98" s="93">
        <v>1</v>
      </c>
      <c r="H98" s="160">
        <v>8.8000000000000007</v>
      </c>
      <c r="I98" s="93">
        <v>10.9</v>
      </c>
      <c r="J98" s="171">
        <f t="shared" si="8"/>
        <v>180.61</v>
      </c>
      <c r="K98" s="258"/>
      <c r="L98" s="258"/>
    </row>
    <row r="99" spans="1:13">
      <c r="C99" s="258" t="s">
        <v>628</v>
      </c>
      <c r="D99" s="93">
        <v>2.5649000000000002</v>
      </c>
      <c r="E99" s="93">
        <v>1</v>
      </c>
      <c r="H99" s="160">
        <v>8.3000000000000007</v>
      </c>
      <c r="I99" s="93">
        <v>10.9</v>
      </c>
      <c r="J99" s="171">
        <f t="shared" si="8"/>
        <v>25.6</v>
      </c>
      <c r="K99" s="258">
        <f>(J99+J100)/2</f>
        <v>25.664999999999999</v>
      </c>
      <c r="L99" s="258">
        <f>J99-J100</f>
        <v>-0.12999999999999901</v>
      </c>
    </row>
    <row r="100" spans="1:13">
      <c r="C100" s="258"/>
      <c r="D100" s="93">
        <v>2.5213000000000001</v>
      </c>
      <c r="E100" s="93">
        <v>1</v>
      </c>
      <c r="H100" s="160">
        <v>8.4</v>
      </c>
      <c r="I100" s="93">
        <v>10.9</v>
      </c>
      <c r="J100" s="171">
        <f t="shared" si="8"/>
        <v>25.73</v>
      </c>
      <c r="K100" s="258"/>
      <c r="L100" s="258"/>
    </row>
    <row r="101" spans="1:13">
      <c r="C101" s="258" t="s">
        <v>629</v>
      </c>
      <c r="D101" s="93">
        <v>2.4908999999999999</v>
      </c>
      <c r="E101" s="93">
        <v>1</v>
      </c>
      <c r="H101" s="160">
        <v>8.3000000000000007</v>
      </c>
      <c r="I101" s="93">
        <v>10.9</v>
      </c>
      <c r="J101" s="171">
        <f t="shared" si="8"/>
        <v>26.36</v>
      </c>
      <c r="K101" s="258">
        <f>(J101+J102)/2</f>
        <v>26.385000000000002</v>
      </c>
      <c r="L101" s="258">
        <f>J101-J102</f>
        <v>-5.0000000000000697E-2</v>
      </c>
    </row>
    <row r="102" spans="1:13">
      <c r="C102" s="258"/>
      <c r="D102" s="93">
        <v>2.5011999999999999</v>
      </c>
      <c r="E102" s="93">
        <v>1</v>
      </c>
      <c r="H102" s="160">
        <v>8.25</v>
      </c>
      <c r="I102" s="93">
        <v>10.9</v>
      </c>
      <c r="J102" s="171">
        <f t="shared" si="8"/>
        <v>26.41</v>
      </c>
      <c r="K102" s="258"/>
      <c r="L102" s="258"/>
    </row>
    <row r="103" spans="1:13">
      <c r="A103" s="93">
        <v>6.2</v>
      </c>
      <c r="C103" s="258" t="s">
        <v>630</v>
      </c>
      <c r="D103" s="93">
        <v>2.508</v>
      </c>
      <c r="E103" s="93">
        <v>1</v>
      </c>
      <c r="H103" s="160">
        <v>11.8</v>
      </c>
      <c r="I103" s="93">
        <v>11</v>
      </c>
      <c r="J103" s="171">
        <f>I103*E103*100/D103/H103*250/50*100/1000*0.95</f>
        <v>17.66</v>
      </c>
      <c r="K103" s="258">
        <f>(J103+J104)/2</f>
        <v>17.605</v>
      </c>
      <c r="L103" s="258">
        <f>J103-J104</f>
        <v>0.109999999999999</v>
      </c>
    </row>
    <row r="104" spans="1:13">
      <c r="C104" s="258"/>
      <c r="D104" s="93">
        <v>2.5021</v>
      </c>
      <c r="E104" s="93">
        <v>1</v>
      </c>
      <c r="H104" s="160">
        <v>11.9</v>
      </c>
      <c r="I104" s="93">
        <v>11</v>
      </c>
      <c r="J104" s="171">
        <f>I104*E104*100/D104/H104*250/50*100/1000*0.95</f>
        <v>17.55</v>
      </c>
      <c r="K104" s="258"/>
      <c r="L104" s="258"/>
    </row>
    <row r="105" spans="1:13">
      <c r="A105" s="93">
        <v>6.27</v>
      </c>
      <c r="C105" s="258" t="s">
        <v>631</v>
      </c>
      <c r="D105" s="93">
        <v>2.6760999999999999</v>
      </c>
      <c r="E105" s="93">
        <v>4</v>
      </c>
      <c r="H105" s="160">
        <v>10.1</v>
      </c>
      <c r="I105" s="93">
        <v>10.9</v>
      </c>
      <c r="J105" s="171">
        <f>I105*E105*100/D105/H105*250/50*100/1000</f>
        <v>80.66</v>
      </c>
      <c r="K105" s="258">
        <f>(J105+J106)/2</f>
        <v>80.594999999999999</v>
      </c>
      <c r="L105" s="258">
        <f>(J105-J106)/K105*100</f>
        <v>0.16130032880451101</v>
      </c>
    </row>
    <row r="106" spans="1:13">
      <c r="C106" s="258"/>
      <c r="D106" s="93">
        <v>2.6800999999999999</v>
      </c>
      <c r="E106" s="93">
        <v>4</v>
      </c>
      <c r="H106" s="160">
        <v>10.1</v>
      </c>
      <c r="I106" s="93">
        <v>10.9</v>
      </c>
      <c r="J106" s="171">
        <f>I106*E106*100/D106/H106*250/50*100/1000</f>
        <v>80.53</v>
      </c>
      <c r="K106" s="258"/>
      <c r="L106" s="258"/>
    </row>
    <row r="107" spans="1:13">
      <c r="C107" s="258" t="s">
        <v>632</v>
      </c>
      <c r="D107" s="93">
        <v>2.5407999999999999</v>
      </c>
      <c r="E107" s="93">
        <v>2.5</v>
      </c>
      <c r="H107" s="160">
        <v>8.3800000000000008</v>
      </c>
      <c r="I107" s="93">
        <v>10.9</v>
      </c>
      <c r="J107" s="171">
        <f>I107*E107*100/D107/H107*250/50*100/1000</f>
        <v>63.99</v>
      </c>
      <c r="K107" s="258">
        <f>(J107+J108)/2</f>
        <v>64.465000000000003</v>
      </c>
      <c r="L107" s="258">
        <f>(J107-J108)/K107*100</f>
        <v>-1.47366788179632</v>
      </c>
    </row>
    <row r="108" spans="1:13">
      <c r="C108" s="258"/>
      <c r="D108" s="93">
        <v>2.5430000000000001</v>
      </c>
      <c r="E108" s="93">
        <v>2.5</v>
      </c>
      <c r="H108" s="160">
        <v>8.25</v>
      </c>
      <c r="I108" s="93">
        <v>10.9</v>
      </c>
      <c r="J108" s="171">
        <f>I108*E108*100/D108/H108*250/50*100/1000</f>
        <v>64.94</v>
      </c>
      <c r="K108" s="258"/>
      <c r="L108" s="258"/>
    </row>
    <row r="109" spans="1:13">
      <c r="C109" s="276" t="s">
        <v>633</v>
      </c>
      <c r="D109" s="174">
        <v>2.8132000000000001</v>
      </c>
      <c r="E109" s="174">
        <v>1</v>
      </c>
      <c r="F109" s="174"/>
      <c r="G109" s="174"/>
      <c r="H109" s="174">
        <v>14</v>
      </c>
      <c r="I109" s="174">
        <v>53.5</v>
      </c>
      <c r="J109" s="175">
        <f t="shared" ref="J109:J114" si="9">I109*E109*100/D109/H109*250/50*100/1000</f>
        <v>67.92</v>
      </c>
      <c r="K109" s="279">
        <f>SUM(J109:J114)/6</f>
        <v>67.706666666666706</v>
      </c>
      <c r="L109" s="279">
        <f>(J109-J113)/K109*100</f>
        <v>0.64986215045293105</v>
      </c>
      <c r="M109" s="162" t="s">
        <v>634</v>
      </c>
    </row>
    <row r="110" spans="1:13">
      <c r="C110" s="276"/>
      <c r="D110" s="174">
        <v>2.8054999999999999</v>
      </c>
      <c r="E110" s="174">
        <v>1</v>
      </c>
      <c r="F110" s="174"/>
      <c r="G110" s="174"/>
      <c r="H110" s="174">
        <v>14.12</v>
      </c>
      <c r="I110" s="174">
        <v>53.5</v>
      </c>
      <c r="J110" s="175">
        <f t="shared" si="9"/>
        <v>67.53</v>
      </c>
      <c r="K110" s="279"/>
      <c r="L110" s="279"/>
    </row>
    <row r="111" spans="1:13">
      <c r="C111" s="276"/>
      <c r="D111" s="174">
        <v>2.8329</v>
      </c>
      <c r="E111" s="174">
        <v>1</v>
      </c>
      <c r="F111" s="174"/>
      <c r="G111" s="174"/>
      <c r="H111" s="174">
        <v>13.92</v>
      </c>
      <c r="I111" s="174">
        <v>53.5</v>
      </c>
      <c r="J111" s="175">
        <f t="shared" si="9"/>
        <v>67.83</v>
      </c>
      <c r="K111" s="279"/>
      <c r="L111" s="279"/>
    </row>
    <row r="112" spans="1:13">
      <c r="C112" s="276"/>
      <c r="D112" s="174">
        <v>2.8111999999999999</v>
      </c>
      <c r="E112" s="174">
        <v>1</v>
      </c>
      <c r="F112" s="174"/>
      <c r="G112" s="174"/>
      <c r="H112" s="174">
        <v>14.01</v>
      </c>
      <c r="I112" s="174">
        <v>53.5</v>
      </c>
      <c r="J112" s="175">
        <f t="shared" si="9"/>
        <v>67.92</v>
      </c>
      <c r="K112" s="279"/>
      <c r="L112" s="279"/>
    </row>
    <row r="113" spans="1:12">
      <c r="C113" s="276"/>
      <c r="D113" s="174">
        <v>2.8294000000000001</v>
      </c>
      <c r="E113" s="174">
        <v>1</v>
      </c>
      <c r="F113" s="174"/>
      <c r="G113" s="174"/>
      <c r="H113" s="174">
        <v>14.01</v>
      </c>
      <c r="I113" s="174">
        <v>53.5</v>
      </c>
      <c r="J113" s="175">
        <f t="shared" si="9"/>
        <v>67.48</v>
      </c>
      <c r="K113" s="279"/>
      <c r="L113" s="279"/>
    </row>
    <row r="114" spans="1:12">
      <c r="C114" s="276"/>
      <c r="D114" s="174">
        <v>2.8586999999999998</v>
      </c>
      <c r="E114" s="174">
        <v>1</v>
      </c>
      <c r="F114" s="174"/>
      <c r="G114" s="174"/>
      <c r="H114" s="174">
        <v>13.85</v>
      </c>
      <c r="I114" s="174">
        <v>53.5</v>
      </c>
      <c r="J114" s="175">
        <f t="shared" si="9"/>
        <v>67.56</v>
      </c>
      <c r="K114" s="279"/>
      <c r="L114" s="279"/>
    </row>
    <row r="115" spans="1:12">
      <c r="A115" s="93" t="s">
        <v>635</v>
      </c>
      <c r="C115" s="277" t="s">
        <v>636</v>
      </c>
      <c r="D115" s="165">
        <v>2.5514999999999999</v>
      </c>
      <c r="E115" s="165">
        <v>1</v>
      </c>
      <c r="F115" s="165"/>
      <c r="G115" s="165"/>
      <c r="H115" s="165">
        <v>12</v>
      </c>
      <c r="I115" s="165">
        <v>10.7</v>
      </c>
      <c r="J115" s="176">
        <f>I115*E115*100/D115/H115*250/50*100/1000*0.95</f>
        <v>16.600000000000001</v>
      </c>
      <c r="K115" s="255">
        <f>AVERAGE(J115:J120)</f>
        <v>16.691666666666698</v>
      </c>
      <c r="L115" s="255">
        <f>(J115-J119)/K115*100</f>
        <v>-1.31802296555166</v>
      </c>
    </row>
    <row r="116" spans="1:12">
      <c r="C116" s="277"/>
      <c r="D116" s="165">
        <v>2.5426000000000002</v>
      </c>
      <c r="E116" s="165">
        <v>1</v>
      </c>
      <c r="F116" s="165"/>
      <c r="G116" s="165"/>
      <c r="H116" s="165">
        <v>12.03</v>
      </c>
      <c r="I116" s="165">
        <v>10.7</v>
      </c>
      <c r="J116" s="176">
        <f t="shared" ref="J116:J122" si="10">I116*E116*100/D116/H116*250/50*100/1000*0.95</f>
        <v>16.62</v>
      </c>
      <c r="K116" s="255"/>
      <c r="L116" s="255"/>
    </row>
    <row r="117" spans="1:12">
      <c r="C117" s="277"/>
      <c r="D117" s="165">
        <v>2.5360999999999998</v>
      </c>
      <c r="E117" s="165">
        <v>1</v>
      </c>
      <c r="F117" s="165"/>
      <c r="G117" s="165"/>
      <c r="H117" s="165">
        <v>12.05</v>
      </c>
      <c r="I117" s="165">
        <v>10.7</v>
      </c>
      <c r="J117" s="176">
        <f t="shared" si="10"/>
        <v>16.63</v>
      </c>
      <c r="K117" s="255"/>
      <c r="L117" s="255"/>
    </row>
    <row r="118" spans="1:12">
      <c r="C118" s="277"/>
      <c r="D118" s="165">
        <v>2.5021</v>
      </c>
      <c r="E118" s="165">
        <v>1</v>
      </c>
      <c r="F118" s="165"/>
      <c r="G118" s="165"/>
      <c r="H118" s="165">
        <v>12.11</v>
      </c>
      <c r="I118" s="165">
        <v>10.7</v>
      </c>
      <c r="J118" s="176">
        <f t="shared" si="10"/>
        <v>16.77</v>
      </c>
      <c r="K118" s="255"/>
      <c r="L118" s="255"/>
    </row>
    <row r="119" spans="1:12">
      <c r="C119" s="277"/>
      <c r="D119" s="165">
        <v>2.5055000000000001</v>
      </c>
      <c r="E119" s="165">
        <v>1</v>
      </c>
      <c r="F119" s="165"/>
      <c r="G119" s="165"/>
      <c r="H119" s="165">
        <v>12.06</v>
      </c>
      <c r="I119" s="165">
        <v>10.7</v>
      </c>
      <c r="J119" s="176">
        <f t="shared" si="10"/>
        <v>16.82</v>
      </c>
      <c r="K119" s="255"/>
      <c r="L119" s="255"/>
    </row>
    <row r="120" spans="1:12">
      <c r="C120" s="277"/>
      <c r="D120" s="165">
        <v>2.5952000000000002</v>
      </c>
      <c r="E120" s="165">
        <v>1</v>
      </c>
      <c r="F120" s="165"/>
      <c r="G120" s="165"/>
      <c r="H120" s="165">
        <v>11.72</v>
      </c>
      <c r="I120" s="165">
        <v>10.7</v>
      </c>
      <c r="J120" s="176">
        <f t="shared" si="10"/>
        <v>16.71</v>
      </c>
      <c r="K120" s="255"/>
      <c r="L120" s="255"/>
    </row>
    <row r="121" spans="1:12">
      <c r="C121" s="258"/>
      <c r="D121" s="165">
        <v>2.5514999999999999</v>
      </c>
      <c r="E121" s="165">
        <v>1</v>
      </c>
      <c r="F121" s="165"/>
      <c r="G121" s="165"/>
      <c r="H121" s="165">
        <v>12</v>
      </c>
      <c r="I121" s="165">
        <v>10.7</v>
      </c>
      <c r="J121" s="176">
        <f t="shared" si="10"/>
        <v>16.600000000000001</v>
      </c>
      <c r="K121" s="273">
        <f>(J121+J122)/2</f>
        <v>16.655000000000001</v>
      </c>
      <c r="L121" s="273">
        <f>(J121-J122)/K121*100</f>
        <v>-0.66046232362653501</v>
      </c>
    </row>
    <row r="122" spans="1:12">
      <c r="C122" s="258"/>
      <c r="D122" s="165">
        <v>2.5952000000000002</v>
      </c>
      <c r="E122" s="165">
        <v>1</v>
      </c>
      <c r="F122" s="165"/>
      <c r="G122" s="165"/>
      <c r="H122" s="165">
        <v>11.72</v>
      </c>
      <c r="I122" s="165">
        <v>10.7</v>
      </c>
      <c r="J122" s="176">
        <f t="shared" si="10"/>
        <v>16.71</v>
      </c>
      <c r="K122" s="273"/>
      <c r="L122" s="273"/>
    </row>
    <row r="123" spans="1:12">
      <c r="A123" s="93">
        <v>7.3</v>
      </c>
      <c r="C123" s="258" t="s">
        <v>637</v>
      </c>
      <c r="D123" s="93">
        <v>2.5573000000000001</v>
      </c>
      <c r="E123" s="93">
        <v>1</v>
      </c>
      <c r="H123" s="160">
        <v>8.8000000000000007</v>
      </c>
      <c r="I123" s="93">
        <v>10.9</v>
      </c>
      <c r="J123" s="171">
        <f>I123*E123*100/D123/H123*250/50*100/1000</f>
        <v>24.22</v>
      </c>
      <c r="K123" s="258">
        <f>(J123+J124)/2</f>
        <v>24.47</v>
      </c>
      <c r="L123" s="258">
        <f>(J123-J124)/K123*100</f>
        <v>-2.0433183489987701</v>
      </c>
    </row>
    <row r="124" spans="1:12">
      <c r="C124" s="258"/>
      <c r="D124" s="93">
        <v>2.5630999999999999</v>
      </c>
      <c r="E124" s="93">
        <v>1</v>
      </c>
      <c r="H124" s="160">
        <v>8.6</v>
      </c>
      <c r="I124" s="93">
        <v>10.9</v>
      </c>
      <c r="J124" s="171">
        <f t="shared" ref="J124:J132" si="11">I124*E124*100/D124/H124*250/50*100/1000</f>
        <v>24.72</v>
      </c>
      <c r="K124" s="258"/>
      <c r="L124" s="258"/>
    </row>
    <row r="125" spans="1:12">
      <c r="C125" s="258" t="s">
        <v>638</v>
      </c>
      <c r="D125" s="93">
        <v>2.5666000000000002</v>
      </c>
      <c r="E125" s="93">
        <v>1</v>
      </c>
      <c r="H125" s="160">
        <v>8</v>
      </c>
      <c r="I125" s="93">
        <v>10.9</v>
      </c>
      <c r="J125" s="171">
        <f t="shared" si="11"/>
        <v>26.54</v>
      </c>
      <c r="K125" s="258">
        <f>(J125+J126)/2</f>
        <v>26.52</v>
      </c>
      <c r="L125" s="258">
        <f>(J125-J126)/K125*100</f>
        <v>0.150829562594265</v>
      </c>
    </row>
    <row r="126" spans="1:12">
      <c r="C126" s="258"/>
      <c r="D126" s="93">
        <v>2.5706000000000002</v>
      </c>
      <c r="E126" s="93">
        <v>1</v>
      </c>
      <c r="H126" s="160">
        <v>8</v>
      </c>
      <c r="I126" s="93">
        <v>10.9</v>
      </c>
      <c r="J126" s="171">
        <f t="shared" si="11"/>
        <v>26.5</v>
      </c>
      <c r="K126" s="258"/>
      <c r="L126" s="258"/>
    </row>
    <row r="127" spans="1:12">
      <c r="C127" s="258" t="s">
        <v>639</v>
      </c>
      <c r="D127" s="93">
        <v>2.6215000000000002</v>
      </c>
      <c r="E127" s="93">
        <v>1</v>
      </c>
      <c r="H127" s="160">
        <v>10.5</v>
      </c>
      <c r="I127" s="93">
        <v>10.9</v>
      </c>
      <c r="J127" s="171">
        <f t="shared" si="11"/>
        <v>19.8</v>
      </c>
      <c r="K127" s="258">
        <f>(J127+J128)/2</f>
        <v>19.855</v>
      </c>
      <c r="L127" s="258">
        <f>(J127-J128)/K127*100</f>
        <v>-0.554016620498612</v>
      </c>
    </row>
    <row r="128" spans="1:12">
      <c r="C128" s="258"/>
      <c r="D128" s="93">
        <v>2.6324000000000001</v>
      </c>
      <c r="E128" s="93">
        <v>1</v>
      </c>
      <c r="H128" s="160">
        <v>10.4</v>
      </c>
      <c r="I128" s="93">
        <v>10.9</v>
      </c>
      <c r="J128" s="171">
        <f t="shared" si="11"/>
        <v>19.91</v>
      </c>
      <c r="K128" s="258"/>
      <c r="L128" s="258"/>
    </row>
    <row r="129" spans="1:12">
      <c r="C129" s="258" t="s">
        <v>640</v>
      </c>
      <c r="D129" s="93">
        <v>2.4691999999999998</v>
      </c>
      <c r="E129" s="93">
        <v>2</v>
      </c>
      <c r="H129" s="160">
        <v>8.0500000000000007</v>
      </c>
      <c r="I129" s="93">
        <v>10.9</v>
      </c>
      <c r="J129" s="171">
        <f t="shared" si="11"/>
        <v>54.84</v>
      </c>
      <c r="K129" s="258">
        <f>(J129+J130)/2</f>
        <v>54.564999999999998</v>
      </c>
      <c r="L129" s="258">
        <f>(J129-J130)/K129*100</f>
        <v>1.0079721433153199</v>
      </c>
    </row>
    <row r="130" spans="1:12">
      <c r="C130" s="258"/>
      <c r="D130" s="93">
        <v>2.4636</v>
      </c>
      <c r="E130" s="93">
        <v>2</v>
      </c>
      <c r="H130" s="160">
        <v>8.15</v>
      </c>
      <c r="I130" s="93">
        <v>10.9</v>
      </c>
      <c r="J130" s="171">
        <f t="shared" si="11"/>
        <v>54.29</v>
      </c>
      <c r="K130" s="258"/>
      <c r="L130" s="258"/>
    </row>
    <row r="131" spans="1:12">
      <c r="C131" s="258" t="s">
        <v>641</v>
      </c>
      <c r="D131" s="93">
        <v>2.5253999999999999</v>
      </c>
      <c r="E131" s="93">
        <v>2</v>
      </c>
      <c r="H131" s="160">
        <v>7.4</v>
      </c>
      <c r="I131" s="93">
        <v>10.9</v>
      </c>
      <c r="J131" s="171">
        <f t="shared" si="11"/>
        <v>58.33</v>
      </c>
      <c r="K131" s="258">
        <f>(J131+J132)/2</f>
        <v>58.585000000000001</v>
      </c>
      <c r="L131" s="258">
        <f>(J131-J132)/K131*100</f>
        <v>-0.87052999914654805</v>
      </c>
    </row>
    <row r="132" spans="1:12">
      <c r="C132" s="258"/>
      <c r="D132" s="93">
        <v>2.6092</v>
      </c>
      <c r="E132" s="93">
        <v>2</v>
      </c>
      <c r="H132" s="160">
        <v>7.1</v>
      </c>
      <c r="I132" s="93">
        <v>10.9</v>
      </c>
      <c r="J132" s="171">
        <f t="shared" si="11"/>
        <v>58.84</v>
      </c>
      <c r="K132" s="258"/>
      <c r="L132" s="258"/>
    </row>
    <row r="133" spans="1:12">
      <c r="A133" s="93">
        <v>7.21</v>
      </c>
      <c r="C133" s="258" t="s">
        <v>642</v>
      </c>
      <c r="D133" s="93">
        <v>2.5348000000000002</v>
      </c>
      <c r="E133" s="93">
        <v>2</v>
      </c>
      <c r="H133" s="160">
        <v>10</v>
      </c>
      <c r="I133" s="93">
        <v>10.9</v>
      </c>
      <c r="J133" s="171">
        <f>I133*E133*100/D133/H133*250/50*100/1000*0.95</f>
        <v>40.85</v>
      </c>
      <c r="K133" s="258">
        <f>(J133+J134)/2</f>
        <v>40.840000000000003</v>
      </c>
      <c r="L133" s="258">
        <f>(J133-J134)/K133*100</f>
        <v>4.8971596474052699E-2</v>
      </c>
    </row>
    <row r="134" spans="1:12">
      <c r="C134" s="258"/>
      <c r="D134" s="93">
        <v>2.5358999999999998</v>
      </c>
      <c r="E134" s="93">
        <v>2</v>
      </c>
      <c r="H134" s="160">
        <v>10</v>
      </c>
      <c r="I134" s="93">
        <v>10.9</v>
      </c>
      <c r="J134" s="171">
        <f>I134*E134*100/D134/H134*250/50*100/1000*0.95</f>
        <v>40.83</v>
      </c>
      <c r="K134" s="258"/>
      <c r="L134" s="258"/>
    </row>
    <row r="135" spans="1:12">
      <c r="A135" s="93">
        <v>9.11</v>
      </c>
      <c r="C135" s="258" t="s">
        <v>643</v>
      </c>
      <c r="D135" s="93">
        <v>5.0141</v>
      </c>
      <c r="E135" s="93">
        <v>1</v>
      </c>
      <c r="H135" s="160">
        <v>7.85</v>
      </c>
      <c r="I135" s="93">
        <v>11.4</v>
      </c>
      <c r="J135" s="171">
        <f t="shared" ref="J135:J140" si="12">(I135-H135)*E135*100/D135/10*250/50*100/1000</f>
        <v>3.54</v>
      </c>
      <c r="K135" s="258">
        <f>(J135+J136)/2</f>
        <v>3.48</v>
      </c>
      <c r="L135" s="258">
        <f>(J135-J136)</f>
        <v>0.12</v>
      </c>
    </row>
    <row r="136" spans="1:12">
      <c r="A136" s="93" t="s">
        <v>430</v>
      </c>
      <c r="C136" s="258"/>
      <c r="D136" s="93">
        <v>5.1123000000000003</v>
      </c>
      <c r="E136" s="93">
        <v>1</v>
      </c>
      <c r="H136" s="160">
        <v>7.9</v>
      </c>
      <c r="I136" s="93">
        <v>11.4</v>
      </c>
      <c r="J136" s="171">
        <f t="shared" si="12"/>
        <v>3.42</v>
      </c>
      <c r="K136" s="258"/>
      <c r="L136" s="258"/>
    </row>
    <row r="137" spans="1:12">
      <c r="C137" s="258" t="s">
        <v>644</v>
      </c>
      <c r="D137" s="93">
        <v>5.3848000000000003</v>
      </c>
      <c r="E137" s="93">
        <v>1</v>
      </c>
      <c r="H137" s="160">
        <v>8.1</v>
      </c>
      <c r="I137" s="93">
        <v>11.4</v>
      </c>
      <c r="J137" s="171">
        <f t="shared" si="12"/>
        <v>3.06</v>
      </c>
      <c r="K137" s="258">
        <f>(J137+J138)/2</f>
        <v>3.0049999999999999</v>
      </c>
      <c r="L137" s="258">
        <f>(J137-J138)</f>
        <v>0.11</v>
      </c>
    </row>
    <row r="138" spans="1:12">
      <c r="C138" s="258"/>
      <c r="D138" s="93">
        <v>5.2614999999999998</v>
      </c>
      <c r="E138" s="93">
        <v>1</v>
      </c>
      <c r="H138" s="160">
        <v>8.3000000000000007</v>
      </c>
      <c r="I138" s="93">
        <v>11.4</v>
      </c>
      <c r="J138" s="171">
        <f t="shared" si="12"/>
        <v>2.95</v>
      </c>
      <c r="K138" s="258"/>
      <c r="L138" s="258"/>
    </row>
    <row r="139" spans="1:12">
      <c r="C139" s="258" t="s">
        <v>645</v>
      </c>
      <c r="D139" s="93">
        <v>5.2984999999999998</v>
      </c>
      <c r="E139" s="93">
        <v>1</v>
      </c>
      <c r="H139" s="160">
        <v>8.15</v>
      </c>
      <c r="I139" s="93">
        <v>11.4</v>
      </c>
      <c r="J139" s="171">
        <f t="shared" si="12"/>
        <v>3.07</v>
      </c>
      <c r="K139" s="258">
        <f>(J139+J140)/2</f>
        <v>3.09</v>
      </c>
      <c r="L139" s="258">
        <f>(J139-J140)</f>
        <v>-0.04</v>
      </c>
    </row>
    <row r="140" spans="1:12">
      <c r="C140" s="258"/>
      <c r="D140" s="93">
        <v>5.3036000000000003</v>
      </c>
      <c r="E140" s="93">
        <v>1</v>
      </c>
      <c r="H140" s="160">
        <v>8.1</v>
      </c>
      <c r="I140" s="93">
        <v>11.4</v>
      </c>
      <c r="J140" s="171">
        <f t="shared" si="12"/>
        <v>3.11</v>
      </c>
      <c r="K140" s="258"/>
      <c r="L140" s="258"/>
    </row>
    <row r="141" spans="1:12">
      <c r="C141" s="258" t="s">
        <v>646</v>
      </c>
      <c r="D141" s="93">
        <v>2.5956000000000001</v>
      </c>
      <c r="E141" s="93">
        <v>2</v>
      </c>
      <c r="H141" s="160">
        <v>13.9</v>
      </c>
      <c r="I141" s="93">
        <v>11.4</v>
      </c>
      <c r="J141" s="171">
        <f>I141*E141*100/D141/H141*250/50*100/1000</f>
        <v>31.6</v>
      </c>
      <c r="K141" s="258">
        <f>(J141+J142)/2</f>
        <v>31.6</v>
      </c>
      <c r="L141" s="258">
        <f>(J141-J142)</f>
        <v>0</v>
      </c>
    </row>
    <row r="142" spans="1:12">
      <c r="C142" s="258"/>
      <c r="D142" s="93">
        <v>2.5863</v>
      </c>
      <c r="E142" s="93">
        <v>2</v>
      </c>
      <c r="H142" s="160">
        <v>13.95</v>
      </c>
      <c r="I142" s="93">
        <v>11.4</v>
      </c>
      <c r="J142" s="171">
        <f t="shared" ref="J142:J152" si="13">I142*E142*100/D142/H142*250/50*100/1000</f>
        <v>31.6</v>
      </c>
      <c r="K142" s="258"/>
      <c r="L142" s="258"/>
    </row>
    <row r="143" spans="1:12">
      <c r="C143" s="258" t="s">
        <v>647</v>
      </c>
      <c r="D143" s="93">
        <v>2.5697999999999999</v>
      </c>
      <c r="E143" s="93">
        <v>1</v>
      </c>
      <c r="H143" s="160">
        <v>10.8</v>
      </c>
      <c r="I143" s="93">
        <v>11.4</v>
      </c>
      <c r="J143" s="171">
        <f t="shared" si="13"/>
        <v>20.54</v>
      </c>
      <c r="K143" s="258">
        <f>(J143+J144)/2</f>
        <v>20.555</v>
      </c>
      <c r="L143" s="258">
        <f>(J143-J144)</f>
        <v>-3.0000000000001099E-2</v>
      </c>
    </row>
    <row r="144" spans="1:12">
      <c r="C144" s="258"/>
      <c r="D144" s="93">
        <v>2.5589</v>
      </c>
      <c r="E144" s="93">
        <v>1</v>
      </c>
      <c r="H144" s="160">
        <v>10.83</v>
      </c>
      <c r="I144" s="93">
        <v>11.4</v>
      </c>
      <c r="J144" s="171">
        <f t="shared" si="13"/>
        <v>20.57</v>
      </c>
      <c r="K144" s="258"/>
      <c r="L144" s="258"/>
    </row>
    <row r="145" spans="1:12">
      <c r="C145" s="258" t="s">
        <v>648</v>
      </c>
      <c r="D145" s="93">
        <v>2.6025999999999998</v>
      </c>
      <c r="E145" s="93">
        <v>2</v>
      </c>
      <c r="H145" s="160">
        <v>13.3</v>
      </c>
      <c r="I145" s="93">
        <v>11.4</v>
      </c>
      <c r="J145" s="171">
        <f t="shared" si="13"/>
        <v>32.93</v>
      </c>
      <c r="K145" s="258">
        <f>(J145+J146)/2</f>
        <v>32.975000000000001</v>
      </c>
      <c r="L145" s="258">
        <f>(J145-J146)</f>
        <v>-9.0000000000003397E-2</v>
      </c>
    </row>
    <row r="146" spans="1:12">
      <c r="C146" s="258"/>
      <c r="D146" s="93">
        <v>2.6114000000000002</v>
      </c>
      <c r="E146" s="93">
        <v>2</v>
      </c>
      <c r="H146" s="160">
        <v>13.22</v>
      </c>
      <c r="I146" s="93">
        <v>11.4</v>
      </c>
      <c r="J146" s="171">
        <f t="shared" si="13"/>
        <v>33.020000000000003</v>
      </c>
      <c r="K146" s="258"/>
      <c r="L146" s="258"/>
    </row>
    <row r="147" spans="1:12">
      <c r="C147" s="258" t="s">
        <v>649</v>
      </c>
      <c r="D147" s="93">
        <v>2.4104999999999999</v>
      </c>
      <c r="E147" s="93">
        <v>1</v>
      </c>
      <c r="H147" s="160">
        <v>10.15</v>
      </c>
      <c r="I147" s="93">
        <v>11.4</v>
      </c>
      <c r="J147" s="171">
        <f t="shared" si="13"/>
        <v>23.3</v>
      </c>
      <c r="K147" s="258">
        <f>(J147+J148)/2</f>
        <v>23.315000000000001</v>
      </c>
      <c r="L147" s="258">
        <f>(J147-J148)</f>
        <v>-2.9999999999997602E-2</v>
      </c>
    </row>
    <row r="148" spans="1:12">
      <c r="C148" s="258"/>
      <c r="D148" s="93">
        <v>2.4238</v>
      </c>
      <c r="E148" s="93">
        <v>1</v>
      </c>
      <c r="H148" s="160">
        <v>10.08</v>
      </c>
      <c r="I148" s="93">
        <v>11.4</v>
      </c>
      <c r="J148" s="171">
        <f t="shared" si="13"/>
        <v>23.33</v>
      </c>
      <c r="K148" s="258"/>
      <c r="L148" s="258"/>
    </row>
    <row r="149" spans="1:12">
      <c r="C149" s="273" t="s">
        <v>650</v>
      </c>
      <c r="D149" s="165">
        <v>5.2213000000000003</v>
      </c>
      <c r="E149" s="165">
        <v>2</v>
      </c>
      <c r="F149" s="165"/>
      <c r="G149" s="165"/>
      <c r="H149" s="165">
        <v>9.82</v>
      </c>
      <c r="I149" s="165">
        <v>11</v>
      </c>
      <c r="J149" s="176">
        <f t="shared" si="13"/>
        <v>21.45</v>
      </c>
      <c r="K149" s="273">
        <f>(J149+J150)/2</f>
        <v>21.35</v>
      </c>
      <c r="L149" s="273">
        <f>(J149-J150)/K149*100</f>
        <v>0.93676814988290102</v>
      </c>
    </row>
    <row r="150" spans="1:12">
      <c r="C150" s="273"/>
      <c r="D150" s="165">
        <v>5.3026</v>
      </c>
      <c r="E150" s="165">
        <v>2</v>
      </c>
      <c r="F150" s="165"/>
      <c r="G150" s="165"/>
      <c r="H150" s="165">
        <v>9.76</v>
      </c>
      <c r="I150" s="165">
        <v>11</v>
      </c>
      <c r="J150" s="176">
        <f t="shared" si="13"/>
        <v>21.25</v>
      </c>
      <c r="K150" s="273"/>
      <c r="L150" s="273"/>
    </row>
    <row r="151" spans="1:12">
      <c r="C151" s="273" t="s">
        <v>421</v>
      </c>
      <c r="D151" s="165">
        <v>5.2648999999999999</v>
      </c>
      <c r="E151" s="165">
        <v>2</v>
      </c>
      <c r="F151" s="165"/>
      <c r="G151" s="165"/>
      <c r="H151" s="165">
        <v>9.8000000000000007</v>
      </c>
      <c r="I151" s="165">
        <v>11</v>
      </c>
      <c r="J151" s="176">
        <f t="shared" si="13"/>
        <v>21.32</v>
      </c>
      <c r="K151" s="273">
        <f>(J151+J152)/2</f>
        <v>21.41</v>
      </c>
      <c r="L151" s="273">
        <f>(J151-J152)/K151*100</f>
        <v>-0.84072863148061505</v>
      </c>
    </row>
    <row r="152" spans="1:12">
      <c r="C152" s="273"/>
      <c r="D152" s="165">
        <v>5.1565000000000003</v>
      </c>
      <c r="E152" s="165">
        <v>2</v>
      </c>
      <c r="F152" s="165"/>
      <c r="G152" s="165"/>
      <c r="H152" s="165">
        <v>9.92</v>
      </c>
      <c r="I152" s="165">
        <v>11</v>
      </c>
      <c r="J152" s="176">
        <f t="shared" si="13"/>
        <v>21.5</v>
      </c>
      <c r="K152" s="273"/>
      <c r="L152" s="273"/>
    </row>
    <row r="153" spans="1:12">
      <c r="C153" s="273" t="s">
        <v>581</v>
      </c>
      <c r="D153" s="165">
        <v>5.4812000000000003</v>
      </c>
      <c r="E153" s="165">
        <v>2</v>
      </c>
      <c r="F153" s="165"/>
      <c r="G153" s="165"/>
      <c r="H153" s="165">
        <v>9.4499999999999993</v>
      </c>
      <c r="I153" s="165">
        <v>11</v>
      </c>
      <c r="J153" s="176">
        <f t="shared" ref="J153:J164" si="14">I153*E153*100/D153/H153*250/50*100/1000</f>
        <v>21.24</v>
      </c>
      <c r="K153" s="273">
        <f>(J153+J154)/2</f>
        <v>21.32</v>
      </c>
      <c r="L153" s="273">
        <f>(J153-J154)/K153*100</f>
        <v>-0.75046904315197105</v>
      </c>
    </row>
    <row r="154" spans="1:12">
      <c r="C154" s="273"/>
      <c r="D154" s="165">
        <v>5.0896999999999997</v>
      </c>
      <c r="E154" s="165">
        <v>2</v>
      </c>
      <c r="F154" s="165"/>
      <c r="G154" s="165"/>
      <c r="H154" s="165">
        <v>10.1</v>
      </c>
      <c r="I154" s="165">
        <v>11</v>
      </c>
      <c r="J154" s="176">
        <f t="shared" si="14"/>
        <v>21.4</v>
      </c>
      <c r="K154" s="273"/>
      <c r="L154" s="273"/>
    </row>
    <row r="155" spans="1:12">
      <c r="A155" s="93">
        <v>9.14</v>
      </c>
      <c r="C155" s="258" t="s">
        <v>651</v>
      </c>
      <c r="D155" s="93">
        <v>2.8246000000000002</v>
      </c>
      <c r="E155" s="93">
        <v>1</v>
      </c>
      <c r="H155" s="160">
        <v>9.6</v>
      </c>
      <c r="I155" s="93">
        <v>11.1</v>
      </c>
      <c r="J155" s="171">
        <f>(I155-H155)*E155*100/D155/10*250/50*100/1000</f>
        <v>2.66</v>
      </c>
      <c r="K155" s="258">
        <f>(J155+J156)/2</f>
        <v>2.645</v>
      </c>
      <c r="L155" s="258">
        <f>(J155-J156)/K155*100</f>
        <v>1.13421550094519</v>
      </c>
    </row>
    <row r="156" spans="1:12">
      <c r="A156" s="93" t="s">
        <v>430</v>
      </c>
      <c r="C156" s="258"/>
      <c r="D156" s="93">
        <v>2.8538999999999999</v>
      </c>
      <c r="E156" s="93">
        <v>1</v>
      </c>
      <c r="H156" s="160">
        <v>9.6</v>
      </c>
      <c r="I156" s="93">
        <v>11.1</v>
      </c>
      <c r="J156" s="171">
        <f>(I156-H156)*E156*100/D156/10*250/50*100/1000</f>
        <v>2.63</v>
      </c>
      <c r="K156" s="258"/>
      <c r="L156" s="258"/>
    </row>
    <row r="157" spans="1:12">
      <c r="A157" s="93" t="s">
        <v>597</v>
      </c>
      <c r="C157" s="258" t="s">
        <v>652</v>
      </c>
      <c r="D157" s="93">
        <v>2.8607</v>
      </c>
      <c r="E157" s="93">
        <v>2</v>
      </c>
      <c r="H157" s="160">
        <v>7.9</v>
      </c>
      <c r="I157" s="93">
        <v>11.1</v>
      </c>
      <c r="J157" s="171">
        <f>I157*E157*100/D157/H157*250/50*100/1000*0.95</f>
        <v>46.66</v>
      </c>
      <c r="K157" s="258">
        <f>(J157+J158)/2</f>
        <v>46.49</v>
      </c>
      <c r="L157" s="258">
        <f>(J157-J158)/K157*100</f>
        <v>0.73134007313399896</v>
      </c>
    </row>
    <row r="158" spans="1:12">
      <c r="C158" s="258"/>
      <c r="D158" s="93">
        <v>2.8820000000000001</v>
      </c>
      <c r="E158" s="93">
        <v>2</v>
      </c>
      <c r="H158" s="160">
        <v>7.9</v>
      </c>
      <c r="I158" s="93">
        <v>11.1</v>
      </c>
      <c r="J158" s="171">
        <f>I158*E158*100/D158/H158*250/50*100/1000*0.95</f>
        <v>46.32</v>
      </c>
      <c r="K158" s="258"/>
      <c r="L158" s="258"/>
    </row>
    <row r="159" spans="1:12">
      <c r="C159" s="278"/>
      <c r="D159" s="178">
        <v>5.3246000000000002</v>
      </c>
      <c r="E159" s="178">
        <v>2</v>
      </c>
      <c r="F159" s="178"/>
      <c r="G159" s="178"/>
      <c r="H159" s="178">
        <v>10.33</v>
      </c>
      <c r="I159" s="178">
        <v>11.3</v>
      </c>
      <c r="J159" s="179">
        <f t="shared" si="14"/>
        <v>20.54</v>
      </c>
      <c r="K159" s="278">
        <f>(J159+J160)/2</f>
        <v>20.53</v>
      </c>
      <c r="L159" s="278">
        <f>(J159-J160)</f>
        <v>1.9999999999999601E-2</v>
      </c>
    </row>
    <row r="160" spans="1:12">
      <c r="C160" s="278"/>
      <c r="D160" s="178">
        <v>5.2988999999999997</v>
      </c>
      <c r="E160" s="178">
        <v>2</v>
      </c>
      <c r="F160" s="178"/>
      <c r="G160" s="178"/>
      <c r="H160" s="178">
        <v>10.39</v>
      </c>
      <c r="I160" s="178">
        <v>11.3</v>
      </c>
      <c r="J160" s="179">
        <f t="shared" si="14"/>
        <v>20.52</v>
      </c>
      <c r="K160" s="278"/>
      <c r="L160" s="278"/>
    </row>
    <row r="161" spans="1:12">
      <c r="C161" s="278"/>
      <c r="D161" s="178">
        <v>5.3235999999999999</v>
      </c>
      <c r="E161" s="178">
        <v>2</v>
      </c>
      <c r="F161" s="178"/>
      <c r="G161" s="178"/>
      <c r="H161" s="178">
        <v>10.119999999999999</v>
      </c>
      <c r="I161" s="178">
        <v>11.3</v>
      </c>
      <c r="J161" s="179">
        <f t="shared" si="14"/>
        <v>20.97</v>
      </c>
      <c r="K161" s="278">
        <f>(J161+J162)/2</f>
        <v>21.02</v>
      </c>
      <c r="L161" s="278">
        <f>(J161-J162)</f>
        <v>-0.100000000000001</v>
      </c>
    </row>
    <row r="162" spans="1:12">
      <c r="C162" s="278"/>
      <c r="D162" s="178">
        <v>5.3624999999999998</v>
      </c>
      <c r="E162" s="178">
        <v>2</v>
      </c>
      <c r="F162" s="178"/>
      <c r="G162" s="178"/>
      <c r="H162" s="178">
        <v>10</v>
      </c>
      <c r="I162" s="178">
        <v>11.3</v>
      </c>
      <c r="J162" s="179">
        <f t="shared" si="14"/>
        <v>21.07</v>
      </c>
      <c r="K162" s="278"/>
      <c r="L162" s="278"/>
    </row>
    <row r="163" spans="1:12">
      <c r="C163" s="278"/>
      <c r="D163" s="178">
        <v>5.1132</v>
      </c>
      <c r="E163" s="178">
        <v>2</v>
      </c>
      <c r="F163" s="178"/>
      <c r="G163" s="178"/>
      <c r="H163" s="178">
        <v>10.53</v>
      </c>
      <c r="I163" s="178">
        <v>11.3</v>
      </c>
      <c r="J163" s="179">
        <f t="shared" si="14"/>
        <v>20.99</v>
      </c>
      <c r="K163" s="278">
        <f>(J163+J164)/2</f>
        <v>21.01</v>
      </c>
      <c r="L163" s="278">
        <f>(J163-J164)</f>
        <v>-4.00000000000027E-2</v>
      </c>
    </row>
    <row r="164" spans="1:12">
      <c r="C164" s="278"/>
      <c r="D164" s="178">
        <v>5.0697999999999999</v>
      </c>
      <c r="E164" s="178">
        <v>2</v>
      </c>
      <c r="F164" s="178"/>
      <c r="G164" s="178"/>
      <c r="H164" s="178">
        <v>10.6</v>
      </c>
      <c r="I164" s="178">
        <v>11.3</v>
      </c>
      <c r="J164" s="179">
        <f t="shared" si="14"/>
        <v>21.03</v>
      </c>
      <c r="K164" s="278"/>
      <c r="L164" s="278"/>
    </row>
    <row r="165" spans="1:12">
      <c r="A165" s="93">
        <v>9.19</v>
      </c>
      <c r="C165" s="258" t="s">
        <v>653</v>
      </c>
      <c r="D165" s="93">
        <v>2.5253999999999999</v>
      </c>
      <c r="E165" s="93">
        <v>1</v>
      </c>
      <c r="H165" s="160">
        <v>4.1500000000000004</v>
      </c>
      <c r="I165" s="93">
        <v>11.35</v>
      </c>
      <c r="J165" s="171">
        <f>(I165-H165)*E165*100/D165/10*250/50*100/1000</f>
        <v>14.26</v>
      </c>
      <c r="K165" s="258">
        <f>(J165+J166)/2</f>
        <v>14.244999999999999</v>
      </c>
      <c r="L165" s="258">
        <f>(J165-J166)/K165*100</f>
        <v>0.21060021060020601</v>
      </c>
    </row>
    <row r="166" spans="1:12">
      <c r="A166" s="93" t="s">
        <v>430</v>
      </c>
      <c r="C166" s="258"/>
      <c r="D166" s="93">
        <v>2.5829</v>
      </c>
      <c r="E166" s="93">
        <v>1</v>
      </c>
      <c r="H166" s="160">
        <v>4</v>
      </c>
      <c r="I166" s="93">
        <v>11.35</v>
      </c>
      <c r="J166" s="171">
        <f>(I166-H166)*E166*100/D166/10*250/50*100/1000</f>
        <v>14.23</v>
      </c>
      <c r="K166" s="258"/>
      <c r="L166" s="258"/>
    </row>
    <row r="167" spans="1:12">
      <c r="A167" s="93" t="s">
        <v>597</v>
      </c>
      <c r="C167" s="258" t="s">
        <v>654</v>
      </c>
      <c r="D167" s="93">
        <v>2.5211000000000001</v>
      </c>
      <c r="E167" s="93">
        <v>1</v>
      </c>
      <c r="H167" s="160">
        <v>9.25</v>
      </c>
      <c r="I167" s="93">
        <v>11.35</v>
      </c>
      <c r="J167" s="171">
        <f>I167*E167*100/D167/H167*250/50*100/1000*0.95</f>
        <v>23.12</v>
      </c>
      <c r="K167" s="258">
        <f>(J167+J168)/2</f>
        <v>23.14</v>
      </c>
      <c r="L167" s="258">
        <f>(J167-J168)/K167*100</f>
        <v>-0.172860847018147</v>
      </c>
    </row>
    <row r="168" spans="1:12">
      <c r="C168" s="258"/>
      <c r="D168" s="93">
        <v>2.5034000000000001</v>
      </c>
      <c r="E168" s="93">
        <v>1</v>
      </c>
      <c r="H168" s="160">
        <v>9.3000000000000007</v>
      </c>
      <c r="I168" s="93">
        <v>11.35</v>
      </c>
      <c r="J168" s="171">
        <f>I168*E168*100/D168/H168*250/50*100/1000*0.95</f>
        <v>23.16</v>
      </c>
      <c r="K168" s="258"/>
      <c r="L168" s="258"/>
    </row>
    <row r="169" spans="1:12">
      <c r="C169" s="258"/>
      <c r="E169" s="93">
        <v>1</v>
      </c>
      <c r="J169" s="171" t="e">
        <f>(I169-H169)*E169*100/D169/10*250/50*100/1000</f>
        <v>#DIV/0!</v>
      </c>
      <c r="K169" s="258" t="e">
        <f>(J169+J170)/2</f>
        <v>#DIV/0!</v>
      </c>
      <c r="L169" s="258" t="e">
        <f>(J169-J170)/K169*100</f>
        <v>#DIV/0!</v>
      </c>
    </row>
    <row r="170" spans="1:12">
      <c r="A170" s="93" t="s">
        <v>430</v>
      </c>
      <c r="C170" s="258"/>
      <c r="E170" s="93">
        <v>1</v>
      </c>
      <c r="J170" s="171" t="e">
        <f>(I170-H170)*E170*100/D170/10*250/50*100/1000</f>
        <v>#DIV/0!</v>
      </c>
      <c r="K170" s="258"/>
      <c r="L170" s="258"/>
    </row>
    <row r="171" spans="1:12">
      <c r="A171" s="93">
        <v>9.25</v>
      </c>
      <c r="C171" s="258" t="s">
        <v>655</v>
      </c>
      <c r="D171" s="93">
        <v>2.6509</v>
      </c>
      <c r="E171" s="93">
        <v>1</v>
      </c>
      <c r="H171" s="160">
        <v>5.2</v>
      </c>
      <c r="I171" s="93">
        <v>11.3</v>
      </c>
      <c r="J171" s="171">
        <f>(I171-H171)*E171*100/D171/10*250/50*100/1000</f>
        <v>11.51</v>
      </c>
      <c r="K171" s="258">
        <f>(J171+J172)/2</f>
        <v>11.505000000000001</v>
      </c>
      <c r="L171" s="258">
        <f>(J171-J172)/K171*100</f>
        <v>8.6918730986525694E-2</v>
      </c>
    </row>
    <row r="172" spans="1:12">
      <c r="C172" s="258"/>
      <c r="D172" s="93">
        <v>2.5653000000000001</v>
      </c>
      <c r="E172" s="93">
        <v>1</v>
      </c>
      <c r="H172" s="160">
        <v>5.4</v>
      </c>
      <c r="I172" s="93">
        <v>11.3</v>
      </c>
      <c r="J172" s="171">
        <f>(I172-H172)*E172*100/D172/10*250/50*100/1000</f>
        <v>11.5</v>
      </c>
      <c r="K172" s="258"/>
      <c r="L172" s="258"/>
    </row>
    <row r="173" spans="1:12">
      <c r="C173" s="258" t="s">
        <v>656</v>
      </c>
      <c r="D173" s="93">
        <v>2.5326</v>
      </c>
      <c r="E173" s="93">
        <v>2</v>
      </c>
      <c r="H173" s="160">
        <v>12.5</v>
      </c>
      <c r="I173" s="93">
        <v>11.3</v>
      </c>
      <c r="J173" s="171">
        <f t="shared" ref="J173:J178" si="15">I173*E173*100/D173/H173*250/50*100/1000</f>
        <v>35.69</v>
      </c>
      <c r="K173" s="258">
        <f>(J173+J174)/2</f>
        <v>35.700000000000003</v>
      </c>
      <c r="L173" s="258">
        <f>(J173-J174)/K173*100</f>
        <v>-5.60224089635942E-2</v>
      </c>
    </row>
    <row r="174" spans="1:12">
      <c r="C174" s="258"/>
      <c r="D174" s="93">
        <v>2.5518999999999998</v>
      </c>
      <c r="E174" s="93">
        <v>2</v>
      </c>
      <c r="H174" s="160">
        <v>12.4</v>
      </c>
      <c r="I174" s="93">
        <v>11.3</v>
      </c>
      <c r="J174" s="171">
        <f t="shared" si="15"/>
        <v>35.71</v>
      </c>
      <c r="K174" s="258"/>
      <c r="L174" s="258"/>
    </row>
    <row r="175" spans="1:12">
      <c r="C175" s="258" t="s">
        <v>657</v>
      </c>
      <c r="D175" s="93">
        <v>2.7084000000000001</v>
      </c>
      <c r="E175" s="93">
        <v>1</v>
      </c>
      <c r="H175" s="160">
        <v>8.4</v>
      </c>
      <c r="I175" s="93">
        <v>11.3</v>
      </c>
      <c r="J175" s="171">
        <f t="shared" si="15"/>
        <v>24.83</v>
      </c>
      <c r="K175" s="258">
        <f>(J175+J176)/2</f>
        <v>24.85</v>
      </c>
      <c r="L175" s="258">
        <f>(J175-J176)/K175*100</f>
        <v>-0.16096579476862299</v>
      </c>
    </row>
    <row r="176" spans="1:12">
      <c r="C176" s="258"/>
      <c r="D176" s="93">
        <v>2.7532000000000001</v>
      </c>
      <c r="E176" s="93">
        <v>1</v>
      </c>
      <c r="H176" s="160">
        <v>8.25</v>
      </c>
      <c r="I176" s="93">
        <v>11.3</v>
      </c>
      <c r="J176" s="171">
        <f t="shared" si="15"/>
        <v>24.87</v>
      </c>
      <c r="K176" s="258"/>
      <c r="L176" s="258"/>
    </row>
    <row r="177" spans="1:12">
      <c r="C177" s="258" t="s">
        <v>658</v>
      </c>
      <c r="D177" s="93">
        <v>2.6118000000000001</v>
      </c>
      <c r="E177" s="93">
        <v>1</v>
      </c>
      <c r="H177" s="160">
        <v>11.8</v>
      </c>
      <c r="I177" s="93">
        <v>11.3</v>
      </c>
      <c r="J177" s="171">
        <f t="shared" si="15"/>
        <v>18.329999999999998</v>
      </c>
      <c r="K177" s="258">
        <f>(J177+J178)/2</f>
        <v>18.32</v>
      </c>
      <c r="L177" s="258">
        <f>(J177-J178)/K177*100</f>
        <v>0.109170305676854</v>
      </c>
    </row>
    <row r="178" spans="1:12">
      <c r="C178" s="258"/>
      <c r="D178" s="93">
        <v>2.6084999999999998</v>
      </c>
      <c r="E178" s="93">
        <v>1</v>
      </c>
      <c r="H178" s="160">
        <v>11.83</v>
      </c>
      <c r="I178" s="93">
        <v>11.3</v>
      </c>
      <c r="J178" s="171">
        <f t="shared" si="15"/>
        <v>18.309999999999999</v>
      </c>
      <c r="K178" s="258"/>
      <c r="L178" s="258"/>
    </row>
    <row r="179" spans="1:12">
      <c r="A179" s="93">
        <v>9.27</v>
      </c>
      <c r="C179" s="258" t="s">
        <v>659</v>
      </c>
      <c r="D179" s="93">
        <v>2.7894000000000001</v>
      </c>
      <c r="E179" s="93">
        <v>2</v>
      </c>
      <c r="H179" s="160">
        <v>12.7</v>
      </c>
      <c r="I179" s="93">
        <v>11.3</v>
      </c>
      <c r="J179" s="171">
        <f>I179*E179*100/D179/H179*250/50*100/1000*0.95</f>
        <v>30.3</v>
      </c>
      <c r="K179" s="258">
        <f>(J179+J180)/2</f>
        <v>30.344999999999999</v>
      </c>
      <c r="L179" s="258">
        <f>(J179-J180)/K179*100</f>
        <v>-0.29658922392486398</v>
      </c>
    </row>
    <row r="180" spans="1:12">
      <c r="C180" s="258"/>
      <c r="D180" s="93">
        <v>2.8031999999999999</v>
      </c>
      <c r="E180" s="93">
        <v>2</v>
      </c>
      <c r="H180" s="160">
        <v>12.6</v>
      </c>
      <c r="I180" s="93">
        <v>11.3</v>
      </c>
      <c r="J180" s="171">
        <f>I180*E180*100/D180/H180*250/50*100/1000*0.95</f>
        <v>30.39</v>
      </c>
      <c r="K180" s="258"/>
      <c r="L180" s="258"/>
    </row>
    <row r="181" spans="1:12">
      <c r="A181" s="93">
        <v>10.8</v>
      </c>
      <c r="C181" s="258" t="s">
        <v>660</v>
      </c>
      <c r="D181" s="93">
        <v>2.5118</v>
      </c>
      <c r="E181" s="93">
        <v>1</v>
      </c>
      <c r="H181" s="160">
        <v>7.25</v>
      </c>
      <c r="I181" s="93">
        <v>11.3</v>
      </c>
      <c r="J181" s="171">
        <f t="shared" ref="J181:J188" si="16">I181*E181*100/D181/H181*250/50*100/1000</f>
        <v>31.03</v>
      </c>
      <c r="K181" s="258">
        <f>(J181+J182)/2</f>
        <v>30.97</v>
      </c>
      <c r="L181" s="258">
        <f>(J181-J182)/K181*100</f>
        <v>0.38747174685179497</v>
      </c>
    </row>
    <row r="182" spans="1:12">
      <c r="C182" s="258"/>
      <c r="D182" s="93">
        <v>2.5038999999999998</v>
      </c>
      <c r="E182" s="93">
        <v>1</v>
      </c>
      <c r="H182" s="160">
        <v>7.3</v>
      </c>
      <c r="I182" s="93">
        <v>11.3</v>
      </c>
      <c r="J182" s="171">
        <f t="shared" si="16"/>
        <v>30.91</v>
      </c>
      <c r="K182" s="258"/>
      <c r="L182" s="258"/>
    </row>
    <row r="183" spans="1:12">
      <c r="A183" s="93" t="s">
        <v>430</v>
      </c>
      <c r="C183" s="258" t="s">
        <v>661</v>
      </c>
      <c r="D183" s="93">
        <v>2.5341999999999998</v>
      </c>
      <c r="E183" s="93">
        <v>1</v>
      </c>
      <c r="H183" s="160">
        <v>8.1999999999999993</v>
      </c>
      <c r="I183" s="93">
        <v>11.3</v>
      </c>
      <c r="J183" s="171">
        <f>(I183-H183)*E183*100/D183/10*250/50*100/1000</f>
        <v>6.12</v>
      </c>
      <c r="K183" s="258">
        <f>(J183+J184)/2</f>
        <v>6.1</v>
      </c>
      <c r="L183" s="258">
        <f>(J183-J184)/K183*100</f>
        <v>0.65573770491803296</v>
      </c>
    </row>
    <row r="184" spans="1:12">
      <c r="C184" s="258"/>
      <c r="D184" s="93">
        <v>2.5510000000000002</v>
      </c>
      <c r="E184" s="93">
        <v>1</v>
      </c>
      <c r="H184" s="160">
        <v>8.1999999999999993</v>
      </c>
      <c r="I184" s="93">
        <v>11.3</v>
      </c>
      <c r="J184" s="171">
        <f>(I184-H184)*E184*100/D184/10*250/50*100/1000</f>
        <v>6.08</v>
      </c>
      <c r="K184" s="258"/>
      <c r="L184" s="258"/>
    </row>
    <row r="185" spans="1:12">
      <c r="A185" s="93">
        <v>10.11</v>
      </c>
      <c r="C185" s="258" t="s">
        <v>662</v>
      </c>
      <c r="D185" s="93">
        <v>2.5001000000000002</v>
      </c>
      <c r="E185" s="93">
        <v>1</v>
      </c>
      <c r="H185" s="160">
        <v>7.1</v>
      </c>
      <c r="I185" s="93">
        <v>11.4</v>
      </c>
      <c r="J185" s="171">
        <f t="shared" si="16"/>
        <v>32.11</v>
      </c>
      <c r="K185" s="258">
        <f>(J185+J186)/2</f>
        <v>32.085000000000001</v>
      </c>
      <c r="L185" s="258">
        <f>(J185-J186)/K185*100</f>
        <v>0.155836060464383</v>
      </c>
    </row>
    <row r="186" spans="1:12">
      <c r="C186" s="258"/>
      <c r="D186" s="93">
        <v>2.5038999999999998</v>
      </c>
      <c r="E186" s="93">
        <v>1</v>
      </c>
      <c r="H186" s="160">
        <v>7.1</v>
      </c>
      <c r="I186" s="93">
        <v>11.4</v>
      </c>
      <c r="J186" s="171">
        <f t="shared" si="16"/>
        <v>32.06</v>
      </c>
      <c r="K186" s="258"/>
      <c r="L186" s="258"/>
    </row>
    <row r="187" spans="1:12">
      <c r="C187" s="258" t="s">
        <v>663</v>
      </c>
      <c r="D187" s="93">
        <v>2.3948999999999998</v>
      </c>
      <c r="E187" s="93">
        <v>2</v>
      </c>
      <c r="H187" s="160">
        <v>7.6</v>
      </c>
      <c r="I187" s="93">
        <v>11.4</v>
      </c>
      <c r="J187" s="171">
        <f t="shared" si="16"/>
        <v>62.63</v>
      </c>
      <c r="K187" s="258">
        <f>(J187+J188)/2</f>
        <v>62.725000000000001</v>
      </c>
      <c r="L187" s="258">
        <f>(J187-J188)/K187*100</f>
        <v>-0.30290952570745</v>
      </c>
    </row>
    <row r="188" spans="1:12">
      <c r="C188" s="258"/>
      <c r="D188" s="93">
        <v>2.4036</v>
      </c>
      <c r="E188" s="93">
        <v>2</v>
      </c>
      <c r="H188" s="160">
        <v>7.55</v>
      </c>
      <c r="I188" s="93">
        <v>11.4</v>
      </c>
      <c r="J188" s="171">
        <f t="shared" si="16"/>
        <v>62.82</v>
      </c>
      <c r="K188" s="258"/>
      <c r="L188" s="258"/>
    </row>
    <row r="189" spans="1:12">
      <c r="A189" s="93">
        <v>10.16</v>
      </c>
      <c r="C189" s="258" t="s">
        <v>664</v>
      </c>
      <c r="D189" s="93">
        <v>2.7280000000000002</v>
      </c>
      <c r="E189" s="93">
        <v>1</v>
      </c>
      <c r="H189" s="160">
        <v>9.6999999999999993</v>
      </c>
      <c r="I189" s="93">
        <v>11.4</v>
      </c>
      <c r="J189" s="171">
        <f>(I189-H189)*E189*100/D189/10*250/50*100/1000</f>
        <v>3.12</v>
      </c>
      <c r="K189" s="258">
        <f>(J189+J190)/2</f>
        <v>3.1150000000000002</v>
      </c>
      <c r="L189" s="258">
        <f>(J189-J190)/K189*100</f>
        <v>0.32102728731942998</v>
      </c>
    </row>
    <row r="190" spans="1:12">
      <c r="C190" s="258"/>
      <c r="D190" s="93">
        <v>2.7311000000000001</v>
      </c>
      <c r="E190" s="93">
        <v>1</v>
      </c>
      <c r="H190" s="160">
        <v>9.6999999999999993</v>
      </c>
      <c r="I190" s="93">
        <v>11.4</v>
      </c>
      <c r="J190" s="171">
        <f>(I190-H190)*E190*100/D190/10*250/50*100/1000</f>
        <v>3.11</v>
      </c>
      <c r="K190" s="258"/>
      <c r="L190" s="258"/>
    </row>
    <row r="191" spans="1:12">
      <c r="A191" s="93">
        <v>10.19</v>
      </c>
      <c r="C191" s="258" t="s">
        <v>665</v>
      </c>
      <c r="D191" s="93">
        <v>2.6452</v>
      </c>
      <c r="E191" s="93">
        <v>2</v>
      </c>
      <c r="H191" s="160">
        <v>10.15</v>
      </c>
      <c r="I191" s="93">
        <v>11.4</v>
      </c>
      <c r="J191" s="171">
        <f>I191*E191*100/D191/H191*250/50*100/1000</f>
        <v>42.46</v>
      </c>
      <c r="K191" s="258">
        <f>(J191+J192)/2</f>
        <v>42.48</v>
      </c>
      <c r="L191" s="258">
        <f>(J191-J192)/K191*100</f>
        <v>-9.4161958568736201E-2</v>
      </c>
    </row>
    <row r="192" spans="1:12">
      <c r="C192" s="258"/>
      <c r="D192" s="93">
        <v>2.8233000000000001</v>
      </c>
      <c r="E192" s="93">
        <v>2</v>
      </c>
      <c r="H192" s="160">
        <v>9.5</v>
      </c>
      <c r="I192" s="93">
        <v>11.4</v>
      </c>
      <c r="J192" s="171">
        <f t="shared" ref="J192:J193" si="17">I192*E192*100/D192/H192*250/50*100/1000</f>
        <v>42.5</v>
      </c>
      <c r="K192" s="258"/>
      <c r="L192" s="258"/>
    </row>
    <row r="193" spans="1:12">
      <c r="C193" s="258"/>
      <c r="D193" s="93">
        <v>2.7642000000000002</v>
      </c>
      <c r="E193" s="93">
        <v>1</v>
      </c>
      <c r="H193" s="160">
        <v>17</v>
      </c>
      <c r="I193" s="93">
        <v>11.4</v>
      </c>
      <c r="J193" s="171">
        <f t="shared" si="17"/>
        <v>12.13</v>
      </c>
      <c r="K193" s="258">
        <f>(J193+J194)/2</f>
        <v>12.125</v>
      </c>
      <c r="L193" s="258">
        <f>(J193-J194)/K193*100</f>
        <v>8.2474226804136602E-2</v>
      </c>
    </row>
    <row r="194" spans="1:12">
      <c r="C194" s="258"/>
      <c r="D194" s="93">
        <v>2.7642000000000002</v>
      </c>
      <c r="E194" s="93">
        <v>1</v>
      </c>
      <c r="H194" s="160">
        <v>4.7</v>
      </c>
      <c r="I194" s="93">
        <v>11.4</v>
      </c>
      <c r="J194" s="171">
        <f>(I194-H194)*E194*100/D194/10*250/50*100/1000</f>
        <v>12.12</v>
      </c>
      <c r="K194" s="258"/>
      <c r="L194" s="258"/>
    </row>
    <row r="195" spans="1:12">
      <c r="A195" s="93">
        <v>10.24</v>
      </c>
      <c r="C195" s="258" t="s">
        <v>666</v>
      </c>
      <c r="D195" s="93">
        <v>2.6337000000000002</v>
      </c>
      <c r="E195" s="93">
        <v>1</v>
      </c>
      <c r="H195" s="160">
        <v>7.6</v>
      </c>
      <c r="I195" s="93">
        <v>11.4</v>
      </c>
      <c r="J195" s="171">
        <f>I195*E195*100/D195/H195*250/50*100/1000*0.95</f>
        <v>27.05</v>
      </c>
      <c r="K195" s="258">
        <f>(J195+J196)/2</f>
        <v>27.035</v>
      </c>
      <c r="L195" s="258">
        <f>(J195-J196)/K195*100</f>
        <v>0.11096726465693001</v>
      </c>
    </row>
    <row r="196" spans="1:12">
      <c r="A196" s="93" t="s">
        <v>597</v>
      </c>
      <c r="C196" s="258"/>
      <c r="D196" s="93">
        <v>2.6029</v>
      </c>
      <c r="E196" s="93">
        <v>1</v>
      </c>
      <c r="H196" s="160">
        <v>7.7</v>
      </c>
      <c r="I196" s="93">
        <v>11.4</v>
      </c>
      <c r="J196" s="171">
        <f>I196*E196*100/D196/H196*250/50*100/1000*0.95</f>
        <v>27.02</v>
      </c>
      <c r="K196" s="258"/>
      <c r="L196" s="258"/>
    </row>
    <row r="197" spans="1:12">
      <c r="C197" s="258" t="s">
        <v>667</v>
      </c>
      <c r="D197" s="93">
        <v>2.6398000000000001</v>
      </c>
      <c r="E197" s="93">
        <v>4</v>
      </c>
      <c r="H197" s="160">
        <v>11.7</v>
      </c>
      <c r="I197" s="93">
        <v>11.55</v>
      </c>
      <c r="J197" s="171">
        <f t="shared" ref="J197:J198" si="18">I197*E197*100/D197/H197*250/50*100/1000</f>
        <v>74.790000000000006</v>
      </c>
      <c r="K197" s="258">
        <f>(J197+J198)/2</f>
        <v>73.94</v>
      </c>
      <c r="L197" s="258">
        <f>(J197-J198)/K197*100</f>
        <v>2.29916148228294</v>
      </c>
    </row>
    <row r="198" spans="1:12">
      <c r="C198" s="258"/>
      <c r="D198" s="93">
        <v>2.6337999999999999</v>
      </c>
      <c r="E198" s="93">
        <v>4</v>
      </c>
      <c r="H198" s="160">
        <v>12</v>
      </c>
      <c r="I198" s="93">
        <v>11.55</v>
      </c>
      <c r="J198" s="171">
        <f t="shared" si="18"/>
        <v>73.09</v>
      </c>
      <c r="K198" s="258"/>
      <c r="L198" s="258"/>
    </row>
    <row r="199" spans="1:12">
      <c r="A199" s="93">
        <v>2.2200000000000002</v>
      </c>
      <c r="C199" s="258" t="s">
        <v>668</v>
      </c>
      <c r="D199" s="93">
        <v>2.6964000000000001</v>
      </c>
      <c r="E199" s="93">
        <v>1</v>
      </c>
      <c r="H199" s="160">
        <v>8</v>
      </c>
      <c r="I199" s="93">
        <v>11.4</v>
      </c>
      <c r="J199" s="171">
        <f>(I199-H199)*E199*100/D199/10*250/50*100/1000</f>
        <v>6.3</v>
      </c>
      <c r="K199" s="258">
        <f>(J199+J200)/2</f>
        <v>6.31</v>
      </c>
      <c r="L199" s="258">
        <f>(J199-J200)/K199*100</f>
        <v>-0.31695721077655298</v>
      </c>
    </row>
    <row r="200" spans="1:12">
      <c r="C200" s="258"/>
      <c r="D200" s="93">
        <v>2.6898</v>
      </c>
      <c r="E200" s="93">
        <v>1</v>
      </c>
      <c r="H200" s="160">
        <v>8</v>
      </c>
      <c r="I200" s="93">
        <v>11.4</v>
      </c>
      <c r="J200" s="171">
        <f>(I200-H200)*E200*100/D200/10*250/50*100/1000</f>
        <v>6.32</v>
      </c>
      <c r="K200" s="258"/>
      <c r="L200" s="258"/>
    </row>
    <row r="201" spans="1:12">
      <c r="C201" s="258" t="s">
        <v>669</v>
      </c>
      <c r="D201" s="93">
        <v>2.5089000000000001</v>
      </c>
      <c r="E201" s="93">
        <v>1</v>
      </c>
      <c r="H201" s="160">
        <v>7.09</v>
      </c>
      <c r="I201" s="93">
        <v>11.3</v>
      </c>
      <c r="J201" s="171">
        <f t="shared" ref="J201:J202" si="19">I201*E201*100/D201/H201*250/50*100/1000</f>
        <v>31.76</v>
      </c>
      <c r="K201" s="258">
        <f>(J201+J202)/2</f>
        <v>31.79</v>
      </c>
      <c r="L201" s="258">
        <f>(J201-J202)/K201*100</f>
        <v>-0.18873859704309101</v>
      </c>
    </row>
    <row r="202" spans="1:12">
      <c r="C202" s="258"/>
      <c r="D202" s="93">
        <v>2.5009999999999999</v>
      </c>
      <c r="E202" s="93">
        <v>1</v>
      </c>
      <c r="H202" s="160">
        <v>7.1</v>
      </c>
      <c r="I202" s="93">
        <v>11.3</v>
      </c>
      <c r="J202" s="171">
        <f t="shared" si="19"/>
        <v>31.82</v>
      </c>
      <c r="K202" s="258"/>
      <c r="L202" s="258"/>
    </row>
    <row r="203" spans="1:12">
      <c r="C203" s="258"/>
      <c r="J203" s="171" t="e">
        <f t="shared" ref="J203:J224" si="20">I203*E203*100/D203/H203*250/50*100/1000</f>
        <v>#DIV/0!</v>
      </c>
      <c r="K203" s="258" t="e">
        <f t="shared" ref="K203" si="21">(J203+J204)/2</f>
        <v>#DIV/0!</v>
      </c>
      <c r="L203" s="258" t="e">
        <f t="shared" ref="L203" si="22">(J203-J204)/K203*100</f>
        <v>#DIV/0!</v>
      </c>
    </row>
    <row r="204" spans="1:12">
      <c r="C204" s="258"/>
      <c r="J204" s="171" t="e">
        <f t="shared" si="20"/>
        <v>#DIV/0!</v>
      </c>
      <c r="K204" s="258"/>
      <c r="L204" s="258"/>
    </row>
    <row r="205" spans="1:12">
      <c r="A205" s="93" t="s">
        <v>670</v>
      </c>
      <c r="C205" s="258" t="s">
        <v>671</v>
      </c>
      <c r="D205" s="93">
        <v>2.5731000000000002</v>
      </c>
      <c r="J205" s="171" t="e">
        <f t="shared" si="20"/>
        <v>#DIV/0!</v>
      </c>
      <c r="K205" s="258" t="e">
        <f t="shared" ref="K205" si="23">(J205+J206)/2</f>
        <v>#DIV/0!</v>
      </c>
      <c r="L205" s="258" t="e">
        <f t="shared" ref="L205" si="24">(J205-J206)/K205*100</f>
        <v>#DIV/0!</v>
      </c>
    </row>
    <row r="206" spans="1:12">
      <c r="C206" s="258"/>
      <c r="D206" s="93">
        <v>2.5565000000000002</v>
      </c>
      <c r="J206" s="171" t="e">
        <f t="shared" si="20"/>
        <v>#DIV/0!</v>
      </c>
      <c r="K206" s="258"/>
      <c r="L206" s="258"/>
    </row>
    <row r="207" spans="1:12">
      <c r="C207" s="258" t="s">
        <v>672</v>
      </c>
      <c r="D207" s="93">
        <v>2.5829</v>
      </c>
      <c r="J207" s="171" t="e">
        <f t="shared" si="20"/>
        <v>#DIV/0!</v>
      </c>
      <c r="K207" s="258" t="e">
        <f t="shared" ref="K207" si="25">(J207+J208)/2</f>
        <v>#DIV/0!</v>
      </c>
      <c r="L207" s="258" t="e">
        <f t="shared" ref="L207" si="26">(J207-J208)/K207*100</f>
        <v>#DIV/0!</v>
      </c>
    </row>
    <row r="208" spans="1:12">
      <c r="C208" s="258"/>
      <c r="D208" s="93">
        <v>2.6012</v>
      </c>
      <c r="J208" s="171" t="e">
        <f t="shared" si="20"/>
        <v>#DIV/0!</v>
      </c>
      <c r="K208" s="258"/>
      <c r="L208" s="258"/>
    </row>
    <row r="209" spans="1:12">
      <c r="C209" s="258"/>
      <c r="J209" s="171" t="e">
        <f t="shared" si="20"/>
        <v>#DIV/0!</v>
      </c>
      <c r="K209" s="258" t="e">
        <f t="shared" ref="K209" si="27">(J209+J210)/2</f>
        <v>#DIV/0!</v>
      </c>
      <c r="L209" s="258" t="e">
        <f t="shared" ref="L209" si="28">(J209-J210)/K209*100</f>
        <v>#DIV/0!</v>
      </c>
    </row>
    <row r="210" spans="1:12">
      <c r="C210" s="258"/>
      <c r="J210" s="171" t="e">
        <f t="shared" si="20"/>
        <v>#DIV/0!</v>
      </c>
      <c r="K210" s="258"/>
      <c r="L210" s="258"/>
    </row>
    <row r="211" spans="1:12">
      <c r="A211" s="93" t="s">
        <v>670</v>
      </c>
      <c r="C211" s="258" t="s">
        <v>673</v>
      </c>
      <c r="D211" s="93">
        <v>2.6791999999999998</v>
      </c>
      <c r="J211" s="171" t="e">
        <f t="shared" si="20"/>
        <v>#DIV/0!</v>
      </c>
      <c r="K211" s="258" t="e">
        <f t="shared" ref="K211" si="29">(J211+J212)/2</f>
        <v>#DIV/0!</v>
      </c>
      <c r="L211" s="258" t="e">
        <f t="shared" ref="L211" si="30">(J211-J212)/K211*100</f>
        <v>#DIV/0!</v>
      </c>
    </row>
    <row r="212" spans="1:12">
      <c r="C212" s="258"/>
      <c r="D212" s="93">
        <v>2.5746000000000002</v>
      </c>
      <c r="J212" s="171" t="e">
        <f t="shared" si="20"/>
        <v>#DIV/0!</v>
      </c>
      <c r="K212" s="258"/>
      <c r="L212" s="258"/>
    </row>
    <row r="213" spans="1:12">
      <c r="C213" s="258"/>
      <c r="J213" s="171" t="e">
        <f t="shared" si="20"/>
        <v>#DIV/0!</v>
      </c>
      <c r="K213" s="258" t="e">
        <f t="shared" ref="K213" si="31">(J213+J214)/2</f>
        <v>#DIV/0!</v>
      </c>
      <c r="L213" s="258" t="e">
        <f t="shared" ref="L213" si="32">(J213-J214)/K213*100</f>
        <v>#DIV/0!</v>
      </c>
    </row>
    <row r="214" spans="1:12">
      <c r="C214" s="258"/>
      <c r="J214" s="171" t="e">
        <f t="shared" si="20"/>
        <v>#DIV/0!</v>
      </c>
      <c r="K214" s="258"/>
      <c r="L214" s="258"/>
    </row>
    <row r="215" spans="1:12">
      <c r="C215" s="258" t="s">
        <v>674</v>
      </c>
      <c r="D215" s="93">
        <v>1.2533000000000001</v>
      </c>
      <c r="E215" s="93">
        <v>1</v>
      </c>
      <c r="H215" s="160">
        <v>8.4</v>
      </c>
      <c r="I215" s="93">
        <v>11.18</v>
      </c>
      <c r="J215" s="171">
        <f t="shared" si="20"/>
        <v>53.1</v>
      </c>
      <c r="K215" s="258">
        <f t="shared" ref="K215" si="33">(J215+J216)/2</f>
        <v>53.03</v>
      </c>
      <c r="L215" s="258">
        <f t="shared" ref="L215" si="34">(J215-J216)/K215*100</f>
        <v>0.26400150858005</v>
      </c>
    </row>
    <row r="216" spans="1:12">
      <c r="C216" s="258"/>
      <c r="D216" s="93">
        <v>1.2565</v>
      </c>
      <c r="E216" s="93">
        <v>1</v>
      </c>
      <c r="H216" s="160">
        <v>8.4</v>
      </c>
      <c r="I216" s="93">
        <v>11.18</v>
      </c>
      <c r="J216" s="171">
        <f t="shared" si="20"/>
        <v>52.96</v>
      </c>
      <c r="K216" s="258"/>
      <c r="L216" s="258"/>
    </row>
    <row r="217" spans="1:12">
      <c r="C217" s="258" t="s">
        <v>675</v>
      </c>
      <c r="D217" s="93">
        <v>2.5011000000000001</v>
      </c>
      <c r="E217" s="93">
        <v>2</v>
      </c>
      <c r="H217" s="160">
        <v>9.1</v>
      </c>
      <c r="I217" s="93">
        <v>11.18</v>
      </c>
      <c r="J217" s="171">
        <f t="shared" si="20"/>
        <v>49.12</v>
      </c>
      <c r="K217" s="258">
        <f t="shared" ref="K217" si="35">(J217+J218)/2</f>
        <v>49.37</v>
      </c>
      <c r="L217" s="258">
        <f t="shared" ref="L217" si="36">(J217-J218)/K217*100</f>
        <v>-1.01276078590237</v>
      </c>
    </row>
    <row r="218" spans="1:12">
      <c r="C218" s="258"/>
      <c r="D218" s="93">
        <v>2.5034999999999998</v>
      </c>
      <c r="E218" s="93">
        <v>2</v>
      </c>
      <c r="H218" s="160">
        <v>9</v>
      </c>
      <c r="I218" s="93">
        <v>11.18</v>
      </c>
      <c r="J218" s="171">
        <f t="shared" si="20"/>
        <v>49.62</v>
      </c>
      <c r="K218" s="258"/>
      <c r="L218" s="258"/>
    </row>
    <row r="219" spans="1:12">
      <c r="C219" s="258" t="s">
        <v>676</v>
      </c>
      <c r="D219" s="93">
        <v>2.2924000000000002</v>
      </c>
      <c r="E219" s="93">
        <v>2</v>
      </c>
      <c r="H219" s="160">
        <v>8.6999999999999993</v>
      </c>
      <c r="I219" s="93">
        <v>11.18</v>
      </c>
      <c r="J219" s="171">
        <f t="shared" si="20"/>
        <v>56.06</v>
      </c>
      <c r="K219" s="258">
        <f t="shared" ref="K219" si="37">(J219+J220)/2</f>
        <v>56.01</v>
      </c>
      <c r="L219" s="258">
        <f t="shared" ref="L219" si="38">(J219-J220)/K219*100</f>
        <v>0.178539546509554</v>
      </c>
    </row>
    <row r="220" spans="1:12">
      <c r="C220" s="258"/>
      <c r="D220" s="93">
        <v>2.2965</v>
      </c>
      <c r="E220" s="93">
        <v>2</v>
      </c>
      <c r="H220" s="160">
        <v>8.6999999999999993</v>
      </c>
      <c r="I220" s="93">
        <v>11.18</v>
      </c>
      <c r="J220" s="171">
        <f t="shared" si="20"/>
        <v>55.96</v>
      </c>
      <c r="K220" s="258"/>
      <c r="L220" s="258"/>
    </row>
    <row r="221" spans="1:12">
      <c r="A221" s="93">
        <v>9.9</v>
      </c>
      <c r="C221" s="258" t="s">
        <v>677</v>
      </c>
      <c r="D221" s="93">
        <v>2.6177999999999999</v>
      </c>
      <c r="E221" s="93">
        <v>1</v>
      </c>
      <c r="H221" s="160">
        <v>7.6</v>
      </c>
      <c r="I221" s="93">
        <v>11.3</v>
      </c>
      <c r="J221" s="171">
        <f>I221*E221*100/D221/H221*250/50*100/1000*0.95</f>
        <v>26.98</v>
      </c>
      <c r="K221" s="258">
        <f t="shared" ref="K221" si="39">(J221+J222)/2</f>
        <v>27.125</v>
      </c>
      <c r="L221" s="258">
        <f t="shared" ref="L221" si="40">(J221-J222)/K221*100</f>
        <v>-1.0691244239631299</v>
      </c>
    </row>
    <row r="222" spans="1:12">
      <c r="C222" s="258"/>
      <c r="D222" s="93">
        <v>2.6238999999999999</v>
      </c>
      <c r="E222" s="93">
        <v>1</v>
      </c>
      <c r="H222" s="160">
        <v>7.5</v>
      </c>
      <c r="I222" s="93">
        <v>11.3</v>
      </c>
      <c r="J222" s="171">
        <f>I222*E222*100/D222/H222*250/50*100/1000*0.95</f>
        <v>27.27</v>
      </c>
      <c r="K222" s="258"/>
      <c r="L222" s="258"/>
    </row>
    <row r="223" spans="1:12">
      <c r="C223" s="258" t="s">
        <v>678</v>
      </c>
      <c r="D223" s="93">
        <v>2.4864000000000002</v>
      </c>
      <c r="E223" s="93">
        <v>1</v>
      </c>
      <c r="H223" s="160">
        <v>10.4</v>
      </c>
      <c r="I223" s="93">
        <v>11.3</v>
      </c>
      <c r="J223" s="171">
        <f t="shared" si="20"/>
        <v>21.85</v>
      </c>
      <c r="K223" s="258">
        <f t="shared" ref="K223" si="41">(J223+J224)/2</f>
        <v>21.77</v>
      </c>
      <c r="L223" s="258">
        <f>(J223-J224)</f>
        <v>0.16</v>
      </c>
    </row>
    <row r="224" spans="1:12">
      <c r="C224" s="258"/>
      <c r="D224" s="93">
        <v>2.5049999999999999</v>
      </c>
      <c r="E224" s="93">
        <v>1</v>
      </c>
      <c r="H224" s="160">
        <v>10.4</v>
      </c>
      <c r="I224" s="93">
        <v>11.3</v>
      </c>
      <c r="J224" s="171">
        <f t="shared" si="20"/>
        <v>21.69</v>
      </c>
      <c r="K224" s="258"/>
      <c r="L224" s="258"/>
    </row>
    <row r="225" spans="1:12">
      <c r="C225" s="258" t="s">
        <v>679</v>
      </c>
      <c r="D225" s="93">
        <v>2.5011000000000001</v>
      </c>
      <c r="E225" s="93">
        <v>1</v>
      </c>
      <c r="H225" s="160">
        <v>7.6</v>
      </c>
      <c r="I225" s="93">
        <v>11.3</v>
      </c>
      <c r="J225" s="171">
        <f t="shared" ref="J225:J238" si="42">I225*E225*100/D225/H225*250/50*100/1000</f>
        <v>29.72</v>
      </c>
      <c r="K225" s="258">
        <f t="shared" ref="K225" si="43">(J225+J226)/2</f>
        <v>29.87</v>
      </c>
      <c r="L225" s="258">
        <f>(J225-J226)</f>
        <v>-0.30000000000000099</v>
      </c>
    </row>
    <row r="226" spans="1:12">
      <c r="C226" s="258"/>
      <c r="D226" s="93">
        <v>2.5434999999999999</v>
      </c>
      <c r="E226" s="93">
        <v>1</v>
      </c>
      <c r="H226" s="160">
        <v>7.4</v>
      </c>
      <c r="I226" s="93">
        <v>11.3</v>
      </c>
      <c r="J226" s="171">
        <f t="shared" si="42"/>
        <v>30.02</v>
      </c>
      <c r="K226" s="258"/>
      <c r="L226" s="258"/>
    </row>
    <row r="227" spans="1:12">
      <c r="C227" s="258" t="s">
        <v>680</v>
      </c>
      <c r="D227" s="93">
        <v>2.5926</v>
      </c>
      <c r="E227" s="93">
        <v>1</v>
      </c>
      <c r="H227" s="160">
        <v>16.899999999999999</v>
      </c>
      <c r="I227" s="93">
        <v>11.3</v>
      </c>
      <c r="J227" s="171">
        <f t="shared" si="42"/>
        <v>12.9</v>
      </c>
      <c r="K227" s="258">
        <f t="shared" ref="K227" si="44">(J227+J228)/2</f>
        <v>12.87</v>
      </c>
      <c r="L227" s="258">
        <f t="shared" ref="L227" si="45">(J227-J228)/K227*100</f>
        <v>0.46620046620047001</v>
      </c>
    </row>
    <row r="228" spans="1:12">
      <c r="C228" s="258"/>
      <c r="D228" s="93">
        <v>2.6032000000000002</v>
      </c>
      <c r="E228" s="93">
        <v>1</v>
      </c>
      <c r="H228" s="160">
        <v>16.899999999999999</v>
      </c>
      <c r="I228" s="93">
        <v>11.3</v>
      </c>
      <c r="J228" s="171">
        <f t="shared" si="42"/>
        <v>12.84</v>
      </c>
      <c r="K228" s="258"/>
      <c r="L228" s="258"/>
    </row>
    <row r="229" spans="1:12">
      <c r="C229" s="258" t="s">
        <v>681</v>
      </c>
      <c r="D229" s="93">
        <v>2.4983</v>
      </c>
      <c r="E229" s="93">
        <v>2.5</v>
      </c>
      <c r="H229" s="160">
        <v>6.95</v>
      </c>
      <c r="I229" s="93">
        <v>11.3</v>
      </c>
      <c r="J229" s="171">
        <f t="shared" si="42"/>
        <v>81.349999999999994</v>
      </c>
      <c r="K229" s="258">
        <f t="shared" ref="K229" si="46">(J229+J230)/2</f>
        <v>80.724999999999994</v>
      </c>
      <c r="L229" s="258">
        <f t="shared" ref="L229" si="47">(J229-J230)/K229*100</f>
        <v>1.5484670176525199</v>
      </c>
    </row>
    <row r="230" spans="1:12">
      <c r="C230" s="258"/>
      <c r="D230" s="93">
        <v>2.5011999999999999</v>
      </c>
      <c r="E230" s="93">
        <v>2.5</v>
      </c>
      <c r="H230" s="160">
        <v>7.05</v>
      </c>
      <c r="I230" s="93">
        <v>11.3</v>
      </c>
      <c r="J230" s="171">
        <f t="shared" si="42"/>
        <v>80.099999999999994</v>
      </c>
      <c r="K230" s="258"/>
      <c r="L230" s="258"/>
    </row>
    <row r="231" spans="1:12">
      <c r="C231" s="258" t="s">
        <v>682</v>
      </c>
      <c r="D231" s="93">
        <v>2.5251000000000001</v>
      </c>
      <c r="E231" s="93">
        <v>2</v>
      </c>
      <c r="H231" s="160">
        <v>7.1</v>
      </c>
      <c r="I231" s="93">
        <v>11.3</v>
      </c>
      <c r="J231" s="171">
        <f t="shared" si="42"/>
        <v>63.03</v>
      </c>
      <c r="K231" s="258">
        <f t="shared" ref="K231" si="48">(J231+J232)/2</f>
        <v>62.954999999999998</v>
      </c>
      <c r="L231" s="258">
        <f t="shared" ref="L231" si="49">(J231-J232)/K231*100</f>
        <v>0.23826542768643999</v>
      </c>
    </row>
    <row r="232" spans="1:12">
      <c r="C232" s="258"/>
      <c r="D232" s="93">
        <v>2.5135000000000001</v>
      </c>
      <c r="E232" s="93">
        <v>2</v>
      </c>
      <c r="H232" s="160">
        <v>7.15</v>
      </c>
      <c r="I232" s="93">
        <v>11.3</v>
      </c>
      <c r="J232" s="171">
        <f t="shared" si="42"/>
        <v>62.88</v>
      </c>
      <c r="K232" s="258"/>
      <c r="L232" s="258"/>
    </row>
    <row r="233" spans="1:12">
      <c r="C233" s="258" t="s">
        <v>683</v>
      </c>
      <c r="D233" s="93">
        <v>2.4500000000000002</v>
      </c>
      <c r="E233" s="93">
        <v>2</v>
      </c>
      <c r="H233" s="160">
        <v>5.9</v>
      </c>
      <c r="I233" s="93">
        <v>11.3</v>
      </c>
      <c r="J233" s="171">
        <f t="shared" si="42"/>
        <v>78.17</v>
      </c>
      <c r="K233" s="258">
        <f t="shared" ref="K233" si="50">(J233+J234)/2</f>
        <v>77.959999999999994</v>
      </c>
      <c r="L233" s="258">
        <f t="shared" ref="L233" si="51">(J233-J234)/K233*100</f>
        <v>0.53873781426372702</v>
      </c>
    </row>
    <row r="234" spans="1:12">
      <c r="C234" s="258"/>
      <c r="D234" s="93">
        <v>2.4632000000000001</v>
      </c>
      <c r="E234" s="93">
        <v>2</v>
      </c>
      <c r="H234" s="160">
        <v>5.9</v>
      </c>
      <c r="I234" s="93">
        <v>11.3</v>
      </c>
      <c r="J234" s="171">
        <f t="shared" si="42"/>
        <v>77.75</v>
      </c>
      <c r="K234" s="258"/>
      <c r="L234" s="258"/>
    </row>
    <row r="235" spans="1:12">
      <c r="C235" s="258" t="s">
        <v>684</v>
      </c>
      <c r="D235" s="93">
        <v>2.7564000000000002</v>
      </c>
      <c r="E235" s="93">
        <v>2</v>
      </c>
      <c r="H235" s="160">
        <v>6.6</v>
      </c>
      <c r="I235" s="93">
        <v>11.3</v>
      </c>
      <c r="J235" s="171">
        <f t="shared" si="42"/>
        <v>62.11</v>
      </c>
      <c r="K235" s="258">
        <f t="shared" ref="K235" si="52">(J235+J236)/2</f>
        <v>62.505000000000003</v>
      </c>
      <c r="L235" s="258">
        <f t="shared" ref="L235" si="53">(J235-J236)/K235*100</f>
        <v>-1.2638988880889499</v>
      </c>
    </row>
    <row r="236" spans="1:12">
      <c r="C236" s="258"/>
      <c r="D236" s="93">
        <v>2.7639</v>
      </c>
      <c r="E236" s="93">
        <v>2</v>
      </c>
      <c r="H236" s="160">
        <v>6.5</v>
      </c>
      <c r="I236" s="93">
        <v>11.3</v>
      </c>
      <c r="J236" s="171">
        <f t="shared" si="42"/>
        <v>62.9</v>
      </c>
      <c r="K236" s="258"/>
      <c r="L236" s="258"/>
    </row>
    <row r="237" spans="1:12">
      <c r="C237" s="258" t="s">
        <v>685</v>
      </c>
      <c r="D237" s="93">
        <v>2.5899000000000001</v>
      </c>
      <c r="E237" s="93">
        <v>2.5</v>
      </c>
      <c r="H237" s="160">
        <v>7</v>
      </c>
      <c r="I237" s="93">
        <v>11.3</v>
      </c>
      <c r="J237" s="171">
        <f t="shared" si="42"/>
        <v>77.91</v>
      </c>
      <c r="K237" s="258">
        <f t="shared" ref="K237" si="54">(J237+J238)/2</f>
        <v>77.86</v>
      </c>
      <c r="L237" s="258">
        <f t="shared" ref="L237" si="55">(J237-J238)/K237*100</f>
        <v>0.12843565373747001</v>
      </c>
    </row>
    <row r="238" spans="1:12">
      <c r="C238" s="258"/>
      <c r="D238" s="93">
        <v>2.5931999999999999</v>
      </c>
      <c r="E238" s="93">
        <v>2.5</v>
      </c>
      <c r="H238" s="160">
        <v>7</v>
      </c>
      <c r="I238" s="93">
        <v>11.3</v>
      </c>
      <c r="J238" s="171">
        <f t="shared" si="42"/>
        <v>77.81</v>
      </c>
      <c r="K238" s="258"/>
      <c r="L238" s="258"/>
    </row>
    <row r="239" spans="1:12">
      <c r="A239" s="93">
        <v>9.26</v>
      </c>
      <c r="C239" s="258" t="s">
        <v>686</v>
      </c>
      <c r="D239" s="93">
        <v>2.5095999999999998</v>
      </c>
      <c r="E239" s="93">
        <v>2.5</v>
      </c>
      <c r="H239" s="160">
        <v>7.4</v>
      </c>
      <c r="I239" s="93">
        <v>11.4</v>
      </c>
      <c r="J239" s="171">
        <f t="shared" ref="J239:J241" si="56">I239*E239*100/D239/H239*250/50*100/1000</f>
        <v>76.73</v>
      </c>
      <c r="K239" s="258">
        <f t="shared" ref="K239" si="57">(J239+J240)/2</f>
        <v>76.665000000000006</v>
      </c>
      <c r="L239" s="258">
        <f t="shared" ref="L239" si="58">(J239-J240)/K239*100</f>
        <v>0.169568903671832</v>
      </c>
    </row>
    <row r="240" spans="1:12">
      <c r="C240" s="258"/>
      <c r="D240" s="93">
        <v>2.5139</v>
      </c>
      <c r="E240" s="93">
        <v>2.5</v>
      </c>
      <c r="H240" s="160">
        <v>7.4</v>
      </c>
      <c r="I240" s="93">
        <v>11.4</v>
      </c>
      <c r="J240" s="171">
        <f t="shared" si="56"/>
        <v>76.599999999999994</v>
      </c>
      <c r="K240" s="258"/>
      <c r="L240" s="258"/>
    </row>
    <row r="241" spans="1:18">
      <c r="A241" s="93">
        <v>10.28</v>
      </c>
      <c r="C241" s="258" t="s">
        <v>687</v>
      </c>
      <c r="D241" s="93">
        <v>2.5333999999999999</v>
      </c>
      <c r="E241" s="93">
        <v>2</v>
      </c>
      <c r="H241" s="160">
        <v>9.3000000000000007</v>
      </c>
      <c r="I241" s="93">
        <v>11.3</v>
      </c>
      <c r="J241" s="171">
        <f t="shared" si="56"/>
        <v>47.96</v>
      </c>
      <c r="K241" s="258">
        <f t="shared" ref="K241" si="59">(J241+J242)/2</f>
        <v>47.79</v>
      </c>
      <c r="L241" s="258">
        <f t="shared" ref="L241" si="60">(J241-J242)/K241*100</f>
        <v>0.71144590918602901</v>
      </c>
    </row>
    <row r="242" spans="1:18">
      <c r="C242" s="258"/>
      <c r="D242" s="93">
        <v>2.5518000000000001</v>
      </c>
      <c r="E242" s="93">
        <v>2</v>
      </c>
      <c r="H242" s="160">
        <v>9.3000000000000007</v>
      </c>
      <c r="I242" s="93">
        <v>11.3</v>
      </c>
      <c r="J242" s="171">
        <f t="shared" ref="J242:J252" si="61">I242*E242*100/D242/H242*250/50*100/1000</f>
        <v>47.62</v>
      </c>
      <c r="K242" s="258"/>
      <c r="L242" s="258"/>
    </row>
    <row r="243" spans="1:18">
      <c r="C243" s="258" t="s">
        <v>688</v>
      </c>
      <c r="D243" s="93">
        <v>2.5341</v>
      </c>
      <c r="E243" s="93">
        <v>2</v>
      </c>
      <c r="H243" s="160">
        <v>6.75</v>
      </c>
      <c r="I243" s="93">
        <v>11.3</v>
      </c>
      <c r="J243" s="171">
        <f t="shared" si="61"/>
        <v>66.06</v>
      </c>
      <c r="K243" s="258">
        <f t="shared" ref="K243" si="62">(J243+J244)/2</f>
        <v>65.635000000000005</v>
      </c>
      <c r="L243" s="258">
        <f t="shared" ref="L243" si="63">(J243-J244)/K243*100</f>
        <v>1.2950407556943799</v>
      </c>
    </row>
    <row r="244" spans="1:18">
      <c r="C244" s="258"/>
      <c r="D244" s="93">
        <v>2.5484</v>
      </c>
      <c r="E244" s="93">
        <v>2</v>
      </c>
      <c r="H244" s="160">
        <v>6.8</v>
      </c>
      <c r="I244" s="93">
        <v>11.3</v>
      </c>
      <c r="J244" s="171">
        <f t="shared" si="61"/>
        <v>65.209999999999994</v>
      </c>
      <c r="K244" s="258"/>
      <c r="L244" s="258"/>
    </row>
    <row r="245" spans="1:18">
      <c r="C245" s="258" t="s">
        <v>689</v>
      </c>
      <c r="D245" s="93">
        <v>2.7488000000000001</v>
      </c>
      <c r="E245" s="93">
        <v>1</v>
      </c>
      <c r="H245" s="160">
        <v>10</v>
      </c>
      <c r="I245" s="93">
        <v>11.3</v>
      </c>
      <c r="J245" s="171">
        <f t="shared" si="61"/>
        <v>20.55</v>
      </c>
      <c r="K245" s="258">
        <f t="shared" ref="K245" si="64">(J245+J246)/2</f>
        <v>20.515000000000001</v>
      </c>
      <c r="L245" s="258">
        <f t="shared" ref="L245" si="65">(J245-J246)/K245*100</f>
        <v>0.34121374603948501</v>
      </c>
    </row>
    <row r="246" spans="1:18">
      <c r="C246" s="258"/>
      <c r="D246" s="93">
        <v>2.7585000000000002</v>
      </c>
      <c r="E246" s="93">
        <v>1</v>
      </c>
      <c r="H246" s="160">
        <v>10</v>
      </c>
      <c r="I246" s="93">
        <v>11.3</v>
      </c>
      <c r="J246" s="171">
        <f t="shared" si="61"/>
        <v>20.48</v>
      </c>
      <c r="K246" s="258"/>
      <c r="L246" s="258"/>
    </row>
    <row r="247" spans="1:18">
      <c r="C247" s="258" t="s">
        <v>690</v>
      </c>
      <c r="D247" s="93">
        <v>2.5091000000000001</v>
      </c>
      <c r="E247" s="93">
        <v>2.5</v>
      </c>
      <c r="H247" s="160">
        <v>7.2</v>
      </c>
      <c r="I247" s="93">
        <v>11.3</v>
      </c>
      <c r="J247" s="171">
        <f t="shared" si="61"/>
        <v>78.19</v>
      </c>
      <c r="K247" s="258">
        <f t="shared" ref="K247" si="66">(J247+J248)/2</f>
        <v>77.180000000000007</v>
      </c>
      <c r="L247" s="258">
        <f t="shared" ref="L247" si="67">(J247-J248)/K247*100</f>
        <v>2.6172583570873198</v>
      </c>
    </row>
    <row r="248" spans="1:18">
      <c r="C248" s="258"/>
      <c r="D248" s="93">
        <v>2.5061</v>
      </c>
      <c r="E248" s="93">
        <v>2.5</v>
      </c>
      <c r="H248" s="160">
        <v>7.4</v>
      </c>
      <c r="I248" s="93">
        <v>11.3</v>
      </c>
      <c r="J248" s="171">
        <f t="shared" si="61"/>
        <v>76.17</v>
      </c>
      <c r="K248" s="258"/>
      <c r="L248" s="258"/>
    </row>
    <row r="249" spans="1:18">
      <c r="C249" s="258" t="s">
        <v>691</v>
      </c>
      <c r="D249" s="93">
        <v>2.5598999999999998</v>
      </c>
      <c r="E249" s="93">
        <v>5</v>
      </c>
      <c r="H249" s="160">
        <v>12.05</v>
      </c>
      <c r="I249" s="93">
        <v>11.3</v>
      </c>
      <c r="J249" s="171">
        <f t="shared" si="61"/>
        <v>91.58</v>
      </c>
      <c r="K249" s="258">
        <f t="shared" ref="K249" si="68">(J249+J250)/2</f>
        <v>91.24</v>
      </c>
      <c r="L249" s="258">
        <f t="shared" ref="L249" si="69">(J249-J250)/K249*100</f>
        <v>0.74528715475667795</v>
      </c>
    </row>
    <row r="250" spans="1:18">
      <c r="C250" s="258"/>
      <c r="D250" s="93">
        <v>2.5684</v>
      </c>
      <c r="E250" s="93">
        <v>5</v>
      </c>
      <c r="H250" s="160">
        <v>12.1</v>
      </c>
      <c r="I250" s="93">
        <v>11.3</v>
      </c>
      <c r="J250" s="171">
        <f t="shared" si="61"/>
        <v>90.9</v>
      </c>
      <c r="K250" s="258"/>
      <c r="L250" s="258"/>
    </row>
    <row r="251" spans="1:18">
      <c r="C251" s="258" t="s">
        <v>692</v>
      </c>
      <c r="D251" s="93">
        <v>2.5066000000000002</v>
      </c>
      <c r="E251" s="93">
        <v>2</v>
      </c>
      <c r="H251" s="160">
        <v>9.6999999999999993</v>
      </c>
      <c r="I251" s="93">
        <v>11.3</v>
      </c>
      <c r="J251" s="171">
        <f t="shared" si="61"/>
        <v>46.48</v>
      </c>
      <c r="K251" s="258">
        <f t="shared" ref="K251" si="70">(J251+J252)/2</f>
        <v>46.395000000000003</v>
      </c>
      <c r="L251" s="258">
        <f t="shared" ref="L251" si="71">(J251-J252)/K251*100</f>
        <v>0.36641879512877401</v>
      </c>
    </row>
    <row r="252" spans="1:18">
      <c r="C252" s="258"/>
      <c r="D252" s="93">
        <v>2.5156000000000001</v>
      </c>
      <c r="E252" s="93">
        <v>2</v>
      </c>
      <c r="H252" s="160">
        <v>9.6999999999999993</v>
      </c>
      <c r="I252" s="93">
        <v>11.3</v>
      </c>
      <c r="J252" s="171">
        <f t="shared" si="61"/>
        <v>46.31</v>
      </c>
      <c r="K252" s="258"/>
      <c r="L252" s="258"/>
    </row>
    <row r="253" spans="1:18">
      <c r="A253" s="93" t="s">
        <v>430</v>
      </c>
      <c r="C253" s="258" t="s">
        <v>693</v>
      </c>
      <c r="D253" s="93">
        <v>10.2774</v>
      </c>
      <c r="E253" s="93">
        <v>1</v>
      </c>
      <c r="H253" s="160">
        <v>11.1</v>
      </c>
      <c r="I253" s="93">
        <v>11.3</v>
      </c>
      <c r="J253" s="171">
        <f t="shared" ref="J253:J256" si="72">(I253-H253)*E253*100/D253/10*250/50*100/1000</f>
        <v>0.1</v>
      </c>
      <c r="K253" s="258">
        <f t="shared" ref="K253" si="73">(J253+J254)/2</f>
        <v>0.125</v>
      </c>
      <c r="L253" s="258">
        <f t="shared" ref="L253" si="74">(J253-J254)/K253*100</f>
        <v>-40</v>
      </c>
    </row>
    <row r="254" spans="1:18">
      <c r="C254" s="258"/>
      <c r="D254" s="93">
        <v>10.2898</v>
      </c>
      <c r="E254" s="93">
        <v>1</v>
      </c>
      <c r="H254" s="160">
        <v>11</v>
      </c>
      <c r="I254" s="93">
        <v>11.3</v>
      </c>
      <c r="J254" s="171">
        <f t="shared" si="72"/>
        <v>0.15</v>
      </c>
      <c r="K254" s="258"/>
      <c r="L254" s="258"/>
    </row>
    <row r="255" spans="1:18">
      <c r="C255" s="258" t="s">
        <v>694</v>
      </c>
      <c r="D255" s="93">
        <v>10.6007</v>
      </c>
      <c r="E255" s="93">
        <v>1</v>
      </c>
      <c r="H255" s="160">
        <v>11.08</v>
      </c>
      <c r="I255" s="93">
        <v>11.3</v>
      </c>
      <c r="J255" s="171">
        <f t="shared" si="72"/>
        <v>0.1</v>
      </c>
      <c r="K255" s="258">
        <f t="shared" ref="K255" si="75">(J255+J256)/2</f>
        <v>9.5000000000000001E-2</v>
      </c>
      <c r="L255" s="258">
        <f t="shared" ref="L255" si="76">(J255-J256)/K255*100</f>
        <v>10.526315789473699</v>
      </c>
      <c r="Q255" s="93" t="s">
        <v>695</v>
      </c>
      <c r="R255" s="93">
        <v>3.57</v>
      </c>
    </row>
    <row r="256" spans="1:18">
      <c r="C256" s="258"/>
      <c r="D256" s="93">
        <v>10.615399999999999</v>
      </c>
      <c r="E256" s="93">
        <v>1</v>
      </c>
      <c r="H256" s="160">
        <v>11.1</v>
      </c>
      <c r="I256" s="93">
        <v>11.3</v>
      </c>
      <c r="J256" s="171">
        <f t="shared" si="72"/>
        <v>0.09</v>
      </c>
      <c r="K256" s="258"/>
      <c r="L256" s="258"/>
    </row>
    <row r="257" spans="1:18">
      <c r="A257" s="93">
        <v>11.08</v>
      </c>
      <c r="C257" s="258" t="s">
        <v>695</v>
      </c>
      <c r="D257" s="93">
        <v>2.8050000000000002</v>
      </c>
      <c r="E257" s="93">
        <v>1</v>
      </c>
      <c r="H257" s="160">
        <v>8.6999999999999993</v>
      </c>
      <c r="I257" s="93">
        <v>10.7</v>
      </c>
      <c r="J257" s="171">
        <f t="shared" ref="J257:J276" si="77">(I257-H257)*E257*100/D257/10*250/50*100/1000</f>
        <v>3.57</v>
      </c>
      <c r="K257" s="258" t="e">
        <f t="shared" ref="K257" si="78">(J257+J258)/2</f>
        <v>#DIV/0!</v>
      </c>
      <c r="L257" s="258" t="e">
        <f t="shared" ref="L257" si="79">(J257-J258)/K257*100</f>
        <v>#DIV/0!</v>
      </c>
      <c r="Q257" s="93" t="s">
        <v>696</v>
      </c>
      <c r="R257" s="93">
        <v>5.03</v>
      </c>
    </row>
    <row r="258" spans="1:18">
      <c r="A258" s="93" t="s">
        <v>430</v>
      </c>
      <c r="C258" s="258"/>
      <c r="E258" s="93">
        <v>1</v>
      </c>
      <c r="H258" s="160">
        <v>8.6999999999999993</v>
      </c>
      <c r="I258" s="93">
        <v>10.7</v>
      </c>
      <c r="J258" s="171" t="e">
        <f t="shared" si="77"/>
        <v>#DIV/0!</v>
      </c>
      <c r="K258" s="258"/>
      <c r="L258" s="258"/>
    </row>
    <row r="259" spans="1:18">
      <c r="C259" s="258" t="s">
        <v>696</v>
      </c>
      <c r="D259" s="93">
        <v>2.8014000000000001</v>
      </c>
      <c r="E259" s="93">
        <v>1</v>
      </c>
      <c r="H259" s="160">
        <v>7.88</v>
      </c>
      <c r="I259" s="93">
        <v>10.7</v>
      </c>
      <c r="J259" s="171">
        <f t="shared" si="77"/>
        <v>5.03</v>
      </c>
      <c r="K259" s="258" t="e">
        <f t="shared" ref="K259" si="80">(J259+J260)/2</f>
        <v>#DIV/0!</v>
      </c>
      <c r="L259" s="258" t="e">
        <f t="shared" ref="L259" si="81">(J259-J260)/K259*100</f>
        <v>#DIV/0!</v>
      </c>
      <c r="Q259" s="93" t="s">
        <v>697</v>
      </c>
      <c r="R259" s="93">
        <v>3.09</v>
      </c>
    </row>
    <row r="260" spans="1:18">
      <c r="C260" s="258"/>
      <c r="E260" s="93">
        <v>1</v>
      </c>
      <c r="H260" s="160">
        <v>7.9</v>
      </c>
      <c r="I260" s="93">
        <v>10.7</v>
      </c>
      <c r="J260" s="171" t="e">
        <f t="shared" si="77"/>
        <v>#DIV/0!</v>
      </c>
      <c r="K260" s="258"/>
      <c r="L260" s="258"/>
    </row>
    <row r="261" spans="1:18">
      <c r="C261" s="258" t="s">
        <v>697</v>
      </c>
      <c r="D261" s="93">
        <v>2.7524000000000002</v>
      </c>
      <c r="E261" s="93">
        <v>1</v>
      </c>
      <c r="H261" s="160">
        <v>9</v>
      </c>
      <c r="I261" s="93">
        <v>10.7</v>
      </c>
      <c r="J261" s="171">
        <f t="shared" si="77"/>
        <v>3.09</v>
      </c>
      <c r="K261" s="258" t="e">
        <f t="shared" ref="K261" si="82">(J261+J262)/2</f>
        <v>#DIV/0!</v>
      </c>
      <c r="L261" s="258" t="e">
        <f t="shared" ref="L261" si="83">(J261-J262)/K261*100</f>
        <v>#DIV/0!</v>
      </c>
      <c r="Q261" s="93" t="s">
        <v>698</v>
      </c>
      <c r="R261" s="93">
        <v>7.72</v>
      </c>
    </row>
    <row r="262" spans="1:18">
      <c r="C262" s="258"/>
      <c r="E262" s="93">
        <v>1</v>
      </c>
      <c r="I262" s="93">
        <v>10.7</v>
      </c>
      <c r="J262" s="171" t="e">
        <f t="shared" si="77"/>
        <v>#DIV/0!</v>
      </c>
      <c r="K262" s="258"/>
      <c r="L262" s="258"/>
    </row>
    <row r="263" spans="1:18">
      <c r="C263" s="258" t="s">
        <v>698</v>
      </c>
      <c r="D263" s="93">
        <v>2.9144000000000001</v>
      </c>
      <c r="E263" s="93">
        <v>1</v>
      </c>
      <c r="H263" s="160">
        <v>6.2</v>
      </c>
      <c r="I263" s="93">
        <v>10.7</v>
      </c>
      <c r="J263" s="171">
        <f t="shared" si="77"/>
        <v>7.72</v>
      </c>
      <c r="K263" s="258" t="e">
        <f t="shared" ref="K263" si="84">(J263+J264)/2</f>
        <v>#DIV/0!</v>
      </c>
      <c r="L263" s="258" t="e">
        <f t="shared" ref="L263" si="85">(J263-J264)/K263*100</f>
        <v>#DIV/0!</v>
      </c>
      <c r="Q263" s="93" t="s">
        <v>699</v>
      </c>
      <c r="R263" s="93">
        <v>3.15</v>
      </c>
    </row>
    <row r="264" spans="1:18">
      <c r="C264" s="258"/>
      <c r="E264" s="93">
        <v>1</v>
      </c>
      <c r="I264" s="93">
        <v>10.7</v>
      </c>
      <c r="J264" s="171" t="e">
        <f t="shared" si="77"/>
        <v>#DIV/0!</v>
      </c>
      <c r="K264" s="258"/>
      <c r="L264" s="258"/>
    </row>
    <row r="265" spans="1:18">
      <c r="C265" s="258" t="s">
        <v>699</v>
      </c>
      <c r="D265" s="93">
        <v>2.7002000000000002</v>
      </c>
      <c r="E265" s="93">
        <v>1</v>
      </c>
      <c r="H265" s="160">
        <v>9</v>
      </c>
      <c r="I265" s="93">
        <v>10.7</v>
      </c>
      <c r="J265" s="171">
        <f t="shared" si="77"/>
        <v>3.15</v>
      </c>
      <c r="K265" s="258" t="e">
        <f t="shared" ref="K265" si="86">(J265+J266)/2</f>
        <v>#DIV/0!</v>
      </c>
      <c r="L265" s="258" t="e">
        <f t="shared" ref="L265" si="87">(J265-J266)/K265*100</f>
        <v>#DIV/0!</v>
      </c>
      <c r="Q265" s="93" t="s">
        <v>700</v>
      </c>
      <c r="R265" s="93">
        <v>8.65</v>
      </c>
    </row>
    <row r="266" spans="1:18">
      <c r="C266" s="258"/>
      <c r="E266" s="93">
        <v>1</v>
      </c>
      <c r="I266" s="93">
        <v>10.7</v>
      </c>
      <c r="J266" s="171" t="e">
        <f t="shared" si="77"/>
        <v>#DIV/0!</v>
      </c>
      <c r="K266" s="258"/>
      <c r="L266" s="258"/>
    </row>
    <row r="267" spans="1:18">
      <c r="C267" s="258" t="s">
        <v>700</v>
      </c>
      <c r="D267" s="93">
        <v>2.7757999999999998</v>
      </c>
      <c r="E267" s="93">
        <v>1</v>
      </c>
      <c r="H267" s="160">
        <v>5.9</v>
      </c>
      <c r="I267" s="93">
        <v>10.7</v>
      </c>
      <c r="J267" s="171">
        <f t="shared" si="77"/>
        <v>8.65</v>
      </c>
      <c r="K267" s="258" t="e">
        <f t="shared" ref="K267" si="88">(J267+J268)/2</f>
        <v>#DIV/0!</v>
      </c>
      <c r="L267" s="258" t="e">
        <f t="shared" ref="L267" si="89">(J267-J268)/K267*100</f>
        <v>#DIV/0!</v>
      </c>
      <c r="Q267" s="93" t="s">
        <v>701</v>
      </c>
      <c r="R267" s="93">
        <v>4.75</v>
      </c>
    </row>
    <row r="268" spans="1:18">
      <c r="C268" s="258"/>
      <c r="E268" s="93">
        <v>1</v>
      </c>
      <c r="I268" s="93">
        <v>10.7</v>
      </c>
      <c r="J268" s="171" t="e">
        <f t="shared" si="77"/>
        <v>#DIV/0!</v>
      </c>
      <c r="K268" s="258"/>
      <c r="L268" s="258"/>
    </row>
    <row r="269" spans="1:18">
      <c r="C269" s="258" t="s">
        <v>701</v>
      </c>
      <c r="D269" s="93">
        <v>2.8209</v>
      </c>
      <c r="E269" s="93">
        <v>1</v>
      </c>
      <c r="H269" s="160">
        <v>8.02</v>
      </c>
      <c r="I269" s="93">
        <v>10.7</v>
      </c>
      <c r="J269" s="171">
        <f t="shared" si="77"/>
        <v>4.75</v>
      </c>
      <c r="K269" s="258" t="e">
        <f t="shared" ref="K269" si="90">(J269+J270)/2</f>
        <v>#DIV/0!</v>
      </c>
      <c r="L269" s="258" t="e">
        <f t="shared" ref="L269" si="91">(J269-J270)/K269*100</f>
        <v>#DIV/0!</v>
      </c>
      <c r="Q269" s="93" t="s">
        <v>702</v>
      </c>
      <c r="R269" s="93">
        <v>8.23</v>
      </c>
    </row>
    <row r="270" spans="1:18">
      <c r="C270" s="258"/>
      <c r="E270" s="93">
        <v>1</v>
      </c>
      <c r="I270" s="93">
        <v>10.7</v>
      </c>
      <c r="J270" s="171" t="e">
        <f t="shared" si="77"/>
        <v>#DIV/0!</v>
      </c>
      <c r="K270" s="258"/>
      <c r="L270" s="258"/>
    </row>
    <row r="271" spans="1:18">
      <c r="C271" s="258" t="s">
        <v>702</v>
      </c>
      <c r="D271" s="93">
        <v>3.0731999999999999</v>
      </c>
      <c r="E271" s="93">
        <v>1</v>
      </c>
      <c r="H271" s="160">
        <v>4.38</v>
      </c>
      <c r="I271" s="93">
        <v>10.7</v>
      </c>
      <c r="J271" s="171">
        <f>(I271-H271)*E271*100/D271/10*200/50*100/1000</f>
        <v>8.23</v>
      </c>
      <c r="K271" s="258" t="e">
        <f t="shared" ref="K271" si="92">(J271+J272)/2</f>
        <v>#DIV/0!</v>
      </c>
      <c r="L271" s="258" t="e">
        <f t="shared" ref="L271" si="93">(J271-J272)/K271*100</f>
        <v>#DIV/0!</v>
      </c>
      <c r="Q271" s="93" t="s">
        <v>703</v>
      </c>
      <c r="R271" s="93">
        <v>4.8099999999999996</v>
      </c>
    </row>
    <row r="272" spans="1:18">
      <c r="C272" s="258"/>
      <c r="E272" s="93">
        <v>1</v>
      </c>
      <c r="I272" s="93">
        <v>10.7</v>
      </c>
      <c r="J272" s="171" t="e">
        <f t="shared" si="77"/>
        <v>#DIV/0!</v>
      </c>
      <c r="K272" s="258"/>
      <c r="L272" s="258"/>
    </row>
    <row r="273" spans="1:18">
      <c r="C273" s="258" t="s">
        <v>703</v>
      </c>
      <c r="D273" s="93">
        <v>2.8043</v>
      </c>
      <c r="E273" s="93">
        <v>1</v>
      </c>
      <c r="H273" s="160">
        <v>8</v>
      </c>
      <c r="I273" s="93">
        <v>10.7</v>
      </c>
      <c r="J273" s="171">
        <f t="shared" si="77"/>
        <v>4.8099999999999996</v>
      </c>
      <c r="K273" s="258" t="e">
        <f t="shared" ref="K273" si="94">(J273+J274)/2</f>
        <v>#DIV/0!</v>
      </c>
      <c r="L273" s="258" t="e">
        <f t="shared" ref="L273" si="95">(J273-J274)/K273*100</f>
        <v>#DIV/0!</v>
      </c>
      <c r="Q273" s="93" t="s">
        <v>704</v>
      </c>
      <c r="R273" s="93">
        <v>3.33</v>
      </c>
    </row>
    <row r="274" spans="1:18">
      <c r="C274" s="258"/>
      <c r="E274" s="93">
        <v>1</v>
      </c>
      <c r="I274" s="93">
        <v>10.7</v>
      </c>
      <c r="J274" s="171" t="e">
        <f t="shared" si="77"/>
        <v>#DIV/0!</v>
      </c>
      <c r="K274" s="258"/>
      <c r="L274" s="258"/>
    </row>
    <row r="275" spans="1:18">
      <c r="C275" s="258" t="s">
        <v>704</v>
      </c>
      <c r="D275" s="93">
        <v>3.0003000000000002</v>
      </c>
      <c r="E275" s="93">
        <v>1</v>
      </c>
      <c r="H275" s="160">
        <v>8.6999999999999993</v>
      </c>
      <c r="I275" s="93">
        <v>10.7</v>
      </c>
      <c r="J275" s="171">
        <f t="shared" si="77"/>
        <v>3.33</v>
      </c>
      <c r="K275" s="258" t="e">
        <f t="shared" ref="K275" si="96">(J275+J276)/2</f>
        <v>#DIV/0!</v>
      </c>
      <c r="L275" s="258" t="e">
        <f t="shared" ref="L275" si="97">(J275-J276)/K275*100</f>
        <v>#DIV/0!</v>
      </c>
    </row>
    <row r="276" spans="1:18">
      <c r="C276" s="258"/>
      <c r="E276" s="93">
        <v>1</v>
      </c>
      <c r="I276" s="93">
        <v>10.7</v>
      </c>
      <c r="J276" s="171" t="e">
        <f t="shared" si="77"/>
        <v>#DIV/0!</v>
      </c>
      <c r="K276" s="258"/>
      <c r="L276" s="258"/>
    </row>
    <row r="277" spans="1:18">
      <c r="A277" s="93">
        <v>11.15</v>
      </c>
      <c r="C277" s="258" t="s">
        <v>705</v>
      </c>
      <c r="D277" s="93">
        <v>2.5474000000000001</v>
      </c>
      <c r="E277" s="93">
        <v>1</v>
      </c>
      <c r="H277" s="160">
        <v>6.9</v>
      </c>
      <c r="I277" s="93">
        <v>10.7</v>
      </c>
      <c r="J277" s="171">
        <f>I277*E277*100/D277/H277*250/50*100/1000</f>
        <v>30.44</v>
      </c>
      <c r="K277" s="258">
        <f t="shared" ref="K277" si="98">(J277+J278)/2</f>
        <v>30.27</v>
      </c>
      <c r="L277" s="258">
        <f t="shared" ref="L277" si="99">(J277-J278)/K277*100</f>
        <v>1.12322431450281</v>
      </c>
    </row>
    <row r="278" spans="1:18">
      <c r="C278" s="258"/>
      <c r="D278" s="93">
        <v>2.5392000000000001</v>
      </c>
      <c r="E278" s="93">
        <v>1</v>
      </c>
      <c r="H278" s="160">
        <v>7</v>
      </c>
      <c r="I278" s="93">
        <v>10.7</v>
      </c>
      <c r="J278" s="171">
        <f t="shared" ref="J278:J282" si="100">I278*E278*100/D278/H278*250/50*100/1000</f>
        <v>30.1</v>
      </c>
      <c r="K278" s="258"/>
      <c r="L278" s="258"/>
    </row>
    <row r="279" spans="1:18">
      <c r="C279" s="258" t="s">
        <v>706</v>
      </c>
      <c r="D279" s="93">
        <v>2.5787</v>
      </c>
      <c r="E279" s="93">
        <v>2</v>
      </c>
      <c r="H279" s="160">
        <v>6.4</v>
      </c>
      <c r="I279" s="93">
        <v>10.7</v>
      </c>
      <c r="J279" s="171">
        <f t="shared" si="100"/>
        <v>64.83</v>
      </c>
      <c r="K279" s="258">
        <f t="shared" ref="K279" si="101">(J279+J280)/2</f>
        <v>65.254999999999995</v>
      </c>
      <c r="L279" s="258">
        <f t="shared" ref="L279" si="102">(J279-J280)/K279*100</f>
        <v>-1.3025821776109201</v>
      </c>
    </row>
    <row r="280" spans="1:18">
      <c r="C280" s="258"/>
      <c r="D280" s="93">
        <v>2.5859000000000001</v>
      </c>
      <c r="E280" s="93">
        <v>2</v>
      </c>
      <c r="H280" s="160">
        <v>6.3</v>
      </c>
      <c r="I280" s="93">
        <v>10.7</v>
      </c>
      <c r="J280" s="171">
        <f t="shared" si="100"/>
        <v>65.680000000000007</v>
      </c>
      <c r="K280" s="258"/>
      <c r="L280" s="258"/>
    </row>
    <row r="281" spans="1:18">
      <c r="C281" s="258" t="s">
        <v>707</v>
      </c>
      <c r="D281" s="93">
        <v>2.5872999999999999</v>
      </c>
      <c r="E281" s="93">
        <v>2</v>
      </c>
      <c r="H281" s="160">
        <v>7.75</v>
      </c>
      <c r="I281" s="93">
        <v>10.7</v>
      </c>
      <c r="J281" s="171">
        <f t="shared" si="100"/>
        <v>53.36</v>
      </c>
      <c r="K281" s="258">
        <f t="shared" ref="K281" si="103">(J281+J282)/2</f>
        <v>53.825000000000003</v>
      </c>
      <c r="L281" s="258">
        <f t="shared" ref="L281" si="104">(J281-J282)/K281*100</f>
        <v>-1.7278216442173699</v>
      </c>
    </row>
    <row r="282" spans="1:18">
      <c r="C282" s="258"/>
      <c r="D282" s="93">
        <v>2.5931999999999999</v>
      </c>
      <c r="E282" s="93">
        <v>2</v>
      </c>
      <c r="H282" s="160">
        <v>7.6</v>
      </c>
      <c r="I282" s="93">
        <v>10.7</v>
      </c>
      <c r="J282" s="171">
        <f t="shared" si="100"/>
        <v>54.29</v>
      </c>
      <c r="K282" s="258"/>
      <c r="L282" s="258"/>
    </row>
    <row r="283" spans="1:18">
      <c r="A283" s="93" t="s">
        <v>430</v>
      </c>
      <c r="C283" s="258" t="s">
        <v>708</v>
      </c>
      <c r="D283" s="93">
        <v>10.5318</v>
      </c>
      <c r="E283" s="93">
        <v>1</v>
      </c>
      <c r="H283" s="160">
        <v>7</v>
      </c>
      <c r="I283" s="93">
        <v>11.3</v>
      </c>
      <c r="J283" s="171">
        <f>(I283-H283)*E283*100/D283/10*250/50*100/1000</f>
        <v>2.04</v>
      </c>
      <c r="K283" s="258">
        <f t="shared" ref="K283" si="105">(J283+J284)/2</f>
        <v>2.085</v>
      </c>
      <c r="L283" s="258">
        <f t="shared" ref="L283" si="106">(J283-J284)/K283*100</f>
        <v>-4.3165467625899199</v>
      </c>
    </row>
    <row r="284" spans="1:18">
      <c r="C284" s="258"/>
      <c r="D284" s="93">
        <v>10.321099999999999</v>
      </c>
      <c r="E284" s="93">
        <v>1</v>
      </c>
      <c r="H284" s="160">
        <v>6.9</v>
      </c>
      <c r="I284" s="93">
        <v>11.3</v>
      </c>
      <c r="J284" s="171">
        <f t="shared" ref="J284" si="107">(I284-H284)*E284*100/D284/10*250/50*100/1000</f>
        <v>2.13</v>
      </c>
      <c r="K284" s="258"/>
      <c r="L284" s="258"/>
    </row>
    <row r="285" spans="1:18">
      <c r="A285" s="93">
        <v>12.09</v>
      </c>
      <c r="C285" s="258" t="s">
        <v>709</v>
      </c>
      <c r="D285" s="93">
        <v>2.6474000000000002</v>
      </c>
      <c r="E285" s="93">
        <v>2</v>
      </c>
      <c r="H285" s="160">
        <v>7.1</v>
      </c>
      <c r="I285" s="93">
        <v>11</v>
      </c>
      <c r="J285" s="171">
        <f t="shared" ref="J285:J294" si="108">I285*E285*100/D285/H285*250/50*100/1000</f>
        <v>58.52</v>
      </c>
      <c r="K285" s="258">
        <f t="shared" ref="K285" si="109">(J285+J286)/2</f>
        <v>58.49</v>
      </c>
      <c r="L285" s="258">
        <f t="shared" ref="L285" si="110">(J285-J286)/K285*100</f>
        <v>0.10258163788682199</v>
      </c>
    </row>
    <row r="286" spans="1:18">
      <c r="C286" s="258"/>
      <c r="D286" s="93">
        <v>2.6135000000000002</v>
      </c>
      <c r="E286" s="93">
        <v>2</v>
      </c>
      <c r="H286" s="160">
        <v>7.2</v>
      </c>
      <c r="I286" s="93">
        <v>11</v>
      </c>
      <c r="J286" s="171">
        <f t="shared" si="108"/>
        <v>58.46</v>
      </c>
      <c r="K286" s="258"/>
      <c r="L286" s="258"/>
    </row>
    <row r="287" spans="1:18">
      <c r="C287" s="258" t="s">
        <v>710</v>
      </c>
      <c r="D287" s="93">
        <v>3.1617000000000002</v>
      </c>
      <c r="E287" s="93">
        <v>2</v>
      </c>
      <c r="H287" s="160">
        <v>6.5</v>
      </c>
      <c r="I287" s="93">
        <v>11</v>
      </c>
      <c r="J287" s="171">
        <f t="shared" si="108"/>
        <v>53.53</v>
      </c>
      <c r="K287" s="258">
        <f t="shared" ref="K287" si="111">(J287+J288)/2</f>
        <v>54.045000000000002</v>
      </c>
      <c r="L287" s="258">
        <f t="shared" ref="L287" si="112">(J287-J288)/K287*100</f>
        <v>-1.90581922472014</v>
      </c>
    </row>
    <row r="288" spans="1:18">
      <c r="C288" s="258"/>
      <c r="D288" s="93">
        <v>3.0548000000000002</v>
      </c>
      <c r="E288" s="93">
        <v>2</v>
      </c>
      <c r="H288" s="160">
        <v>6.6</v>
      </c>
      <c r="I288" s="93">
        <v>11</v>
      </c>
      <c r="J288" s="171">
        <f t="shared" si="108"/>
        <v>54.56</v>
      </c>
      <c r="K288" s="258"/>
      <c r="L288" s="258"/>
    </row>
    <row r="289" spans="1:12">
      <c r="C289" s="258" t="s">
        <v>480</v>
      </c>
      <c r="D289" s="93">
        <v>2.7528000000000001</v>
      </c>
      <c r="E289" s="93">
        <v>2</v>
      </c>
      <c r="H289" s="160">
        <v>6</v>
      </c>
      <c r="I289" s="93">
        <v>11</v>
      </c>
      <c r="J289" s="171">
        <f t="shared" si="108"/>
        <v>66.599999999999994</v>
      </c>
      <c r="K289" s="258">
        <f t="shared" ref="K289" si="113">(J289+J290)/2</f>
        <v>66.795000000000002</v>
      </c>
      <c r="L289" s="258">
        <f t="shared" ref="L289" si="114">(J289-J290)/K289*100</f>
        <v>-0.58387603862564597</v>
      </c>
    </row>
    <row r="290" spans="1:12">
      <c r="C290" s="258"/>
      <c r="D290" s="93">
        <v>2.7831999999999999</v>
      </c>
      <c r="E290" s="93">
        <v>2</v>
      </c>
      <c r="H290" s="160">
        <v>5.9</v>
      </c>
      <c r="I290" s="93">
        <v>11</v>
      </c>
      <c r="J290" s="171">
        <f t="shared" si="108"/>
        <v>66.989999999999995</v>
      </c>
      <c r="K290" s="258"/>
      <c r="L290" s="258"/>
    </row>
    <row r="291" spans="1:12">
      <c r="C291" s="258" t="s">
        <v>481</v>
      </c>
      <c r="D291" s="93">
        <v>2.6324999999999998</v>
      </c>
      <c r="E291" s="93">
        <v>2</v>
      </c>
      <c r="H291" s="160">
        <v>6</v>
      </c>
      <c r="I291" s="93">
        <v>11</v>
      </c>
      <c r="J291" s="171">
        <f t="shared" si="108"/>
        <v>69.64</v>
      </c>
      <c r="K291" s="258">
        <f t="shared" ref="K291" si="115">(J291+J292)/2</f>
        <v>69.33</v>
      </c>
      <c r="L291" s="258">
        <f t="shared" ref="L291" si="116">(J291-J292)/K291*100</f>
        <v>0.89427376316169704</v>
      </c>
    </row>
    <row r="292" spans="1:12">
      <c r="C292" s="258"/>
      <c r="D292" s="93">
        <v>2.7010999999999998</v>
      </c>
      <c r="E292" s="93">
        <v>2</v>
      </c>
      <c r="H292" s="160">
        <v>5.9</v>
      </c>
      <c r="I292" s="93">
        <v>11</v>
      </c>
      <c r="J292" s="171">
        <f t="shared" si="108"/>
        <v>69.02</v>
      </c>
      <c r="K292" s="258"/>
      <c r="L292" s="258"/>
    </row>
    <row r="293" spans="1:12">
      <c r="C293" s="258" t="s">
        <v>482</v>
      </c>
      <c r="D293" s="93">
        <v>2.7925</v>
      </c>
      <c r="E293" s="93">
        <v>2</v>
      </c>
      <c r="H293" s="160">
        <v>5.6</v>
      </c>
      <c r="I293" s="93">
        <v>11</v>
      </c>
      <c r="J293" s="171">
        <f t="shared" si="108"/>
        <v>70.34</v>
      </c>
      <c r="K293" s="258">
        <f t="shared" ref="K293" si="117">(J293+J294)/2</f>
        <v>70.105000000000004</v>
      </c>
      <c r="L293" s="258">
        <f t="shared" ref="L293" si="118">(J293-J294)/K293*100</f>
        <v>0.67042293702303501</v>
      </c>
    </row>
    <row r="294" spans="1:12">
      <c r="C294" s="258"/>
      <c r="D294" s="93">
        <v>2.8111999999999999</v>
      </c>
      <c r="E294" s="93">
        <v>2</v>
      </c>
      <c r="H294" s="160">
        <v>5.6</v>
      </c>
      <c r="I294" s="93">
        <v>11</v>
      </c>
      <c r="J294" s="171">
        <f t="shared" si="108"/>
        <v>69.87</v>
      </c>
      <c r="K294" s="258"/>
      <c r="L294" s="258"/>
    </row>
    <row r="295" spans="1:12">
      <c r="C295" s="258"/>
    </row>
    <row r="296" spans="1:12">
      <c r="C296" s="258"/>
      <c r="D296" s="93">
        <v>2.8111999999999999</v>
      </c>
      <c r="E296" s="93">
        <v>2</v>
      </c>
      <c r="H296" s="160">
        <v>5.6</v>
      </c>
      <c r="I296" s="93">
        <v>11</v>
      </c>
      <c r="J296" s="171">
        <f t="shared" ref="J296" si="119">I296*E296*100/D296/H296*250/50*100/1000</f>
        <v>69.87</v>
      </c>
    </row>
    <row r="297" spans="1:12">
      <c r="C297" s="258"/>
      <c r="D297" s="93">
        <v>1</v>
      </c>
      <c r="E297" s="93">
        <v>1</v>
      </c>
      <c r="H297" s="160">
        <v>8</v>
      </c>
      <c r="I297" s="93">
        <v>11</v>
      </c>
      <c r="J297" s="171">
        <f t="shared" ref="J297" si="120">I297*E297*100/D297/H297*250/50*100/1000</f>
        <v>68.75</v>
      </c>
    </row>
    <row r="298" spans="1:12">
      <c r="C298" s="258"/>
    </row>
    <row r="299" spans="1:12">
      <c r="A299" s="93">
        <v>12.23</v>
      </c>
      <c r="C299" s="258" t="s">
        <v>711</v>
      </c>
      <c r="D299" s="93">
        <v>2.5699000000000001</v>
      </c>
      <c r="E299" s="93">
        <v>1</v>
      </c>
      <c r="H299" s="160">
        <v>10.4</v>
      </c>
      <c r="I299" s="93">
        <v>11.15</v>
      </c>
      <c r="J299" s="171">
        <f>(I299-H299)*E299*100/D299/10*250/50*100/1000</f>
        <v>1.46</v>
      </c>
      <c r="K299" s="258">
        <f t="shared" ref="K299" si="121">(J299+J300)/2</f>
        <v>1.5</v>
      </c>
      <c r="L299" s="258">
        <f>(J299-J300)</f>
        <v>-8.0000000000000099E-2</v>
      </c>
    </row>
    <row r="300" spans="1:12">
      <c r="A300" s="93" t="s">
        <v>430</v>
      </c>
      <c r="C300" s="258"/>
      <c r="D300" s="93">
        <v>2.5983999999999998</v>
      </c>
      <c r="E300" s="93">
        <v>1</v>
      </c>
      <c r="H300" s="160">
        <v>10.35</v>
      </c>
      <c r="I300" s="93">
        <v>11.15</v>
      </c>
      <c r="J300" s="171">
        <f t="shared" ref="J300" si="122">(I300-H300)*E300*100/D300/10*250/50*100/1000</f>
        <v>1.54</v>
      </c>
      <c r="K300" s="258"/>
      <c r="L300" s="258"/>
    </row>
    <row r="301" spans="1:12">
      <c r="C301" s="258" t="s">
        <v>712</v>
      </c>
      <c r="D301" s="93">
        <v>3.2599</v>
      </c>
      <c r="E301" s="93">
        <v>1</v>
      </c>
      <c r="H301" s="160">
        <v>13.2</v>
      </c>
      <c r="I301" s="93">
        <v>11.15</v>
      </c>
      <c r="J301" s="171">
        <f>I301*E301*100/D301/H301*250/50*100/1000*0.95</f>
        <v>12.31</v>
      </c>
      <c r="K301" s="258">
        <f t="shared" ref="K301" si="123">(J301+J302)/2</f>
        <v>12.32</v>
      </c>
      <c r="L301" s="258">
        <f t="shared" ref="L301" si="124">(J301-J302)/K301*100</f>
        <v>-0.16233766233765901</v>
      </c>
    </row>
    <row r="302" spans="1:12">
      <c r="A302" s="93" t="s">
        <v>597</v>
      </c>
      <c r="C302" s="258"/>
      <c r="D302" s="93">
        <v>3.3048000000000002</v>
      </c>
      <c r="E302" s="93">
        <v>1</v>
      </c>
      <c r="H302" s="160">
        <v>13</v>
      </c>
      <c r="I302" s="93">
        <v>11.15</v>
      </c>
      <c r="J302" s="171">
        <f t="shared" ref="J302:J306" si="125">I302*E302*100/D302/H302*250/50*100/1000*0.95</f>
        <v>12.33</v>
      </c>
      <c r="K302" s="258"/>
      <c r="L302" s="258"/>
    </row>
    <row r="303" spans="1:12">
      <c r="C303" s="258" t="s">
        <v>713</v>
      </c>
      <c r="D303" s="93">
        <v>3.3494999999999999</v>
      </c>
      <c r="E303" s="93">
        <v>1</v>
      </c>
      <c r="H303" s="160">
        <v>11.3</v>
      </c>
      <c r="I303" s="93">
        <v>11.15</v>
      </c>
      <c r="J303" s="171">
        <f t="shared" si="125"/>
        <v>13.99</v>
      </c>
      <c r="K303" s="258">
        <f t="shared" ref="K303" si="126">(J303+J304)/2</f>
        <v>13.785</v>
      </c>
      <c r="L303" s="258">
        <f t="shared" ref="L303" si="127">(J303-J304)/K303*100</f>
        <v>2.9742473703300698</v>
      </c>
    </row>
    <row r="304" spans="1:12">
      <c r="A304" s="93" t="s">
        <v>597</v>
      </c>
      <c r="C304" s="258"/>
      <c r="D304" s="93">
        <v>3.5148000000000001</v>
      </c>
      <c r="E304" s="93">
        <v>1</v>
      </c>
      <c r="H304" s="160">
        <v>11.1</v>
      </c>
      <c r="I304" s="93">
        <v>11.15</v>
      </c>
      <c r="J304" s="171">
        <f t="shared" si="125"/>
        <v>13.58</v>
      </c>
      <c r="K304" s="258"/>
      <c r="L304" s="258"/>
    </row>
    <row r="305" spans="1:12">
      <c r="C305" s="258" t="s">
        <v>714</v>
      </c>
      <c r="D305" s="93">
        <v>2.7536</v>
      </c>
      <c r="E305" s="93">
        <v>2</v>
      </c>
      <c r="H305" s="160">
        <v>12.16</v>
      </c>
      <c r="I305" s="93">
        <v>11.15</v>
      </c>
      <c r="J305" s="171">
        <f t="shared" si="125"/>
        <v>31.63</v>
      </c>
      <c r="K305" s="258">
        <f t="shared" ref="K305" si="128">(J305+J306)/2</f>
        <v>31.375</v>
      </c>
      <c r="L305" s="258">
        <f t="shared" ref="L305" si="129">(J305-J306)/K305*100</f>
        <v>1.6254980079681201</v>
      </c>
    </row>
    <row r="306" spans="1:12">
      <c r="A306" s="93" t="s">
        <v>597</v>
      </c>
      <c r="C306" s="258"/>
      <c r="D306" s="93">
        <v>2.7898000000000001</v>
      </c>
      <c r="E306" s="93">
        <v>2</v>
      </c>
      <c r="H306" s="160">
        <v>12.2</v>
      </c>
      <c r="I306" s="93">
        <v>11.15</v>
      </c>
      <c r="J306" s="171">
        <f t="shared" si="125"/>
        <v>31.12</v>
      </c>
      <c r="K306" s="258"/>
      <c r="L306" s="258"/>
    </row>
    <row r="307" spans="1:12">
      <c r="A307" s="93">
        <v>12.26</v>
      </c>
      <c r="C307" s="258" t="s">
        <v>715</v>
      </c>
      <c r="D307" s="93">
        <v>1.2950999999999999</v>
      </c>
      <c r="E307" s="93">
        <v>1</v>
      </c>
      <c r="H307" s="160">
        <v>8.9</v>
      </c>
      <c r="I307" s="93">
        <v>11</v>
      </c>
      <c r="J307" s="171">
        <f t="shared" ref="J307:J308" si="130">I307*E307*100/D307/H307*250/50*100/1000</f>
        <v>47.72</v>
      </c>
      <c r="K307" s="258">
        <f t="shared" ref="K307" si="131">(J307+J308)/2</f>
        <v>47.744999999999997</v>
      </c>
      <c r="L307" s="258">
        <f t="shared" ref="L307" si="132">(J307-J308)/K307*100</f>
        <v>-0.10472300764478901</v>
      </c>
    </row>
    <row r="308" spans="1:12">
      <c r="C308" s="258"/>
      <c r="D308" s="93">
        <v>1.3234999999999999</v>
      </c>
      <c r="E308" s="93">
        <v>1</v>
      </c>
      <c r="H308" s="160">
        <v>8.6999999999999993</v>
      </c>
      <c r="I308" s="93">
        <v>11</v>
      </c>
      <c r="J308" s="171">
        <f t="shared" si="130"/>
        <v>47.77</v>
      </c>
      <c r="K308" s="258"/>
      <c r="L308" s="258"/>
    </row>
    <row r="309" spans="1:12">
      <c r="C309" s="258" t="s">
        <v>716</v>
      </c>
      <c r="D309" s="93">
        <v>1.7367999999999999</v>
      </c>
      <c r="E309" s="93">
        <v>2</v>
      </c>
      <c r="H309" s="160">
        <v>9.1</v>
      </c>
      <c r="I309" s="93">
        <v>11</v>
      </c>
      <c r="J309" s="171">
        <f t="shared" ref="J309:J314" si="133">I309*E309*100/D309/H309*250/50*100/1000</f>
        <v>69.599999999999994</v>
      </c>
      <c r="K309" s="258">
        <f t="shared" ref="K309" si="134">(J309+J310)/2</f>
        <v>69.17</v>
      </c>
      <c r="L309" s="258">
        <f t="shared" ref="L309" si="135">(J309-J310)/K309*100</f>
        <v>1.24331357524938</v>
      </c>
    </row>
    <row r="310" spans="1:12">
      <c r="C310" s="258"/>
      <c r="D310" s="93">
        <v>1.7584</v>
      </c>
      <c r="E310" s="93">
        <v>2</v>
      </c>
      <c r="H310" s="160">
        <v>9.1</v>
      </c>
      <c r="I310" s="93">
        <v>11</v>
      </c>
      <c r="J310" s="171">
        <f t="shared" si="133"/>
        <v>68.739999999999995</v>
      </c>
      <c r="K310" s="258"/>
      <c r="L310" s="258"/>
    </row>
    <row r="311" spans="1:12">
      <c r="C311" s="258" t="s">
        <v>717</v>
      </c>
      <c r="D311" s="93">
        <v>1.3387</v>
      </c>
      <c r="E311" s="93">
        <v>2</v>
      </c>
      <c r="H311" s="160">
        <v>11.8</v>
      </c>
      <c r="I311" s="93">
        <v>11</v>
      </c>
      <c r="J311" s="171">
        <f t="shared" si="133"/>
        <v>69.63</v>
      </c>
      <c r="K311" s="258">
        <f t="shared" ref="K311" si="136">(J311+J312)/2</f>
        <v>68.89</v>
      </c>
      <c r="L311" s="258">
        <f t="shared" ref="L311" si="137">(J311-J312)/K311*100</f>
        <v>2.1483524459282801</v>
      </c>
    </row>
    <row r="312" spans="1:12">
      <c r="C312" s="258"/>
      <c r="D312" s="93">
        <v>1.3677999999999999</v>
      </c>
      <c r="E312" s="93">
        <v>2</v>
      </c>
      <c r="H312" s="160">
        <v>11.8</v>
      </c>
      <c r="I312" s="93">
        <v>11</v>
      </c>
      <c r="J312" s="171">
        <f t="shared" si="133"/>
        <v>68.150000000000006</v>
      </c>
      <c r="K312" s="258"/>
      <c r="L312" s="258"/>
    </row>
    <row r="313" spans="1:12">
      <c r="C313" s="258" t="s">
        <v>718</v>
      </c>
      <c r="D313" s="93">
        <v>1.3453999999999999</v>
      </c>
      <c r="E313" s="93">
        <v>1</v>
      </c>
      <c r="H313" s="160">
        <v>6.3</v>
      </c>
      <c r="I313" s="93">
        <v>11</v>
      </c>
      <c r="J313" s="171">
        <f t="shared" si="133"/>
        <v>64.89</v>
      </c>
      <c r="K313" s="258">
        <f t="shared" ref="K313" si="138">(J313+J314)/2</f>
        <v>65.174999999999997</v>
      </c>
      <c r="L313" s="258">
        <f t="shared" ref="L313" si="139">(J313-J314)/K313*100</f>
        <v>-0.87456846950516798</v>
      </c>
    </row>
    <row r="314" spans="1:12">
      <c r="C314" s="258"/>
      <c r="D314" s="93">
        <v>1.3230999999999999</v>
      </c>
      <c r="E314" s="93">
        <v>1</v>
      </c>
      <c r="H314" s="160">
        <v>6.35</v>
      </c>
      <c r="I314" s="93">
        <v>11</v>
      </c>
      <c r="J314" s="171">
        <f t="shared" si="133"/>
        <v>65.459999999999994</v>
      </c>
      <c r="K314" s="258"/>
      <c r="L314" s="258"/>
    </row>
    <row r="315" spans="1:12">
      <c r="C315" s="258" t="s">
        <v>719</v>
      </c>
      <c r="D315" s="93">
        <v>10.5318</v>
      </c>
      <c r="E315" s="93">
        <v>2</v>
      </c>
      <c r="H315" s="160">
        <v>8.92</v>
      </c>
      <c r="I315" s="93">
        <v>11.3</v>
      </c>
      <c r="J315" s="171">
        <f>I315*E315*100*6.25/D315/H315*250/1000</f>
        <v>37.590000000000003</v>
      </c>
      <c r="K315" s="258">
        <f t="shared" ref="K315" si="140">(J315+J316)/2</f>
        <v>37.700000000000003</v>
      </c>
      <c r="L315" s="258">
        <f t="shared" ref="L315" si="141">(J315-J316)/K315*100</f>
        <v>-0.58355437665782195</v>
      </c>
    </row>
    <row r="316" spans="1:12">
      <c r="A316" s="93">
        <v>23781</v>
      </c>
      <c r="C316" s="258"/>
      <c r="D316" s="93">
        <v>10.321099999999999</v>
      </c>
      <c r="E316" s="93">
        <v>2</v>
      </c>
      <c r="H316" s="160">
        <v>9.0500000000000007</v>
      </c>
      <c r="I316" s="93">
        <v>11.3</v>
      </c>
      <c r="J316" s="171">
        <f>I316*E316*100*6.25/D316/H316*250/1000</f>
        <v>37.81</v>
      </c>
      <c r="K316" s="258"/>
      <c r="L316" s="258"/>
    </row>
    <row r="317" spans="1:12">
      <c r="A317" s="93">
        <v>1.25</v>
      </c>
      <c r="C317" s="258" t="s">
        <v>720</v>
      </c>
      <c r="D317" s="93">
        <v>2.5446</v>
      </c>
      <c r="E317" s="93">
        <v>1</v>
      </c>
      <c r="H317" s="160">
        <v>14.3</v>
      </c>
      <c r="I317" s="93">
        <v>10.7</v>
      </c>
      <c r="J317" s="171">
        <f t="shared" ref="J317:J322" si="142">I317*E317*100/D317/H317*250/50*100/1000</f>
        <v>14.7</v>
      </c>
      <c r="K317" s="258">
        <f t="shared" ref="K317" si="143">(J317+J318)/2</f>
        <v>14.66</v>
      </c>
      <c r="L317" s="258">
        <f t="shared" ref="L317" si="144">(J317-J318)/K317*100</f>
        <v>0.54570259208731298</v>
      </c>
    </row>
    <row r="318" spans="1:12">
      <c r="C318" s="258"/>
      <c r="D318" s="93">
        <v>2.5684999999999998</v>
      </c>
      <c r="E318" s="93">
        <v>1</v>
      </c>
      <c r="H318" s="160">
        <v>14.25</v>
      </c>
      <c r="I318" s="93">
        <v>10.7</v>
      </c>
      <c r="J318" s="171">
        <f t="shared" si="142"/>
        <v>14.62</v>
      </c>
      <c r="K318" s="258"/>
      <c r="L318" s="258"/>
    </row>
    <row r="319" spans="1:12">
      <c r="C319" s="258" t="s">
        <v>721</v>
      </c>
      <c r="D319" s="93">
        <v>2.6966999999999999</v>
      </c>
      <c r="E319" s="93">
        <v>1</v>
      </c>
      <c r="H319" s="160">
        <v>14</v>
      </c>
      <c r="I319" s="93">
        <v>10.7</v>
      </c>
      <c r="J319" s="171">
        <f t="shared" si="142"/>
        <v>14.17</v>
      </c>
      <c r="K319" s="258">
        <f t="shared" ref="K319" si="145">(J319+J320)/2</f>
        <v>14.154999999999999</v>
      </c>
      <c r="L319" s="258">
        <f t="shared" ref="L319" si="146">(J319-J320)/K319*100</f>
        <v>0.21193924408335801</v>
      </c>
    </row>
    <row r="320" spans="1:12">
      <c r="C320" s="258"/>
      <c r="D320" s="93">
        <v>2.7214999999999998</v>
      </c>
      <c r="E320" s="93">
        <v>1</v>
      </c>
      <c r="H320" s="160">
        <v>13.9</v>
      </c>
      <c r="I320" s="93">
        <v>10.7</v>
      </c>
      <c r="J320" s="171">
        <f t="shared" si="142"/>
        <v>14.14</v>
      </c>
      <c r="K320" s="258"/>
      <c r="L320" s="258"/>
    </row>
    <row r="321" spans="1:12">
      <c r="C321" s="258" t="s">
        <v>722</v>
      </c>
      <c r="D321" s="93">
        <v>2.5385</v>
      </c>
      <c r="E321" s="93">
        <v>1</v>
      </c>
      <c r="H321" s="160">
        <v>7.7</v>
      </c>
      <c r="I321" s="93">
        <v>10.7</v>
      </c>
      <c r="J321" s="171">
        <f t="shared" si="142"/>
        <v>27.37</v>
      </c>
      <c r="K321" s="258">
        <f t="shared" ref="K321" si="147">(J321+J322)/2</f>
        <v>27.27</v>
      </c>
      <c r="L321" s="258">
        <f t="shared" ref="L321" si="148">(J321-J322)/K321*100</f>
        <v>0.73340667400073101</v>
      </c>
    </row>
    <row r="322" spans="1:12">
      <c r="C322" s="258"/>
      <c r="D322" s="93">
        <v>2.5573999999999999</v>
      </c>
      <c r="E322" s="93">
        <v>1</v>
      </c>
      <c r="H322" s="160">
        <v>7.7</v>
      </c>
      <c r="I322" s="93">
        <v>10.7</v>
      </c>
      <c r="J322" s="171">
        <f t="shared" si="142"/>
        <v>27.17</v>
      </c>
      <c r="K322" s="258"/>
      <c r="L322" s="258"/>
    </row>
    <row r="323" spans="1:12">
      <c r="C323" s="258" t="s">
        <v>723</v>
      </c>
      <c r="D323" s="93">
        <v>2.6478000000000002</v>
      </c>
      <c r="E323" s="93">
        <v>1</v>
      </c>
      <c r="H323" s="160">
        <v>12.8</v>
      </c>
      <c r="I323" s="93">
        <v>10.7</v>
      </c>
      <c r="J323" s="171">
        <f t="shared" ref="J323:J324" si="149">I323*E323*100/D323/H323*250/50*100/1000*0.95</f>
        <v>15</v>
      </c>
      <c r="K323" s="258">
        <f t="shared" ref="K323" si="150">(J323+J324)/2</f>
        <v>14.935</v>
      </c>
      <c r="L323" s="258">
        <f t="shared" ref="L323" si="151">(J323-J324)/K323*100</f>
        <v>0.87043856712420997</v>
      </c>
    </row>
    <row r="324" spans="1:12">
      <c r="A324" s="93" t="s">
        <v>597</v>
      </c>
      <c r="C324" s="258"/>
      <c r="D324" s="93">
        <v>2.6814</v>
      </c>
      <c r="E324" s="93">
        <v>1</v>
      </c>
      <c r="H324" s="160">
        <v>12.75</v>
      </c>
      <c r="I324" s="93">
        <v>10.7</v>
      </c>
      <c r="J324" s="171">
        <f t="shared" si="149"/>
        <v>14.87</v>
      </c>
      <c r="K324" s="258"/>
      <c r="L324" s="258"/>
    </row>
    <row r="325" spans="1:12">
      <c r="C325" s="258" t="s">
        <v>724</v>
      </c>
      <c r="D325" s="93">
        <v>2.5451000000000001</v>
      </c>
      <c r="E325" s="93">
        <v>1</v>
      </c>
      <c r="H325" s="160">
        <v>7.95</v>
      </c>
      <c r="I325" s="93">
        <v>10.7</v>
      </c>
      <c r="J325" s="171">
        <f>(I325-H325)*E325*100/D325/10*250/50*100/1000*0.95</f>
        <v>5.13</v>
      </c>
      <c r="K325" s="258">
        <f t="shared" ref="K325" si="152">(J325+J326)/2</f>
        <v>5.0750000000000002</v>
      </c>
      <c r="L325" s="258">
        <f t="shared" ref="L325" si="153">(J325-J326)</f>
        <v>0.11</v>
      </c>
    </row>
    <row r="326" spans="1:12">
      <c r="A326" s="93" t="s">
        <v>597</v>
      </c>
      <c r="C326" s="258"/>
      <c r="D326" s="93">
        <v>2.5531000000000001</v>
      </c>
      <c r="E326" s="93">
        <v>1</v>
      </c>
      <c r="H326" s="160">
        <v>8</v>
      </c>
      <c r="I326" s="93">
        <v>10.7</v>
      </c>
      <c r="J326" s="171">
        <f t="shared" ref="J326:J328" si="154">(I326-H326)*E326*100/D326/10*250/50*100/1000*0.95</f>
        <v>5.0199999999999996</v>
      </c>
      <c r="K326" s="258"/>
      <c r="L326" s="258"/>
    </row>
    <row r="327" spans="1:12">
      <c r="C327" s="258" t="s">
        <v>725</v>
      </c>
      <c r="D327" s="93">
        <v>2.7265000000000001</v>
      </c>
      <c r="E327" s="93">
        <v>1</v>
      </c>
      <c r="H327" s="160">
        <v>8.1</v>
      </c>
      <c r="I327" s="93">
        <v>10.7</v>
      </c>
      <c r="J327" s="171">
        <f t="shared" si="154"/>
        <v>4.53</v>
      </c>
      <c r="K327" s="258">
        <f t="shared" ref="K327" si="155">(J327+J328)/2</f>
        <v>4.55</v>
      </c>
      <c r="L327" s="258">
        <f t="shared" ref="L327" si="156">(J327-J328)</f>
        <v>-0.04</v>
      </c>
    </row>
    <row r="328" spans="1:12">
      <c r="A328" s="93" t="s">
        <v>597</v>
      </c>
      <c r="C328" s="258"/>
      <c r="D328" s="93">
        <v>2.7019000000000002</v>
      </c>
      <c r="E328" s="93">
        <v>1</v>
      </c>
      <c r="H328" s="160">
        <v>8.1</v>
      </c>
      <c r="I328" s="93">
        <v>10.7</v>
      </c>
      <c r="J328" s="171">
        <f t="shared" si="154"/>
        <v>4.57</v>
      </c>
      <c r="K328" s="258"/>
      <c r="L328" s="258"/>
    </row>
    <row r="329" spans="1:12">
      <c r="A329" s="93">
        <v>2.2200000000000002</v>
      </c>
      <c r="C329" s="258" t="s">
        <v>726</v>
      </c>
      <c r="D329" s="93">
        <v>2.0903999999999998</v>
      </c>
      <c r="E329" s="93">
        <v>1</v>
      </c>
      <c r="H329" s="160">
        <v>12.7</v>
      </c>
      <c r="I329" s="93">
        <v>10.9</v>
      </c>
      <c r="J329" s="171">
        <f t="shared" ref="J329:J330" si="157">I329*E329*100/D329/H329*250/50*100/1000</f>
        <v>20.53</v>
      </c>
      <c r="K329" s="258">
        <f t="shared" ref="K329" si="158">(J329+J330)/2</f>
        <v>20.34</v>
      </c>
      <c r="L329" s="258">
        <f t="shared" ref="L329" si="159">(J329-J330)/K329*100</f>
        <v>1.86823992133728</v>
      </c>
    </row>
    <row r="330" spans="1:12">
      <c r="C330" s="258"/>
      <c r="D330" s="93">
        <v>2.1135000000000002</v>
      </c>
      <c r="E330" s="93">
        <v>1</v>
      </c>
      <c r="H330" s="160">
        <v>12.8</v>
      </c>
      <c r="I330" s="93">
        <v>10.9</v>
      </c>
      <c r="J330" s="171">
        <f t="shared" si="157"/>
        <v>20.149999999999999</v>
      </c>
      <c r="K330" s="258"/>
      <c r="L330" s="258"/>
    </row>
    <row r="331" spans="1:12">
      <c r="C331" s="258" t="s">
        <v>727</v>
      </c>
      <c r="D331" s="93">
        <v>10.199400000000001</v>
      </c>
      <c r="E331" s="93">
        <v>1</v>
      </c>
      <c r="H331" s="160">
        <v>9.1</v>
      </c>
      <c r="I331" s="93">
        <v>10.9</v>
      </c>
      <c r="J331" s="171">
        <f>(I331-H331)*E331*100/D331/10*250/50*100/1000</f>
        <v>0.88</v>
      </c>
      <c r="K331" s="258">
        <f t="shared" ref="K331" si="160">(J331+J332)/2</f>
        <v>0.88</v>
      </c>
      <c r="L331" s="258">
        <f>(J331-J332)</f>
        <v>0</v>
      </c>
    </row>
    <row r="332" spans="1:12">
      <c r="C332" s="258"/>
      <c r="D332" s="93">
        <v>10.223599999999999</v>
      </c>
      <c r="E332" s="93">
        <v>1</v>
      </c>
      <c r="H332" s="160">
        <v>9.1</v>
      </c>
      <c r="I332" s="93">
        <v>10.9</v>
      </c>
      <c r="J332" s="171">
        <f t="shared" ref="J332" si="161">(I332-H332)*E332*100/D332/10*250/50*100/1000</f>
        <v>0.88</v>
      </c>
      <c r="K332" s="258"/>
      <c r="L332" s="258"/>
    </row>
    <row r="333" spans="1:12">
      <c r="A333" s="93">
        <v>3.25</v>
      </c>
      <c r="C333" s="258" t="s">
        <v>728</v>
      </c>
      <c r="D333" s="93">
        <v>2.6899000000000002</v>
      </c>
      <c r="E333" s="93">
        <v>2.5</v>
      </c>
      <c r="H333" s="160">
        <v>11.2</v>
      </c>
      <c r="I333" s="93">
        <v>10.8</v>
      </c>
      <c r="J333" s="171">
        <f t="shared" ref="J333:J334" si="162">I333*E333*100/D333/H333*250/50*100/1000</f>
        <v>44.81</v>
      </c>
      <c r="K333" s="258" t="e">
        <f t="shared" ref="K333" si="163">(J333+J334)/2</f>
        <v>#DIV/0!</v>
      </c>
      <c r="L333" s="258" t="e">
        <f t="shared" ref="L333" si="164">(J333-J334)/K333*100</f>
        <v>#DIV/0!</v>
      </c>
    </row>
    <row r="334" spans="1:12">
      <c r="C334" s="258"/>
      <c r="J334" s="171" t="e">
        <f t="shared" si="162"/>
        <v>#DIV/0!</v>
      </c>
      <c r="K334" s="258"/>
      <c r="L334" s="258"/>
    </row>
    <row r="335" spans="1:12">
      <c r="A335" s="93">
        <v>4.0199999999999996</v>
      </c>
      <c r="C335" s="258" t="s">
        <v>729</v>
      </c>
      <c r="D335" s="93">
        <v>2.6057000000000001</v>
      </c>
      <c r="E335" s="93">
        <v>1</v>
      </c>
      <c r="H335" s="160">
        <v>10.6</v>
      </c>
      <c r="I335" s="93">
        <v>11</v>
      </c>
      <c r="J335" s="171">
        <f>(I335-H335)*E335*100/D335/10*250/50*100/1000</f>
        <v>0.77</v>
      </c>
      <c r="K335" s="258">
        <f t="shared" ref="K335" si="165">(J335+J336)/2</f>
        <v>0.86499999999999999</v>
      </c>
      <c r="L335" s="258">
        <f>(J335-J336)</f>
        <v>-0.19</v>
      </c>
    </row>
    <row r="336" spans="1:12">
      <c r="A336" s="93" t="s">
        <v>430</v>
      </c>
      <c r="C336" s="258"/>
      <c r="D336" s="93">
        <v>2.6057000000000001</v>
      </c>
      <c r="E336" s="93">
        <v>1</v>
      </c>
      <c r="H336" s="160">
        <v>10.5</v>
      </c>
      <c r="I336" s="93">
        <v>11</v>
      </c>
      <c r="J336" s="171">
        <f t="shared" ref="J336" si="166">(I336-H336)*E336*100/D336/10*250/50*100/1000</f>
        <v>0.96</v>
      </c>
      <c r="K336" s="258"/>
      <c r="L336" s="258"/>
    </row>
    <row r="337" spans="1:12">
      <c r="A337" s="93">
        <v>5.5</v>
      </c>
      <c r="C337" s="258" t="s">
        <v>730</v>
      </c>
      <c r="D337" s="93">
        <v>1.3384</v>
      </c>
      <c r="E337" s="93">
        <v>2</v>
      </c>
      <c r="H337" s="160">
        <v>11.3</v>
      </c>
      <c r="I337" s="93">
        <v>10.8</v>
      </c>
      <c r="J337" s="171">
        <f>I337*E337*100/D337/H337*250/50*100/1000</f>
        <v>71.41</v>
      </c>
      <c r="K337" s="258">
        <f t="shared" ref="K337" si="167">(J337+J338)/2</f>
        <v>71.64</v>
      </c>
      <c r="L337" s="258">
        <f t="shared" ref="L337" si="168">(J337-J338)/K337*100</f>
        <v>-0.64209938581798998</v>
      </c>
    </row>
    <row r="338" spans="1:12">
      <c r="C338" s="258"/>
      <c r="D338" s="93">
        <v>1.3239000000000001</v>
      </c>
      <c r="E338" s="93">
        <v>2</v>
      </c>
      <c r="H338" s="160">
        <v>11.35</v>
      </c>
      <c r="I338" s="93">
        <v>10.8</v>
      </c>
      <c r="J338" s="171">
        <f t="shared" ref="J338:J339" si="169">I338*E338*100/D338/H338*250/50*100/1000</f>
        <v>71.87</v>
      </c>
      <c r="K338" s="258"/>
      <c r="L338" s="258"/>
    </row>
    <row r="339" spans="1:12">
      <c r="C339" s="258" t="s">
        <v>731</v>
      </c>
      <c r="D339" s="93">
        <v>2.0007000000000001</v>
      </c>
      <c r="E339" s="93">
        <v>2</v>
      </c>
      <c r="H339" s="160">
        <v>7.19</v>
      </c>
      <c r="I339" s="93">
        <v>10.8</v>
      </c>
      <c r="J339" s="171">
        <f t="shared" si="169"/>
        <v>75.08</v>
      </c>
      <c r="K339" s="258">
        <f t="shared" ref="K339" si="170">(J339+J340)/2</f>
        <v>75.015000000000001</v>
      </c>
      <c r="L339" s="258">
        <f t="shared" ref="L339" si="171">(J339-J340)/K339*100</f>
        <v>0.17329867359860801</v>
      </c>
    </row>
    <row r="340" spans="1:12">
      <c r="C340" s="258"/>
      <c r="D340" s="93">
        <v>2.0152999999999999</v>
      </c>
      <c r="E340" s="93">
        <v>2</v>
      </c>
      <c r="H340" s="160">
        <v>7.15</v>
      </c>
      <c r="I340" s="93">
        <v>10.8</v>
      </c>
      <c r="J340" s="171">
        <f t="shared" ref="J340:J341" si="172">I340*E340*100/D340/H340*250/50*100/1000</f>
        <v>74.95</v>
      </c>
      <c r="K340" s="258"/>
      <c r="L340" s="258"/>
    </row>
    <row r="341" spans="1:12">
      <c r="A341" s="93">
        <v>6.9</v>
      </c>
      <c r="C341" s="258" t="s">
        <v>732</v>
      </c>
      <c r="D341" s="93">
        <v>2.8999000000000001</v>
      </c>
      <c r="E341" s="93">
        <v>1</v>
      </c>
      <c r="H341" s="160">
        <v>12.5</v>
      </c>
      <c r="I341" s="93">
        <v>11.4</v>
      </c>
      <c r="J341" s="171">
        <f t="shared" si="172"/>
        <v>15.72</v>
      </c>
      <c r="K341" s="258">
        <f t="shared" ref="K341" si="173">(J341+J342)/2</f>
        <v>15.67</v>
      </c>
      <c r="L341" s="258">
        <f t="shared" ref="L341" si="174">(J341-J342)/K341*100</f>
        <v>0.63816209317167505</v>
      </c>
    </row>
    <row r="342" spans="1:12">
      <c r="C342" s="258"/>
      <c r="D342" s="93">
        <v>2.9434999999999998</v>
      </c>
      <c r="E342" s="93">
        <v>1</v>
      </c>
      <c r="H342" s="160">
        <v>12.4</v>
      </c>
      <c r="I342" s="93">
        <v>11.4</v>
      </c>
      <c r="J342" s="171">
        <f t="shared" ref="J342:J346" si="175">I342*E342*100/D342/H342*250/50*100/1000</f>
        <v>15.62</v>
      </c>
      <c r="K342" s="258"/>
      <c r="L342" s="258"/>
    </row>
    <row r="343" spans="1:12">
      <c r="C343" s="258" t="s">
        <v>733</v>
      </c>
      <c r="D343" s="93">
        <v>2.4447000000000001</v>
      </c>
      <c r="E343" s="93">
        <v>2</v>
      </c>
      <c r="H343" s="160">
        <v>10</v>
      </c>
      <c r="I343" s="93">
        <v>11.4</v>
      </c>
      <c r="J343" s="171">
        <f t="shared" si="175"/>
        <v>46.63</v>
      </c>
      <c r="K343" s="258">
        <f t="shared" ref="K343" si="176">(J343+J344)/2</f>
        <v>46.685000000000002</v>
      </c>
      <c r="L343" s="258">
        <f t="shared" ref="L343" si="177">(J343-J344)/K343*100</f>
        <v>-0.235621720038555</v>
      </c>
    </row>
    <row r="344" spans="1:12">
      <c r="C344" s="258"/>
      <c r="D344" s="93">
        <v>2.4514999999999998</v>
      </c>
      <c r="E344" s="93">
        <v>2</v>
      </c>
      <c r="H344" s="160">
        <v>9.9499999999999993</v>
      </c>
      <c r="I344" s="93">
        <v>11.4</v>
      </c>
      <c r="J344" s="171">
        <f t="shared" si="175"/>
        <v>46.74</v>
      </c>
      <c r="K344" s="258"/>
      <c r="L344" s="258"/>
    </row>
    <row r="345" spans="1:12">
      <c r="C345" s="258" t="s">
        <v>734</v>
      </c>
      <c r="D345" s="93">
        <v>2.6219999999999999</v>
      </c>
      <c r="E345" s="93">
        <v>4</v>
      </c>
      <c r="H345" s="160">
        <v>10.9</v>
      </c>
      <c r="I345" s="93">
        <v>11.4</v>
      </c>
      <c r="J345" s="171">
        <f t="shared" si="175"/>
        <v>79.78</v>
      </c>
      <c r="K345" s="258">
        <f t="shared" ref="K345" si="178">(J345+J346)/2</f>
        <v>79.605000000000004</v>
      </c>
      <c r="L345" s="258">
        <f t="shared" ref="L345" si="179">(J345-J346)/K345*100</f>
        <v>0.43967087494503398</v>
      </c>
    </row>
    <row r="346" spans="1:12">
      <c r="C346" s="258"/>
      <c r="D346" s="93">
        <v>2.6334</v>
      </c>
      <c r="E346" s="93">
        <v>4</v>
      </c>
      <c r="H346" s="160">
        <v>10.9</v>
      </c>
      <c r="I346" s="93">
        <v>11.4</v>
      </c>
      <c r="J346" s="171">
        <f t="shared" si="175"/>
        <v>79.430000000000007</v>
      </c>
      <c r="K346" s="258"/>
      <c r="L346" s="258"/>
    </row>
    <row r="347" spans="1:12">
      <c r="A347" s="93">
        <v>6.25</v>
      </c>
      <c r="C347" s="258" t="s">
        <v>735</v>
      </c>
      <c r="D347" s="93">
        <v>1.0883</v>
      </c>
      <c r="E347" s="93">
        <v>1</v>
      </c>
      <c r="H347" s="160">
        <v>13.5</v>
      </c>
      <c r="I347" s="93">
        <v>10.9</v>
      </c>
      <c r="J347" s="171">
        <f t="shared" ref="J347:J348" si="180">I347*E347*100/D347/H347*250/50*100/1000</f>
        <v>37.090000000000003</v>
      </c>
      <c r="K347" s="258">
        <f t="shared" ref="K347" si="181">(J347+J348)/2</f>
        <v>37.115000000000002</v>
      </c>
      <c r="L347" s="258">
        <f t="shared" ref="L347" si="182">(J347-J348)/K347*100</f>
        <v>-0.13471642193182601</v>
      </c>
    </row>
    <row r="348" spans="1:12">
      <c r="C348" s="258"/>
      <c r="D348" s="93">
        <v>1.0952</v>
      </c>
      <c r="E348" s="93">
        <v>1</v>
      </c>
      <c r="H348" s="160">
        <v>13.4</v>
      </c>
      <c r="I348" s="93">
        <v>10.9</v>
      </c>
      <c r="J348" s="171">
        <f t="shared" si="180"/>
        <v>37.14</v>
      </c>
      <c r="K348" s="258"/>
      <c r="L348" s="258"/>
    </row>
    <row r="349" spans="1:12">
      <c r="C349" s="258" t="s">
        <v>736</v>
      </c>
      <c r="D349" s="93">
        <v>2.0573000000000001</v>
      </c>
      <c r="E349" s="93">
        <v>2.5</v>
      </c>
      <c r="H349" s="160">
        <v>8.9</v>
      </c>
      <c r="I349" s="93">
        <v>10.9</v>
      </c>
      <c r="J349" s="171">
        <f t="shared" ref="J349:J350" si="183">I349*E349*100/D349/H349*250/50*100/1000</f>
        <v>74.41</v>
      </c>
      <c r="K349" s="258">
        <f t="shared" ref="K349" si="184">(J349+J350)/2</f>
        <v>74.295000000000002</v>
      </c>
      <c r="L349" s="258">
        <f t="shared" ref="L349" si="185">(J349-J350)/K349*100</f>
        <v>0.30957668752943002</v>
      </c>
    </row>
    <row r="350" spans="1:12">
      <c r="C350" s="258"/>
      <c r="D350" s="93">
        <v>2.0636999999999999</v>
      </c>
      <c r="E350" s="93">
        <v>2.5</v>
      </c>
      <c r="H350" s="160">
        <v>8.9</v>
      </c>
      <c r="I350" s="93">
        <v>10.9</v>
      </c>
      <c r="J350" s="171">
        <f t="shared" si="183"/>
        <v>74.180000000000007</v>
      </c>
      <c r="K350" s="258"/>
      <c r="L350" s="258"/>
    </row>
    <row r="351" spans="1:12">
      <c r="A351" s="93">
        <v>6.26</v>
      </c>
      <c r="C351" s="258" t="s">
        <v>737</v>
      </c>
      <c r="D351" s="93">
        <v>2.5384000000000002</v>
      </c>
      <c r="E351" s="93">
        <v>2</v>
      </c>
      <c r="H351" s="160">
        <v>8.4</v>
      </c>
      <c r="I351" s="93">
        <v>10.9</v>
      </c>
      <c r="J351" s="171">
        <f t="shared" ref="J351:J358" si="186">I351*E351*100/D351/H351*250/50*100/1000</f>
        <v>51.12</v>
      </c>
      <c r="K351" s="258">
        <f t="shared" ref="K351" si="187">(J351+J352)/2</f>
        <v>51.204999999999998</v>
      </c>
      <c r="L351" s="258">
        <f t="shared" ref="L351" si="188">(J351-J352)/K351*100</f>
        <v>-0.331998828239433</v>
      </c>
    </row>
    <row r="352" spans="1:12">
      <c r="C352" s="258"/>
      <c r="D352" s="93">
        <v>2.5301</v>
      </c>
      <c r="E352" s="93">
        <v>2</v>
      </c>
      <c r="H352" s="160">
        <v>8.4</v>
      </c>
      <c r="I352" s="93">
        <v>10.9</v>
      </c>
      <c r="J352" s="171">
        <f t="shared" si="186"/>
        <v>51.29</v>
      </c>
      <c r="K352" s="258"/>
      <c r="L352" s="258"/>
    </row>
    <row r="353" spans="1:12">
      <c r="C353" s="258" t="s">
        <v>738</v>
      </c>
      <c r="D353" s="93">
        <v>2.5838999999999999</v>
      </c>
      <c r="E353" s="93">
        <v>2</v>
      </c>
      <c r="H353" s="160">
        <v>8.5500000000000007</v>
      </c>
      <c r="I353" s="93">
        <v>10.9</v>
      </c>
      <c r="J353" s="171">
        <f t="shared" si="186"/>
        <v>49.34</v>
      </c>
      <c r="K353" s="258">
        <f t="shared" ref="K353" si="189">(J353+J354)/2</f>
        <v>49.27</v>
      </c>
      <c r="L353" s="258">
        <f t="shared" ref="L353" si="190">(J353-J354)/K353*100</f>
        <v>0.284148569108992</v>
      </c>
    </row>
    <row r="354" spans="1:12">
      <c r="C354" s="258"/>
      <c r="D354" s="93">
        <v>2.5911</v>
      </c>
      <c r="E354" s="93">
        <v>2</v>
      </c>
      <c r="H354" s="160">
        <v>8.5500000000000007</v>
      </c>
      <c r="I354" s="93">
        <v>10.9</v>
      </c>
      <c r="J354" s="171">
        <f t="shared" si="186"/>
        <v>49.2</v>
      </c>
      <c r="K354" s="258"/>
      <c r="L354" s="258"/>
    </row>
    <row r="355" spans="1:12">
      <c r="C355" s="258" t="s">
        <v>739</v>
      </c>
      <c r="D355" s="93">
        <v>2.5613999999999999</v>
      </c>
      <c r="E355" s="93">
        <v>2</v>
      </c>
      <c r="H355" s="160">
        <v>8.61</v>
      </c>
      <c r="I355" s="93">
        <v>10.9</v>
      </c>
      <c r="J355" s="171">
        <f t="shared" si="186"/>
        <v>49.42</v>
      </c>
      <c r="K355" s="258">
        <f t="shared" ref="K355" si="191">(J355+J356)/2</f>
        <v>49.22</v>
      </c>
      <c r="L355" s="258">
        <f t="shared" ref="L355" si="192">(J355-J356)/K355*100</f>
        <v>0.81267777326289803</v>
      </c>
    </row>
    <row r="356" spans="1:12">
      <c r="C356" s="258"/>
      <c r="D356" s="93">
        <v>2.5857999999999999</v>
      </c>
      <c r="E356" s="93">
        <v>2</v>
      </c>
      <c r="H356" s="160">
        <v>8.6</v>
      </c>
      <c r="I356" s="93">
        <v>10.9</v>
      </c>
      <c r="J356" s="171">
        <f t="shared" si="186"/>
        <v>49.02</v>
      </c>
      <c r="K356" s="258"/>
      <c r="L356" s="258"/>
    </row>
    <row r="357" spans="1:12">
      <c r="C357" s="258" t="s">
        <v>740</v>
      </c>
      <c r="D357" s="93">
        <v>2.5286</v>
      </c>
      <c r="E357" s="93">
        <v>1</v>
      </c>
      <c r="H357" s="160">
        <v>12.9</v>
      </c>
      <c r="I357" s="93">
        <v>10.9</v>
      </c>
      <c r="J357" s="171">
        <f t="shared" si="186"/>
        <v>16.71</v>
      </c>
      <c r="K357" s="258">
        <f t="shared" ref="K357" si="193">(J357+J358)/2</f>
        <v>16.670000000000002</v>
      </c>
      <c r="L357" s="258">
        <f t="shared" ref="L357" si="194">(J357-J358)/K357*100</f>
        <v>0.47990401919617198</v>
      </c>
    </row>
    <row r="358" spans="1:12">
      <c r="C358" s="258"/>
      <c r="D358" s="93">
        <v>2.5398999999999998</v>
      </c>
      <c r="E358" s="93">
        <v>1</v>
      </c>
      <c r="H358" s="160">
        <v>12.9</v>
      </c>
      <c r="I358" s="93">
        <v>10.9</v>
      </c>
      <c r="J358" s="171">
        <f t="shared" si="186"/>
        <v>16.63</v>
      </c>
      <c r="K358" s="258"/>
      <c r="L358" s="258"/>
    </row>
    <row r="359" spans="1:12">
      <c r="A359" s="93">
        <v>7.15</v>
      </c>
      <c r="C359" s="258" t="s">
        <v>741</v>
      </c>
      <c r="D359" s="93">
        <v>1.0943000000000001</v>
      </c>
      <c r="E359" s="93">
        <v>1</v>
      </c>
      <c r="H359" s="160">
        <v>7</v>
      </c>
      <c r="I359" s="93">
        <v>10.9</v>
      </c>
      <c r="J359" s="171">
        <f t="shared" ref="J359:J360" si="195">I359*E359*100/D359/H359*250/50*100/1000</f>
        <v>71.150000000000006</v>
      </c>
      <c r="K359" s="258">
        <f t="shared" ref="K359" si="196">(J359+J360)/2</f>
        <v>71.44</v>
      </c>
      <c r="L359" s="258">
        <f t="shared" ref="L359" si="197">(J359-J360)/K359*100</f>
        <v>-0.81187010078387201</v>
      </c>
    </row>
    <row r="360" spans="1:12">
      <c r="C360" s="258"/>
      <c r="D360" s="93">
        <v>1.1012</v>
      </c>
      <c r="E360" s="93">
        <v>1</v>
      </c>
      <c r="H360" s="160">
        <v>6.9</v>
      </c>
      <c r="I360" s="93">
        <v>10.9</v>
      </c>
      <c r="J360" s="171">
        <f t="shared" si="195"/>
        <v>71.73</v>
      </c>
      <c r="K360" s="258"/>
      <c r="L360" s="258"/>
    </row>
    <row r="361" spans="1:12">
      <c r="C361" s="258" t="s">
        <v>742</v>
      </c>
      <c r="D361" s="93">
        <v>1.1951000000000001</v>
      </c>
      <c r="E361" s="93">
        <v>2</v>
      </c>
      <c r="H361" s="160">
        <v>11.9</v>
      </c>
      <c r="I361" s="93">
        <v>10.9</v>
      </c>
      <c r="J361" s="171">
        <f t="shared" ref="J361:J364" si="198">I361*E361*100/D361/H361*250/50*100/1000</f>
        <v>76.64</v>
      </c>
      <c r="K361" s="258">
        <f t="shared" ref="K361" si="199">(J361+J362)/2</f>
        <v>76.415000000000006</v>
      </c>
      <c r="L361" s="258">
        <f t="shared" ref="L361" si="200">(J361-J362)/K361*100</f>
        <v>0.58888961591310995</v>
      </c>
    </row>
    <row r="362" spans="1:12">
      <c r="C362" s="258"/>
      <c r="D362" s="93">
        <v>1.2021999999999999</v>
      </c>
      <c r="E362" s="93">
        <v>2</v>
      </c>
      <c r="H362" s="160">
        <v>11.9</v>
      </c>
      <c r="I362" s="93">
        <v>10.9</v>
      </c>
      <c r="J362" s="171">
        <f t="shared" si="198"/>
        <v>76.19</v>
      </c>
      <c r="K362" s="258"/>
      <c r="L362" s="258"/>
    </row>
    <row r="363" spans="1:12">
      <c r="C363" s="258" t="s">
        <v>743</v>
      </c>
      <c r="D363" s="93">
        <v>1.2094</v>
      </c>
      <c r="E363" s="93">
        <v>2</v>
      </c>
      <c r="H363" s="160">
        <v>12.2</v>
      </c>
      <c r="I363" s="93">
        <v>10.9</v>
      </c>
      <c r="J363" s="171">
        <f t="shared" si="198"/>
        <v>73.87</v>
      </c>
      <c r="K363" s="258">
        <f t="shared" ref="K363" si="201">(J363+J364)/2</f>
        <v>73.75</v>
      </c>
      <c r="L363" s="258">
        <f t="shared" ref="L363" si="202">(J363-J364)/K363*100</f>
        <v>0.32542372881357201</v>
      </c>
    </row>
    <row r="364" spans="1:12">
      <c r="C364" s="258"/>
      <c r="D364" s="93">
        <v>1.2135</v>
      </c>
      <c r="E364" s="93">
        <v>2</v>
      </c>
      <c r="H364" s="160">
        <v>12.2</v>
      </c>
      <c r="I364" s="93">
        <v>10.9</v>
      </c>
      <c r="J364" s="171">
        <f t="shared" si="198"/>
        <v>73.63</v>
      </c>
      <c r="K364" s="258"/>
      <c r="L364" s="258"/>
    </row>
    <row r="365" spans="1:12">
      <c r="C365" s="258" t="s">
        <v>744</v>
      </c>
      <c r="D365" s="93">
        <v>2.5718000000000001</v>
      </c>
      <c r="E365" s="93">
        <v>2</v>
      </c>
      <c r="H365" s="160">
        <v>8.9</v>
      </c>
      <c r="I365" s="93">
        <v>10.9</v>
      </c>
      <c r="J365" s="171">
        <f t="shared" ref="J365:J374" si="203">I365*E365*100/D365/H365*250/50*100/1000</f>
        <v>47.62</v>
      </c>
      <c r="K365" s="258">
        <f t="shared" ref="K365" si="204">(J365+J366)/2</f>
        <v>47.68</v>
      </c>
      <c r="L365" s="258">
        <f t="shared" ref="L365" si="205">(J365-J366)/K365*100</f>
        <v>-0.25167785234900297</v>
      </c>
    </row>
    <row r="366" spans="1:12">
      <c r="C366" s="258"/>
      <c r="D366" s="93">
        <v>2.5651999999999999</v>
      </c>
      <c r="E366" s="93">
        <v>2</v>
      </c>
      <c r="H366" s="160">
        <v>8.9</v>
      </c>
      <c r="I366" s="93">
        <v>10.9</v>
      </c>
      <c r="J366" s="171">
        <f t="shared" si="203"/>
        <v>47.74</v>
      </c>
      <c r="K366" s="258"/>
      <c r="L366" s="258"/>
    </row>
    <row r="367" spans="1:12">
      <c r="C367" s="258" t="s">
        <v>745</v>
      </c>
      <c r="D367" s="93">
        <v>1.0431999999999999</v>
      </c>
      <c r="E367" s="93">
        <v>2</v>
      </c>
      <c r="H367" s="160">
        <v>13.6</v>
      </c>
      <c r="I367" s="93">
        <v>10.9</v>
      </c>
      <c r="J367" s="171">
        <f t="shared" si="203"/>
        <v>76.83</v>
      </c>
      <c r="K367" s="258">
        <f t="shared" ref="K367" si="206">(J367+J368)/2</f>
        <v>76.66</v>
      </c>
      <c r="L367" s="258">
        <f t="shared" ref="L367" si="207">(J367-J368)/K367*100</f>
        <v>0.44351682755022598</v>
      </c>
    </row>
    <row r="368" spans="1:12">
      <c r="C368" s="258"/>
      <c r="D368" s="93">
        <v>1.0556000000000001</v>
      </c>
      <c r="E368" s="93">
        <v>2</v>
      </c>
      <c r="H368" s="160">
        <v>13.5</v>
      </c>
      <c r="I368" s="93">
        <v>10.9</v>
      </c>
      <c r="J368" s="171">
        <f t="shared" si="203"/>
        <v>76.489999999999995</v>
      </c>
      <c r="K368" s="258"/>
      <c r="L368" s="258"/>
    </row>
    <row r="369" spans="1:12">
      <c r="A369" s="93">
        <v>7.16</v>
      </c>
      <c r="C369" s="258" t="s">
        <v>746</v>
      </c>
      <c r="D369" s="93">
        <v>2.6179999999999999</v>
      </c>
      <c r="E369" s="93">
        <v>1</v>
      </c>
      <c r="H369" s="160">
        <v>12.7</v>
      </c>
      <c r="I369" s="93">
        <v>10.9</v>
      </c>
      <c r="J369" s="171">
        <f t="shared" si="203"/>
        <v>16.39</v>
      </c>
      <c r="K369" s="258">
        <f t="shared" ref="K369" si="208">(J369+J370)/2</f>
        <v>16.344999999999999</v>
      </c>
      <c r="L369" s="258">
        <f t="shared" ref="L369" si="209">(J369-J370)/K369*100</f>
        <v>0.55062710308962903</v>
      </c>
    </row>
    <row r="370" spans="1:12">
      <c r="C370" s="258"/>
      <c r="D370" s="93">
        <v>2.6322999999999999</v>
      </c>
      <c r="E370" s="93">
        <v>1</v>
      </c>
      <c r="H370" s="160">
        <v>12.7</v>
      </c>
      <c r="I370" s="93">
        <v>10.9</v>
      </c>
      <c r="J370" s="171">
        <f t="shared" si="203"/>
        <v>16.3</v>
      </c>
      <c r="K370" s="258"/>
      <c r="L370" s="258"/>
    </row>
    <row r="371" spans="1:12">
      <c r="C371" s="258" t="s">
        <v>747</v>
      </c>
      <c r="D371" s="93">
        <v>2.6179999999999999</v>
      </c>
      <c r="E371" s="93">
        <v>1</v>
      </c>
      <c r="H371" s="160">
        <v>12.5</v>
      </c>
      <c r="I371" s="93">
        <v>10.9</v>
      </c>
      <c r="J371" s="171">
        <f t="shared" si="203"/>
        <v>16.649999999999999</v>
      </c>
      <c r="K371" s="258">
        <f t="shared" ref="K371" si="210">(J371+J372)/2</f>
        <v>16.635000000000002</v>
      </c>
      <c r="L371" s="258">
        <f t="shared" ref="L371" si="211">(J371-J372)/K371*100</f>
        <v>0.18034265103695599</v>
      </c>
    </row>
    <row r="372" spans="1:12">
      <c r="C372" s="258"/>
      <c r="D372" s="93">
        <v>2.6238000000000001</v>
      </c>
      <c r="E372" s="93">
        <v>1</v>
      </c>
      <c r="H372" s="160">
        <v>12.5</v>
      </c>
      <c r="I372" s="93">
        <v>10.9</v>
      </c>
      <c r="J372" s="171">
        <f t="shared" si="203"/>
        <v>16.62</v>
      </c>
      <c r="K372" s="258"/>
      <c r="L372" s="258"/>
    </row>
    <row r="373" spans="1:12">
      <c r="C373" s="258" t="s">
        <v>748</v>
      </c>
      <c r="D373" s="93">
        <v>2.6433</v>
      </c>
      <c r="E373" s="93">
        <v>1</v>
      </c>
      <c r="H373" s="160">
        <v>12.2</v>
      </c>
      <c r="I373" s="93">
        <v>10.9</v>
      </c>
      <c r="J373" s="171">
        <f t="shared" si="203"/>
        <v>16.899999999999999</v>
      </c>
      <c r="K373" s="258">
        <f t="shared" ref="K373" si="212">(J373+J374)/2</f>
        <v>16.940000000000001</v>
      </c>
      <c r="L373" s="258">
        <f t="shared" ref="L373" si="213">(J373-J374)/K373*100</f>
        <v>-0.47225501770957401</v>
      </c>
    </row>
    <row r="374" spans="1:12">
      <c r="C374" s="258"/>
      <c r="D374" s="93">
        <v>2.6315</v>
      </c>
      <c r="E374" s="93">
        <v>1</v>
      </c>
      <c r="H374" s="160">
        <v>12.2</v>
      </c>
      <c r="I374" s="93">
        <v>10.9</v>
      </c>
      <c r="J374" s="171">
        <f t="shared" si="203"/>
        <v>16.98</v>
      </c>
      <c r="K374" s="258"/>
      <c r="L374" s="258"/>
    </row>
    <row r="375" spans="1:12">
      <c r="C375" s="258" t="s">
        <v>749</v>
      </c>
      <c r="D375" s="93">
        <v>2.5503</v>
      </c>
      <c r="E375" s="93">
        <v>1</v>
      </c>
      <c r="H375" s="160">
        <v>12.3</v>
      </c>
      <c r="I375" s="93">
        <v>10.9</v>
      </c>
      <c r="J375" s="171">
        <f t="shared" ref="J375:J382" si="214">I375*E375*100/D375/H375*250/50*100/1000</f>
        <v>17.37</v>
      </c>
      <c r="K375" s="258">
        <f t="shared" ref="K375" si="215">(J375+J376)/2</f>
        <v>17.405000000000001</v>
      </c>
      <c r="L375" s="258">
        <f t="shared" ref="L375" si="216">(J375-J376)/K375*100</f>
        <v>-0.40218328066647702</v>
      </c>
    </row>
    <row r="376" spans="1:12">
      <c r="C376" s="258"/>
      <c r="D376" s="93">
        <v>2.5411000000000001</v>
      </c>
      <c r="E376" s="93">
        <v>1</v>
      </c>
      <c r="H376" s="160">
        <v>12.3</v>
      </c>
      <c r="I376" s="93">
        <v>10.9</v>
      </c>
      <c r="J376" s="171">
        <f t="shared" si="214"/>
        <v>17.440000000000001</v>
      </c>
      <c r="K376" s="258"/>
      <c r="L376" s="258"/>
    </row>
    <row r="377" spans="1:12">
      <c r="C377" s="258" t="s">
        <v>750</v>
      </c>
      <c r="D377" s="93">
        <v>2.5219999999999998</v>
      </c>
      <c r="E377" s="93">
        <v>1</v>
      </c>
      <c r="H377" s="160">
        <v>12</v>
      </c>
      <c r="I377" s="93">
        <v>10.9</v>
      </c>
      <c r="J377" s="171">
        <f t="shared" si="214"/>
        <v>18.010000000000002</v>
      </c>
      <c r="K377" s="258">
        <f t="shared" ref="K377" si="217">(J377+J378)/2</f>
        <v>17.98</v>
      </c>
      <c r="L377" s="258">
        <f t="shared" ref="L377" si="218">(J377-J378)/K377*100</f>
        <v>0.33370411568410602</v>
      </c>
    </row>
    <row r="378" spans="1:12">
      <c r="C378" s="258"/>
      <c r="D378" s="93">
        <v>2.5306000000000002</v>
      </c>
      <c r="E378" s="93">
        <v>1</v>
      </c>
      <c r="H378" s="160">
        <v>12</v>
      </c>
      <c r="I378" s="93">
        <v>10.9</v>
      </c>
      <c r="J378" s="171">
        <f t="shared" si="214"/>
        <v>17.95</v>
      </c>
      <c r="K378" s="258"/>
      <c r="L378" s="258"/>
    </row>
    <row r="379" spans="1:12">
      <c r="C379" s="258" t="s">
        <v>751</v>
      </c>
      <c r="D379" s="93">
        <v>2.56</v>
      </c>
      <c r="E379" s="93">
        <v>1</v>
      </c>
      <c r="H379" s="160">
        <v>8.9</v>
      </c>
      <c r="I379" s="93">
        <v>10.9</v>
      </c>
      <c r="J379" s="171">
        <f t="shared" si="214"/>
        <v>23.92</v>
      </c>
      <c r="K379" s="258">
        <f t="shared" ref="K379" si="219">(J379+J380)/2</f>
        <v>23.945</v>
      </c>
      <c r="L379" s="258">
        <f t="shared" ref="L379" si="220">(J379-J380)/K379*100</f>
        <v>-0.20881186051366499</v>
      </c>
    </row>
    <row r="380" spans="1:12">
      <c r="C380" s="258"/>
      <c r="D380" s="93">
        <v>2.5548999999999999</v>
      </c>
      <c r="E380" s="93">
        <v>1</v>
      </c>
      <c r="H380" s="160">
        <v>8.9</v>
      </c>
      <c r="I380" s="93">
        <v>10.9</v>
      </c>
      <c r="J380" s="171">
        <f t="shared" si="214"/>
        <v>23.97</v>
      </c>
      <c r="K380" s="258"/>
      <c r="L380" s="258"/>
    </row>
    <row r="381" spans="1:12">
      <c r="C381" s="258" t="s">
        <v>752</v>
      </c>
      <c r="D381" s="93">
        <v>2.5623999999999998</v>
      </c>
      <c r="E381" s="93">
        <v>1</v>
      </c>
      <c r="H381" s="160">
        <v>9.5</v>
      </c>
      <c r="I381" s="93">
        <v>10.9</v>
      </c>
      <c r="J381" s="171">
        <f t="shared" si="214"/>
        <v>22.39</v>
      </c>
      <c r="K381" s="258">
        <f t="shared" ref="K381" si="221">(J381+J382)/2</f>
        <v>22.32</v>
      </c>
      <c r="L381" s="258">
        <f t="shared" ref="L381" si="222">(J381-J382)/K381*100</f>
        <v>0.62724014336917799</v>
      </c>
    </row>
    <row r="382" spans="1:12">
      <c r="C382" s="258"/>
      <c r="D382" s="93">
        <v>2.5785</v>
      </c>
      <c r="E382" s="93">
        <v>1</v>
      </c>
      <c r="H382" s="160">
        <v>9.5</v>
      </c>
      <c r="I382" s="93">
        <v>10.9</v>
      </c>
      <c r="J382" s="171">
        <f t="shared" si="214"/>
        <v>22.25</v>
      </c>
      <c r="K382" s="258"/>
      <c r="L382" s="258"/>
    </row>
    <row r="383" spans="1:12">
      <c r="A383" s="93">
        <v>7.17</v>
      </c>
      <c r="C383" s="258" t="s">
        <v>753</v>
      </c>
      <c r="D383" s="93">
        <v>2.5278999999999998</v>
      </c>
      <c r="E383" s="93">
        <v>1</v>
      </c>
      <c r="H383" s="160">
        <v>14.6</v>
      </c>
      <c r="I383" s="93">
        <v>10.9</v>
      </c>
      <c r="J383" s="171">
        <f t="shared" ref="J383:J384" si="223">I383*E383*100/D383/H383*250/50*100/1000</f>
        <v>14.77</v>
      </c>
      <c r="K383" s="258">
        <f t="shared" ref="K383" si="224">(J383+J384)/2</f>
        <v>14.76</v>
      </c>
      <c r="L383" s="258">
        <f t="shared" ref="L383" si="225">(J383-J384)/K383*100</f>
        <v>0.13550135501354699</v>
      </c>
    </row>
    <row r="384" spans="1:12">
      <c r="C384" s="258"/>
      <c r="D384" s="93">
        <v>2.5310999999999999</v>
      </c>
      <c r="E384" s="93">
        <v>1</v>
      </c>
      <c r="H384" s="160">
        <v>14.6</v>
      </c>
      <c r="I384" s="93">
        <v>10.9</v>
      </c>
      <c r="J384" s="171">
        <f t="shared" si="223"/>
        <v>14.75</v>
      </c>
      <c r="K384" s="258"/>
      <c r="L384" s="258"/>
    </row>
    <row r="385" spans="1:12">
      <c r="C385" s="258" t="s">
        <v>754</v>
      </c>
      <c r="D385" s="93">
        <v>2.5874000000000001</v>
      </c>
      <c r="E385" s="93">
        <v>1</v>
      </c>
      <c r="H385" s="160">
        <v>6.7</v>
      </c>
      <c r="I385" s="93">
        <v>10.9</v>
      </c>
      <c r="J385" s="171">
        <f t="shared" ref="J385:J386" si="226">I385*E385*100/D385/H385*250/50*100/1000</f>
        <v>31.44</v>
      </c>
      <c r="K385" s="258">
        <f t="shared" ref="K385" si="227">(J385+J386)/2</f>
        <v>31.295000000000002</v>
      </c>
      <c r="L385" s="258">
        <f t="shared" ref="L385" si="228">(J385-J386)/K385*100</f>
        <v>0.92666560153379995</v>
      </c>
    </row>
    <row r="386" spans="1:12">
      <c r="C386" s="258"/>
      <c r="D386" s="93">
        <v>2.5733000000000001</v>
      </c>
      <c r="E386" s="93">
        <v>1</v>
      </c>
      <c r="H386" s="160">
        <v>6.8</v>
      </c>
      <c r="I386" s="93">
        <v>10.9</v>
      </c>
      <c r="J386" s="171">
        <f t="shared" si="226"/>
        <v>31.15</v>
      </c>
      <c r="K386" s="258"/>
      <c r="L386" s="258"/>
    </row>
    <row r="387" spans="1:12">
      <c r="A387" s="93">
        <v>7.21</v>
      </c>
      <c r="C387" s="258" t="s">
        <v>755</v>
      </c>
      <c r="D387" s="93">
        <v>1.2591000000000001</v>
      </c>
      <c r="E387" s="93">
        <v>1</v>
      </c>
      <c r="H387" s="160">
        <v>10.9</v>
      </c>
      <c r="I387" s="93">
        <v>11.5</v>
      </c>
      <c r="J387" s="171">
        <f t="shared" ref="J387:J394" si="229">I387*E387*100/D387/H387*250/50*100/1000</f>
        <v>41.9</v>
      </c>
      <c r="K387" s="258">
        <f t="shared" ref="K387" si="230">(J387+J388)/2</f>
        <v>41.83</v>
      </c>
      <c r="L387" s="258">
        <f t="shared" ref="L387" si="231">(J387-J388)/K387*100</f>
        <v>0.33468802295003702</v>
      </c>
    </row>
    <row r="388" spans="1:12">
      <c r="C388" s="258"/>
      <c r="D388" s="93">
        <v>1.2630999999999999</v>
      </c>
      <c r="E388" s="93">
        <v>1</v>
      </c>
      <c r="H388" s="160">
        <v>10.9</v>
      </c>
      <c r="I388" s="93">
        <v>11.5</v>
      </c>
      <c r="J388" s="171">
        <f t="shared" si="229"/>
        <v>41.76</v>
      </c>
      <c r="K388" s="258"/>
      <c r="L388" s="258"/>
    </row>
    <row r="389" spans="1:12">
      <c r="C389" s="258" t="s">
        <v>756</v>
      </c>
      <c r="D389" s="93">
        <v>2.2919</v>
      </c>
      <c r="E389" s="93">
        <v>1</v>
      </c>
      <c r="H389" s="160">
        <v>11.2</v>
      </c>
      <c r="I389" s="93">
        <v>11.5</v>
      </c>
      <c r="J389" s="171">
        <f t="shared" si="229"/>
        <v>22.4</v>
      </c>
      <c r="K389" s="258">
        <f t="shared" ref="K389" si="232">(J389+J390)/2</f>
        <v>22.35</v>
      </c>
      <c r="L389" s="258">
        <f t="shared" ref="L389" si="233">(J389-J390)/K389*100</f>
        <v>0.447427293064867</v>
      </c>
    </row>
    <row r="390" spans="1:12">
      <c r="C390" s="258"/>
      <c r="D390" s="93">
        <v>2.3022</v>
      </c>
      <c r="E390" s="93">
        <v>1</v>
      </c>
      <c r="H390" s="160">
        <v>11.2</v>
      </c>
      <c r="I390" s="93">
        <v>11.5</v>
      </c>
      <c r="J390" s="171">
        <f t="shared" si="229"/>
        <v>22.3</v>
      </c>
      <c r="K390" s="258"/>
      <c r="L390" s="258"/>
    </row>
    <row r="391" spans="1:12">
      <c r="C391" s="258" t="s">
        <v>757</v>
      </c>
      <c r="D391" s="93">
        <v>1.2111000000000001</v>
      </c>
      <c r="E391" s="93">
        <v>1</v>
      </c>
      <c r="H391" s="160">
        <v>14.1</v>
      </c>
      <c r="I391" s="93">
        <v>11.5</v>
      </c>
      <c r="J391" s="171">
        <f t="shared" si="229"/>
        <v>33.67</v>
      </c>
      <c r="K391" s="258">
        <f t="shared" ref="K391" si="234">(J391+J392)/2</f>
        <v>33.369999999999997</v>
      </c>
      <c r="L391" s="258">
        <f t="shared" ref="L391" si="235">(J391-J392)/K391*100</f>
        <v>1.79802217560684</v>
      </c>
    </row>
    <row r="392" spans="1:12">
      <c r="C392" s="258"/>
      <c r="D392" s="93">
        <v>1.2244999999999999</v>
      </c>
      <c r="E392" s="93">
        <v>1</v>
      </c>
      <c r="H392" s="160">
        <v>14.2</v>
      </c>
      <c r="I392" s="93">
        <v>11.5</v>
      </c>
      <c r="J392" s="171">
        <f t="shared" si="229"/>
        <v>33.07</v>
      </c>
      <c r="K392" s="258"/>
      <c r="L392" s="258"/>
    </row>
    <row r="393" spans="1:12">
      <c r="C393" s="258" t="s">
        <v>758</v>
      </c>
      <c r="D393" s="93">
        <v>2.2801999999999998</v>
      </c>
      <c r="E393" s="93">
        <v>1</v>
      </c>
      <c r="H393" s="160">
        <v>10.3</v>
      </c>
      <c r="I393" s="93">
        <v>11.5</v>
      </c>
      <c r="J393" s="171">
        <f t="shared" si="229"/>
        <v>24.48</v>
      </c>
      <c r="K393" s="258">
        <f t="shared" ref="K393" si="236">(J393+J394)/2</f>
        <v>24.18</v>
      </c>
      <c r="L393" s="258">
        <f t="shared" ref="L393" si="237">(J393-J394)/K393*100</f>
        <v>2.48138957816378</v>
      </c>
    </row>
    <row r="394" spans="1:12">
      <c r="C394" s="258"/>
      <c r="D394" s="93">
        <v>2.2932000000000001</v>
      </c>
      <c r="E394" s="93">
        <v>1</v>
      </c>
      <c r="H394" s="160">
        <v>10.5</v>
      </c>
      <c r="I394" s="93">
        <v>11.5</v>
      </c>
      <c r="J394" s="171">
        <f t="shared" si="229"/>
        <v>23.88</v>
      </c>
      <c r="K394" s="258"/>
      <c r="L394" s="258"/>
    </row>
    <row r="395" spans="1:12">
      <c r="C395" s="258" t="s">
        <v>759</v>
      </c>
      <c r="D395" s="93">
        <v>1.1238999999999999</v>
      </c>
      <c r="E395" s="93">
        <v>1</v>
      </c>
      <c r="H395" s="160">
        <v>10.1</v>
      </c>
      <c r="I395" s="93">
        <v>11.5</v>
      </c>
      <c r="J395" s="171">
        <f t="shared" ref="J395:J396" si="238">I395*E395*100/D395/H395*250/50*100/1000</f>
        <v>50.65</v>
      </c>
      <c r="K395" s="258">
        <f t="shared" ref="K395" si="239">(J395+J396)/2</f>
        <v>50.594999999999999</v>
      </c>
      <c r="L395" s="258">
        <f t="shared" ref="L395" si="240">(J395-J396)/K395*100</f>
        <v>0.21741278782488299</v>
      </c>
    </row>
    <row r="396" spans="1:12">
      <c r="C396" s="258"/>
      <c r="D396" s="93">
        <v>1.2234</v>
      </c>
      <c r="E396" s="93">
        <v>1</v>
      </c>
      <c r="H396" s="160">
        <v>9.3000000000000007</v>
      </c>
      <c r="I396" s="93">
        <v>11.5</v>
      </c>
      <c r="J396" s="171">
        <f t="shared" si="238"/>
        <v>50.54</v>
      </c>
      <c r="K396" s="258"/>
      <c r="L396" s="258"/>
    </row>
    <row r="397" spans="1:12">
      <c r="C397" s="258" t="s">
        <v>760</v>
      </c>
      <c r="D397" s="93">
        <v>2.4982000000000002</v>
      </c>
      <c r="E397" s="93">
        <v>1</v>
      </c>
      <c r="H397" s="160">
        <v>11.41</v>
      </c>
      <c r="I397" s="93">
        <v>11.5</v>
      </c>
      <c r="J397" s="171">
        <f>(I397-H397)*E397*100/D397/10*250/50*100/1000</f>
        <v>0.18</v>
      </c>
      <c r="K397" s="258" t="s">
        <v>510</v>
      </c>
      <c r="L397" s="258" t="s">
        <v>511</v>
      </c>
    </row>
    <row r="398" spans="1:12">
      <c r="A398" s="93" t="s">
        <v>430</v>
      </c>
      <c r="C398" s="258"/>
      <c r="D398" s="93">
        <v>2.5539000000000001</v>
      </c>
      <c r="E398" s="93">
        <v>1</v>
      </c>
      <c r="H398" s="160">
        <v>11.4</v>
      </c>
      <c r="I398" s="93">
        <v>11.5</v>
      </c>
      <c r="J398" s="171">
        <f t="shared" ref="J398:J399" si="241">(I398-H398)*E398*100/D398/10*250/50*100/1000</f>
        <v>0.2</v>
      </c>
      <c r="K398" s="258"/>
      <c r="L398" s="258"/>
    </row>
    <row r="399" spans="1:12">
      <c r="C399" s="258" t="s">
        <v>761</v>
      </c>
      <c r="D399" s="93">
        <v>2.3332999999999999</v>
      </c>
      <c r="E399" s="93">
        <v>1</v>
      </c>
      <c r="H399" s="160">
        <v>11.45</v>
      </c>
      <c r="I399" s="93">
        <v>11.5</v>
      </c>
      <c r="J399" s="171">
        <f t="shared" si="241"/>
        <v>0.11</v>
      </c>
      <c r="K399" s="258" t="s">
        <v>510</v>
      </c>
      <c r="L399" s="258" t="s">
        <v>511</v>
      </c>
    </row>
    <row r="400" spans="1:12">
      <c r="A400" s="93" t="s">
        <v>430</v>
      </c>
      <c r="C400" s="258"/>
      <c r="D400" s="93">
        <v>2.4184999999999999</v>
      </c>
      <c r="E400" s="93">
        <v>1</v>
      </c>
      <c r="H400" s="160">
        <v>11.45</v>
      </c>
      <c r="I400" s="93">
        <v>11.5</v>
      </c>
      <c r="J400" s="171">
        <f t="shared" ref="J400" si="242">(I400-H400)*E400*100/D400/10*250/50*100/1000</f>
        <v>0.1</v>
      </c>
      <c r="K400" s="258"/>
      <c r="L400" s="258"/>
    </row>
    <row r="401" spans="1:12">
      <c r="A401" s="93">
        <v>7.21</v>
      </c>
      <c r="C401" s="258" t="s">
        <v>762</v>
      </c>
      <c r="D401" s="93">
        <v>10</v>
      </c>
      <c r="E401" s="93">
        <v>20</v>
      </c>
      <c r="H401" s="160">
        <v>8.1</v>
      </c>
      <c r="I401" s="93">
        <v>11.5</v>
      </c>
      <c r="J401" s="171">
        <f>I401*E401*100/D401/H401*1000/1000</f>
        <v>283.95</v>
      </c>
      <c r="K401" s="258">
        <f t="shared" ref="K401" si="243">(J401+J402)/2</f>
        <v>283.77499999999998</v>
      </c>
      <c r="L401" s="258">
        <f t="shared" ref="L401" si="244">(J401-J402)/K401*100</f>
        <v>0.123337150911802</v>
      </c>
    </row>
    <row r="402" spans="1:12">
      <c r="A402" s="93" t="s">
        <v>763</v>
      </c>
      <c r="C402" s="258"/>
      <c r="D402" s="93">
        <v>10</v>
      </c>
      <c r="E402" s="93">
        <v>20</v>
      </c>
      <c r="H402" s="160">
        <v>8.11</v>
      </c>
      <c r="I402" s="93">
        <v>11.5</v>
      </c>
      <c r="J402" s="171">
        <f>I402*E402*100/D402/H402*1000/1000</f>
        <v>283.60000000000002</v>
      </c>
      <c r="K402" s="258"/>
      <c r="L402" s="258"/>
    </row>
    <row r="403" spans="1:12">
      <c r="A403" s="93">
        <v>7.28</v>
      </c>
      <c r="C403" s="258" t="s">
        <v>764</v>
      </c>
      <c r="D403" s="93">
        <v>2.5371999999999999</v>
      </c>
      <c r="E403" s="93">
        <v>1</v>
      </c>
      <c r="H403" s="160">
        <v>7.1</v>
      </c>
      <c r="I403" s="93">
        <v>11.1</v>
      </c>
      <c r="J403" s="171">
        <f>I403*E403*100/D403/H403*250/50*100/1000*0.95</f>
        <v>29.27</v>
      </c>
      <c r="K403" s="258">
        <f t="shared" ref="K403" si="245">(J403+J404)/2</f>
        <v>29.385000000000002</v>
      </c>
      <c r="L403" s="258">
        <f>(J403-J404)</f>
        <v>-0.23</v>
      </c>
    </row>
    <row r="404" spans="1:12">
      <c r="C404" s="258"/>
      <c r="D404" s="93">
        <v>2.5531999999999999</v>
      </c>
      <c r="E404" s="93">
        <v>1</v>
      </c>
      <c r="H404" s="160">
        <v>7</v>
      </c>
      <c r="I404" s="93">
        <v>11.1</v>
      </c>
      <c r="J404" s="171">
        <f>I404*E404*100/D404/H404*250/50*100/1000*0.95</f>
        <v>29.5</v>
      </c>
      <c r="K404" s="258"/>
      <c r="L404" s="258"/>
    </row>
    <row r="405" spans="1:12">
      <c r="C405" s="258" t="s">
        <v>765</v>
      </c>
      <c r="D405" s="93">
        <v>2.5145</v>
      </c>
      <c r="E405" s="93">
        <v>1</v>
      </c>
      <c r="H405" s="160">
        <v>8</v>
      </c>
      <c r="I405" s="93">
        <v>11.1</v>
      </c>
      <c r="J405" s="171">
        <f>I405*E405*100/D405/H405*250/50*100/1000</f>
        <v>27.59</v>
      </c>
      <c r="K405" s="258">
        <f t="shared" ref="K405" si="246">(J405+J406)/2</f>
        <v>27.574999999999999</v>
      </c>
      <c r="L405" s="258">
        <f t="shared" ref="L405" si="247">(J405-J406)/K405*100</f>
        <v>0.10879419764279701</v>
      </c>
    </row>
    <row r="406" spans="1:12">
      <c r="C406" s="258"/>
      <c r="D406" s="93">
        <v>2.5653999999999999</v>
      </c>
      <c r="E406" s="93">
        <v>1</v>
      </c>
      <c r="H406" s="160">
        <v>7.85</v>
      </c>
      <c r="I406" s="93">
        <v>11.1</v>
      </c>
      <c r="J406" s="171">
        <f t="shared" ref="J406:J407" si="248">I406*E406*100/D406/H406*250/50*100/1000</f>
        <v>27.56</v>
      </c>
      <c r="K406" s="258"/>
      <c r="L406" s="258"/>
    </row>
    <row r="407" spans="1:12">
      <c r="A407" s="93">
        <v>8.19</v>
      </c>
      <c r="C407" s="258" t="s">
        <v>766</v>
      </c>
      <c r="D407" s="93">
        <v>1.2068000000000001</v>
      </c>
      <c r="E407" s="93">
        <v>1</v>
      </c>
      <c r="H407" s="160">
        <v>11.75</v>
      </c>
      <c r="I407" s="93">
        <v>11.1</v>
      </c>
      <c r="J407" s="171">
        <f t="shared" si="248"/>
        <v>39.14</v>
      </c>
      <c r="K407" s="258">
        <f t="shared" ref="K407" si="249">(J407+J408)/2</f>
        <v>39.024999999999999</v>
      </c>
      <c r="L407" s="258">
        <f t="shared" ref="L407" si="250">(J407-J408)/K407*100</f>
        <v>0.58936579115952303</v>
      </c>
    </row>
    <row r="408" spans="1:12">
      <c r="C408" s="258"/>
      <c r="D408" s="93">
        <v>1.2139</v>
      </c>
      <c r="E408" s="93">
        <v>1</v>
      </c>
      <c r="H408" s="160">
        <v>11.75</v>
      </c>
      <c r="I408" s="93">
        <v>11.1</v>
      </c>
      <c r="J408" s="171">
        <f t="shared" ref="J408:J412" si="251">I408*E408*100/D408/H408*250/50*100/1000</f>
        <v>38.909999999999997</v>
      </c>
      <c r="K408" s="258"/>
      <c r="L408" s="258"/>
    </row>
    <row r="409" spans="1:12">
      <c r="C409" s="258" t="s">
        <v>767</v>
      </c>
      <c r="D409" s="93">
        <v>1.5948</v>
      </c>
      <c r="E409" s="93">
        <v>1</v>
      </c>
      <c r="H409" s="160">
        <v>8.4</v>
      </c>
      <c r="I409" s="93">
        <v>11.1</v>
      </c>
      <c r="J409" s="171">
        <f t="shared" si="251"/>
        <v>41.43</v>
      </c>
      <c r="K409" s="258">
        <f t="shared" ref="K409" si="252">(J409+J410)/2</f>
        <v>41.284999999999997</v>
      </c>
      <c r="L409" s="258">
        <f t="shared" ref="L409" si="253">(J409-J410)/K409*100</f>
        <v>0.70243429817124703</v>
      </c>
    </row>
    <row r="410" spans="1:12">
      <c r="C410" s="258"/>
      <c r="D410" s="93">
        <v>1.6060000000000001</v>
      </c>
      <c r="E410" s="93">
        <v>1</v>
      </c>
      <c r="H410" s="160">
        <v>8.4</v>
      </c>
      <c r="I410" s="93">
        <v>11.1</v>
      </c>
      <c r="J410" s="171">
        <f t="shared" si="251"/>
        <v>41.14</v>
      </c>
      <c r="K410" s="258"/>
      <c r="L410" s="258"/>
    </row>
    <row r="411" spans="1:12">
      <c r="C411" s="258" t="s">
        <v>768</v>
      </c>
      <c r="D411" s="93">
        <v>2.5268999999999999</v>
      </c>
      <c r="E411" s="93">
        <v>1</v>
      </c>
      <c r="H411" s="160">
        <v>12.5</v>
      </c>
      <c r="I411" s="93">
        <v>11.1</v>
      </c>
      <c r="J411" s="171">
        <f t="shared" si="251"/>
        <v>17.57</v>
      </c>
      <c r="K411" s="258">
        <f t="shared" ref="K411" si="254">(J411+J412)/2</f>
        <v>17.585000000000001</v>
      </c>
      <c r="L411" s="258">
        <f t="shared" ref="L411" si="255">(J411-J412)/K411*100</f>
        <v>-0.17059994313335899</v>
      </c>
    </row>
    <row r="412" spans="1:12">
      <c r="C412" s="258"/>
      <c r="D412" s="93">
        <v>2.5221</v>
      </c>
      <c r="E412" s="93">
        <v>1</v>
      </c>
      <c r="H412" s="160">
        <v>12.5</v>
      </c>
      <c r="I412" s="93">
        <v>11.1</v>
      </c>
      <c r="J412" s="171">
        <f t="shared" si="251"/>
        <v>17.600000000000001</v>
      </c>
      <c r="K412" s="258"/>
      <c r="L412" s="258"/>
    </row>
    <row r="413" spans="1:12">
      <c r="A413" s="93">
        <v>8.2200000000000006</v>
      </c>
      <c r="C413" s="258" t="s">
        <v>769</v>
      </c>
      <c r="D413" s="93">
        <v>2.1204000000000001</v>
      </c>
      <c r="E413" s="93">
        <v>1</v>
      </c>
      <c r="H413" s="160">
        <v>10</v>
      </c>
      <c r="I413" s="93">
        <v>11.1</v>
      </c>
      <c r="J413" s="171">
        <f>(I413-H413)*E413*100/D413/10*250/50*100/1000</f>
        <v>2.59</v>
      </c>
      <c r="K413" s="258">
        <f t="shared" ref="K413" si="256">(J413+J414)/2</f>
        <v>2.5299999999999998</v>
      </c>
      <c r="L413" s="258">
        <f>(J413-J414)</f>
        <v>0.12</v>
      </c>
    </row>
    <row r="414" spans="1:12">
      <c r="C414" s="258"/>
      <c r="D414" s="93">
        <v>2.2231999999999998</v>
      </c>
      <c r="E414" s="93">
        <v>1</v>
      </c>
      <c r="H414" s="160">
        <v>10</v>
      </c>
      <c r="I414" s="93">
        <v>11.1</v>
      </c>
      <c r="J414" s="171">
        <f t="shared" ref="J414:J415" si="257">(I414-H414)*E414*100/D414/10*250/50*100/1000</f>
        <v>2.4700000000000002</v>
      </c>
      <c r="K414" s="258"/>
      <c r="L414" s="258"/>
    </row>
    <row r="415" spans="1:12">
      <c r="C415" s="258" t="s">
        <v>770</v>
      </c>
      <c r="D415" s="93">
        <v>2.0516999999999999</v>
      </c>
      <c r="E415" s="93">
        <v>1</v>
      </c>
      <c r="H415" s="160">
        <v>10.3</v>
      </c>
      <c r="I415" s="93">
        <v>11.1</v>
      </c>
      <c r="J415" s="171">
        <f t="shared" si="257"/>
        <v>1.95</v>
      </c>
      <c r="K415" s="258">
        <f t="shared" ref="K415" si="258">(J415+J416)/2</f>
        <v>1.925</v>
      </c>
      <c r="L415" s="258">
        <f>(J415-J416)</f>
        <v>0.05</v>
      </c>
    </row>
    <row r="416" spans="1:12">
      <c r="C416" s="258"/>
      <c r="D416" s="93">
        <v>2.1</v>
      </c>
      <c r="E416" s="93">
        <v>1</v>
      </c>
      <c r="H416" s="160">
        <v>10.3</v>
      </c>
      <c r="I416" s="93">
        <v>11.1</v>
      </c>
      <c r="J416" s="171">
        <f t="shared" ref="J416:J417" si="259">(I416-H416)*E416*100/D416/10*250/50*100/1000</f>
        <v>1.9</v>
      </c>
      <c r="K416" s="258"/>
      <c r="L416" s="258"/>
    </row>
    <row r="417" spans="1:12">
      <c r="C417" s="258" t="s">
        <v>771</v>
      </c>
      <c r="D417" s="93">
        <v>2.0973000000000002</v>
      </c>
      <c r="E417" s="93">
        <v>1</v>
      </c>
      <c r="H417" s="160">
        <v>10.1</v>
      </c>
      <c r="I417" s="93">
        <v>11.1</v>
      </c>
      <c r="J417" s="171">
        <f t="shared" si="259"/>
        <v>2.38</v>
      </c>
      <c r="K417" s="258">
        <f t="shared" ref="K417" si="260">(J417+J418)/2</f>
        <v>2.36</v>
      </c>
      <c r="L417" s="258">
        <f>(J417-J418)</f>
        <v>0.04</v>
      </c>
    </row>
    <row r="418" spans="1:12">
      <c r="C418" s="258"/>
      <c r="D418" s="93">
        <v>2.1122999999999998</v>
      </c>
      <c r="E418" s="93">
        <v>1</v>
      </c>
      <c r="H418" s="160">
        <v>10.11</v>
      </c>
      <c r="I418" s="93">
        <v>11.1</v>
      </c>
      <c r="J418" s="171">
        <f t="shared" ref="J418:J419" si="261">(I418-H418)*E418*100/D418/10*250/50*100/1000</f>
        <v>2.34</v>
      </c>
      <c r="K418" s="258"/>
      <c r="L418" s="258"/>
    </row>
    <row r="419" spans="1:12">
      <c r="C419" s="258" t="s">
        <v>772</v>
      </c>
      <c r="D419" s="93">
        <v>2.0960999999999999</v>
      </c>
      <c r="E419" s="93">
        <v>1</v>
      </c>
      <c r="H419" s="160">
        <v>10.4</v>
      </c>
      <c r="I419" s="93">
        <v>11.1</v>
      </c>
      <c r="J419" s="171">
        <f t="shared" si="261"/>
        <v>1.67</v>
      </c>
      <c r="K419" s="258">
        <f t="shared" ref="K419" si="262">(J419+J420)/2</f>
        <v>1.615</v>
      </c>
      <c r="L419" s="258">
        <f>(J419-J420)</f>
        <v>0.11</v>
      </c>
    </row>
    <row r="420" spans="1:12">
      <c r="C420" s="258"/>
      <c r="D420" s="93">
        <v>2.0857000000000001</v>
      </c>
      <c r="E420" s="93">
        <v>1</v>
      </c>
      <c r="H420" s="160">
        <v>10.45</v>
      </c>
      <c r="I420" s="93">
        <v>11.1</v>
      </c>
      <c r="J420" s="171">
        <f t="shared" ref="J420" si="263">(I420-H420)*E420*100/D420/10*250/50*100/1000</f>
        <v>1.56</v>
      </c>
      <c r="K420" s="258"/>
      <c r="L420" s="258"/>
    </row>
    <row r="421" spans="1:12">
      <c r="C421" s="258" t="s">
        <v>773</v>
      </c>
      <c r="D421" s="93">
        <v>2.0103</v>
      </c>
      <c r="E421" s="93">
        <v>2</v>
      </c>
      <c r="H421" s="160">
        <v>9</v>
      </c>
      <c r="I421" s="93">
        <v>11.1</v>
      </c>
      <c r="J421" s="171">
        <f t="shared" ref="J421:J422" si="264">I421*E421*100/D421/H421*250/50*100/1000</f>
        <v>61.35</v>
      </c>
      <c r="K421" s="258">
        <f t="shared" ref="K421" si="265">(J421+J422)/2</f>
        <v>61.185000000000002</v>
      </c>
      <c r="L421" s="258">
        <f t="shared" ref="L421" si="266">(J421-J422)/K421*100</f>
        <v>0.53934787938219897</v>
      </c>
    </row>
    <row r="422" spans="1:12">
      <c r="C422" s="258"/>
      <c r="D422" s="93">
        <v>2.0213000000000001</v>
      </c>
      <c r="E422" s="93">
        <v>2</v>
      </c>
      <c r="H422" s="160">
        <v>9</v>
      </c>
      <c r="I422" s="93">
        <v>11.1</v>
      </c>
      <c r="J422" s="171">
        <f t="shared" si="264"/>
        <v>61.02</v>
      </c>
      <c r="K422" s="258"/>
      <c r="L422" s="258"/>
    </row>
    <row r="423" spans="1:12">
      <c r="A423" s="93" t="s">
        <v>588</v>
      </c>
      <c r="C423" s="258" t="s">
        <v>774</v>
      </c>
      <c r="D423" s="93">
        <v>10.123900000000001</v>
      </c>
      <c r="E423" s="93">
        <v>1</v>
      </c>
      <c r="H423" s="160">
        <v>13.2</v>
      </c>
      <c r="I423" s="93">
        <v>10.8</v>
      </c>
      <c r="J423" s="171">
        <f>I423*E423*100/D423/H423*250/10*250/1000</f>
        <v>50.51</v>
      </c>
      <c r="K423" s="258">
        <f t="shared" ref="K423" si="267">(J423+J424)/2</f>
        <v>50.55</v>
      </c>
      <c r="L423" s="258">
        <f t="shared" ref="L423" si="268">(J423-J424)/K423*100</f>
        <v>-0.15825914935708299</v>
      </c>
    </row>
    <row r="424" spans="1:12">
      <c r="C424" s="258"/>
      <c r="D424" s="93">
        <v>10.2234</v>
      </c>
      <c r="E424" s="93">
        <v>1</v>
      </c>
      <c r="H424" s="160">
        <v>13.05</v>
      </c>
      <c r="I424" s="93">
        <v>10.8</v>
      </c>
      <c r="J424" s="171">
        <f>I424*E424*100/D424/H424*250/10*250/1000</f>
        <v>50.59</v>
      </c>
      <c r="K424" s="258"/>
      <c r="L424" s="258"/>
    </row>
    <row r="425" spans="1:12">
      <c r="A425" s="93">
        <v>10.16</v>
      </c>
      <c r="C425" s="258" t="s">
        <v>775</v>
      </c>
      <c r="D425" s="93">
        <v>2.5068999999999999</v>
      </c>
      <c r="E425" s="93">
        <v>4</v>
      </c>
      <c r="H425" s="160">
        <v>10.35</v>
      </c>
      <c r="I425" s="93">
        <v>10.8</v>
      </c>
      <c r="J425" s="171">
        <f t="shared" ref="J425:J426" si="269">I425*E425*100/D425/H425*250/50*100/1000</f>
        <v>83.25</v>
      </c>
      <c r="K425" s="258" t="e">
        <f t="shared" ref="K425" si="270">(J425+J426)/2</f>
        <v>#DIV/0!</v>
      </c>
      <c r="L425" s="258" t="e">
        <f t="shared" ref="L425" si="271">(J425-J426)/K425*100</f>
        <v>#DIV/0!</v>
      </c>
    </row>
    <row r="426" spans="1:12">
      <c r="C426" s="258"/>
      <c r="I426" s="93">
        <v>10.8</v>
      </c>
      <c r="J426" s="171" t="e">
        <f t="shared" si="269"/>
        <v>#DIV/0!</v>
      </c>
      <c r="K426" s="258"/>
      <c r="L426" s="258"/>
    </row>
    <row r="427" spans="1:12">
      <c r="C427" s="258" t="s">
        <v>776</v>
      </c>
      <c r="D427" s="93">
        <v>1.1536</v>
      </c>
      <c r="E427" s="93">
        <v>1</v>
      </c>
      <c r="H427" s="160">
        <v>6</v>
      </c>
      <c r="I427" s="93">
        <v>10.8</v>
      </c>
      <c r="J427" s="171">
        <f t="shared" ref="J427:J440" si="272">I427*E427*100/D427/H427*250/50*100/1000</f>
        <v>78.02</v>
      </c>
      <c r="K427" s="258">
        <f t="shared" ref="K427" si="273">(J427+J428)/2</f>
        <v>78.08</v>
      </c>
      <c r="L427" s="258">
        <f t="shared" ref="L427" si="274">(J427-J428)/K427*100</f>
        <v>-0.15368852459016999</v>
      </c>
    </row>
    <row r="428" spans="1:12">
      <c r="C428" s="258"/>
      <c r="D428" s="93">
        <v>1.2231000000000001</v>
      </c>
      <c r="E428" s="93">
        <v>1</v>
      </c>
      <c r="H428" s="160">
        <v>5.65</v>
      </c>
      <c r="I428" s="93">
        <v>10.8</v>
      </c>
      <c r="J428" s="171">
        <f t="shared" si="272"/>
        <v>78.14</v>
      </c>
      <c r="K428" s="258"/>
      <c r="L428" s="258"/>
    </row>
    <row r="429" spans="1:12">
      <c r="C429" s="258" t="s">
        <v>777</v>
      </c>
      <c r="D429" s="93">
        <v>1.1549</v>
      </c>
      <c r="E429" s="93">
        <v>1</v>
      </c>
      <c r="H429" s="160">
        <v>5.9</v>
      </c>
      <c r="I429" s="93">
        <v>10.8</v>
      </c>
      <c r="J429" s="171">
        <f t="shared" si="272"/>
        <v>79.25</v>
      </c>
      <c r="K429" s="258">
        <f t="shared" ref="K429" si="275">(J429+J430)/2</f>
        <v>79.349999999999994</v>
      </c>
      <c r="L429" s="258">
        <f t="shared" ref="L429" si="276">(J429-J430)/K429*100</f>
        <v>-0.252047889098932</v>
      </c>
    </row>
    <row r="430" spans="1:12">
      <c r="C430" s="258"/>
      <c r="D430" s="93">
        <v>1.1617999999999999</v>
      </c>
      <c r="E430" s="93">
        <v>1</v>
      </c>
      <c r="H430" s="160">
        <v>5.85</v>
      </c>
      <c r="I430" s="93">
        <v>10.8</v>
      </c>
      <c r="J430" s="171">
        <f t="shared" si="272"/>
        <v>79.45</v>
      </c>
      <c r="K430" s="258"/>
      <c r="L430" s="258"/>
    </row>
    <row r="431" spans="1:12">
      <c r="C431" s="258" t="s">
        <v>778</v>
      </c>
      <c r="D431" s="93">
        <v>1.0350999999999999</v>
      </c>
      <c r="E431" s="93">
        <v>1</v>
      </c>
      <c r="H431" s="160">
        <v>6.9</v>
      </c>
      <c r="I431" s="93">
        <v>10.8</v>
      </c>
      <c r="J431" s="171">
        <f t="shared" si="272"/>
        <v>75.61</v>
      </c>
      <c r="K431" s="258">
        <f t="shared" ref="K431" si="277">(J431+J432)/2</f>
        <v>75.635000000000005</v>
      </c>
      <c r="L431" s="258">
        <f t="shared" ref="L431" si="278">(J431-J432)/K431*100</f>
        <v>-6.6106961062996197E-2</v>
      </c>
    </row>
    <row r="432" spans="1:12">
      <c r="C432" s="258"/>
      <c r="D432" s="93">
        <v>1.1240000000000001</v>
      </c>
      <c r="E432" s="93">
        <v>1</v>
      </c>
      <c r="H432" s="160">
        <v>6.35</v>
      </c>
      <c r="I432" s="93">
        <v>10.8</v>
      </c>
      <c r="J432" s="171">
        <f t="shared" si="272"/>
        <v>75.66</v>
      </c>
      <c r="K432" s="258"/>
      <c r="L432" s="258"/>
    </row>
    <row r="433" spans="1:12">
      <c r="C433" s="258" t="s">
        <v>779</v>
      </c>
      <c r="D433" s="93">
        <v>1.0820000000000001</v>
      </c>
      <c r="E433" s="93">
        <v>1</v>
      </c>
      <c r="H433" s="160">
        <v>6.4</v>
      </c>
      <c r="I433" s="93">
        <v>10.8</v>
      </c>
      <c r="J433" s="171">
        <f t="shared" si="272"/>
        <v>77.98</v>
      </c>
      <c r="K433" s="258">
        <f t="shared" ref="K433" si="279">(J433+J434)/2</f>
        <v>77.98</v>
      </c>
      <c r="L433" s="258">
        <f t="shared" ref="L433" si="280">(J433-J434)/K433*100</f>
        <v>0</v>
      </c>
    </row>
    <row r="434" spans="1:12">
      <c r="C434" s="258"/>
      <c r="D434" s="93">
        <v>1.0653999999999999</v>
      </c>
      <c r="E434" s="93">
        <v>1</v>
      </c>
      <c r="H434" s="160">
        <v>6.5</v>
      </c>
      <c r="I434" s="93">
        <v>10.8</v>
      </c>
      <c r="J434" s="171">
        <f t="shared" si="272"/>
        <v>77.98</v>
      </c>
      <c r="K434" s="258"/>
      <c r="L434" s="258"/>
    </row>
    <row r="435" spans="1:12">
      <c r="C435" s="258" t="s">
        <v>780</v>
      </c>
      <c r="D435" s="93">
        <v>1.1196999999999999</v>
      </c>
      <c r="E435" s="93">
        <v>1</v>
      </c>
      <c r="H435" s="160">
        <v>6.75</v>
      </c>
      <c r="I435" s="93">
        <v>10.8</v>
      </c>
      <c r="J435" s="171">
        <f t="shared" si="272"/>
        <v>71.45</v>
      </c>
      <c r="K435" s="258">
        <f t="shared" ref="K435" si="281">(J435+J436)/2</f>
        <v>71.38</v>
      </c>
      <c r="L435" s="258">
        <f t="shared" ref="L435" si="282">(J435-J436)/K435*100</f>
        <v>0.19613337069207101</v>
      </c>
    </row>
    <row r="436" spans="1:12">
      <c r="C436" s="258"/>
      <c r="D436" s="93">
        <v>1.1218999999999999</v>
      </c>
      <c r="E436" s="93">
        <v>1</v>
      </c>
      <c r="H436" s="160">
        <v>6.75</v>
      </c>
      <c r="I436" s="93">
        <v>10.8</v>
      </c>
      <c r="J436" s="171">
        <f t="shared" si="272"/>
        <v>71.31</v>
      </c>
      <c r="K436" s="258"/>
      <c r="L436" s="258"/>
    </row>
    <row r="437" spans="1:12">
      <c r="C437" s="258" t="s">
        <v>781</v>
      </c>
      <c r="D437" s="93">
        <v>2.7303999999999999</v>
      </c>
      <c r="E437" s="93">
        <v>1</v>
      </c>
      <c r="H437" s="160">
        <v>8.8000000000000007</v>
      </c>
      <c r="I437" s="93">
        <v>10.8</v>
      </c>
      <c r="J437" s="171">
        <f>(I437-H437)*E437*100/D437/10*250/50*100/1000</f>
        <v>3.66</v>
      </c>
      <c r="K437" s="258">
        <f t="shared" ref="K437" si="283">(J437+J438)/2</f>
        <v>3.645</v>
      </c>
      <c r="L437" s="258">
        <f t="shared" ref="L437" si="284">(J437-J438)/K437*100</f>
        <v>0.82304526748971896</v>
      </c>
    </row>
    <row r="438" spans="1:12">
      <c r="A438" s="93" t="s">
        <v>430</v>
      </c>
      <c r="C438" s="258"/>
      <c r="D438" s="93">
        <v>2.7530999999999999</v>
      </c>
      <c r="E438" s="93">
        <v>1</v>
      </c>
      <c r="H438" s="160">
        <v>8.8000000000000007</v>
      </c>
      <c r="I438" s="93">
        <v>10.8</v>
      </c>
      <c r="J438" s="171">
        <f t="shared" ref="J438" si="285">(I438-H438)*E438*100/D438/10*250/50*100/1000</f>
        <v>3.63</v>
      </c>
      <c r="K438" s="258"/>
      <c r="L438" s="258"/>
    </row>
    <row r="439" spans="1:12">
      <c r="C439" s="258" t="s">
        <v>782</v>
      </c>
      <c r="D439" s="93">
        <v>1.5551999999999999</v>
      </c>
      <c r="E439" s="93">
        <v>1</v>
      </c>
      <c r="H439" s="160">
        <v>7</v>
      </c>
      <c r="I439" s="93">
        <v>10.8</v>
      </c>
      <c r="J439" s="171">
        <f t="shared" si="272"/>
        <v>49.6</v>
      </c>
      <c r="K439" s="258">
        <f t="shared" ref="K439" si="286">(J439+J440)/2</f>
        <v>49.75</v>
      </c>
      <c r="L439" s="258">
        <f t="shared" ref="L439" si="287">(J439-J440)/K439*100</f>
        <v>-0.60301507537687904</v>
      </c>
    </row>
    <row r="440" spans="1:12">
      <c r="C440" s="258"/>
      <c r="D440" s="93">
        <v>1.5682</v>
      </c>
      <c r="E440" s="93">
        <v>1</v>
      </c>
      <c r="H440" s="160">
        <v>6.9</v>
      </c>
      <c r="I440" s="93">
        <v>10.8</v>
      </c>
      <c r="J440" s="171">
        <f t="shared" si="272"/>
        <v>49.9</v>
      </c>
      <c r="K440" s="258"/>
      <c r="L440" s="258"/>
    </row>
    <row r="441" spans="1:12">
      <c r="A441" s="93">
        <v>10.210000000000001</v>
      </c>
      <c r="C441" s="258" t="s">
        <v>783</v>
      </c>
      <c r="D441" s="93">
        <v>1.5092000000000001</v>
      </c>
      <c r="E441" s="93">
        <v>1</v>
      </c>
      <c r="H441" s="160">
        <v>12</v>
      </c>
      <c r="I441" s="93">
        <v>10.8</v>
      </c>
      <c r="J441" s="171">
        <f>I441*E441*100/D441/H441*250/50*100/1000*0.95</f>
        <v>28.33</v>
      </c>
      <c r="K441" s="258">
        <f t="shared" ref="K441" si="288">(J441+J442)/2</f>
        <v>28.39</v>
      </c>
      <c r="L441" s="258">
        <f>(J441-J442)</f>
        <v>-0.12000000000000099</v>
      </c>
    </row>
    <row r="442" spans="1:12">
      <c r="C442" s="258"/>
      <c r="D442" s="93">
        <v>1.5150999999999999</v>
      </c>
      <c r="E442" s="93">
        <v>1</v>
      </c>
      <c r="H442" s="160">
        <v>11.9</v>
      </c>
      <c r="I442" s="93">
        <v>10.8</v>
      </c>
      <c r="J442" s="171">
        <f>I442*E442*100/D442/H442*250/50*100/1000*0.95</f>
        <v>28.45</v>
      </c>
      <c r="K442" s="258"/>
      <c r="L442" s="258"/>
    </row>
    <row r="443" spans="1:12">
      <c r="C443" s="258" t="s">
        <v>521</v>
      </c>
      <c r="D443" s="93">
        <v>2.5093000000000001</v>
      </c>
      <c r="E443" s="93">
        <v>1</v>
      </c>
      <c r="H443" s="160">
        <v>7.9</v>
      </c>
      <c r="I443" s="93">
        <v>10.8</v>
      </c>
      <c r="J443" s="171">
        <f t="shared" ref="J443:J444" si="289">I443*E443*100/D443/H443*250/50*100/1000</f>
        <v>27.24</v>
      </c>
      <c r="K443" s="258">
        <f t="shared" ref="K443" si="290">(J443+J444)/2</f>
        <v>27.31</v>
      </c>
      <c r="L443" s="258">
        <f t="shared" ref="L443" si="291">(J443-J444)/K443*100</f>
        <v>-0.51263273526181097</v>
      </c>
    </row>
    <row r="444" spans="1:12">
      <c r="C444" s="258"/>
      <c r="D444" s="93">
        <v>2.5122</v>
      </c>
      <c r="E444" s="93">
        <v>1</v>
      </c>
      <c r="H444" s="160">
        <v>7.85</v>
      </c>
      <c r="I444" s="93">
        <v>10.8</v>
      </c>
      <c r="J444" s="171">
        <f t="shared" si="289"/>
        <v>27.38</v>
      </c>
      <c r="K444" s="258"/>
      <c r="L444" s="258"/>
    </row>
    <row r="445" spans="1:12">
      <c r="A445" s="93">
        <v>10.27</v>
      </c>
      <c r="C445" s="258" t="s">
        <v>784</v>
      </c>
      <c r="D445" s="93">
        <v>1.0218</v>
      </c>
      <c r="E445" s="93">
        <v>1</v>
      </c>
      <c r="H445" s="160">
        <v>6.4</v>
      </c>
      <c r="I445" s="93">
        <v>11</v>
      </c>
      <c r="J445" s="171">
        <f t="shared" ref="J445:J446" si="292">I445*E445*100/D445/H445*250/50*100/1000</f>
        <v>84.1</v>
      </c>
      <c r="K445" s="280">
        <f t="shared" ref="K445" si="293">(J445+J446)/2</f>
        <v>84.3</v>
      </c>
      <c r="L445" s="258">
        <f t="shared" ref="L445" si="294">(J445-J446)/K445*100</f>
        <v>-0.42704626334519502</v>
      </c>
    </row>
    <row r="446" spans="1:12">
      <c r="C446" s="258"/>
      <c r="D446" s="93">
        <v>1.0255000000000001</v>
      </c>
      <c r="E446" s="93">
        <v>1</v>
      </c>
      <c r="H446" s="160">
        <v>6.35</v>
      </c>
      <c r="I446" s="93">
        <v>11</v>
      </c>
      <c r="J446" s="171">
        <f t="shared" si="292"/>
        <v>84.46</v>
      </c>
      <c r="K446" s="280"/>
      <c r="L446" s="258"/>
    </row>
    <row r="447" spans="1:12">
      <c r="C447" s="258" t="s">
        <v>785</v>
      </c>
      <c r="D447" s="93">
        <v>1.1745000000000001</v>
      </c>
      <c r="E447" s="93">
        <v>2</v>
      </c>
      <c r="H447" s="160">
        <v>11.85</v>
      </c>
      <c r="I447" s="93">
        <v>11</v>
      </c>
      <c r="J447" s="171">
        <f t="shared" ref="J447:J448" si="295">I447*E447*100/D447/H447*250/50*100/1000</f>
        <v>79.040000000000006</v>
      </c>
      <c r="K447" s="280">
        <f t="shared" ref="K447" si="296">(J447+J448)/2</f>
        <v>79.2</v>
      </c>
      <c r="L447" s="258">
        <f t="shared" ref="L447" si="297">(J447-J448)/K447*100</f>
        <v>-0.36616161616160597</v>
      </c>
    </row>
    <row r="448" spans="1:12">
      <c r="C448" s="258"/>
      <c r="D448" s="93">
        <v>1.1852</v>
      </c>
      <c r="E448" s="93">
        <v>2</v>
      </c>
      <c r="H448" s="160">
        <v>11.7</v>
      </c>
      <c r="I448" s="93">
        <v>11</v>
      </c>
      <c r="J448" s="171">
        <f t="shared" si="295"/>
        <v>79.33</v>
      </c>
      <c r="K448" s="280"/>
      <c r="L448" s="258"/>
    </row>
    <row r="449" spans="1:12">
      <c r="C449" s="258"/>
      <c r="D449" s="93">
        <v>1.1745000000000001</v>
      </c>
      <c r="E449" s="93">
        <v>2</v>
      </c>
      <c r="H449" s="160">
        <v>10.9</v>
      </c>
      <c r="I449" s="93">
        <v>10.6</v>
      </c>
      <c r="J449" s="171">
        <f t="shared" ref="J449:J450" si="298">I449*E449*100/D449/H449*250/50*100/1000</f>
        <v>82.8</v>
      </c>
      <c r="K449" s="280">
        <f t="shared" ref="K449" si="299">(J449+J450)/2</f>
        <v>82.5</v>
      </c>
      <c r="L449" s="258">
        <f t="shared" ref="L449" si="300">(J449-J450)/K449*100</f>
        <v>0.73939393939393905</v>
      </c>
    </row>
    <row r="450" spans="1:12">
      <c r="C450" s="258"/>
      <c r="D450" s="93">
        <v>1.1515</v>
      </c>
      <c r="E450" s="93">
        <v>2</v>
      </c>
      <c r="H450" s="160">
        <v>11.2</v>
      </c>
      <c r="I450" s="93">
        <v>10.6</v>
      </c>
      <c r="J450" s="171">
        <f t="shared" si="298"/>
        <v>82.19</v>
      </c>
      <c r="K450" s="280"/>
      <c r="L450" s="258"/>
    </row>
    <row r="451" spans="1:12">
      <c r="A451" s="93">
        <v>11.5</v>
      </c>
      <c r="C451" s="258" t="s">
        <v>786</v>
      </c>
      <c r="D451" s="93">
        <v>2.5141</v>
      </c>
      <c r="E451" s="93">
        <v>1</v>
      </c>
      <c r="H451" s="160">
        <v>10.4</v>
      </c>
      <c r="I451" s="93">
        <v>10.8</v>
      </c>
      <c r="J451" s="171">
        <f t="shared" ref="J451:J452" si="301">I451*E451*100/D451/H451*250/50*100/1000</f>
        <v>20.65</v>
      </c>
      <c r="K451" s="280">
        <f t="shared" ref="K451" si="302">(J451+J452)/2</f>
        <v>20.7</v>
      </c>
      <c r="L451" s="258">
        <f t="shared" ref="L451" si="303">(J451-J452)/K451*100</f>
        <v>-0.62801932367151003</v>
      </c>
    </row>
    <row r="452" spans="1:12">
      <c r="C452" s="258"/>
      <c r="D452" s="93">
        <v>2.5232000000000001</v>
      </c>
      <c r="E452" s="93">
        <v>1</v>
      </c>
      <c r="H452" s="160">
        <v>10.3</v>
      </c>
      <c r="I452" s="93">
        <v>10.8</v>
      </c>
      <c r="J452" s="171">
        <f t="shared" si="301"/>
        <v>20.78</v>
      </c>
      <c r="K452" s="280"/>
      <c r="L452" s="258"/>
    </row>
    <row r="453" spans="1:12">
      <c r="C453" s="258" t="s">
        <v>787</v>
      </c>
      <c r="D453" s="93">
        <v>1.121</v>
      </c>
      <c r="E453" s="93">
        <v>2</v>
      </c>
      <c r="H453" s="160">
        <v>15</v>
      </c>
      <c r="I453" s="93">
        <v>10.8</v>
      </c>
      <c r="J453" s="171">
        <f t="shared" ref="J453:J456" si="304">I453*E453*100/D453/H453*250/50*100/1000</f>
        <v>64.23</v>
      </c>
      <c r="K453" s="280">
        <f t="shared" ref="K453" si="305">(J453+J454)/2</f>
        <v>63</v>
      </c>
      <c r="L453" s="258">
        <f t="shared" ref="L453" si="306">(J453-J454)/K453*100</f>
        <v>3.82539682539683</v>
      </c>
    </row>
    <row r="454" spans="1:12">
      <c r="C454" s="258"/>
      <c r="D454" s="93">
        <v>1.1056999999999999</v>
      </c>
      <c r="E454" s="93">
        <v>2</v>
      </c>
      <c r="H454" s="160">
        <v>15.8</v>
      </c>
      <c r="I454" s="93">
        <v>10.8</v>
      </c>
      <c r="J454" s="171">
        <f t="shared" si="304"/>
        <v>61.82</v>
      </c>
      <c r="K454" s="280"/>
      <c r="L454" s="258"/>
    </row>
    <row r="455" spans="1:12">
      <c r="C455" s="258" t="s">
        <v>784</v>
      </c>
      <c r="D455" s="93">
        <v>1.1617</v>
      </c>
      <c r="E455" s="93">
        <v>2</v>
      </c>
      <c r="H455" s="160">
        <v>11.5</v>
      </c>
      <c r="I455" s="93">
        <v>10.8</v>
      </c>
      <c r="J455" s="171">
        <f t="shared" si="304"/>
        <v>80.84</v>
      </c>
      <c r="K455" s="280">
        <f t="shared" ref="K455" si="307">(J455+J456)/2</f>
        <v>78.8</v>
      </c>
      <c r="L455" s="258">
        <f t="shared" ref="L455" si="308">(J455-J456)/K455*100</f>
        <v>5.0761421319797</v>
      </c>
    </row>
    <row r="456" spans="1:12">
      <c r="C456" s="258"/>
      <c r="D456" s="93">
        <v>1.0373000000000001</v>
      </c>
      <c r="E456" s="93">
        <v>2</v>
      </c>
      <c r="H456" s="160">
        <v>13.55</v>
      </c>
      <c r="I456" s="93">
        <v>10.8</v>
      </c>
      <c r="J456" s="171">
        <f t="shared" si="304"/>
        <v>76.84</v>
      </c>
      <c r="K456" s="280"/>
      <c r="L456" s="258"/>
    </row>
    <row r="457" spans="1:12">
      <c r="C457" s="258"/>
    </row>
    <row r="458" spans="1:12">
      <c r="C458" s="258"/>
    </row>
    <row r="459" spans="1:12">
      <c r="C459" s="258"/>
    </row>
    <row r="460" spans="1:12">
      <c r="C460" s="258"/>
    </row>
    <row r="461" spans="1:12">
      <c r="C461" s="258"/>
    </row>
    <row r="462" spans="1:12">
      <c r="C462" s="258"/>
    </row>
    <row r="463" spans="1:12">
      <c r="C463" s="258"/>
    </row>
    <row r="464" spans="1:12">
      <c r="C464" s="258"/>
    </row>
  </sheetData>
  <mergeCells count="665">
    <mergeCell ref="L451:L452"/>
    <mergeCell ref="L453:L454"/>
    <mergeCell ref="L455:L456"/>
    <mergeCell ref="L433:L434"/>
    <mergeCell ref="L435:L436"/>
    <mergeCell ref="L437:L438"/>
    <mergeCell ref="L439:L440"/>
    <mergeCell ref="L441:L442"/>
    <mergeCell ref="L443:L444"/>
    <mergeCell ref="L445:L446"/>
    <mergeCell ref="L447:L448"/>
    <mergeCell ref="L449:L450"/>
    <mergeCell ref="L415:L416"/>
    <mergeCell ref="L417:L418"/>
    <mergeCell ref="L419:L420"/>
    <mergeCell ref="L421:L422"/>
    <mergeCell ref="L423:L424"/>
    <mergeCell ref="L425:L426"/>
    <mergeCell ref="L427:L428"/>
    <mergeCell ref="L429:L430"/>
    <mergeCell ref="L431:L432"/>
    <mergeCell ref="L397:L398"/>
    <mergeCell ref="L399:L400"/>
    <mergeCell ref="L401:L402"/>
    <mergeCell ref="L403:L404"/>
    <mergeCell ref="L405:L406"/>
    <mergeCell ref="L407:L408"/>
    <mergeCell ref="L409:L410"/>
    <mergeCell ref="L411:L412"/>
    <mergeCell ref="L413:L414"/>
    <mergeCell ref="L379:L380"/>
    <mergeCell ref="L381:L382"/>
    <mergeCell ref="L383:L384"/>
    <mergeCell ref="L385:L386"/>
    <mergeCell ref="L387:L388"/>
    <mergeCell ref="L389:L390"/>
    <mergeCell ref="L391:L392"/>
    <mergeCell ref="L393:L394"/>
    <mergeCell ref="L395:L396"/>
    <mergeCell ref="L361:L362"/>
    <mergeCell ref="L363:L364"/>
    <mergeCell ref="L365:L366"/>
    <mergeCell ref="L367:L368"/>
    <mergeCell ref="L369:L370"/>
    <mergeCell ref="L371:L372"/>
    <mergeCell ref="L373:L374"/>
    <mergeCell ref="L375:L376"/>
    <mergeCell ref="L377:L378"/>
    <mergeCell ref="L343:L344"/>
    <mergeCell ref="L345:L346"/>
    <mergeCell ref="L347:L348"/>
    <mergeCell ref="L349:L350"/>
    <mergeCell ref="L351:L352"/>
    <mergeCell ref="L353:L354"/>
    <mergeCell ref="L355:L356"/>
    <mergeCell ref="L357:L358"/>
    <mergeCell ref="L359:L360"/>
    <mergeCell ref="L325:L326"/>
    <mergeCell ref="L327:L328"/>
    <mergeCell ref="L329:L330"/>
    <mergeCell ref="L331:L332"/>
    <mergeCell ref="L333:L334"/>
    <mergeCell ref="L335:L336"/>
    <mergeCell ref="L337:L338"/>
    <mergeCell ref="L339:L340"/>
    <mergeCell ref="L341:L342"/>
    <mergeCell ref="L307:L308"/>
    <mergeCell ref="L309:L310"/>
    <mergeCell ref="L311:L312"/>
    <mergeCell ref="L313:L314"/>
    <mergeCell ref="L315:L316"/>
    <mergeCell ref="L317:L318"/>
    <mergeCell ref="L319:L320"/>
    <mergeCell ref="L321:L322"/>
    <mergeCell ref="L323:L324"/>
    <mergeCell ref="L285:L286"/>
    <mergeCell ref="L287:L288"/>
    <mergeCell ref="L289:L290"/>
    <mergeCell ref="L291:L292"/>
    <mergeCell ref="L293:L294"/>
    <mergeCell ref="L299:L300"/>
    <mergeCell ref="L301:L302"/>
    <mergeCell ref="L303:L304"/>
    <mergeCell ref="L305:L306"/>
    <mergeCell ref="L267:L268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49:L250"/>
    <mergeCell ref="L251:L252"/>
    <mergeCell ref="L253:L254"/>
    <mergeCell ref="L255:L256"/>
    <mergeCell ref="L257:L258"/>
    <mergeCell ref="L259:L260"/>
    <mergeCell ref="L261:L262"/>
    <mergeCell ref="L263:L264"/>
    <mergeCell ref="L265:L266"/>
    <mergeCell ref="L231:L232"/>
    <mergeCell ref="L233:L234"/>
    <mergeCell ref="L235:L236"/>
    <mergeCell ref="L237:L238"/>
    <mergeCell ref="L239:L240"/>
    <mergeCell ref="L241:L242"/>
    <mergeCell ref="L243:L244"/>
    <mergeCell ref="L245:L246"/>
    <mergeCell ref="L247:L248"/>
    <mergeCell ref="L213:L214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195:L196"/>
    <mergeCell ref="L197:L198"/>
    <mergeCell ref="L199:L200"/>
    <mergeCell ref="L201:L202"/>
    <mergeCell ref="L203:L204"/>
    <mergeCell ref="L205:L206"/>
    <mergeCell ref="L207:L208"/>
    <mergeCell ref="L209:L210"/>
    <mergeCell ref="L211:L212"/>
    <mergeCell ref="L177:L178"/>
    <mergeCell ref="L179:L180"/>
    <mergeCell ref="L181:L182"/>
    <mergeCell ref="L183:L184"/>
    <mergeCell ref="L185:L186"/>
    <mergeCell ref="L187:L188"/>
    <mergeCell ref="L189:L190"/>
    <mergeCell ref="L191:L192"/>
    <mergeCell ref="L193:L194"/>
    <mergeCell ref="L159:L160"/>
    <mergeCell ref="L161:L162"/>
    <mergeCell ref="L163:L164"/>
    <mergeCell ref="L165:L166"/>
    <mergeCell ref="L167:L168"/>
    <mergeCell ref="L169:L170"/>
    <mergeCell ref="L171:L172"/>
    <mergeCell ref="L173:L174"/>
    <mergeCell ref="L175:L176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97:L98"/>
    <mergeCell ref="L99:L100"/>
    <mergeCell ref="L101:L102"/>
    <mergeCell ref="L103:L104"/>
    <mergeCell ref="L105:L106"/>
    <mergeCell ref="L107:L108"/>
    <mergeCell ref="L109:L114"/>
    <mergeCell ref="L115:L120"/>
    <mergeCell ref="L121:L122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K447:K448"/>
    <mergeCell ref="K449:K450"/>
    <mergeCell ref="K451:K452"/>
    <mergeCell ref="K453:K454"/>
    <mergeCell ref="K455:K456"/>
    <mergeCell ref="L2:L3"/>
    <mergeCell ref="L4:L5"/>
    <mergeCell ref="L6:L7"/>
    <mergeCell ref="L8:L9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281:K282"/>
    <mergeCell ref="K283:K284"/>
    <mergeCell ref="K285:K286"/>
    <mergeCell ref="K287:K288"/>
    <mergeCell ref="K289:K290"/>
    <mergeCell ref="K291:K292"/>
    <mergeCell ref="K293:K294"/>
    <mergeCell ref="K299:K300"/>
    <mergeCell ref="K301:K30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15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97:C98"/>
    <mergeCell ref="C99:C100"/>
    <mergeCell ref="C101:C102"/>
    <mergeCell ref="C103:C104"/>
    <mergeCell ref="C105:C106"/>
    <mergeCell ref="C107:C108"/>
    <mergeCell ref="C109:C114"/>
    <mergeCell ref="C115:C120"/>
    <mergeCell ref="C121:C122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39:C40"/>
    <mergeCell ref="C41:C42"/>
    <mergeCell ref="C43:C44"/>
    <mergeCell ref="C45:C46"/>
    <mergeCell ref="C47:C48"/>
    <mergeCell ref="C49:C50"/>
    <mergeCell ref="C51:C52"/>
    <mergeCell ref="C55:C56"/>
    <mergeCell ref="C59:C6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F1:H1"/>
    <mergeCell ref="U1:W1"/>
    <mergeCell ref="C2:C3"/>
    <mergeCell ref="C4:C5"/>
    <mergeCell ref="C6:C7"/>
    <mergeCell ref="C8:C9"/>
    <mergeCell ref="C15:C16"/>
    <mergeCell ref="C17:C18"/>
    <mergeCell ref="C19:C20"/>
    <mergeCell ref="K2:K3"/>
    <mergeCell ref="K4:K5"/>
    <mergeCell ref="K6:K7"/>
    <mergeCell ref="K8:K9"/>
    <mergeCell ref="K13:K14"/>
    <mergeCell ref="K15:K16"/>
    <mergeCell ref="K17:K18"/>
    <mergeCell ref="K19:K20"/>
  </mergeCells>
  <phoneticPr fontId="28" type="noConversion"/>
  <pageMargins left="0.70866141732283505" right="0.70866141732283505" top="0.74803149606299202" bottom="0.74803149606299202" header="0.31496062992126" footer="0.31496062992126"/>
  <pageSetup paperSize="9" scale="10" fitToWidth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B0F0"/>
  </sheetPr>
  <dimension ref="A1:AB452"/>
  <sheetViews>
    <sheetView topLeftCell="C1" zoomScale="130" zoomScaleNormal="130" workbookViewId="0">
      <pane xSplit="2" ySplit="1" topLeftCell="E402" activePane="bottomRight" state="frozen"/>
      <selection pane="topRight"/>
      <selection pane="bottomLeft"/>
      <selection pane="bottomRight" activeCell="O417" sqref="O417:O418"/>
    </sheetView>
  </sheetViews>
  <sheetFormatPr defaultColWidth="9" defaultRowHeight="14.25"/>
  <cols>
    <col min="1" max="3" width="9" style="101"/>
    <col min="4" max="4" width="12" style="101" customWidth="1"/>
    <col min="5" max="5" width="9.5" style="101" customWidth="1"/>
    <col min="6" max="6" width="9" style="101"/>
    <col min="7" max="8" width="2.75" style="101" customWidth="1"/>
    <col min="9" max="9" width="8" style="101" customWidth="1"/>
    <col min="10" max="10" width="9.75" style="101" customWidth="1"/>
    <col min="11" max="11" width="10.5" style="121" customWidth="1"/>
    <col min="12" max="12" width="10.375" style="122" customWidth="1"/>
    <col min="13" max="13" width="9" style="101"/>
    <col min="14" max="14" width="9.5" style="102" customWidth="1"/>
    <col min="15" max="15" width="9" style="103"/>
    <col min="16" max="16" width="10.5" style="101" customWidth="1"/>
    <col min="17" max="16384" width="9" style="101"/>
  </cols>
  <sheetData>
    <row r="1" spans="1:16" ht="42.75">
      <c r="A1" s="101" t="s">
        <v>0</v>
      </c>
      <c r="B1" s="101" t="s">
        <v>408</v>
      </c>
      <c r="E1" s="101" t="s">
        <v>409</v>
      </c>
      <c r="F1" s="104" t="s">
        <v>788</v>
      </c>
      <c r="G1" s="260" t="s">
        <v>410</v>
      </c>
      <c r="H1" s="260"/>
      <c r="I1" s="260"/>
      <c r="J1" s="105" t="s">
        <v>789</v>
      </c>
      <c r="K1" s="146" t="s">
        <v>790</v>
      </c>
      <c r="L1" s="147" t="s">
        <v>791</v>
      </c>
      <c r="M1" s="104" t="s">
        <v>792</v>
      </c>
      <c r="N1" s="107" t="s">
        <v>793</v>
      </c>
      <c r="O1" s="108" t="s">
        <v>794</v>
      </c>
      <c r="P1" s="104" t="s">
        <v>530</v>
      </c>
    </row>
    <row r="2" spans="1:16">
      <c r="A2" s="101">
        <v>44173</v>
      </c>
      <c r="B2" s="101" t="s">
        <v>795</v>
      </c>
      <c r="D2" s="101" t="s">
        <v>796</v>
      </c>
      <c r="E2" s="101">
        <v>40.005000000000003</v>
      </c>
      <c r="F2" s="101">
        <f t="shared" ref="F2:F8" si="0">42.85/40</f>
        <v>1.07125</v>
      </c>
      <c r="G2" s="101">
        <v>21.2</v>
      </c>
      <c r="H2" s="101">
        <v>20.9</v>
      </c>
      <c r="I2" s="101">
        <f>(G2+H2)/2</f>
        <v>21.05</v>
      </c>
      <c r="J2" s="101">
        <v>96.46</v>
      </c>
      <c r="K2" s="121">
        <f t="shared" ref="K2:K33" si="1">E2/200*100</f>
        <v>20.002500000000001</v>
      </c>
      <c r="L2" s="122">
        <f t="shared" ref="L2:L33" si="2">K2*J2*I2/10000</f>
        <v>4.0999999999999996</v>
      </c>
      <c r="M2" s="101">
        <v>0.91100000000000003</v>
      </c>
      <c r="N2" s="102">
        <f t="shared" ref="N2:N33" si="3">1000*M2*F2/(K2*I2)</f>
        <v>2.3180000000000001</v>
      </c>
      <c r="O2" s="290">
        <f>(N3+N2)/2</f>
        <v>2.33</v>
      </c>
      <c r="P2" s="299">
        <f>(N3-N2)*100/O2</f>
        <v>0.81545064377682996</v>
      </c>
    </row>
    <row r="3" spans="1:16">
      <c r="E3" s="101">
        <v>40.007300000000001</v>
      </c>
      <c r="F3" s="101">
        <f t="shared" si="0"/>
        <v>1.07125</v>
      </c>
      <c r="G3" s="101">
        <v>20.9</v>
      </c>
      <c r="H3" s="101">
        <v>20.9</v>
      </c>
      <c r="I3" s="101">
        <f>(G3+H3)/2</f>
        <v>20.9</v>
      </c>
      <c r="J3" s="101">
        <v>96.46</v>
      </c>
      <c r="K3" s="121">
        <f t="shared" si="1"/>
        <v>20.003699999999998</v>
      </c>
      <c r="L3" s="122">
        <f t="shared" si="2"/>
        <v>4</v>
      </c>
      <c r="M3" s="101">
        <v>0.91200000000000003</v>
      </c>
      <c r="N3" s="102">
        <f t="shared" si="3"/>
        <v>2.3370000000000002</v>
      </c>
      <c r="O3" s="290"/>
      <c r="P3" s="299"/>
    </row>
    <row r="4" spans="1:16">
      <c r="D4" s="101" t="s">
        <v>797</v>
      </c>
      <c r="E4" s="101">
        <v>40.0002</v>
      </c>
      <c r="F4" s="101">
        <f t="shared" si="0"/>
        <v>1.07125</v>
      </c>
      <c r="G4" s="101">
        <v>16.760000000000002</v>
      </c>
      <c r="H4" s="101">
        <v>16.8</v>
      </c>
      <c r="I4" s="101">
        <f>(G4+H4)/2</f>
        <v>16.78</v>
      </c>
      <c r="J4" s="101">
        <v>96.08</v>
      </c>
      <c r="K4" s="121">
        <f t="shared" si="1"/>
        <v>20.0001</v>
      </c>
      <c r="L4" s="122">
        <f t="shared" si="2"/>
        <v>3.2</v>
      </c>
      <c r="M4" s="101">
        <v>0.92500000000000004</v>
      </c>
      <c r="N4" s="102">
        <f t="shared" si="3"/>
        <v>2.9529999999999998</v>
      </c>
    </row>
    <row r="5" spans="1:16" ht="18" customHeight="1">
      <c r="E5" s="101">
        <v>40.0002</v>
      </c>
      <c r="F5" s="101">
        <f t="shared" si="0"/>
        <v>1.07125</v>
      </c>
      <c r="G5" s="101">
        <v>20.3</v>
      </c>
      <c r="H5" s="101">
        <v>20.100000000000001</v>
      </c>
      <c r="I5" s="101">
        <v>20.2</v>
      </c>
      <c r="J5" s="101">
        <v>96.08</v>
      </c>
      <c r="K5" s="121">
        <f t="shared" si="1"/>
        <v>20.0001</v>
      </c>
      <c r="L5" s="122">
        <f t="shared" si="2"/>
        <v>3.9</v>
      </c>
      <c r="M5" s="101">
        <v>0.91400000000000003</v>
      </c>
      <c r="N5" s="102">
        <f t="shared" si="3"/>
        <v>2.4239999999999999</v>
      </c>
      <c r="O5" s="291">
        <f>(N5+N6)/2</f>
        <v>2.44</v>
      </c>
      <c r="P5" s="261">
        <f>(N6-N5)*100/O5</f>
        <v>0.94262295081967795</v>
      </c>
    </row>
    <row r="6" spans="1:16">
      <c r="E6" s="101">
        <v>40.005499999999998</v>
      </c>
      <c r="F6" s="101">
        <f t="shared" si="0"/>
        <v>1.07125</v>
      </c>
      <c r="G6" s="101">
        <v>20</v>
      </c>
      <c r="H6" s="101">
        <v>20</v>
      </c>
      <c r="I6" s="101">
        <v>20</v>
      </c>
      <c r="J6" s="101">
        <v>96.08</v>
      </c>
      <c r="K6" s="121">
        <f t="shared" si="1"/>
        <v>20.002800000000001</v>
      </c>
      <c r="L6" s="122">
        <f t="shared" si="2"/>
        <v>3.8</v>
      </c>
      <c r="M6" s="101">
        <v>0.91400000000000003</v>
      </c>
      <c r="N6" s="102">
        <f t="shared" si="3"/>
        <v>2.4470000000000001</v>
      </c>
      <c r="O6" s="292"/>
      <c r="P6" s="262"/>
    </row>
    <row r="7" spans="1:16">
      <c r="B7" s="101" t="s">
        <v>795</v>
      </c>
      <c r="D7" s="101" t="s">
        <v>798</v>
      </c>
      <c r="E7" s="101">
        <v>40.005600000000001</v>
      </c>
      <c r="F7" s="101">
        <f t="shared" si="0"/>
        <v>1.07125</v>
      </c>
      <c r="G7" s="101">
        <v>27.6</v>
      </c>
      <c r="H7" s="101">
        <v>27.4</v>
      </c>
      <c r="I7" s="101">
        <f>(G7+H7)/2</f>
        <v>27.5</v>
      </c>
      <c r="J7" s="101">
        <v>97.2</v>
      </c>
      <c r="K7" s="121">
        <f t="shared" si="1"/>
        <v>20.002800000000001</v>
      </c>
      <c r="L7" s="122">
        <f t="shared" si="2"/>
        <v>5.3</v>
      </c>
      <c r="M7" s="101">
        <v>0.89600000000000002</v>
      </c>
      <c r="N7" s="102">
        <f t="shared" si="3"/>
        <v>1.7450000000000001</v>
      </c>
      <c r="O7" s="291">
        <f>(N8+N7)/2</f>
        <v>1.76</v>
      </c>
      <c r="P7" s="261">
        <f>(N8-N7)*100/O7</f>
        <v>1.24999999999999</v>
      </c>
    </row>
    <row r="8" spans="1:16">
      <c r="E8" s="101">
        <v>40.009900000000002</v>
      </c>
      <c r="F8" s="101">
        <f t="shared" si="0"/>
        <v>1.07125</v>
      </c>
      <c r="G8" s="101">
        <v>27.3</v>
      </c>
      <c r="H8" s="101">
        <v>27</v>
      </c>
      <c r="I8" s="101">
        <f>(G8+H8)/2</f>
        <v>27.15</v>
      </c>
      <c r="J8" s="101">
        <v>97.2</v>
      </c>
      <c r="K8" s="121">
        <f t="shared" si="1"/>
        <v>20.004999999999999</v>
      </c>
      <c r="L8" s="122">
        <f t="shared" si="2"/>
        <v>5.3</v>
      </c>
      <c r="M8" s="101">
        <v>0.89600000000000002</v>
      </c>
      <c r="N8" s="102">
        <f t="shared" si="3"/>
        <v>1.7669999999999999</v>
      </c>
      <c r="O8" s="292"/>
      <c r="P8" s="262"/>
    </row>
    <row r="9" spans="1:16">
      <c r="D9" s="106" t="s">
        <v>799</v>
      </c>
      <c r="E9" s="101">
        <v>40.002099999999999</v>
      </c>
      <c r="F9" s="101">
        <v>1.071</v>
      </c>
      <c r="G9" s="101">
        <v>21</v>
      </c>
      <c r="H9" s="101">
        <v>20.9</v>
      </c>
      <c r="I9" s="101">
        <f>(G9+H9)/2</f>
        <v>20.95</v>
      </c>
      <c r="J9" s="101">
        <v>97.43</v>
      </c>
      <c r="K9" s="121">
        <f t="shared" si="1"/>
        <v>20.001100000000001</v>
      </c>
      <c r="L9" s="122">
        <f t="shared" si="2"/>
        <v>4.0999999999999996</v>
      </c>
      <c r="M9" s="101">
        <v>0.91100000000000003</v>
      </c>
      <c r="N9" s="102">
        <f t="shared" si="3"/>
        <v>2.3279999999999998</v>
      </c>
      <c r="O9" s="291">
        <f>(N10+N9)/2</f>
        <v>2.27</v>
      </c>
      <c r="P9" s="261">
        <f>(N10-N9)*100/O9</f>
        <v>-5.1982378854625502</v>
      </c>
    </row>
    <row r="10" spans="1:16">
      <c r="D10" s="106"/>
      <c r="E10" s="101">
        <v>40.003100000000003</v>
      </c>
      <c r="F10" s="101">
        <v>1.071</v>
      </c>
      <c r="G10" s="101">
        <v>22</v>
      </c>
      <c r="H10" s="101">
        <v>22</v>
      </c>
      <c r="I10" s="101">
        <f>(G10+H10)/2</f>
        <v>22</v>
      </c>
      <c r="J10" s="101">
        <v>97.43</v>
      </c>
      <c r="K10" s="121">
        <f t="shared" si="1"/>
        <v>20.0016</v>
      </c>
      <c r="L10" s="122">
        <f t="shared" si="2"/>
        <v>4.3</v>
      </c>
      <c r="M10" s="101">
        <v>0.90800000000000003</v>
      </c>
      <c r="N10" s="102">
        <f t="shared" si="3"/>
        <v>2.21</v>
      </c>
      <c r="O10" s="292"/>
      <c r="P10" s="262"/>
    </row>
    <row r="11" spans="1:16">
      <c r="D11" s="106" t="s">
        <v>800</v>
      </c>
      <c r="E11" s="101">
        <v>40.009900000000002</v>
      </c>
      <c r="F11" s="101">
        <v>1.071</v>
      </c>
      <c r="G11" s="101">
        <v>29</v>
      </c>
      <c r="H11" s="101">
        <v>29</v>
      </c>
      <c r="I11" s="101">
        <v>29</v>
      </c>
      <c r="J11" s="101">
        <v>98.07</v>
      </c>
      <c r="K11" s="121">
        <f t="shared" si="1"/>
        <v>20.004999999999999</v>
      </c>
      <c r="L11" s="122">
        <f t="shared" si="2"/>
        <v>5.7</v>
      </c>
      <c r="M11" s="101">
        <v>0.89100000000000001</v>
      </c>
      <c r="N11" s="102">
        <f t="shared" si="3"/>
        <v>1.645</v>
      </c>
      <c r="O11" s="291">
        <f>(N12+N11)/2</f>
        <v>1.62</v>
      </c>
      <c r="P11" s="261">
        <f>(N12-N11)*100/O11</f>
        <v>-3.7037037037037099</v>
      </c>
    </row>
    <row r="12" spans="1:16">
      <c r="D12" s="106"/>
      <c r="E12" s="101">
        <v>40.002800000000001</v>
      </c>
      <c r="F12" s="101">
        <v>1.071</v>
      </c>
      <c r="G12" s="101">
        <v>30</v>
      </c>
      <c r="H12" s="101">
        <v>30</v>
      </c>
      <c r="I12" s="101">
        <f t="shared" ref="I12:I43" si="4">(G12+H12)/2</f>
        <v>30</v>
      </c>
      <c r="J12" s="101">
        <v>98.07</v>
      </c>
      <c r="K12" s="121">
        <f t="shared" si="1"/>
        <v>20.0014</v>
      </c>
      <c r="L12" s="122">
        <f t="shared" si="2"/>
        <v>5.9</v>
      </c>
      <c r="M12" s="101">
        <v>0.88800000000000001</v>
      </c>
      <c r="N12" s="102">
        <f t="shared" si="3"/>
        <v>1.585</v>
      </c>
      <c r="O12" s="292"/>
      <c r="P12" s="262"/>
    </row>
    <row r="13" spans="1:16">
      <c r="D13" s="106" t="s">
        <v>801</v>
      </c>
      <c r="E13" s="101">
        <v>40.002600000000001</v>
      </c>
      <c r="F13" s="101">
        <v>1.071</v>
      </c>
      <c r="G13" s="101">
        <v>29</v>
      </c>
      <c r="H13" s="101">
        <v>29</v>
      </c>
      <c r="I13" s="101">
        <f t="shared" si="4"/>
        <v>29</v>
      </c>
      <c r="J13" s="101">
        <v>97.96</v>
      </c>
      <c r="K13" s="121">
        <f t="shared" si="1"/>
        <v>20.001300000000001</v>
      </c>
      <c r="L13" s="122">
        <f t="shared" si="2"/>
        <v>5.7</v>
      </c>
      <c r="M13" s="101">
        <v>0.89100000000000001</v>
      </c>
      <c r="N13" s="102">
        <f t="shared" si="3"/>
        <v>1.645</v>
      </c>
      <c r="O13" s="291">
        <f>(N14+N13)/2</f>
        <v>1.63</v>
      </c>
      <c r="P13" s="261">
        <f>(N14-N13)*100/O13</f>
        <v>-1.8404907975460101</v>
      </c>
    </row>
    <row r="14" spans="1:16">
      <c r="E14" s="101">
        <v>40.003300000000003</v>
      </c>
      <c r="F14" s="101">
        <v>1.071</v>
      </c>
      <c r="G14" s="101">
        <v>30</v>
      </c>
      <c r="H14" s="101">
        <v>29</v>
      </c>
      <c r="I14" s="101">
        <f t="shared" si="4"/>
        <v>29.5</v>
      </c>
      <c r="J14" s="101">
        <v>97.96</v>
      </c>
      <c r="K14" s="121">
        <f t="shared" si="1"/>
        <v>20.0017</v>
      </c>
      <c r="L14" s="122">
        <f t="shared" si="2"/>
        <v>5.8</v>
      </c>
      <c r="M14" s="101">
        <v>0.89</v>
      </c>
      <c r="N14" s="102">
        <f t="shared" si="3"/>
        <v>1.615</v>
      </c>
      <c r="O14" s="292"/>
      <c r="P14" s="262"/>
    </row>
    <row r="15" spans="1:16">
      <c r="A15" s="101">
        <v>44294</v>
      </c>
      <c r="D15" s="101" t="s">
        <v>802</v>
      </c>
      <c r="E15" s="101">
        <v>40.005099999999999</v>
      </c>
      <c r="F15" s="101">
        <v>1.071</v>
      </c>
      <c r="G15" s="101">
        <v>20</v>
      </c>
      <c r="H15" s="101">
        <v>22</v>
      </c>
      <c r="I15" s="101">
        <f t="shared" si="4"/>
        <v>21</v>
      </c>
      <c r="J15" s="101">
        <v>95.74</v>
      </c>
      <c r="K15" s="121">
        <f t="shared" si="1"/>
        <v>20.002600000000001</v>
      </c>
      <c r="L15" s="122">
        <f t="shared" si="2"/>
        <v>4</v>
      </c>
      <c r="M15" s="101">
        <v>0.91200000000000003</v>
      </c>
      <c r="N15" s="102">
        <f t="shared" si="3"/>
        <v>2.3250000000000002</v>
      </c>
      <c r="O15" s="291">
        <f>(N16+N15)/2</f>
        <v>2.36</v>
      </c>
      <c r="P15" s="261">
        <f>(N16-N15)*100/O15</f>
        <v>2.6271186440677901</v>
      </c>
    </row>
    <row r="16" spans="1:16">
      <c r="E16" s="101">
        <v>40.003399999999999</v>
      </c>
      <c r="F16" s="101">
        <v>1.071</v>
      </c>
      <c r="G16" s="101">
        <v>21</v>
      </c>
      <c r="H16" s="101">
        <v>20</v>
      </c>
      <c r="I16" s="101">
        <f t="shared" si="4"/>
        <v>20.5</v>
      </c>
      <c r="J16" s="101">
        <v>95.74</v>
      </c>
      <c r="K16" s="121">
        <f t="shared" si="1"/>
        <v>20.0017</v>
      </c>
      <c r="L16" s="122">
        <f t="shared" si="2"/>
        <v>3.9</v>
      </c>
      <c r="M16" s="101">
        <v>0.91400000000000003</v>
      </c>
      <c r="N16" s="102">
        <f t="shared" si="3"/>
        <v>2.387</v>
      </c>
      <c r="O16" s="292"/>
      <c r="P16" s="262"/>
    </row>
    <row r="17" spans="1:16">
      <c r="A17" s="101">
        <v>44307</v>
      </c>
      <c r="B17" s="101" t="s">
        <v>803</v>
      </c>
      <c r="D17" s="101" t="s">
        <v>804</v>
      </c>
      <c r="E17" s="101">
        <v>26.2241</v>
      </c>
      <c r="F17" s="101">
        <v>1.071</v>
      </c>
      <c r="G17" s="101">
        <v>20</v>
      </c>
      <c r="H17" s="101">
        <v>21</v>
      </c>
      <c r="I17" s="101">
        <f t="shared" si="4"/>
        <v>20.5</v>
      </c>
      <c r="J17" s="101">
        <v>92.9</v>
      </c>
      <c r="K17" s="121">
        <f t="shared" si="1"/>
        <v>13.1121</v>
      </c>
      <c r="L17" s="122">
        <f t="shared" si="2"/>
        <v>2.5</v>
      </c>
      <c r="M17" s="101">
        <v>0.93799999999999994</v>
      </c>
      <c r="N17" s="102">
        <f t="shared" si="3"/>
        <v>3.7370000000000001</v>
      </c>
      <c r="O17" s="291">
        <f>(N18+N17)/2</f>
        <v>3.71</v>
      </c>
      <c r="P17" s="261">
        <f>(N18-N17)*100/O17</f>
        <v>-1.56334231805931</v>
      </c>
    </row>
    <row r="18" spans="1:16">
      <c r="E18" s="101">
        <v>26.0047</v>
      </c>
      <c r="F18" s="101">
        <v>1.071</v>
      </c>
      <c r="G18" s="101">
        <v>21</v>
      </c>
      <c r="H18" s="101">
        <v>21</v>
      </c>
      <c r="I18" s="101">
        <f t="shared" si="4"/>
        <v>21</v>
      </c>
      <c r="J18" s="101">
        <v>92.9</v>
      </c>
      <c r="K18" s="121">
        <f t="shared" si="1"/>
        <v>13.0024</v>
      </c>
      <c r="L18" s="122">
        <f t="shared" si="2"/>
        <v>2.5</v>
      </c>
      <c r="M18" s="101">
        <v>0.93799999999999994</v>
      </c>
      <c r="N18" s="102">
        <f t="shared" si="3"/>
        <v>3.6789999999999998</v>
      </c>
      <c r="O18" s="292"/>
      <c r="P18" s="262"/>
    </row>
    <row r="19" spans="1:16">
      <c r="A19" s="101">
        <v>44294</v>
      </c>
      <c r="D19" s="101" t="s">
        <v>802</v>
      </c>
      <c r="E19" s="101">
        <v>40.005099999999999</v>
      </c>
      <c r="F19" s="101">
        <v>1.071</v>
      </c>
      <c r="G19" s="101">
        <v>20</v>
      </c>
      <c r="H19" s="101">
        <v>22</v>
      </c>
      <c r="I19" s="101">
        <f t="shared" si="4"/>
        <v>21</v>
      </c>
      <c r="J19" s="101">
        <v>95.74</v>
      </c>
      <c r="K19" s="121">
        <f t="shared" si="1"/>
        <v>20.002600000000001</v>
      </c>
      <c r="L19" s="122">
        <f t="shared" si="2"/>
        <v>4</v>
      </c>
      <c r="M19" s="101">
        <v>0.91200000000000003</v>
      </c>
      <c r="N19" s="102">
        <f t="shared" si="3"/>
        <v>2.3250000000000002</v>
      </c>
      <c r="O19" s="291">
        <f>(N20+N19)/2</f>
        <v>2.36</v>
      </c>
      <c r="P19" s="261">
        <f>(N20-N19)*100/O19</f>
        <v>2.6271186440677901</v>
      </c>
    </row>
    <row r="20" spans="1:16">
      <c r="E20" s="101">
        <v>40.003399999999999</v>
      </c>
      <c r="F20" s="101">
        <v>1.071</v>
      </c>
      <c r="G20" s="101">
        <v>21</v>
      </c>
      <c r="H20" s="101">
        <v>20</v>
      </c>
      <c r="I20" s="101">
        <f t="shared" si="4"/>
        <v>20.5</v>
      </c>
      <c r="J20" s="101">
        <v>95.74</v>
      </c>
      <c r="K20" s="121">
        <f t="shared" si="1"/>
        <v>20.0017</v>
      </c>
      <c r="L20" s="122">
        <f t="shared" si="2"/>
        <v>3.9</v>
      </c>
      <c r="M20" s="101">
        <v>0.91400000000000003</v>
      </c>
      <c r="N20" s="102">
        <f t="shared" si="3"/>
        <v>2.387</v>
      </c>
      <c r="O20" s="292"/>
      <c r="P20" s="262"/>
    </row>
    <row r="21" spans="1:16">
      <c r="D21" s="101" t="s">
        <v>805</v>
      </c>
      <c r="E21" s="101">
        <v>40.005699999999997</v>
      </c>
      <c r="F21" s="101">
        <v>1.071</v>
      </c>
      <c r="G21" s="101">
        <v>29.5</v>
      </c>
      <c r="H21" s="101">
        <v>29.6</v>
      </c>
      <c r="I21" s="101">
        <f t="shared" si="4"/>
        <v>29.55</v>
      </c>
      <c r="J21" s="101">
        <v>98.1</v>
      </c>
      <c r="K21" s="121">
        <f t="shared" si="1"/>
        <v>20.0029</v>
      </c>
      <c r="L21" s="122">
        <f t="shared" si="2"/>
        <v>5.8</v>
      </c>
      <c r="M21" s="101">
        <v>0.89</v>
      </c>
      <c r="N21" s="102">
        <f t="shared" si="3"/>
        <v>1.613</v>
      </c>
      <c r="O21" s="291">
        <f>(N22+N21)/2</f>
        <v>1.6</v>
      </c>
      <c r="P21" s="261">
        <f>(N22-N21)*100/O21</f>
        <v>-1.75</v>
      </c>
    </row>
    <row r="22" spans="1:16">
      <c r="E22" s="101">
        <v>40.000799999999998</v>
      </c>
      <c r="F22" s="101">
        <v>1.071</v>
      </c>
      <c r="G22" s="101">
        <v>30</v>
      </c>
      <c r="H22" s="101">
        <v>30</v>
      </c>
      <c r="I22" s="101">
        <f t="shared" si="4"/>
        <v>30</v>
      </c>
      <c r="J22" s="101">
        <v>98.1</v>
      </c>
      <c r="K22" s="121">
        <f t="shared" si="1"/>
        <v>20.000399999999999</v>
      </c>
      <c r="L22" s="122">
        <f t="shared" si="2"/>
        <v>5.9</v>
      </c>
      <c r="M22" s="101">
        <v>0.88800000000000001</v>
      </c>
      <c r="N22" s="102">
        <f t="shared" si="3"/>
        <v>1.585</v>
      </c>
      <c r="O22" s="292"/>
      <c r="P22" s="262"/>
    </row>
    <row r="23" spans="1:16">
      <c r="D23" s="101" t="s">
        <v>806</v>
      </c>
      <c r="E23" s="101">
        <v>40.000900000000001</v>
      </c>
      <c r="F23" s="101">
        <v>1.071</v>
      </c>
      <c r="G23" s="101">
        <v>25</v>
      </c>
      <c r="H23" s="101">
        <v>28</v>
      </c>
      <c r="I23" s="101">
        <f t="shared" si="4"/>
        <v>26.5</v>
      </c>
      <c r="J23" s="101">
        <v>96.41</v>
      </c>
      <c r="K23" s="121">
        <f t="shared" si="1"/>
        <v>20.000499999999999</v>
      </c>
      <c r="L23" s="122">
        <f t="shared" si="2"/>
        <v>5.0999999999999996</v>
      </c>
      <c r="M23" s="101">
        <v>0.89800000000000002</v>
      </c>
      <c r="N23" s="102">
        <f t="shared" si="3"/>
        <v>1.8149999999999999</v>
      </c>
      <c r="O23" s="291">
        <f>(N24+N23)/2</f>
        <v>1.85</v>
      </c>
      <c r="P23" s="261">
        <f>(N24-N23)*100/O23</f>
        <v>4.1621621621621596</v>
      </c>
    </row>
    <row r="24" spans="1:16">
      <c r="E24" s="101">
        <v>40.000700000000002</v>
      </c>
      <c r="F24" s="101">
        <v>1.071</v>
      </c>
      <c r="G24" s="101">
        <v>26</v>
      </c>
      <c r="H24" s="101">
        <v>25</v>
      </c>
      <c r="I24" s="101">
        <f t="shared" si="4"/>
        <v>25.5</v>
      </c>
      <c r="J24" s="101">
        <v>96.41</v>
      </c>
      <c r="K24" s="121">
        <f t="shared" si="1"/>
        <v>20.000399999999999</v>
      </c>
      <c r="L24" s="122">
        <f t="shared" si="2"/>
        <v>4.9000000000000004</v>
      </c>
      <c r="M24" s="101">
        <v>0.90100000000000002</v>
      </c>
      <c r="N24" s="102">
        <f t="shared" si="3"/>
        <v>1.8919999999999999</v>
      </c>
      <c r="O24" s="292"/>
      <c r="P24" s="262"/>
    </row>
    <row r="25" spans="1:16">
      <c r="D25" s="101" t="s">
        <v>807</v>
      </c>
      <c r="E25" s="101">
        <v>40.0002</v>
      </c>
      <c r="F25" s="101">
        <f>42.85/40</f>
        <v>1.07125</v>
      </c>
      <c r="G25" s="101">
        <v>20.76</v>
      </c>
      <c r="H25" s="101">
        <v>19.8</v>
      </c>
      <c r="I25" s="101">
        <f t="shared" si="4"/>
        <v>20.28</v>
      </c>
      <c r="J25" s="101">
        <v>96.09</v>
      </c>
      <c r="K25" s="121">
        <f t="shared" si="1"/>
        <v>20.0001</v>
      </c>
      <c r="L25" s="122">
        <f t="shared" si="2"/>
        <v>3.9</v>
      </c>
      <c r="M25" s="101">
        <v>0.91400000000000003</v>
      </c>
      <c r="N25" s="102">
        <f t="shared" si="3"/>
        <v>2.4140000000000001</v>
      </c>
      <c r="O25" s="291">
        <f>(N26+N25)/2</f>
        <v>2.4</v>
      </c>
      <c r="P25" s="261">
        <f>(N26-N25)*100/O25</f>
        <v>-1.3333333333333299</v>
      </c>
    </row>
    <row r="26" spans="1:16">
      <c r="E26" s="101">
        <v>40.001199999999997</v>
      </c>
      <c r="F26" s="101">
        <v>1.071</v>
      </c>
      <c r="G26" s="101">
        <v>20.55</v>
      </c>
      <c r="H26" s="101">
        <v>20.55</v>
      </c>
      <c r="I26" s="101">
        <f t="shared" si="4"/>
        <v>20.55</v>
      </c>
      <c r="J26" s="101">
        <v>96.09</v>
      </c>
      <c r="K26" s="121">
        <f t="shared" si="1"/>
        <v>20.000599999999999</v>
      </c>
      <c r="L26" s="122">
        <f t="shared" si="2"/>
        <v>3.9</v>
      </c>
      <c r="M26" s="101">
        <v>0.91400000000000003</v>
      </c>
      <c r="N26" s="102">
        <f t="shared" si="3"/>
        <v>2.3820000000000001</v>
      </c>
      <c r="O26" s="292"/>
      <c r="P26" s="262"/>
    </row>
    <row r="27" spans="1:16">
      <c r="D27" s="101" t="s">
        <v>808</v>
      </c>
      <c r="E27" s="101">
        <v>40.0002</v>
      </c>
      <c r="F27" s="101">
        <v>1.071</v>
      </c>
      <c r="G27" s="101">
        <v>23</v>
      </c>
      <c r="H27" s="101">
        <v>22</v>
      </c>
      <c r="I27" s="101">
        <f t="shared" si="4"/>
        <v>22.5</v>
      </c>
      <c r="J27" s="101">
        <v>96.59</v>
      </c>
      <c r="K27" s="121">
        <f t="shared" si="1"/>
        <v>20.0001</v>
      </c>
      <c r="L27" s="122">
        <f t="shared" si="2"/>
        <v>4.3</v>
      </c>
      <c r="M27" s="101">
        <v>0.90800000000000003</v>
      </c>
      <c r="N27" s="102">
        <f t="shared" si="3"/>
        <v>2.161</v>
      </c>
      <c r="O27" s="291">
        <f>(N28+N27)/2</f>
        <v>2.19</v>
      </c>
      <c r="P27" s="261">
        <f>(N28-N27)*100/O27</f>
        <v>2.2374429223744299</v>
      </c>
    </row>
    <row r="28" spans="1:16">
      <c r="E28" s="101">
        <v>40.003500000000003</v>
      </c>
      <c r="F28" s="101">
        <v>1.071</v>
      </c>
      <c r="G28" s="101">
        <v>24</v>
      </c>
      <c r="H28" s="101">
        <v>20</v>
      </c>
      <c r="I28" s="101">
        <f t="shared" si="4"/>
        <v>22</v>
      </c>
      <c r="J28" s="101">
        <v>96.59</v>
      </c>
      <c r="K28" s="121">
        <f t="shared" si="1"/>
        <v>20.001799999999999</v>
      </c>
      <c r="L28" s="122">
        <f t="shared" si="2"/>
        <v>4.3</v>
      </c>
      <c r="M28" s="101">
        <v>0.90800000000000003</v>
      </c>
      <c r="N28" s="102">
        <f t="shared" si="3"/>
        <v>2.21</v>
      </c>
      <c r="O28" s="292"/>
      <c r="P28" s="262"/>
    </row>
    <row r="29" spans="1:16">
      <c r="D29" s="101" t="s">
        <v>809</v>
      </c>
      <c r="E29" s="101">
        <v>40.001600000000003</v>
      </c>
      <c r="F29" s="101">
        <v>1.0649999999999999</v>
      </c>
      <c r="G29" s="101">
        <v>20</v>
      </c>
      <c r="H29" s="101">
        <v>24.4</v>
      </c>
      <c r="I29" s="101">
        <f t="shared" si="4"/>
        <v>22.2</v>
      </c>
      <c r="J29" s="101">
        <v>96.3</v>
      </c>
      <c r="K29" s="121">
        <f t="shared" si="1"/>
        <v>20.000800000000002</v>
      </c>
      <c r="L29" s="122">
        <f t="shared" si="2"/>
        <v>4.3</v>
      </c>
      <c r="M29" s="101">
        <v>0.90800000000000003</v>
      </c>
      <c r="N29" s="102">
        <f t="shared" si="3"/>
        <v>2.1779999999999999</v>
      </c>
      <c r="O29" s="291">
        <f>(N30+N29)/2</f>
        <v>2.2000000000000002</v>
      </c>
      <c r="P29" s="261">
        <f>(N30-N29)*100/O29</f>
        <v>2.1363636363636398</v>
      </c>
    </row>
    <row r="30" spans="1:16">
      <c r="E30" s="101">
        <v>40</v>
      </c>
      <c r="F30" s="101">
        <v>1.0649999999999999</v>
      </c>
      <c r="G30" s="101">
        <v>20</v>
      </c>
      <c r="H30" s="101">
        <v>23.5</v>
      </c>
      <c r="I30" s="101">
        <f t="shared" si="4"/>
        <v>21.75</v>
      </c>
      <c r="J30" s="101">
        <v>96.3</v>
      </c>
      <c r="K30" s="121">
        <f t="shared" si="1"/>
        <v>20</v>
      </c>
      <c r="L30" s="122">
        <f t="shared" si="2"/>
        <v>4.2</v>
      </c>
      <c r="M30" s="101">
        <v>0.90900000000000003</v>
      </c>
      <c r="N30" s="102">
        <f t="shared" si="3"/>
        <v>2.2250000000000001</v>
      </c>
      <c r="O30" s="292"/>
      <c r="P30" s="262"/>
    </row>
    <row r="31" spans="1:16">
      <c r="D31" s="101" t="s">
        <v>810</v>
      </c>
      <c r="E31" s="101">
        <v>40.0002</v>
      </c>
      <c r="F31" s="101">
        <v>1.0649999999999999</v>
      </c>
      <c r="G31" s="101">
        <v>25</v>
      </c>
      <c r="H31" s="101">
        <v>25.5</v>
      </c>
      <c r="I31" s="101">
        <f t="shared" si="4"/>
        <v>25.25</v>
      </c>
      <c r="J31" s="101">
        <v>97.08</v>
      </c>
      <c r="K31" s="121">
        <f t="shared" si="1"/>
        <v>20.0001</v>
      </c>
      <c r="L31" s="122">
        <f t="shared" si="2"/>
        <v>4.9000000000000004</v>
      </c>
      <c r="M31" s="101">
        <v>0.90100000000000002</v>
      </c>
      <c r="N31" s="102">
        <f t="shared" si="3"/>
        <v>1.9</v>
      </c>
      <c r="O31" s="291">
        <f>(N32+N31)/2</f>
        <v>1.9</v>
      </c>
      <c r="P31" s="261">
        <f>(N32-N31)*100/O31</f>
        <v>0.42105263157894801</v>
      </c>
    </row>
    <row r="32" spans="1:16">
      <c r="E32" s="101">
        <v>40.001300000000001</v>
      </c>
      <c r="F32" s="101">
        <v>1.0649999999999999</v>
      </c>
      <c r="G32" s="101">
        <v>25</v>
      </c>
      <c r="H32" s="101">
        <v>25.3</v>
      </c>
      <c r="I32" s="101">
        <f t="shared" si="4"/>
        <v>25.15</v>
      </c>
      <c r="J32" s="101">
        <v>97.08</v>
      </c>
      <c r="K32" s="121">
        <f t="shared" si="1"/>
        <v>20.000699999999998</v>
      </c>
      <c r="L32" s="122">
        <f t="shared" si="2"/>
        <v>4.9000000000000004</v>
      </c>
      <c r="M32" s="101">
        <v>0.90100000000000002</v>
      </c>
      <c r="N32" s="102">
        <f t="shared" si="3"/>
        <v>1.9079999999999999</v>
      </c>
      <c r="O32" s="292"/>
      <c r="P32" s="262"/>
    </row>
    <row r="33" spans="3:17">
      <c r="D33" s="101" t="s">
        <v>811</v>
      </c>
      <c r="E33" s="101">
        <v>40.000500000000002</v>
      </c>
      <c r="F33" s="101">
        <v>1.0649999999999999</v>
      </c>
      <c r="G33" s="101">
        <v>20</v>
      </c>
      <c r="H33" s="101">
        <v>22.5</v>
      </c>
      <c r="I33" s="101">
        <f t="shared" si="4"/>
        <v>21.25</v>
      </c>
      <c r="J33" s="144">
        <v>96.26</v>
      </c>
      <c r="K33" s="121">
        <f t="shared" si="1"/>
        <v>20.000299999999999</v>
      </c>
      <c r="L33" s="122">
        <f t="shared" si="2"/>
        <v>4.0999999999999996</v>
      </c>
      <c r="M33" s="101">
        <v>0.90900000000000003</v>
      </c>
      <c r="N33" s="102">
        <f t="shared" si="3"/>
        <v>2.278</v>
      </c>
      <c r="O33" s="291">
        <f>(N34+N33)/2</f>
        <v>2.33</v>
      </c>
      <c r="P33" s="261">
        <f>(N34-N33)*100/O33</f>
        <v>4.8068669527896999</v>
      </c>
    </row>
    <row r="34" spans="3:17">
      <c r="E34" s="101">
        <v>40.0002</v>
      </c>
      <c r="F34" s="101">
        <v>1.0649999999999999</v>
      </c>
      <c r="G34" s="101">
        <v>20</v>
      </c>
      <c r="H34" s="101">
        <v>20.6</v>
      </c>
      <c r="I34" s="101">
        <f t="shared" si="4"/>
        <v>20.3</v>
      </c>
      <c r="J34" s="144">
        <v>96.26</v>
      </c>
      <c r="K34" s="121">
        <f t="shared" ref="K34:K65" si="5">E34/200*100</f>
        <v>20.0001</v>
      </c>
      <c r="L34" s="122">
        <f t="shared" ref="L34:L65" si="6">K34*J34*I34/10000</f>
        <v>3.9</v>
      </c>
      <c r="M34" s="101">
        <v>0.91100000000000003</v>
      </c>
      <c r="N34" s="102">
        <f t="shared" ref="N34:N65" si="7">1000*M34*F34/(K34*I34)</f>
        <v>2.39</v>
      </c>
      <c r="O34" s="292"/>
      <c r="P34" s="262"/>
    </row>
    <row r="35" spans="3:17">
      <c r="D35" s="101" t="s">
        <v>812</v>
      </c>
      <c r="E35" s="101">
        <v>40.002600000000001</v>
      </c>
      <c r="F35" s="101">
        <v>1.0649999999999999</v>
      </c>
      <c r="G35" s="101">
        <v>20</v>
      </c>
      <c r="H35" s="101">
        <v>19.5</v>
      </c>
      <c r="I35" s="101">
        <f t="shared" si="4"/>
        <v>19.75</v>
      </c>
      <c r="J35" s="101">
        <v>96.64</v>
      </c>
      <c r="K35" s="121">
        <f t="shared" si="5"/>
        <v>20.001300000000001</v>
      </c>
      <c r="L35" s="122">
        <f t="shared" si="6"/>
        <v>3.8</v>
      </c>
      <c r="M35" s="101">
        <v>0.91400000000000003</v>
      </c>
      <c r="N35" s="102">
        <f t="shared" si="7"/>
        <v>2.464</v>
      </c>
      <c r="O35" s="291">
        <f>(N36+N35)/2</f>
        <v>2.42</v>
      </c>
      <c r="P35" s="261">
        <f>(N36-N35)*100/O35</f>
        <v>-3.9256198347107301</v>
      </c>
    </row>
    <row r="36" spans="3:17">
      <c r="E36" s="101">
        <v>40.005899999999997</v>
      </c>
      <c r="F36" s="101">
        <v>1.0649999999999999</v>
      </c>
      <c r="G36" s="101">
        <v>20</v>
      </c>
      <c r="H36" s="101">
        <v>21</v>
      </c>
      <c r="I36" s="101">
        <f t="shared" si="4"/>
        <v>20.5</v>
      </c>
      <c r="J36" s="101">
        <v>96.64</v>
      </c>
      <c r="K36" s="121">
        <f t="shared" si="5"/>
        <v>20.003</v>
      </c>
      <c r="L36" s="122">
        <f t="shared" si="6"/>
        <v>4</v>
      </c>
      <c r="M36" s="101">
        <v>0.91200000000000003</v>
      </c>
      <c r="N36" s="102">
        <f t="shared" si="7"/>
        <v>2.3690000000000002</v>
      </c>
      <c r="O36" s="292"/>
      <c r="P36" s="262"/>
    </row>
    <row r="37" spans="3:17">
      <c r="D37" s="101" t="s">
        <v>813</v>
      </c>
      <c r="E37" s="101">
        <v>40.002499999999998</v>
      </c>
      <c r="F37" s="101">
        <v>1.0649999999999999</v>
      </c>
      <c r="G37" s="101">
        <v>24</v>
      </c>
      <c r="H37" s="101">
        <v>25</v>
      </c>
      <c r="I37" s="101">
        <f t="shared" si="4"/>
        <v>24.5</v>
      </c>
      <c r="J37" s="101">
        <v>97.05</v>
      </c>
      <c r="K37" s="121">
        <f t="shared" si="5"/>
        <v>20.001300000000001</v>
      </c>
      <c r="L37" s="122">
        <f t="shared" si="6"/>
        <v>4.8</v>
      </c>
      <c r="M37" s="101">
        <v>0.90200000000000002</v>
      </c>
      <c r="N37" s="102">
        <f t="shared" si="7"/>
        <v>1.96</v>
      </c>
      <c r="O37" s="291">
        <f>(N38+N37)/2</f>
        <v>1.94</v>
      </c>
      <c r="P37" s="261">
        <f>(N38-N37)*100/O37</f>
        <v>-2.1134020618556701</v>
      </c>
      <c r="Q37" s="101">
        <v>1.98</v>
      </c>
    </row>
    <row r="38" spans="3:17">
      <c r="E38" s="101">
        <v>40.001399999999997</v>
      </c>
      <c r="F38" s="101">
        <v>1.0649999999999999</v>
      </c>
      <c r="G38" s="101">
        <v>25</v>
      </c>
      <c r="H38" s="101">
        <v>25</v>
      </c>
      <c r="I38" s="101">
        <f t="shared" si="4"/>
        <v>25</v>
      </c>
      <c r="J38" s="101">
        <v>97.05</v>
      </c>
      <c r="K38" s="121">
        <f t="shared" si="5"/>
        <v>20.000699999999998</v>
      </c>
      <c r="L38" s="122">
        <f t="shared" si="6"/>
        <v>4.9000000000000004</v>
      </c>
      <c r="M38" s="101">
        <v>0.90100000000000002</v>
      </c>
      <c r="N38" s="102">
        <f t="shared" si="7"/>
        <v>1.919</v>
      </c>
      <c r="O38" s="292"/>
      <c r="P38" s="262"/>
    </row>
    <row r="39" spans="3:17">
      <c r="D39" s="101" t="s">
        <v>814</v>
      </c>
      <c r="E39" s="101">
        <v>40.0015</v>
      </c>
      <c r="F39" s="101">
        <v>1.0649999999999999</v>
      </c>
      <c r="G39" s="101">
        <v>20</v>
      </c>
      <c r="H39" s="101">
        <v>21</v>
      </c>
      <c r="I39" s="101">
        <f t="shared" si="4"/>
        <v>20.5</v>
      </c>
      <c r="J39" s="101">
        <v>96</v>
      </c>
      <c r="K39" s="121">
        <f t="shared" si="5"/>
        <v>20.000800000000002</v>
      </c>
      <c r="L39" s="122">
        <f t="shared" si="6"/>
        <v>3.9</v>
      </c>
      <c r="M39" s="101">
        <v>0.91100000000000003</v>
      </c>
      <c r="N39" s="102">
        <f t="shared" si="7"/>
        <v>2.3660000000000001</v>
      </c>
      <c r="O39" s="291">
        <f>(N40+N39)/2</f>
        <v>2.4</v>
      </c>
      <c r="P39" s="261">
        <f>(N40-N39)*100/O39</f>
        <v>2.7916666666666599</v>
      </c>
    </row>
    <row r="40" spans="3:17">
      <c r="E40" s="101">
        <v>40.002600000000001</v>
      </c>
      <c r="F40" s="101">
        <v>1.0649999999999999</v>
      </c>
      <c r="G40" s="101">
        <v>20</v>
      </c>
      <c r="H40" s="101">
        <v>20</v>
      </c>
      <c r="I40" s="101">
        <f t="shared" si="4"/>
        <v>20</v>
      </c>
      <c r="J40" s="101">
        <v>96</v>
      </c>
      <c r="K40" s="121">
        <f t="shared" si="5"/>
        <v>20.001300000000001</v>
      </c>
      <c r="L40" s="122">
        <f t="shared" si="6"/>
        <v>3.8</v>
      </c>
      <c r="M40" s="101">
        <v>0.91400000000000003</v>
      </c>
      <c r="N40" s="102">
        <f t="shared" si="7"/>
        <v>2.4329999999999998</v>
      </c>
      <c r="O40" s="292"/>
      <c r="P40" s="262"/>
    </row>
    <row r="41" spans="3:17">
      <c r="C41" s="144"/>
      <c r="D41" s="281" t="s">
        <v>815</v>
      </c>
      <c r="E41" s="101">
        <v>40.003500000000003</v>
      </c>
      <c r="F41" s="101">
        <v>1.0649999999999999</v>
      </c>
      <c r="G41" s="101">
        <v>3</v>
      </c>
      <c r="H41" s="101">
        <v>3.5</v>
      </c>
      <c r="I41" s="101">
        <f t="shared" si="4"/>
        <v>3.25</v>
      </c>
      <c r="J41" s="101">
        <v>80.209999999999994</v>
      </c>
      <c r="K41" s="121">
        <f t="shared" si="5"/>
        <v>20.001799999999999</v>
      </c>
      <c r="L41" s="122">
        <f t="shared" si="6"/>
        <v>0.5</v>
      </c>
      <c r="M41" s="101">
        <v>0.98399999999999999</v>
      </c>
      <c r="N41" s="102">
        <f t="shared" si="7"/>
        <v>16.120999999999999</v>
      </c>
      <c r="O41" s="291">
        <f>(N42+N41)/2</f>
        <v>16.25</v>
      </c>
      <c r="P41" s="261">
        <f>(N42-N41)*100/O41</f>
        <v>1.55076923076925</v>
      </c>
    </row>
    <row r="42" spans="3:17">
      <c r="C42" s="145"/>
      <c r="D42" s="282"/>
      <c r="E42" s="101">
        <v>40.003599999999999</v>
      </c>
      <c r="F42" s="101">
        <v>1.0649999999999999</v>
      </c>
      <c r="G42" s="101">
        <v>3</v>
      </c>
      <c r="H42" s="101">
        <v>3.4</v>
      </c>
      <c r="I42" s="101">
        <f t="shared" si="4"/>
        <v>3.2</v>
      </c>
      <c r="J42" s="101">
        <v>80.209999999999994</v>
      </c>
      <c r="K42" s="121">
        <f t="shared" si="5"/>
        <v>20.001799999999999</v>
      </c>
      <c r="L42" s="122">
        <f t="shared" si="6"/>
        <v>0.5</v>
      </c>
      <c r="M42" s="101">
        <v>0.98399999999999999</v>
      </c>
      <c r="N42" s="102">
        <f t="shared" si="7"/>
        <v>16.373000000000001</v>
      </c>
      <c r="O42" s="292"/>
      <c r="P42" s="262"/>
    </row>
    <row r="43" spans="3:17">
      <c r="C43" s="144"/>
      <c r="D43" s="281" t="s">
        <v>816</v>
      </c>
      <c r="E43" s="101">
        <v>40.002800000000001</v>
      </c>
      <c r="F43" s="101">
        <v>1.0649999999999999</v>
      </c>
      <c r="G43" s="101">
        <v>3</v>
      </c>
      <c r="H43" s="101">
        <v>3.4</v>
      </c>
      <c r="I43" s="148">
        <f t="shared" si="4"/>
        <v>3.2</v>
      </c>
      <c r="J43" s="101">
        <v>80.239999999999995</v>
      </c>
      <c r="K43" s="121">
        <f t="shared" si="5"/>
        <v>20.0014</v>
      </c>
      <c r="L43" s="122">
        <f t="shared" si="6"/>
        <v>0.5</v>
      </c>
      <c r="M43" s="101">
        <v>0.98399999999999999</v>
      </c>
      <c r="N43" s="102">
        <f t="shared" si="7"/>
        <v>16.373000000000001</v>
      </c>
      <c r="O43" s="291">
        <f>(N44+N43)/2</f>
        <v>16.37</v>
      </c>
      <c r="P43" s="261">
        <f>(N44-N43)*100/O43</f>
        <v>-1.8326206475260301E-2</v>
      </c>
    </row>
    <row r="44" spans="3:17">
      <c r="C44" s="145"/>
      <c r="D44" s="282"/>
      <c r="E44" s="101">
        <v>40.009599999999999</v>
      </c>
      <c r="F44" s="101">
        <v>1.0649999999999999</v>
      </c>
      <c r="G44" s="101">
        <v>3</v>
      </c>
      <c r="H44" s="101">
        <v>3.4</v>
      </c>
      <c r="I44" s="148">
        <f t="shared" ref="I44:I60" si="8">(G44+H44)/2</f>
        <v>3.2</v>
      </c>
      <c r="J44" s="101">
        <v>80.239999999999995</v>
      </c>
      <c r="K44" s="121">
        <f t="shared" si="5"/>
        <v>20.004799999999999</v>
      </c>
      <c r="L44" s="122">
        <f t="shared" si="6"/>
        <v>0.5</v>
      </c>
      <c r="M44" s="101">
        <v>0.98399999999999999</v>
      </c>
      <c r="N44" s="102">
        <f t="shared" si="7"/>
        <v>16.37</v>
      </c>
      <c r="O44" s="292"/>
      <c r="P44" s="262"/>
    </row>
    <row r="45" spans="3:17">
      <c r="C45" s="144"/>
      <c r="D45" s="261" t="s">
        <v>817</v>
      </c>
      <c r="E45" s="101">
        <v>40.002499999999998</v>
      </c>
      <c r="F45" s="101">
        <v>1.0649999999999999</v>
      </c>
      <c r="G45" s="101">
        <v>20</v>
      </c>
      <c r="H45" s="101">
        <v>22</v>
      </c>
      <c r="I45" s="101">
        <f t="shared" si="8"/>
        <v>21</v>
      </c>
      <c r="J45" s="101">
        <v>95.68</v>
      </c>
      <c r="K45" s="121">
        <f t="shared" si="5"/>
        <v>20.001300000000001</v>
      </c>
      <c r="L45" s="122">
        <f t="shared" si="6"/>
        <v>4</v>
      </c>
      <c r="M45" s="101">
        <v>0.91200000000000003</v>
      </c>
      <c r="N45" s="102">
        <f t="shared" si="7"/>
        <v>2.3119999999999998</v>
      </c>
      <c r="O45" s="291">
        <f>(N46+N45)/2</f>
        <v>2.2799999999999998</v>
      </c>
      <c r="P45" s="261">
        <f>(N46-N45)*100/O45</f>
        <v>-2.6754385964912299</v>
      </c>
    </row>
    <row r="46" spans="3:17">
      <c r="C46" s="145"/>
      <c r="D46" s="262"/>
      <c r="E46" s="101">
        <v>40.005200000000002</v>
      </c>
      <c r="F46" s="101">
        <v>1.0649999999999999</v>
      </c>
      <c r="G46" s="101">
        <v>20</v>
      </c>
      <c r="H46" s="101">
        <v>23</v>
      </c>
      <c r="I46" s="101">
        <f t="shared" si="8"/>
        <v>21.5</v>
      </c>
      <c r="J46" s="101">
        <v>95.68</v>
      </c>
      <c r="K46" s="121">
        <f t="shared" si="5"/>
        <v>20.002600000000001</v>
      </c>
      <c r="L46" s="122">
        <f t="shared" si="6"/>
        <v>4.0999999999999996</v>
      </c>
      <c r="M46" s="101">
        <v>0.90900000000000003</v>
      </c>
      <c r="N46" s="102">
        <f t="shared" si="7"/>
        <v>2.2509999999999999</v>
      </c>
      <c r="O46" s="292"/>
      <c r="P46" s="262"/>
    </row>
    <row r="47" spans="3:17">
      <c r="C47" s="144"/>
      <c r="D47" s="261" t="s">
        <v>818</v>
      </c>
      <c r="E47" s="101">
        <v>40.002099999999999</v>
      </c>
      <c r="F47" s="101">
        <v>1.0649999999999999</v>
      </c>
      <c r="G47" s="101">
        <v>22</v>
      </c>
      <c r="H47" s="101">
        <v>21</v>
      </c>
      <c r="I47" s="101">
        <f t="shared" si="8"/>
        <v>21.5</v>
      </c>
      <c r="J47" s="101">
        <v>96.74</v>
      </c>
      <c r="K47" s="121">
        <f t="shared" si="5"/>
        <v>20.001100000000001</v>
      </c>
      <c r="L47" s="122">
        <f t="shared" si="6"/>
        <v>4.2</v>
      </c>
      <c r="M47" s="101">
        <v>0.90900000000000003</v>
      </c>
      <c r="N47" s="102">
        <f t="shared" si="7"/>
        <v>2.2509999999999999</v>
      </c>
      <c r="O47" s="291">
        <f>(N48+N47)/2</f>
        <v>2.2000000000000002</v>
      </c>
      <c r="P47" s="261">
        <f>(N48-N47)*100/O47</f>
        <v>-4.7727272727272698</v>
      </c>
    </row>
    <row r="48" spans="3:17">
      <c r="C48" s="145"/>
      <c r="D48" s="262"/>
      <c r="E48" s="101">
        <v>40.0032</v>
      </c>
      <c r="F48" s="101">
        <v>1.0649999999999999</v>
      </c>
      <c r="G48" s="101">
        <v>22</v>
      </c>
      <c r="H48" s="101">
        <v>23</v>
      </c>
      <c r="I48" s="101">
        <f t="shared" si="8"/>
        <v>22.5</v>
      </c>
      <c r="J48" s="101">
        <v>96.74</v>
      </c>
      <c r="K48" s="121">
        <f t="shared" si="5"/>
        <v>20.0016</v>
      </c>
      <c r="L48" s="122">
        <f t="shared" si="6"/>
        <v>4.4000000000000004</v>
      </c>
      <c r="M48" s="101">
        <v>0.90700000000000003</v>
      </c>
      <c r="N48" s="102">
        <f t="shared" si="7"/>
        <v>2.1459999999999999</v>
      </c>
      <c r="O48" s="292"/>
      <c r="P48" s="262"/>
    </row>
    <row r="49" spans="3:16">
      <c r="C49" s="144"/>
      <c r="D49" s="261" t="s">
        <v>819</v>
      </c>
      <c r="E49" s="101">
        <v>40.004899999999999</v>
      </c>
      <c r="F49" s="101">
        <v>1.0649999999999999</v>
      </c>
      <c r="G49" s="101">
        <v>27</v>
      </c>
      <c r="H49" s="101">
        <v>23</v>
      </c>
      <c r="I49" s="101">
        <f t="shared" si="8"/>
        <v>25</v>
      </c>
      <c r="J49" s="101">
        <v>96.34</v>
      </c>
      <c r="K49" s="121">
        <f t="shared" si="5"/>
        <v>20.002500000000001</v>
      </c>
      <c r="L49" s="122">
        <f t="shared" si="6"/>
        <v>4.8</v>
      </c>
      <c r="M49" s="101">
        <v>0.90200000000000002</v>
      </c>
      <c r="N49" s="102">
        <f t="shared" si="7"/>
        <v>1.921</v>
      </c>
      <c r="O49" s="291">
        <f>(N50+N49)/2</f>
        <v>1.94</v>
      </c>
      <c r="P49" s="261">
        <f>(N50-N49)*100/O49</f>
        <v>2.1649484536082499</v>
      </c>
    </row>
    <row r="50" spans="3:16">
      <c r="C50" s="145"/>
      <c r="D50" s="262"/>
      <c r="E50" s="101">
        <v>40.002099999999999</v>
      </c>
      <c r="F50" s="101">
        <v>1.0649999999999999</v>
      </c>
      <c r="G50" s="101">
        <v>25</v>
      </c>
      <c r="H50" s="101">
        <v>24</v>
      </c>
      <c r="I50" s="101">
        <f t="shared" si="8"/>
        <v>24.5</v>
      </c>
      <c r="J50" s="101">
        <v>96.34</v>
      </c>
      <c r="K50" s="121">
        <f t="shared" si="5"/>
        <v>20.001100000000001</v>
      </c>
      <c r="L50" s="122">
        <f t="shared" si="6"/>
        <v>4.7</v>
      </c>
      <c r="M50" s="101">
        <v>0.90300000000000002</v>
      </c>
      <c r="N50" s="102">
        <f t="shared" si="7"/>
        <v>1.9630000000000001</v>
      </c>
      <c r="O50" s="292"/>
      <c r="P50" s="262"/>
    </row>
    <row r="51" spans="3:16">
      <c r="C51" s="144"/>
      <c r="D51" s="261" t="s">
        <v>820</v>
      </c>
      <c r="E51" s="101">
        <v>40.002499999999998</v>
      </c>
      <c r="F51" s="101">
        <v>1.0649999999999999</v>
      </c>
      <c r="G51" s="101">
        <v>22</v>
      </c>
      <c r="H51" s="101">
        <v>21.6</v>
      </c>
      <c r="I51" s="101">
        <f t="shared" si="8"/>
        <v>21.8</v>
      </c>
      <c r="J51" s="101">
        <v>95.32</v>
      </c>
      <c r="K51" s="121">
        <f t="shared" si="5"/>
        <v>20.001300000000001</v>
      </c>
      <c r="L51" s="122">
        <f t="shared" si="6"/>
        <v>4.2</v>
      </c>
      <c r="M51" s="101">
        <v>0.90900000000000003</v>
      </c>
      <c r="N51" s="102">
        <f t="shared" si="7"/>
        <v>2.2200000000000002</v>
      </c>
      <c r="O51" s="291">
        <f>(N52+N51)/2</f>
        <v>2.19</v>
      </c>
      <c r="P51" s="261">
        <f>(N52-N51)*100/O51</f>
        <v>-2.8310502283105201</v>
      </c>
    </row>
    <row r="52" spans="3:16">
      <c r="C52" s="145"/>
      <c r="D52" s="262"/>
      <c r="E52" s="101">
        <v>40.0032</v>
      </c>
      <c r="F52" s="101">
        <v>1.0649999999999999</v>
      </c>
      <c r="G52" s="101">
        <v>23</v>
      </c>
      <c r="H52" s="101">
        <v>21.8</v>
      </c>
      <c r="I52" s="101">
        <f t="shared" si="8"/>
        <v>22.4</v>
      </c>
      <c r="J52" s="101">
        <v>95.32</v>
      </c>
      <c r="K52" s="121">
        <f t="shared" si="5"/>
        <v>20.0016</v>
      </c>
      <c r="L52" s="122">
        <f t="shared" si="6"/>
        <v>4.3</v>
      </c>
      <c r="M52" s="101">
        <v>0.90800000000000003</v>
      </c>
      <c r="N52" s="102">
        <f t="shared" si="7"/>
        <v>2.1579999999999999</v>
      </c>
      <c r="O52" s="292"/>
      <c r="P52" s="262"/>
    </row>
    <row r="53" spans="3:16">
      <c r="C53" s="144"/>
      <c r="D53" s="261" t="s">
        <v>821</v>
      </c>
      <c r="E53" s="101">
        <v>40.002800000000001</v>
      </c>
      <c r="F53" s="101">
        <v>1.0649999999999999</v>
      </c>
      <c r="G53" s="101">
        <v>22</v>
      </c>
      <c r="H53" s="101">
        <v>27.5</v>
      </c>
      <c r="I53" s="101">
        <f t="shared" si="8"/>
        <v>24.75</v>
      </c>
      <c r="J53" s="101">
        <v>95.6</v>
      </c>
      <c r="K53" s="121">
        <f t="shared" si="5"/>
        <v>20.0014</v>
      </c>
      <c r="L53" s="122">
        <f t="shared" si="6"/>
        <v>4.7</v>
      </c>
      <c r="M53" s="101">
        <v>0.90300000000000002</v>
      </c>
      <c r="N53" s="102">
        <f t="shared" si="7"/>
        <v>1.9430000000000001</v>
      </c>
      <c r="O53" s="291">
        <f>(N54+N53)/2</f>
        <v>1.94</v>
      </c>
      <c r="P53" s="261">
        <f>(N54-N53)*100/O53</f>
        <v>-0.20618556701030899</v>
      </c>
    </row>
    <row r="54" spans="3:16">
      <c r="C54" s="145"/>
      <c r="D54" s="262"/>
      <c r="E54" s="101">
        <v>40.0032</v>
      </c>
      <c r="F54" s="101">
        <v>1.0649999999999999</v>
      </c>
      <c r="G54" s="101">
        <v>24</v>
      </c>
      <c r="H54" s="101">
        <v>25.6</v>
      </c>
      <c r="I54" s="101">
        <f t="shared" si="8"/>
        <v>24.8</v>
      </c>
      <c r="J54" s="101">
        <v>95.6</v>
      </c>
      <c r="K54" s="121">
        <f t="shared" si="5"/>
        <v>20.0016</v>
      </c>
      <c r="L54" s="122">
        <f t="shared" si="6"/>
        <v>4.7</v>
      </c>
      <c r="M54" s="101">
        <v>0.90300000000000002</v>
      </c>
      <c r="N54" s="102">
        <f t="shared" si="7"/>
        <v>1.9390000000000001</v>
      </c>
      <c r="O54" s="292"/>
      <c r="P54" s="262"/>
    </row>
    <row r="55" spans="3:16">
      <c r="C55" s="144"/>
      <c r="D55" s="261" t="s">
        <v>822</v>
      </c>
      <c r="E55" s="101">
        <v>40.002099999999999</v>
      </c>
      <c r="F55" s="101">
        <v>1.0649999999999999</v>
      </c>
      <c r="G55" s="101">
        <v>25</v>
      </c>
      <c r="H55" s="101">
        <v>22</v>
      </c>
      <c r="I55" s="101">
        <f t="shared" si="8"/>
        <v>23.5</v>
      </c>
      <c r="J55" s="101">
        <v>96.46</v>
      </c>
      <c r="K55" s="121">
        <f t="shared" si="5"/>
        <v>20.001100000000001</v>
      </c>
      <c r="L55" s="122">
        <f t="shared" si="6"/>
        <v>4.5</v>
      </c>
      <c r="M55" s="101">
        <v>0.90600000000000003</v>
      </c>
      <c r="N55" s="102">
        <f t="shared" si="7"/>
        <v>2.0529999999999999</v>
      </c>
      <c r="O55" s="291">
        <f>(N56+N55)/2</f>
        <v>2.0299999999999998</v>
      </c>
      <c r="P55" s="261">
        <f>(N56-N55)*100/O55</f>
        <v>-2.3152709359606001</v>
      </c>
    </row>
    <row r="56" spans="3:16">
      <c r="C56" s="145"/>
      <c r="D56" s="262"/>
      <c r="E56" s="101">
        <v>40.003599999999999</v>
      </c>
      <c r="F56" s="101">
        <v>1.0649999999999999</v>
      </c>
      <c r="G56" s="101">
        <v>23</v>
      </c>
      <c r="H56" s="101">
        <v>25</v>
      </c>
      <c r="I56" s="101">
        <f t="shared" si="8"/>
        <v>24</v>
      </c>
      <c r="J56" s="101">
        <v>96.46</v>
      </c>
      <c r="K56" s="121">
        <f t="shared" si="5"/>
        <v>20.001799999999999</v>
      </c>
      <c r="L56" s="122">
        <f t="shared" si="6"/>
        <v>4.5999999999999996</v>
      </c>
      <c r="M56" s="101">
        <v>0.90400000000000003</v>
      </c>
      <c r="N56" s="102">
        <f t="shared" si="7"/>
        <v>2.0059999999999998</v>
      </c>
      <c r="O56" s="292"/>
      <c r="P56" s="262"/>
    </row>
    <row r="57" spans="3:16" ht="15">
      <c r="C57" s="144"/>
      <c r="D57" s="261" t="s">
        <v>823</v>
      </c>
      <c r="E57" s="101">
        <v>40.002499999999998</v>
      </c>
      <c r="F57" s="101">
        <v>1.0649999999999999</v>
      </c>
      <c r="G57" s="101">
        <v>22</v>
      </c>
      <c r="H57" s="101">
        <v>25</v>
      </c>
      <c r="I57" s="101">
        <f t="shared" si="8"/>
        <v>23.5</v>
      </c>
      <c r="J57" s="101">
        <v>96.45</v>
      </c>
      <c r="K57" s="149">
        <f t="shared" si="5"/>
        <v>20.001300000000001</v>
      </c>
      <c r="L57" s="122">
        <f t="shared" si="6"/>
        <v>4.5</v>
      </c>
      <c r="M57" s="101">
        <v>0.90600000000000003</v>
      </c>
      <c r="N57" s="102">
        <f t="shared" si="7"/>
        <v>2.0529999999999999</v>
      </c>
      <c r="O57" s="291">
        <f>(N58+N57)/2</f>
        <v>2.08</v>
      </c>
      <c r="P57" s="261">
        <f>(N58-N57)*100/O57</f>
        <v>2.2596153846153899</v>
      </c>
    </row>
    <row r="58" spans="3:16">
      <c r="C58" s="145"/>
      <c r="D58" s="262"/>
      <c r="E58" s="101">
        <v>40.003599999999999</v>
      </c>
      <c r="F58" s="101">
        <v>1.0649999999999999</v>
      </c>
      <c r="G58" s="101">
        <v>22</v>
      </c>
      <c r="H58" s="101">
        <v>24</v>
      </c>
      <c r="I58" s="101">
        <f t="shared" si="8"/>
        <v>23</v>
      </c>
      <c r="J58" s="101">
        <v>96.45</v>
      </c>
      <c r="K58" s="121">
        <f t="shared" si="5"/>
        <v>20.001799999999999</v>
      </c>
      <c r="L58" s="122">
        <f t="shared" si="6"/>
        <v>4.4000000000000004</v>
      </c>
      <c r="M58" s="101">
        <v>0.90700000000000003</v>
      </c>
      <c r="N58" s="102">
        <f t="shared" si="7"/>
        <v>2.1</v>
      </c>
      <c r="O58" s="292"/>
      <c r="P58" s="262"/>
    </row>
    <row r="59" spans="3:16">
      <c r="C59" s="144"/>
      <c r="D59" s="261" t="s">
        <v>824</v>
      </c>
      <c r="E59" s="101">
        <v>40.0017</v>
      </c>
      <c r="F59" s="101">
        <v>1.0649999999999999</v>
      </c>
      <c r="G59" s="101">
        <v>8.94</v>
      </c>
      <c r="H59" s="101">
        <v>8.9</v>
      </c>
      <c r="I59" s="101">
        <f t="shared" si="8"/>
        <v>8.92</v>
      </c>
      <c r="J59" s="101">
        <v>92.72</v>
      </c>
      <c r="K59" s="121">
        <f t="shared" si="5"/>
        <v>20.000900000000001</v>
      </c>
      <c r="L59" s="122">
        <f t="shared" si="6"/>
        <v>1.7</v>
      </c>
      <c r="M59" s="101">
        <v>0.95399999999999996</v>
      </c>
      <c r="N59" s="102">
        <f t="shared" si="7"/>
        <v>5.6950000000000003</v>
      </c>
      <c r="O59" s="291">
        <f>(N60+N59)/2</f>
        <v>5.73</v>
      </c>
      <c r="P59" s="261">
        <f>(N60-N59)*100/O59</f>
        <v>1.0994764397905701</v>
      </c>
    </row>
    <row r="60" spans="3:16">
      <c r="C60" s="145"/>
      <c r="D60" s="262"/>
      <c r="E60" s="101">
        <v>40.000500000000002</v>
      </c>
      <c r="F60" s="101">
        <v>1.0649999999999999</v>
      </c>
      <c r="G60" s="101">
        <v>8.8000000000000007</v>
      </c>
      <c r="H60" s="101">
        <v>8.9</v>
      </c>
      <c r="I60" s="101">
        <f t="shared" si="8"/>
        <v>8.85</v>
      </c>
      <c r="J60" s="101">
        <v>92.72</v>
      </c>
      <c r="K60" s="121">
        <f t="shared" si="5"/>
        <v>20.000299999999999</v>
      </c>
      <c r="L60" s="122">
        <f t="shared" si="6"/>
        <v>1.6</v>
      </c>
      <c r="M60" s="101">
        <v>0.95699999999999996</v>
      </c>
      <c r="N60" s="102">
        <f t="shared" si="7"/>
        <v>5.758</v>
      </c>
      <c r="O60" s="292"/>
      <c r="P60" s="262"/>
    </row>
    <row r="61" spans="3:16">
      <c r="C61" s="144"/>
      <c r="D61" s="261" t="s">
        <v>824</v>
      </c>
      <c r="E61" s="101">
        <v>40.002400000000002</v>
      </c>
      <c r="F61" s="101">
        <v>1.0649999999999999</v>
      </c>
      <c r="G61" s="101">
        <v>8.9700000000000006</v>
      </c>
      <c r="H61" s="101">
        <v>8.85</v>
      </c>
      <c r="I61" s="101">
        <v>8.91</v>
      </c>
      <c r="J61" s="101">
        <v>92.59</v>
      </c>
      <c r="K61" s="121">
        <f t="shared" si="5"/>
        <v>20.001200000000001</v>
      </c>
      <c r="L61" s="122">
        <f t="shared" si="6"/>
        <v>1.7</v>
      </c>
      <c r="M61" s="101">
        <v>0.95399999999999996</v>
      </c>
      <c r="N61" s="102">
        <f t="shared" si="7"/>
        <v>5.7009999999999996</v>
      </c>
      <c r="O61" s="291">
        <f>(N62+N61)/2</f>
        <v>5.67</v>
      </c>
      <c r="P61" s="261">
        <f>(N62-N61)*100/O61</f>
        <v>-1.005291005291</v>
      </c>
    </row>
    <row r="62" spans="3:16">
      <c r="C62" s="145"/>
      <c r="D62" s="262"/>
      <c r="E62" s="101">
        <v>40.002600000000001</v>
      </c>
      <c r="F62" s="101">
        <v>1.0649999999999999</v>
      </c>
      <c r="G62" s="101">
        <v>8.9</v>
      </c>
      <c r="H62" s="101">
        <v>9.1</v>
      </c>
      <c r="I62" s="101">
        <f>(G62+H62)/2</f>
        <v>9</v>
      </c>
      <c r="J62" s="101">
        <v>92.59</v>
      </c>
      <c r="K62" s="121">
        <f t="shared" si="5"/>
        <v>20.001300000000001</v>
      </c>
      <c r="L62" s="122">
        <f t="shared" si="6"/>
        <v>1.7</v>
      </c>
      <c r="M62" s="101">
        <v>0.95399999999999996</v>
      </c>
      <c r="N62" s="102">
        <f t="shared" si="7"/>
        <v>5.6440000000000001</v>
      </c>
      <c r="O62" s="292"/>
      <c r="P62" s="262"/>
    </row>
    <row r="63" spans="3:16">
      <c r="C63" s="144"/>
      <c r="D63" s="261" t="s">
        <v>825</v>
      </c>
      <c r="E63" s="101">
        <v>40.002499999999998</v>
      </c>
      <c r="F63" s="101">
        <v>1.0529999999999999</v>
      </c>
      <c r="G63" s="101">
        <v>25</v>
      </c>
      <c r="H63" s="101">
        <v>28</v>
      </c>
      <c r="I63" s="101">
        <f>(G63+H63)/2</f>
        <v>26.5</v>
      </c>
      <c r="J63" s="101">
        <v>95.49</v>
      </c>
      <c r="K63" s="121">
        <f t="shared" si="5"/>
        <v>20.001300000000001</v>
      </c>
      <c r="L63" s="122">
        <f t="shared" si="6"/>
        <v>5.0999999999999996</v>
      </c>
      <c r="M63" s="101">
        <v>0.89800000000000002</v>
      </c>
      <c r="N63" s="102">
        <f t="shared" si="7"/>
        <v>1.784</v>
      </c>
      <c r="O63" s="291">
        <f>(N64+N63)/2</f>
        <v>1.78</v>
      </c>
      <c r="P63" s="261">
        <f>(N64-N63)*100/O63</f>
        <v>0</v>
      </c>
    </row>
    <row r="64" spans="3:16">
      <c r="C64" s="145"/>
      <c r="D64" s="262"/>
      <c r="E64" s="101">
        <v>40.003900000000002</v>
      </c>
      <c r="F64" s="101">
        <v>1.0529999999999999</v>
      </c>
      <c r="G64" s="101">
        <v>28</v>
      </c>
      <c r="H64" s="101">
        <v>25</v>
      </c>
      <c r="I64" s="101">
        <f>(G64+H64)/2</f>
        <v>26.5</v>
      </c>
      <c r="J64" s="101">
        <v>95.49</v>
      </c>
      <c r="K64" s="121">
        <f t="shared" si="5"/>
        <v>20.001999999999999</v>
      </c>
      <c r="L64" s="122">
        <f t="shared" si="6"/>
        <v>5.0999999999999996</v>
      </c>
      <c r="M64" s="101">
        <v>0.89800000000000002</v>
      </c>
      <c r="N64" s="102">
        <f t="shared" si="7"/>
        <v>1.784</v>
      </c>
      <c r="O64" s="292"/>
      <c r="P64" s="262"/>
    </row>
    <row r="65" spans="3:16">
      <c r="C65" s="144"/>
      <c r="D65" s="261" t="s">
        <v>826</v>
      </c>
      <c r="E65" s="101">
        <v>40.002499999999998</v>
      </c>
      <c r="F65" s="101">
        <v>1.0529999999999999</v>
      </c>
      <c r="G65" s="101">
        <v>22</v>
      </c>
      <c r="H65" s="101">
        <v>21</v>
      </c>
      <c r="I65" s="101">
        <f>(G65+H65)/2</f>
        <v>21.5</v>
      </c>
      <c r="J65" s="101">
        <v>95.02</v>
      </c>
      <c r="K65" s="121">
        <f t="shared" si="5"/>
        <v>20.001300000000001</v>
      </c>
      <c r="L65" s="122">
        <f t="shared" si="6"/>
        <v>4.0999999999999996</v>
      </c>
      <c r="M65" s="101">
        <v>0.91100000000000003</v>
      </c>
      <c r="N65" s="102">
        <f t="shared" si="7"/>
        <v>2.2309999999999999</v>
      </c>
      <c r="O65" s="291">
        <f>(N66+N65)/2</f>
        <v>2.2000000000000002</v>
      </c>
      <c r="P65" s="261">
        <f>(N66-N65)*100/O65</f>
        <v>-2.5454545454545499</v>
      </c>
    </row>
    <row r="66" spans="3:16">
      <c r="C66" s="145"/>
      <c r="D66" s="262"/>
      <c r="E66" s="101">
        <v>40.001600000000003</v>
      </c>
      <c r="F66" s="101">
        <v>1.0529999999999999</v>
      </c>
      <c r="G66" s="101">
        <v>22</v>
      </c>
      <c r="H66" s="101">
        <v>22</v>
      </c>
      <c r="I66" s="101">
        <f>(G66+H66)/2</f>
        <v>22</v>
      </c>
      <c r="J66" s="101">
        <v>95.02</v>
      </c>
      <c r="K66" s="121">
        <f t="shared" ref="K66:K97" si="9">E66/200*100</f>
        <v>20.000800000000002</v>
      </c>
      <c r="L66" s="122">
        <f t="shared" ref="L66:L97" si="10">K66*J66*I66/10000</f>
        <v>4.2</v>
      </c>
      <c r="M66" s="101">
        <v>0.90900000000000003</v>
      </c>
      <c r="N66" s="102">
        <f t="shared" ref="N66:N97" si="11">1000*M66*F66/(K66*I66)</f>
        <v>2.1749999999999998</v>
      </c>
      <c r="O66" s="292"/>
      <c r="P66" s="262"/>
    </row>
    <row r="67" spans="3:16">
      <c r="C67" s="144"/>
      <c r="D67" s="261" t="s">
        <v>827</v>
      </c>
      <c r="E67" s="101">
        <v>40.002000000000002</v>
      </c>
      <c r="F67" s="101">
        <v>1.0529999999999999</v>
      </c>
      <c r="I67" s="101">
        <v>19.600000000000001</v>
      </c>
      <c r="J67" s="101">
        <v>94.87</v>
      </c>
      <c r="K67" s="121">
        <f t="shared" si="9"/>
        <v>20.001000000000001</v>
      </c>
      <c r="L67" s="122">
        <f t="shared" si="10"/>
        <v>3.7</v>
      </c>
      <c r="M67" s="101">
        <v>0.91700000000000004</v>
      </c>
      <c r="N67" s="102">
        <f t="shared" si="11"/>
        <v>2.4630000000000001</v>
      </c>
      <c r="O67" s="291">
        <f>(N68+N67)/2</f>
        <v>2.48</v>
      </c>
      <c r="P67" s="261">
        <f>(N68-N67)*100/O67</f>
        <v>1.04838709677419</v>
      </c>
    </row>
    <row r="68" spans="3:16">
      <c r="C68" s="145"/>
      <c r="D68" s="262"/>
      <c r="E68" s="101">
        <v>40.002499999999998</v>
      </c>
      <c r="F68" s="101">
        <v>1.0529999999999999</v>
      </c>
      <c r="I68" s="101">
        <v>19.399999999999999</v>
      </c>
      <c r="J68" s="101">
        <v>94.87</v>
      </c>
      <c r="K68" s="121">
        <f t="shared" si="9"/>
        <v>20.001300000000001</v>
      </c>
      <c r="L68" s="122">
        <f t="shared" si="10"/>
        <v>3.7</v>
      </c>
      <c r="M68" s="101">
        <v>0.91700000000000004</v>
      </c>
      <c r="N68" s="102">
        <f t="shared" si="11"/>
        <v>2.4889999999999999</v>
      </c>
      <c r="O68" s="292"/>
      <c r="P68" s="262"/>
    </row>
    <row r="69" spans="3:16">
      <c r="C69" s="144"/>
      <c r="D69" s="261" t="s">
        <v>828</v>
      </c>
      <c r="E69" s="101">
        <v>40.003500000000003</v>
      </c>
      <c r="F69" s="101">
        <v>1.0529999999999999</v>
      </c>
      <c r="I69" s="101">
        <v>25.8</v>
      </c>
      <c r="J69" s="101">
        <v>96.52</v>
      </c>
      <c r="K69" s="121">
        <f t="shared" si="9"/>
        <v>20.001799999999999</v>
      </c>
      <c r="L69" s="122">
        <f t="shared" si="10"/>
        <v>5</v>
      </c>
      <c r="M69" s="101">
        <v>0.9</v>
      </c>
      <c r="N69" s="102">
        <f t="shared" si="11"/>
        <v>1.8360000000000001</v>
      </c>
      <c r="O69" s="291">
        <f>(N70+N69)/2</f>
        <v>1.83</v>
      </c>
      <c r="P69" s="261">
        <f>(N70-N69)*100/O69</f>
        <v>-0.76502732240437199</v>
      </c>
    </row>
    <row r="70" spans="3:16">
      <c r="C70" s="145"/>
      <c r="D70" s="262"/>
      <c r="E70" s="101">
        <v>40.002099999999999</v>
      </c>
      <c r="F70" s="101">
        <v>1.0529999999999999</v>
      </c>
      <c r="I70" s="101">
        <v>26</v>
      </c>
      <c r="J70" s="101">
        <v>96.52</v>
      </c>
      <c r="K70" s="121">
        <f t="shared" si="9"/>
        <v>20.001100000000001</v>
      </c>
      <c r="L70" s="122">
        <f t="shared" si="10"/>
        <v>5</v>
      </c>
      <c r="M70" s="101">
        <v>0.9</v>
      </c>
      <c r="N70" s="102">
        <f t="shared" si="11"/>
        <v>1.8220000000000001</v>
      </c>
      <c r="O70" s="292"/>
      <c r="P70" s="262"/>
    </row>
    <row r="71" spans="3:16">
      <c r="C71" s="144"/>
      <c r="D71" s="261" t="s">
        <v>829</v>
      </c>
      <c r="E71" s="101">
        <v>40.003999999999998</v>
      </c>
      <c r="F71" s="101">
        <v>1.0509999999999999</v>
      </c>
      <c r="I71" s="101">
        <v>21.57</v>
      </c>
      <c r="J71" s="101">
        <v>96.47</v>
      </c>
      <c r="K71" s="121">
        <f t="shared" si="9"/>
        <v>20.001999999999999</v>
      </c>
      <c r="L71" s="122">
        <f t="shared" si="10"/>
        <v>4.2</v>
      </c>
      <c r="M71" s="101">
        <v>0.90900000000000003</v>
      </c>
      <c r="N71" s="102">
        <f t="shared" si="11"/>
        <v>2.214</v>
      </c>
      <c r="O71" s="291">
        <f>(N72+N71)/2</f>
        <v>2.25</v>
      </c>
      <c r="P71" s="261">
        <f>(N72-N71)*100/O71</f>
        <v>2.80000000000001</v>
      </c>
    </row>
    <row r="72" spans="3:16">
      <c r="C72" s="145"/>
      <c r="D72" s="262"/>
      <c r="E72" s="101">
        <v>40.003500000000003</v>
      </c>
      <c r="F72" s="101">
        <v>1.0509999999999999</v>
      </c>
      <c r="I72" s="101">
        <v>21.02</v>
      </c>
      <c r="J72" s="101">
        <v>96.47</v>
      </c>
      <c r="K72" s="121">
        <f t="shared" si="9"/>
        <v>20.001799999999999</v>
      </c>
      <c r="L72" s="122">
        <f t="shared" si="10"/>
        <v>4.0999999999999996</v>
      </c>
      <c r="M72" s="101">
        <v>0.91100000000000003</v>
      </c>
      <c r="N72" s="102">
        <f t="shared" si="11"/>
        <v>2.2770000000000001</v>
      </c>
      <c r="O72" s="292"/>
      <c r="P72" s="262"/>
    </row>
    <row r="73" spans="3:16">
      <c r="C73" s="144"/>
      <c r="D73" s="261" t="s">
        <v>830</v>
      </c>
      <c r="E73" s="101">
        <v>40.002499999999998</v>
      </c>
      <c r="F73" s="101">
        <v>1.0509999999999999</v>
      </c>
      <c r="I73" s="101">
        <v>19.45</v>
      </c>
      <c r="J73" s="101">
        <v>95.74</v>
      </c>
      <c r="K73" s="121">
        <f t="shared" si="9"/>
        <v>20.001300000000001</v>
      </c>
      <c r="L73" s="122">
        <f t="shared" si="10"/>
        <v>3.7</v>
      </c>
      <c r="M73" s="101">
        <v>0.91700000000000004</v>
      </c>
      <c r="N73" s="102">
        <f t="shared" si="11"/>
        <v>2.4769999999999999</v>
      </c>
      <c r="O73" s="291">
        <f>(N74+N73)/2</f>
        <v>2.46</v>
      </c>
      <c r="P73" s="261">
        <f>(N74-N73)*100/O73</f>
        <v>-1.6666666666666601</v>
      </c>
    </row>
    <row r="74" spans="3:16">
      <c r="C74" s="145"/>
      <c r="D74" s="262"/>
      <c r="E74" s="101">
        <v>40.003599999999999</v>
      </c>
      <c r="F74" s="101">
        <v>1.0509999999999999</v>
      </c>
      <c r="I74" s="101">
        <v>19.739999999999998</v>
      </c>
      <c r="J74" s="101">
        <v>95.74</v>
      </c>
      <c r="K74" s="121">
        <f t="shared" si="9"/>
        <v>20.001799999999999</v>
      </c>
      <c r="L74" s="122">
        <f t="shared" si="10"/>
        <v>3.8</v>
      </c>
      <c r="M74" s="101">
        <v>0.91500000000000004</v>
      </c>
      <c r="N74" s="102">
        <f t="shared" si="11"/>
        <v>2.4359999999999999</v>
      </c>
      <c r="O74" s="292"/>
      <c r="P74" s="262"/>
    </row>
    <row r="75" spans="3:16">
      <c r="C75" s="144"/>
      <c r="D75" s="261" t="s">
        <v>831</v>
      </c>
      <c r="E75" s="101">
        <v>40.003500000000003</v>
      </c>
      <c r="F75" s="101">
        <v>1.0509999999999999</v>
      </c>
      <c r="I75" s="101">
        <v>20.12</v>
      </c>
      <c r="J75" s="101">
        <v>96.22</v>
      </c>
      <c r="K75" s="121">
        <f t="shared" si="9"/>
        <v>20.001799999999999</v>
      </c>
      <c r="L75" s="122">
        <f t="shared" si="10"/>
        <v>3.9</v>
      </c>
      <c r="M75" s="101">
        <v>0.91400000000000003</v>
      </c>
      <c r="N75" s="102">
        <f t="shared" si="11"/>
        <v>2.387</v>
      </c>
      <c r="O75" s="291">
        <f>(N76+N75)/2</f>
        <v>2.39</v>
      </c>
      <c r="P75" s="261">
        <f>(N76-N75)*100/O75</f>
        <v>-4.1841004184095802E-2</v>
      </c>
    </row>
    <row r="76" spans="3:16">
      <c r="C76" s="145"/>
      <c r="D76" s="262"/>
      <c r="E76" s="101">
        <v>40.004100000000001</v>
      </c>
      <c r="F76" s="101">
        <v>1.0509999999999999</v>
      </c>
      <c r="I76" s="101">
        <v>20.13</v>
      </c>
      <c r="J76" s="101">
        <v>96.22</v>
      </c>
      <c r="K76" s="121">
        <f t="shared" si="9"/>
        <v>20.002099999999999</v>
      </c>
      <c r="L76" s="122">
        <f t="shared" si="10"/>
        <v>3.9</v>
      </c>
      <c r="M76" s="101">
        <v>0.91400000000000003</v>
      </c>
      <c r="N76" s="102">
        <f t="shared" si="11"/>
        <v>2.3860000000000001</v>
      </c>
      <c r="O76" s="292"/>
      <c r="P76" s="262"/>
    </row>
    <row r="77" spans="3:16">
      <c r="C77" s="144"/>
      <c r="D77" s="261" t="s">
        <v>832</v>
      </c>
      <c r="E77" s="101">
        <v>40.25</v>
      </c>
      <c r="F77" s="101">
        <v>1.0509999999999999</v>
      </c>
      <c r="I77" s="101">
        <v>24.15</v>
      </c>
      <c r="J77" s="101">
        <v>96.74</v>
      </c>
      <c r="K77" s="121">
        <f t="shared" si="9"/>
        <v>20.125</v>
      </c>
      <c r="L77" s="122">
        <f t="shared" si="10"/>
        <v>4.7</v>
      </c>
      <c r="M77" s="101">
        <v>0.90300000000000002</v>
      </c>
      <c r="N77" s="102">
        <f t="shared" si="11"/>
        <v>1.9530000000000001</v>
      </c>
      <c r="O77" s="291">
        <f>(N78+N77)/2</f>
        <v>1.96</v>
      </c>
      <c r="P77" s="261">
        <f>(N78-N77)*100/O77</f>
        <v>0.35714285714285199</v>
      </c>
    </row>
    <row r="78" spans="3:16">
      <c r="C78" s="145"/>
      <c r="D78" s="262"/>
      <c r="E78" s="101">
        <v>40.003100000000003</v>
      </c>
      <c r="F78" s="101">
        <v>1.0509999999999999</v>
      </c>
      <c r="I78" s="101">
        <v>24.21</v>
      </c>
      <c r="J78" s="101">
        <v>96.74</v>
      </c>
      <c r="K78" s="121">
        <f t="shared" si="9"/>
        <v>20.0016</v>
      </c>
      <c r="L78" s="122">
        <f t="shared" si="10"/>
        <v>4.7</v>
      </c>
      <c r="M78" s="101">
        <v>0.90300000000000002</v>
      </c>
      <c r="N78" s="102">
        <f t="shared" si="11"/>
        <v>1.96</v>
      </c>
      <c r="O78" s="292"/>
      <c r="P78" s="262"/>
    </row>
    <row r="79" spans="3:16">
      <c r="C79" s="144"/>
      <c r="D79" s="261" t="s">
        <v>833</v>
      </c>
      <c r="E79" s="101">
        <v>40.000300000000003</v>
      </c>
      <c r="F79" s="101">
        <v>1.0509999999999999</v>
      </c>
      <c r="I79" s="101">
        <v>23.6</v>
      </c>
      <c r="J79" s="101">
        <v>96.58</v>
      </c>
      <c r="K79" s="121">
        <f t="shared" si="9"/>
        <v>20.0002</v>
      </c>
      <c r="L79" s="122">
        <f t="shared" si="10"/>
        <v>4.5999999999999996</v>
      </c>
      <c r="M79" s="101">
        <v>0.90400000000000003</v>
      </c>
      <c r="N79" s="102">
        <f t="shared" si="11"/>
        <v>2.0129999999999999</v>
      </c>
      <c r="O79" s="291">
        <f>(N80+N79)/2</f>
        <v>2.08</v>
      </c>
      <c r="P79" s="261">
        <f>(N80-N79)*100/O79</f>
        <v>6.0576923076923004</v>
      </c>
    </row>
    <row r="80" spans="3:16">
      <c r="C80" s="145"/>
      <c r="D80" s="262"/>
      <c r="E80" s="101">
        <v>40.000900000000001</v>
      </c>
      <c r="F80" s="101">
        <v>1.0509999999999999</v>
      </c>
      <c r="I80" s="101">
        <v>22.31</v>
      </c>
      <c r="J80" s="101">
        <v>96.58</v>
      </c>
      <c r="K80" s="121">
        <f t="shared" si="9"/>
        <v>20.000499999999999</v>
      </c>
      <c r="L80" s="122">
        <f t="shared" si="10"/>
        <v>4.3</v>
      </c>
      <c r="M80" s="101">
        <v>0.90800000000000003</v>
      </c>
      <c r="N80" s="102">
        <f t="shared" si="11"/>
        <v>2.1389999999999998</v>
      </c>
      <c r="O80" s="292"/>
      <c r="P80" s="262"/>
    </row>
    <row r="81" spans="3:16">
      <c r="C81" s="144"/>
      <c r="D81" s="261" t="s">
        <v>834</v>
      </c>
      <c r="E81" s="101">
        <v>40.000500000000002</v>
      </c>
      <c r="F81" s="101">
        <v>1.0509999999999999</v>
      </c>
      <c r="I81" s="101">
        <v>19.45</v>
      </c>
      <c r="J81" s="101">
        <v>96.53</v>
      </c>
      <c r="K81" s="121">
        <f t="shared" si="9"/>
        <v>20.000299999999999</v>
      </c>
      <c r="L81" s="122">
        <f t="shared" si="10"/>
        <v>3.8</v>
      </c>
      <c r="M81" s="101">
        <v>0.91500000000000004</v>
      </c>
      <c r="N81" s="102">
        <f t="shared" si="11"/>
        <v>2.472</v>
      </c>
      <c r="O81" s="291">
        <f>(N82+N81)/2</f>
        <v>2.4500000000000002</v>
      </c>
      <c r="P81" s="261">
        <f>(N82-N81)*100/O81</f>
        <v>-1.46938775510204</v>
      </c>
    </row>
    <row r="82" spans="3:16">
      <c r="C82" s="145"/>
      <c r="D82" s="262"/>
      <c r="E82" s="101">
        <v>40.001600000000003</v>
      </c>
      <c r="F82" s="101">
        <v>1.0509999999999999</v>
      </c>
      <c r="I82" s="101">
        <v>19.739999999999998</v>
      </c>
      <c r="J82" s="101">
        <v>96.53</v>
      </c>
      <c r="K82" s="121">
        <f t="shared" si="9"/>
        <v>20.000800000000002</v>
      </c>
      <c r="L82" s="122">
        <f t="shared" si="10"/>
        <v>3.8</v>
      </c>
      <c r="M82" s="101">
        <v>0.91500000000000004</v>
      </c>
      <c r="N82" s="102">
        <f t="shared" si="11"/>
        <v>2.4359999999999999</v>
      </c>
      <c r="O82" s="292"/>
      <c r="P82" s="262"/>
    </row>
    <row r="83" spans="3:16">
      <c r="C83" s="144"/>
      <c r="D83" s="261" t="s">
        <v>835</v>
      </c>
      <c r="E83" s="101">
        <v>40.001199999999997</v>
      </c>
      <c r="F83" s="101">
        <v>1.0509999999999999</v>
      </c>
      <c r="I83" s="101">
        <v>19.38</v>
      </c>
      <c r="J83" s="101">
        <v>96.59</v>
      </c>
      <c r="K83" s="121">
        <f t="shared" si="9"/>
        <v>20.000599999999999</v>
      </c>
      <c r="L83" s="122">
        <f t="shared" si="10"/>
        <v>3.7</v>
      </c>
      <c r="M83" s="101">
        <v>0.91700000000000004</v>
      </c>
      <c r="N83" s="102">
        <f t="shared" si="11"/>
        <v>2.4860000000000002</v>
      </c>
      <c r="O83" s="291">
        <f>(N84+N83)/2</f>
        <v>2.4900000000000002</v>
      </c>
      <c r="P83" s="261">
        <f>(N84-N83)*100/O83</f>
        <v>-8.03212851405712E-2</v>
      </c>
    </row>
    <row r="84" spans="3:16">
      <c r="C84" s="145"/>
      <c r="D84" s="262"/>
      <c r="E84" s="101">
        <v>40.0032</v>
      </c>
      <c r="F84" s="101">
        <v>1.0509999999999999</v>
      </c>
      <c r="I84" s="101">
        <v>19.399999999999999</v>
      </c>
      <c r="J84" s="101">
        <v>96.59</v>
      </c>
      <c r="K84" s="121">
        <f t="shared" si="9"/>
        <v>20.0016</v>
      </c>
      <c r="L84" s="122">
        <f t="shared" si="10"/>
        <v>3.7</v>
      </c>
      <c r="M84" s="101">
        <v>0.91700000000000004</v>
      </c>
      <c r="N84" s="102">
        <f t="shared" si="11"/>
        <v>2.484</v>
      </c>
      <c r="O84" s="292"/>
      <c r="P84" s="262"/>
    </row>
    <row r="85" spans="3:16">
      <c r="C85" s="144"/>
      <c r="D85" s="261" t="s">
        <v>836</v>
      </c>
      <c r="E85" s="101">
        <v>40.001199999999997</v>
      </c>
      <c r="F85" s="101">
        <v>1.0509999999999999</v>
      </c>
      <c r="I85" s="101">
        <v>22.45</v>
      </c>
      <c r="J85" s="101">
        <v>96.4</v>
      </c>
      <c r="K85" s="121">
        <f t="shared" si="9"/>
        <v>20.000599999999999</v>
      </c>
      <c r="L85" s="122">
        <f t="shared" si="10"/>
        <v>4.3</v>
      </c>
      <c r="M85" s="101">
        <v>0.90800000000000003</v>
      </c>
      <c r="N85" s="102">
        <f t="shared" si="11"/>
        <v>2.125</v>
      </c>
      <c r="O85" s="291">
        <f>(N86+N85)/2</f>
        <v>2.12</v>
      </c>
      <c r="P85" s="261">
        <f>(N86-N85)*100/O85</f>
        <v>-0.18867924528301899</v>
      </c>
    </row>
    <row r="86" spans="3:16">
      <c r="C86" s="145"/>
      <c r="D86" s="262"/>
      <c r="E86" s="101">
        <v>40.003100000000003</v>
      </c>
      <c r="F86" s="101">
        <v>1.0509999999999999</v>
      </c>
      <c r="I86" s="101">
        <v>22.5</v>
      </c>
      <c r="J86" s="101">
        <v>96.4</v>
      </c>
      <c r="K86" s="121">
        <f t="shared" si="9"/>
        <v>20.0016</v>
      </c>
      <c r="L86" s="122">
        <f t="shared" si="10"/>
        <v>4.3</v>
      </c>
      <c r="M86" s="101">
        <v>0.90800000000000003</v>
      </c>
      <c r="N86" s="102">
        <f t="shared" si="11"/>
        <v>2.121</v>
      </c>
      <c r="O86" s="292"/>
      <c r="P86" s="262"/>
    </row>
    <row r="87" spans="3:16">
      <c r="C87" s="144"/>
      <c r="D87" s="261" t="s">
        <v>837</v>
      </c>
      <c r="E87" s="101">
        <v>40.0017</v>
      </c>
      <c r="F87" s="101">
        <v>1.0509999999999999</v>
      </c>
      <c r="I87" s="101">
        <v>22.5</v>
      </c>
      <c r="J87" s="101">
        <v>96.48</v>
      </c>
      <c r="K87" s="121">
        <f t="shared" si="9"/>
        <v>20.000900000000001</v>
      </c>
      <c r="L87" s="122">
        <f t="shared" si="10"/>
        <v>4.3</v>
      </c>
      <c r="M87" s="101">
        <v>0.90800000000000003</v>
      </c>
      <c r="N87" s="102">
        <f t="shared" si="11"/>
        <v>2.121</v>
      </c>
      <c r="O87" s="291">
        <f>(N88+N87)/2</f>
        <v>2.13</v>
      </c>
      <c r="P87" s="261">
        <f>(N88-N87)*100/O87</f>
        <v>0.42253521126760102</v>
      </c>
    </row>
    <row r="88" spans="3:16">
      <c r="C88" s="145"/>
      <c r="D88" s="262"/>
      <c r="E88" s="101">
        <v>40.0002</v>
      </c>
      <c r="F88" s="101">
        <v>1.0509999999999999</v>
      </c>
      <c r="I88" s="101">
        <v>22.4</v>
      </c>
      <c r="J88" s="101">
        <v>96.48</v>
      </c>
      <c r="K88" s="121">
        <f t="shared" si="9"/>
        <v>20.0001</v>
      </c>
      <c r="L88" s="122">
        <f t="shared" si="10"/>
        <v>4.3</v>
      </c>
      <c r="M88" s="101">
        <v>0.90800000000000003</v>
      </c>
      <c r="N88" s="102">
        <f t="shared" si="11"/>
        <v>2.13</v>
      </c>
      <c r="O88" s="292"/>
      <c r="P88" s="262"/>
    </row>
    <row r="89" spans="3:16">
      <c r="C89" s="144"/>
      <c r="D89" s="261" t="s">
        <v>838</v>
      </c>
      <c r="E89" s="101">
        <v>40.006399999999999</v>
      </c>
      <c r="F89" s="101">
        <v>1.042</v>
      </c>
      <c r="I89" s="101">
        <v>19.95</v>
      </c>
      <c r="J89" s="101">
        <v>95.32</v>
      </c>
      <c r="K89" s="121">
        <f t="shared" si="9"/>
        <v>20.0032</v>
      </c>
      <c r="L89" s="122">
        <f t="shared" si="10"/>
        <v>3.8</v>
      </c>
      <c r="M89" s="101">
        <v>0.91900000000000004</v>
      </c>
      <c r="N89" s="102">
        <f t="shared" si="11"/>
        <v>2.4</v>
      </c>
      <c r="O89" s="291">
        <f>(N90+N89)/2</f>
        <v>2.42</v>
      </c>
      <c r="P89" s="261">
        <f>(N90-N89)*100/O89</f>
        <v>1.8181818181818199</v>
      </c>
    </row>
    <row r="90" spans="3:16">
      <c r="C90" s="145"/>
      <c r="D90" s="262"/>
      <c r="E90" s="101">
        <v>40.000399999999999</v>
      </c>
      <c r="F90" s="101">
        <v>1.042</v>
      </c>
      <c r="I90" s="101">
        <v>19.55</v>
      </c>
      <c r="J90" s="101">
        <v>95.32</v>
      </c>
      <c r="K90" s="121">
        <f t="shared" si="9"/>
        <v>20.0002</v>
      </c>
      <c r="L90" s="122">
        <f t="shared" si="10"/>
        <v>3.7</v>
      </c>
      <c r="M90" s="101">
        <v>0.91700000000000004</v>
      </c>
      <c r="N90" s="102">
        <f t="shared" si="11"/>
        <v>2.444</v>
      </c>
      <c r="O90" s="292"/>
      <c r="P90" s="262"/>
    </row>
    <row r="91" spans="3:16">
      <c r="C91" s="144"/>
      <c r="D91" s="261" t="s">
        <v>839</v>
      </c>
      <c r="E91" s="101">
        <v>40.001100000000001</v>
      </c>
      <c r="F91" s="101">
        <v>1.042</v>
      </c>
      <c r="I91" s="101">
        <v>22.14</v>
      </c>
      <c r="J91" s="101">
        <v>96.53</v>
      </c>
      <c r="K91" s="121">
        <f t="shared" si="9"/>
        <v>20.000599999999999</v>
      </c>
      <c r="L91" s="122">
        <f t="shared" si="10"/>
        <v>4.3</v>
      </c>
      <c r="M91" s="101">
        <v>0.90800000000000003</v>
      </c>
      <c r="N91" s="102">
        <f t="shared" si="11"/>
        <v>2.137</v>
      </c>
      <c r="O91" s="291">
        <f>(N92+N91)/2</f>
        <v>2.12</v>
      </c>
      <c r="P91" s="261">
        <f>(N92-N91)*100/O91</f>
        <v>-1.17924528301886</v>
      </c>
    </row>
    <row r="92" spans="3:16">
      <c r="C92" s="145"/>
      <c r="D92" s="262"/>
      <c r="E92" s="101">
        <v>40.001199999999997</v>
      </c>
      <c r="F92" s="101">
        <v>1.042</v>
      </c>
      <c r="I92" s="101">
        <v>22.4</v>
      </c>
      <c r="J92" s="101">
        <v>96.53</v>
      </c>
      <c r="K92" s="121">
        <f t="shared" si="9"/>
        <v>20.000599999999999</v>
      </c>
      <c r="L92" s="122">
        <f t="shared" si="10"/>
        <v>4.3</v>
      </c>
      <c r="M92" s="101">
        <v>0.90800000000000003</v>
      </c>
      <c r="N92" s="102">
        <f t="shared" si="11"/>
        <v>2.1120000000000001</v>
      </c>
      <c r="O92" s="292"/>
      <c r="P92" s="262"/>
    </row>
    <row r="93" spans="3:16">
      <c r="C93" s="144"/>
      <c r="D93" s="261" t="s">
        <v>840</v>
      </c>
      <c r="E93" s="101">
        <v>40.000700000000002</v>
      </c>
      <c r="F93" s="101">
        <v>1.042</v>
      </c>
      <c r="I93" s="101">
        <v>25.25</v>
      </c>
      <c r="J93" s="101">
        <v>96.85</v>
      </c>
      <c r="K93" s="121">
        <f t="shared" si="9"/>
        <v>20.000399999999999</v>
      </c>
      <c r="L93" s="122">
        <f t="shared" si="10"/>
        <v>4.9000000000000004</v>
      </c>
      <c r="M93" s="101">
        <v>0.90100000000000002</v>
      </c>
      <c r="N93" s="102">
        <f t="shared" si="11"/>
        <v>1.859</v>
      </c>
      <c r="O93" s="291">
        <f>(N94+N93)/2</f>
        <v>1.85</v>
      </c>
      <c r="P93" s="261">
        <f>(N94-N93)*100/O93</f>
        <v>-0.48648648648648102</v>
      </c>
    </row>
    <row r="94" spans="3:16">
      <c r="C94" s="145"/>
      <c r="D94" s="262"/>
      <c r="E94" s="101">
        <v>40.000100000000003</v>
      </c>
      <c r="F94" s="101">
        <v>1.042</v>
      </c>
      <c r="I94" s="101">
        <v>25.38</v>
      </c>
      <c r="J94" s="101">
        <v>96.85</v>
      </c>
      <c r="K94" s="121">
        <f t="shared" si="9"/>
        <v>20.0001</v>
      </c>
      <c r="L94" s="122">
        <f t="shared" si="10"/>
        <v>4.9000000000000004</v>
      </c>
      <c r="M94" s="101">
        <v>0.90100000000000002</v>
      </c>
      <c r="N94" s="102">
        <f t="shared" si="11"/>
        <v>1.85</v>
      </c>
      <c r="O94" s="292"/>
      <c r="P94" s="262"/>
    </row>
    <row r="95" spans="3:16">
      <c r="C95" s="144"/>
      <c r="D95" s="261" t="s">
        <v>841</v>
      </c>
      <c r="E95" s="101">
        <v>40.000100000000003</v>
      </c>
      <c r="F95" s="101">
        <v>1.042</v>
      </c>
      <c r="I95" s="101">
        <v>21.55</v>
      </c>
      <c r="J95" s="101">
        <v>96.92</v>
      </c>
      <c r="K95" s="121">
        <f t="shared" si="9"/>
        <v>20.0001</v>
      </c>
      <c r="L95" s="122">
        <f t="shared" si="10"/>
        <v>4.2</v>
      </c>
      <c r="M95" s="101">
        <v>0.90900000000000003</v>
      </c>
      <c r="N95" s="102">
        <f t="shared" si="11"/>
        <v>2.198</v>
      </c>
      <c r="O95" s="291">
        <f>(N96+N95)/2</f>
        <v>2.19</v>
      </c>
      <c r="P95" s="261">
        <f>(N96-N95)*100/O95</f>
        <v>-0.50228310502283702</v>
      </c>
    </row>
    <row r="96" spans="3:16">
      <c r="C96" s="145"/>
      <c r="D96" s="262"/>
      <c r="E96" s="101">
        <v>40.0002</v>
      </c>
      <c r="F96" s="101">
        <v>1.042</v>
      </c>
      <c r="I96" s="101">
        <v>21.65</v>
      </c>
      <c r="J96" s="101">
        <v>96.92</v>
      </c>
      <c r="K96" s="121">
        <f t="shared" si="9"/>
        <v>20.0001</v>
      </c>
      <c r="L96" s="122">
        <f t="shared" si="10"/>
        <v>4.2</v>
      </c>
      <c r="M96" s="101">
        <v>0.90900000000000003</v>
      </c>
      <c r="N96" s="102">
        <f t="shared" si="11"/>
        <v>2.1869999999999998</v>
      </c>
      <c r="O96" s="292"/>
      <c r="P96" s="262"/>
    </row>
    <row r="97" spans="3:16">
      <c r="C97" s="144"/>
      <c r="D97" s="261" t="s">
        <v>842</v>
      </c>
      <c r="E97" s="101">
        <v>40.002499999999998</v>
      </c>
      <c r="F97" s="101">
        <v>1.042</v>
      </c>
      <c r="I97" s="101">
        <v>26.47</v>
      </c>
      <c r="J97" s="101">
        <v>96.97</v>
      </c>
      <c r="K97" s="121">
        <f t="shared" si="9"/>
        <v>20.001300000000001</v>
      </c>
      <c r="L97" s="122">
        <f t="shared" si="10"/>
        <v>5.0999999999999996</v>
      </c>
      <c r="M97" s="101">
        <v>0.89800000000000002</v>
      </c>
      <c r="N97" s="102">
        <f t="shared" si="11"/>
        <v>1.7669999999999999</v>
      </c>
      <c r="O97" s="291">
        <f>(N98+N97)/2</f>
        <v>1.76</v>
      </c>
      <c r="P97" s="261">
        <f>(N98-N97)*100/O97</f>
        <v>-0.624999999999994</v>
      </c>
    </row>
    <row r="98" spans="3:16">
      <c r="C98" s="145"/>
      <c r="D98" s="262"/>
      <c r="E98" s="101">
        <v>40.001399999999997</v>
      </c>
      <c r="F98" s="101">
        <v>1.042</v>
      </c>
      <c r="I98" s="101">
        <v>26.62</v>
      </c>
      <c r="J98" s="101">
        <v>96.97</v>
      </c>
      <c r="K98" s="121">
        <f t="shared" ref="K98:K129" si="12">E98/200*100</f>
        <v>20.000699999999998</v>
      </c>
      <c r="L98" s="122">
        <f t="shared" ref="L98:L129" si="13">K98*J98*I98/10000</f>
        <v>5.2</v>
      </c>
      <c r="M98" s="101">
        <v>0.89700000000000002</v>
      </c>
      <c r="N98" s="102">
        <f t="shared" ref="N98:N129" si="14">1000*M98*F98/(K98*I98)</f>
        <v>1.756</v>
      </c>
      <c r="O98" s="292"/>
      <c r="P98" s="262"/>
    </row>
    <row r="99" spans="3:16">
      <c r="C99" s="144"/>
      <c r="D99" s="261" t="s">
        <v>843</v>
      </c>
      <c r="E99" s="101">
        <v>40.002499999999998</v>
      </c>
      <c r="F99" s="101">
        <v>1.042</v>
      </c>
      <c r="I99" s="101">
        <v>21.24</v>
      </c>
      <c r="J99" s="101">
        <v>97.39</v>
      </c>
      <c r="K99" s="121">
        <f t="shared" si="12"/>
        <v>20.001300000000001</v>
      </c>
      <c r="L99" s="122">
        <f t="shared" si="13"/>
        <v>4.0999999999999996</v>
      </c>
      <c r="M99" s="101">
        <v>0.91100000000000003</v>
      </c>
      <c r="N99" s="102">
        <f t="shared" si="14"/>
        <v>2.234</v>
      </c>
      <c r="O99" s="291">
        <f>(N100+N99)/2</f>
        <v>2.2400000000000002</v>
      </c>
      <c r="P99" s="261">
        <f>(N100-N99)*100/O99</f>
        <v>0.937499999999996</v>
      </c>
    </row>
    <row r="100" spans="3:16">
      <c r="C100" s="145"/>
      <c r="D100" s="262"/>
      <c r="E100" s="101">
        <v>40.000300000000003</v>
      </c>
      <c r="F100" s="101">
        <v>1.042</v>
      </c>
      <c r="I100" s="101">
        <v>21.05</v>
      </c>
      <c r="J100" s="101">
        <v>97.39</v>
      </c>
      <c r="K100" s="121">
        <f t="shared" si="12"/>
        <v>20.0002</v>
      </c>
      <c r="L100" s="122">
        <f t="shared" si="13"/>
        <v>4.0999999999999996</v>
      </c>
      <c r="M100" s="101">
        <v>0.91100000000000003</v>
      </c>
      <c r="N100" s="102">
        <f t="shared" si="14"/>
        <v>2.2549999999999999</v>
      </c>
      <c r="O100" s="292"/>
      <c r="P100" s="262"/>
    </row>
    <row r="101" spans="3:16">
      <c r="C101" s="144"/>
      <c r="D101" s="261" t="s">
        <v>844</v>
      </c>
      <c r="E101" s="101">
        <v>40</v>
      </c>
      <c r="F101" s="101">
        <v>1.042</v>
      </c>
      <c r="I101" s="101">
        <v>21.5</v>
      </c>
      <c r="J101" s="101">
        <v>96.85</v>
      </c>
      <c r="K101" s="121">
        <f t="shared" si="12"/>
        <v>20</v>
      </c>
      <c r="L101" s="122">
        <f t="shared" si="13"/>
        <v>4.2</v>
      </c>
      <c r="M101" s="101">
        <v>0.90900000000000003</v>
      </c>
      <c r="N101" s="102">
        <f t="shared" si="14"/>
        <v>2.2029999999999998</v>
      </c>
      <c r="O101" s="291">
        <f>(N102+N101)/2</f>
        <v>2.21</v>
      </c>
      <c r="P101" s="261">
        <f>(N102-N101)*100/O101</f>
        <v>0.22624434389141801</v>
      </c>
    </row>
    <row r="102" spans="3:16">
      <c r="C102" s="145"/>
      <c r="D102" s="262"/>
      <c r="E102" s="101">
        <v>40.000100000000003</v>
      </c>
      <c r="F102" s="101">
        <v>1.042</v>
      </c>
      <c r="I102" s="101">
        <v>21.45</v>
      </c>
      <c r="J102" s="101">
        <v>96.85</v>
      </c>
      <c r="K102" s="121">
        <f t="shared" si="12"/>
        <v>20.0001</v>
      </c>
      <c r="L102" s="122">
        <f t="shared" si="13"/>
        <v>4.2</v>
      </c>
      <c r="M102" s="101">
        <v>0.90900000000000003</v>
      </c>
      <c r="N102" s="102">
        <f t="shared" si="14"/>
        <v>2.2080000000000002</v>
      </c>
      <c r="O102" s="292"/>
      <c r="P102" s="262"/>
    </row>
    <row r="103" spans="3:16">
      <c r="C103" s="144"/>
      <c r="D103" s="261" t="s">
        <v>845</v>
      </c>
      <c r="E103" s="101">
        <v>40.000399999999999</v>
      </c>
      <c r="F103" s="101">
        <v>1.042</v>
      </c>
      <c r="I103" s="101">
        <v>22.1</v>
      </c>
      <c r="J103" s="101">
        <v>97.05</v>
      </c>
      <c r="K103" s="121">
        <f t="shared" si="12"/>
        <v>20.0002</v>
      </c>
      <c r="L103" s="122">
        <f t="shared" si="13"/>
        <v>4.3</v>
      </c>
      <c r="M103" s="101">
        <v>0.90800000000000003</v>
      </c>
      <c r="N103" s="102">
        <f t="shared" si="14"/>
        <v>2.141</v>
      </c>
      <c r="O103" s="291">
        <f>(N104+N103)/2</f>
        <v>2.14</v>
      </c>
      <c r="P103" s="261">
        <f>(N104-N103)*100/O103</f>
        <v>0.18691588785046701</v>
      </c>
    </row>
    <row r="104" spans="3:16">
      <c r="C104" s="145"/>
      <c r="D104" s="262"/>
      <c r="E104" s="101">
        <v>40.002099999999999</v>
      </c>
      <c r="F104" s="101">
        <v>1.042</v>
      </c>
      <c r="I104" s="101">
        <v>22.05</v>
      </c>
      <c r="J104" s="101">
        <v>97.05</v>
      </c>
      <c r="K104" s="121">
        <f t="shared" si="12"/>
        <v>20.001100000000001</v>
      </c>
      <c r="L104" s="122">
        <f t="shared" si="13"/>
        <v>4.3</v>
      </c>
      <c r="M104" s="101">
        <v>0.90800000000000003</v>
      </c>
      <c r="N104" s="102">
        <f t="shared" si="14"/>
        <v>2.145</v>
      </c>
      <c r="O104" s="292"/>
      <c r="P104" s="262"/>
    </row>
    <row r="105" spans="3:16">
      <c r="C105" s="144"/>
      <c r="D105" s="261" t="s">
        <v>846</v>
      </c>
      <c r="E105" s="101">
        <v>40.008200000000002</v>
      </c>
      <c r="F105" s="101">
        <v>1.042</v>
      </c>
      <c r="I105" s="101">
        <v>4</v>
      </c>
      <c r="J105" s="101">
        <v>82.37</v>
      </c>
      <c r="K105" s="121">
        <f t="shared" si="12"/>
        <v>20.004100000000001</v>
      </c>
      <c r="L105" s="122">
        <f t="shared" si="13"/>
        <v>0.7</v>
      </c>
      <c r="M105" s="101">
        <v>0.98099999999999998</v>
      </c>
      <c r="N105" s="102">
        <f t="shared" si="14"/>
        <v>12.775</v>
      </c>
      <c r="O105" s="291">
        <f>(N106+N105)/2</f>
        <v>12.61</v>
      </c>
      <c r="P105" s="261">
        <f>(N106-N105)*100/O105</f>
        <v>-2.69627279936558</v>
      </c>
    </row>
    <row r="106" spans="3:16">
      <c r="C106" s="145"/>
      <c r="D106" s="262"/>
      <c r="E106" s="101">
        <v>40.000700000000002</v>
      </c>
      <c r="F106" s="101">
        <v>1.042</v>
      </c>
      <c r="I106" s="101">
        <v>4.1100000000000003</v>
      </c>
      <c r="J106" s="101">
        <v>82.37</v>
      </c>
      <c r="K106" s="121">
        <f t="shared" si="12"/>
        <v>20.000399999999999</v>
      </c>
      <c r="L106" s="122">
        <f t="shared" si="13"/>
        <v>0.7</v>
      </c>
      <c r="M106" s="101">
        <v>0.98099999999999998</v>
      </c>
      <c r="N106" s="102">
        <f t="shared" si="14"/>
        <v>12.435</v>
      </c>
      <c r="O106" s="292"/>
      <c r="P106" s="262"/>
    </row>
    <row r="107" spans="3:16">
      <c r="C107" s="281" t="s">
        <v>21</v>
      </c>
      <c r="D107" s="261" t="s">
        <v>846</v>
      </c>
      <c r="E107" s="101">
        <v>40.001399999999997</v>
      </c>
      <c r="F107" s="101">
        <v>1.0449999999999999</v>
      </c>
      <c r="I107" s="101">
        <v>3.95</v>
      </c>
      <c r="J107" s="101">
        <v>82.34</v>
      </c>
      <c r="K107" s="121">
        <f t="shared" si="12"/>
        <v>20.000699999999998</v>
      </c>
      <c r="L107" s="122">
        <f t="shared" si="13"/>
        <v>0.7</v>
      </c>
      <c r="M107" s="101">
        <v>0.98099999999999998</v>
      </c>
      <c r="N107" s="102">
        <f t="shared" si="14"/>
        <v>12.976000000000001</v>
      </c>
      <c r="O107" s="291">
        <f>(N108+N107)/2</f>
        <v>12.91</v>
      </c>
      <c r="P107" s="261">
        <f>(N108-N107)*100/O107</f>
        <v>-1.0069713400464799</v>
      </c>
    </row>
    <row r="108" spans="3:16">
      <c r="C108" s="282"/>
      <c r="D108" s="262"/>
      <c r="E108" s="101">
        <v>40.001800000000003</v>
      </c>
      <c r="F108" s="101">
        <v>1.0449999999999999</v>
      </c>
      <c r="I108" s="101">
        <v>3.99</v>
      </c>
      <c r="J108" s="101">
        <v>82.34</v>
      </c>
      <c r="K108" s="121">
        <f t="shared" si="12"/>
        <v>20.000900000000001</v>
      </c>
      <c r="L108" s="122">
        <f t="shared" si="13"/>
        <v>0.7</v>
      </c>
      <c r="M108" s="101">
        <v>0.98099999999999998</v>
      </c>
      <c r="N108" s="102">
        <f t="shared" si="14"/>
        <v>12.846</v>
      </c>
      <c r="O108" s="292"/>
      <c r="P108" s="262"/>
    </row>
    <row r="109" spans="3:16" ht="15" customHeight="1">
      <c r="C109" s="144"/>
      <c r="D109" s="261" t="s">
        <v>847</v>
      </c>
      <c r="E109" s="101">
        <v>40.082999999999998</v>
      </c>
      <c r="F109" s="101">
        <v>1.042</v>
      </c>
      <c r="I109" s="101">
        <v>1.5</v>
      </c>
      <c r="J109" s="101">
        <v>51.34</v>
      </c>
      <c r="K109" s="121">
        <f t="shared" si="12"/>
        <v>20.041499999999999</v>
      </c>
      <c r="L109" s="122">
        <f t="shared" si="13"/>
        <v>0.2</v>
      </c>
      <c r="M109" s="101">
        <v>0.995</v>
      </c>
      <c r="N109" s="102">
        <f t="shared" si="14"/>
        <v>34.488</v>
      </c>
      <c r="O109" s="291">
        <f>(N110+N109)/2</f>
        <v>35.15</v>
      </c>
      <c r="P109" s="261">
        <f>(N110-N109)*100/O109</f>
        <v>3.7923186344238902</v>
      </c>
    </row>
    <row r="110" spans="3:16">
      <c r="C110" s="145"/>
      <c r="D110" s="262"/>
      <c r="E110" s="101">
        <v>40.002099999999999</v>
      </c>
      <c r="F110" s="101">
        <v>1.042</v>
      </c>
      <c r="I110" s="101">
        <v>1.45</v>
      </c>
      <c r="J110" s="101">
        <v>51.34</v>
      </c>
      <c r="K110" s="121">
        <f t="shared" si="12"/>
        <v>20.001100000000001</v>
      </c>
      <c r="L110" s="122">
        <f t="shared" si="13"/>
        <v>0.1</v>
      </c>
      <c r="M110" s="101">
        <v>0.997</v>
      </c>
      <c r="N110" s="102">
        <f t="shared" si="14"/>
        <v>35.820999999999998</v>
      </c>
      <c r="O110" s="292"/>
      <c r="P110" s="262"/>
    </row>
    <row r="111" spans="3:16" ht="14.25" customHeight="1">
      <c r="C111" s="281" t="s">
        <v>21</v>
      </c>
      <c r="D111" s="261" t="s">
        <v>847</v>
      </c>
      <c r="E111" s="101">
        <v>40.0154</v>
      </c>
      <c r="F111" s="101">
        <v>1.0449999999999999</v>
      </c>
      <c r="I111" s="101">
        <v>1.47</v>
      </c>
      <c r="J111" s="101">
        <v>51.21</v>
      </c>
      <c r="K111" s="121">
        <f t="shared" si="12"/>
        <v>20.0077</v>
      </c>
      <c r="L111" s="122">
        <f t="shared" si="13"/>
        <v>0.2</v>
      </c>
      <c r="M111" s="101">
        <v>0.995</v>
      </c>
      <c r="N111" s="102">
        <f t="shared" si="14"/>
        <v>35.353000000000002</v>
      </c>
      <c r="O111" s="291">
        <f>(N112+N111)/2</f>
        <v>35.99</v>
      </c>
      <c r="P111" s="261">
        <f>(N112-N111)*100/O111</f>
        <v>3.5537649347040698</v>
      </c>
    </row>
    <row r="112" spans="3:16">
      <c r="C112" s="282"/>
      <c r="D112" s="262"/>
      <c r="E112" s="101">
        <v>40.058700000000002</v>
      </c>
      <c r="F112" s="101">
        <v>1.0449999999999999</v>
      </c>
      <c r="I112" s="101">
        <v>1.42</v>
      </c>
      <c r="J112" s="101">
        <v>51.21</v>
      </c>
      <c r="K112" s="121">
        <f t="shared" si="12"/>
        <v>20.029399999999999</v>
      </c>
      <c r="L112" s="122">
        <f t="shared" si="13"/>
        <v>0.1</v>
      </c>
      <c r="M112" s="101">
        <v>0.997</v>
      </c>
      <c r="N112" s="102">
        <f t="shared" si="14"/>
        <v>36.631999999999998</v>
      </c>
      <c r="O112" s="292"/>
      <c r="P112" s="262"/>
    </row>
    <row r="113" spans="3:16">
      <c r="C113" s="144"/>
      <c r="D113" s="261" t="s">
        <v>848</v>
      </c>
      <c r="E113" s="101">
        <v>40.027999999999999</v>
      </c>
      <c r="F113" s="101">
        <v>1.042</v>
      </c>
      <c r="I113" s="101">
        <v>20.5</v>
      </c>
      <c r="J113" s="101">
        <v>95.9</v>
      </c>
      <c r="K113" s="121">
        <f t="shared" si="12"/>
        <v>20.013999999999999</v>
      </c>
      <c r="L113" s="122">
        <f t="shared" si="13"/>
        <v>3.9</v>
      </c>
      <c r="M113" s="101">
        <v>0.91400000000000003</v>
      </c>
      <c r="N113" s="102">
        <f t="shared" si="14"/>
        <v>2.3210000000000002</v>
      </c>
      <c r="O113" s="291">
        <f>(N114+N113)/2</f>
        <v>2.31</v>
      </c>
      <c r="P113" s="261">
        <f>(N114-N113)*100/O113</f>
        <v>-1.1255411255411401</v>
      </c>
    </row>
    <row r="114" spans="3:16">
      <c r="C114" s="145"/>
      <c r="D114" s="262"/>
      <c r="E114" s="101">
        <v>40.001399999999997</v>
      </c>
      <c r="F114" s="101">
        <v>1.042</v>
      </c>
      <c r="I114" s="101">
        <v>20.7</v>
      </c>
      <c r="J114" s="101">
        <v>95.9</v>
      </c>
      <c r="K114" s="121">
        <f t="shared" si="12"/>
        <v>20.000699999999998</v>
      </c>
      <c r="L114" s="122">
        <f t="shared" si="13"/>
        <v>4</v>
      </c>
      <c r="M114" s="101">
        <v>0.91200000000000003</v>
      </c>
      <c r="N114" s="102">
        <f t="shared" si="14"/>
        <v>2.2949999999999999</v>
      </c>
      <c r="O114" s="292"/>
      <c r="P114" s="262"/>
    </row>
    <row r="115" spans="3:16" ht="26.25" customHeight="1">
      <c r="C115" s="144"/>
      <c r="D115" s="261" t="s">
        <v>849</v>
      </c>
      <c r="E115" s="101">
        <v>40.094299999999997</v>
      </c>
      <c r="F115" s="101">
        <v>1.042</v>
      </c>
      <c r="I115" s="101">
        <v>24.15</v>
      </c>
      <c r="J115" s="101">
        <v>96.01</v>
      </c>
      <c r="K115" s="121">
        <f t="shared" si="12"/>
        <v>20.0472</v>
      </c>
      <c r="L115" s="122">
        <f t="shared" si="13"/>
        <v>4.5999999999999996</v>
      </c>
      <c r="M115" s="101">
        <v>0.90400000000000003</v>
      </c>
      <c r="N115" s="102">
        <f t="shared" si="14"/>
        <v>1.946</v>
      </c>
      <c r="O115" s="291">
        <f>(N116+N115)/2</f>
        <v>1.95</v>
      </c>
      <c r="P115" s="261">
        <f>(N116-N115)*100/O115</f>
        <v>0.20512820512820501</v>
      </c>
    </row>
    <row r="116" spans="3:16">
      <c r="C116" s="145"/>
      <c r="D116" s="262"/>
      <c r="E116" s="101">
        <v>40.002499999999998</v>
      </c>
      <c r="F116" s="101">
        <v>1.042</v>
      </c>
      <c r="I116" s="101">
        <v>24.15</v>
      </c>
      <c r="J116" s="101">
        <v>96.01</v>
      </c>
      <c r="K116" s="121">
        <f t="shared" si="12"/>
        <v>20.001300000000001</v>
      </c>
      <c r="L116" s="122">
        <f t="shared" si="13"/>
        <v>4.5999999999999996</v>
      </c>
      <c r="M116" s="101">
        <v>0.90400000000000003</v>
      </c>
      <c r="N116" s="102">
        <f t="shared" si="14"/>
        <v>1.95</v>
      </c>
      <c r="O116" s="292"/>
      <c r="P116" s="262"/>
    </row>
    <row r="117" spans="3:16">
      <c r="C117" s="144"/>
      <c r="D117" s="261" t="s">
        <v>850</v>
      </c>
      <c r="E117" s="101">
        <v>40.001100000000001</v>
      </c>
      <c r="F117" s="101">
        <v>1.042</v>
      </c>
      <c r="I117" s="101">
        <v>21.33</v>
      </c>
      <c r="J117" s="101">
        <v>96.54</v>
      </c>
      <c r="K117" s="121">
        <f t="shared" si="12"/>
        <v>20.000599999999999</v>
      </c>
      <c r="L117" s="122">
        <f t="shared" si="13"/>
        <v>4.0999999999999996</v>
      </c>
      <c r="M117" s="101">
        <v>0.91100000000000003</v>
      </c>
      <c r="N117" s="102">
        <f t="shared" si="14"/>
        <v>2.2250000000000001</v>
      </c>
      <c r="O117" s="291">
        <f>(N118+N117)/2</f>
        <v>2.21</v>
      </c>
      <c r="P117" s="261">
        <f>(N118-N117)*100/O117</f>
        <v>-1.26696832579186</v>
      </c>
    </row>
    <row r="118" spans="3:16">
      <c r="C118" s="145"/>
      <c r="D118" s="262"/>
      <c r="E118" s="101">
        <v>40.000300000000003</v>
      </c>
      <c r="F118" s="101">
        <v>1.042</v>
      </c>
      <c r="I118" s="101">
        <v>21.56</v>
      </c>
      <c r="J118" s="101">
        <v>96.54</v>
      </c>
      <c r="K118" s="121">
        <f t="shared" si="12"/>
        <v>20.0002</v>
      </c>
      <c r="L118" s="122">
        <f t="shared" si="13"/>
        <v>4.2</v>
      </c>
      <c r="M118" s="101">
        <v>0.90900000000000003</v>
      </c>
      <c r="N118" s="102">
        <f t="shared" si="14"/>
        <v>2.1970000000000001</v>
      </c>
      <c r="O118" s="292"/>
      <c r="P118" s="262"/>
    </row>
    <row r="119" spans="3:16">
      <c r="C119" s="144"/>
      <c r="D119" s="261" t="s">
        <v>851</v>
      </c>
      <c r="E119" s="106">
        <v>40.033799999999999</v>
      </c>
      <c r="F119" s="106">
        <v>1.042</v>
      </c>
      <c r="G119" s="106"/>
      <c r="H119" s="106"/>
      <c r="I119" s="112">
        <v>14.4</v>
      </c>
      <c r="J119" s="106">
        <v>92.44</v>
      </c>
      <c r="K119" s="151">
        <f t="shared" si="12"/>
        <v>20.0169</v>
      </c>
      <c r="L119" s="122">
        <f t="shared" si="13"/>
        <v>2.7</v>
      </c>
      <c r="M119" s="101">
        <v>0.93400000000000005</v>
      </c>
      <c r="N119" s="102">
        <f t="shared" si="14"/>
        <v>3.3759999999999999</v>
      </c>
      <c r="O119" s="291">
        <f>(N120+N119)/2</f>
        <v>3.37</v>
      </c>
      <c r="P119" s="261">
        <f>(N120-N119)*100/O119</f>
        <v>-0.59347181008902095</v>
      </c>
    </row>
    <row r="120" spans="3:16">
      <c r="C120" s="145"/>
      <c r="D120" s="262"/>
      <c r="E120" s="106">
        <v>40.002099999999999</v>
      </c>
      <c r="F120" s="106">
        <v>1.042</v>
      </c>
      <c r="G120" s="106"/>
      <c r="H120" s="106"/>
      <c r="I120" s="112">
        <v>14.5</v>
      </c>
      <c r="J120" s="106">
        <v>92.44</v>
      </c>
      <c r="K120" s="151">
        <f t="shared" si="12"/>
        <v>20.001100000000001</v>
      </c>
      <c r="L120" s="122">
        <f t="shared" si="13"/>
        <v>2.7</v>
      </c>
      <c r="M120" s="101">
        <v>0.93400000000000005</v>
      </c>
      <c r="N120" s="102">
        <f t="shared" si="14"/>
        <v>3.3559999999999999</v>
      </c>
      <c r="O120" s="292"/>
      <c r="P120" s="262"/>
    </row>
    <row r="121" spans="3:16">
      <c r="C121" s="150" t="s">
        <v>21</v>
      </c>
      <c r="D121" s="261" t="s">
        <v>851</v>
      </c>
      <c r="E121" s="106">
        <v>40.001199999999997</v>
      </c>
      <c r="F121" s="106">
        <v>1.0449999999999999</v>
      </c>
      <c r="G121" s="106"/>
      <c r="H121" s="106"/>
      <c r="I121" s="112">
        <v>14.6</v>
      </c>
      <c r="J121" s="106">
        <v>92.34</v>
      </c>
      <c r="K121" s="151">
        <f t="shared" si="12"/>
        <v>20.000599999999999</v>
      </c>
      <c r="L121" s="122">
        <f t="shared" si="13"/>
        <v>2.7</v>
      </c>
      <c r="M121" s="101">
        <v>0.93400000000000005</v>
      </c>
      <c r="N121" s="102">
        <f t="shared" si="14"/>
        <v>3.3420000000000001</v>
      </c>
      <c r="O121" s="291">
        <f>(N122+N121)/2</f>
        <v>3.35</v>
      </c>
      <c r="P121" s="261">
        <f>(N122-N121)*100/O121</f>
        <v>0.41791044776118802</v>
      </c>
    </row>
    <row r="122" spans="3:16">
      <c r="C122" s="150">
        <v>11.24</v>
      </c>
      <c r="D122" s="262"/>
      <c r="E122" s="106">
        <v>40.003100000000003</v>
      </c>
      <c r="F122" s="106">
        <v>1.0449999999999999</v>
      </c>
      <c r="G122" s="106"/>
      <c r="H122" s="106"/>
      <c r="I122" s="112">
        <v>14.54</v>
      </c>
      <c r="J122" s="106">
        <v>92.34</v>
      </c>
      <c r="K122" s="151">
        <f t="shared" si="12"/>
        <v>20.0016</v>
      </c>
      <c r="L122" s="122">
        <f t="shared" si="13"/>
        <v>2.7</v>
      </c>
      <c r="M122" s="101">
        <v>0.93400000000000005</v>
      </c>
      <c r="N122" s="102">
        <f t="shared" si="14"/>
        <v>3.3559999999999999</v>
      </c>
      <c r="O122" s="292"/>
      <c r="P122" s="262"/>
    </row>
    <row r="123" spans="3:16">
      <c r="C123" s="144"/>
      <c r="D123" s="261" t="s">
        <v>852</v>
      </c>
      <c r="E123" s="106">
        <v>40.000300000000003</v>
      </c>
      <c r="F123" s="106">
        <v>1.042</v>
      </c>
      <c r="G123" s="106"/>
      <c r="H123" s="106"/>
      <c r="I123" s="112">
        <v>19.52</v>
      </c>
      <c r="J123" s="106">
        <v>95.37</v>
      </c>
      <c r="K123" s="151">
        <f t="shared" si="12"/>
        <v>20.0002</v>
      </c>
      <c r="L123" s="122">
        <f t="shared" si="13"/>
        <v>3.7</v>
      </c>
      <c r="M123" s="101">
        <v>0.91700000000000004</v>
      </c>
      <c r="N123" s="102">
        <f t="shared" si="14"/>
        <v>2.448</v>
      </c>
      <c r="O123" s="291">
        <f>(N124+N123)/2</f>
        <v>2.44</v>
      </c>
      <c r="P123" s="261">
        <f>(N124-N123)*100/O123</f>
        <v>-0.69672131147540595</v>
      </c>
    </row>
    <row r="124" spans="3:16">
      <c r="C124" s="145"/>
      <c r="D124" s="262"/>
      <c r="E124" s="101">
        <v>40.001399999999997</v>
      </c>
      <c r="F124" s="101">
        <v>1.042</v>
      </c>
      <c r="I124" s="112">
        <v>19.649999999999999</v>
      </c>
      <c r="J124" s="106">
        <v>95.37</v>
      </c>
      <c r="K124" s="151">
        <f t="shared" si="12"/>
        <v>20.000699999999998</v>
      </c>
      <c r="L124" s="122">
        <f t="shared" si="13"/>
        <v>3.7</v>
      </c>
      <c r="M124" s="101">
        <v>0.91700000000000004</v>
      </c>
      <c r="N124" s="102">
        <f t="shared" si="14"/>
        <v>2.431</v>
      </c>
      <c r="O124" s="292"/>
      <c r="P124" s="262"/>
    </row>
    <row r="125" spans="3:16">
      <c r="C125" s="144"/>
      <c r="D125" s="261" t="s">
        <v>853</v>
      </c>
      <c r="E125" s="101">
        <v>40.000100000000003</v>
      </c>
      <c r="F125" s="101">
        <v>1.042</v>
      </c>
      <c r="I125" s="101">
        <v>23.58</v>
      </c>
      <c r="J125" s="101">
        <v>96.76</v>
      </c>
      <c r="K125" s="121">
        <f t="shared" si="12"/>
        <v>20.0001</v>
      </c>
      <c r="L125" s="122">
        <f t="shared" si="13"/>
        <v>4.5999999999999996</v>
      </c>
      <c r="M125" s="101">
        <v>0.90400000000000003</v>
      </c>
      <c r="N125" s="102">
        <f t="shared" si="14"/>
        <v>1.9970000000000001</v>
      </c>
      <c r="O125" s="291">
        <f>(N126+N125)/2</f>
        <v>1.99</v>
      </c>
      <c r="P125" s="261">
        <f>(N126-N125)*100/O125</f>
        <v>-0.70351758793969899</v>
      </c>
    </row>
    <row r="126" spans="3:16">
      <c r="C126" s="145"/>
      <c r="D126" s="262"/>
      <c r="E126" s="101">
        <v>40.001399999999997</v>
      </c>
      <c r="F126" s="101">
        <v>1.042</v>
      </c>
      <c r="I126" s="101">
        <v>23.75</v>
      </c>
      <c r="J126" s="101">
        <v>96.76</v>
      </c>
      <c r="K126" s="121">
        <f t="shared" si="12"/>
        <v>20.000699999999998</v>
      </c>
      <c r="L126" s="122">
        <f t="shared" si="13"/>
        <v>4.5999999999999996</v>
      </c>
      <c r="M126" s="101">
        <v>0.90400000000000003</v>
      </c>
      <c r="N126" s="102">
        <f t="shared" si="14"/>
        <v>1.9830000000000001</v>
      </c>
      <c r="O126" s="292"/>
      <c r="P126" s="262"/>
    </row>
    <row r="127" spans="3:16">
      <c r="C127" s="144"/>
      <c r="D127" s="261" t="s">
        <v>854</v>
      </c>
      <c r="E127" s="101">
        <v>40.024500000000003</v>
      </c>
      <c r="F127" s="101">
        <v>1.042</v>
      </c>
      <c r="I127" s="101">
        <v>22.4</v>
      </c>
      <c r="J127" s="101">
        <v>96.69</v>
      </c>
      <c r="K127" s="121">
        <f t="shared" si="12"/>
        <v>20.0123</v>
      </c>
      <c r="L127" s="122">
        <f t="shared" si="13"/>
        <v>4.3</v>
      </c>
      <c r="M127" s="101">
        <v>0.90800000000000003</v>
      </c>
      <c r="N127" s="102">
        <f t="shared" si="14"/>
        <v>2.1110000000000002</v>
      </c>
      <c r="O127" s="291">
        <f>(N128+N127)/2</f>
        <v>2.11</v>
      </c>
      <c r="P127" s="261">
        <f>(N128-N127)*100/O127</f>
        <v>4.7393364928904697E-2</v>
      </c>
    </row>
    <row r="128" spans="3:16">
      <c r="C128" s="145"/>
      <c r="D128" s="262"/>
      <c r="E128" s="101">
        <v>40.002600000000001</v>
      </c>
      <c r="F128" s="101">
        <v>1.042</v>
      </c>
      <c r="I128" s="101">
        <v>22.4</v>
      </c>
      <c r="J128" s="101">
        <v>96.69</v>
      </c>
      <c r="K128" s="121">
        <f t="shared" si="12"/>
        <v>20.001300000000001</v>
      </c>
      <c r="L128" s="122">
        <f t="shared" si="13"/>
        <v>4.3</v>
      </c>
      <c r="M128" s="101">
        <v>0.90800000000000003</v>
      </c>
      <c r="N128" s="102">
        <f t="shared" si="14"/>
        <v>2.1120000000000001</v>
      </c>
      <c r="O128" s="292"/>
      <c r="P128" s="262"/>
    </row>
    <row r="129" spans="3:28">
      <c r="C129" s="144"/>
      <c r="D129" s="261" t="s">
        <v>855</v>
      </c>
      <c r="E129" s="101">
        <v>40.002299999999998</v>
      </c>
      <c r="F129" s="101">
        <v>1.042</v>
      </c>
      <c r="I129" s="101">
        <v>23.4</v>
      </c>
      <c r="J129" s="101">
        <v>96.07</v>
      </c>
      <c r="K129" s="121">
        <f t="shared" si="12"/>
        <v>20.001200000000001</v>
      </c>
      <c r="L129" s="122">
        <f t="shared" si="13"/>
        <v>4.5</v>
      </c>
      <c r="M129" s="101">
        <v>0.90600000000000003</v>
      </c>
      <c r="N129" s="102">
        <f t="shared" si="14"/>
        <v>2.0169999999999999</v>
      </c>
      <c r="O129" s="291">
        <f>(N130+N129)/2</f>
        <v>2.0099999999999998</v>
      </c>
      <c r="P129" s="261">
        <f>(N130-N129)*100/O129</f>
        <v>-0.696517412935313</v>
      </c>
    </row>
    <row r="130" spans="3:28">
      <c r="C130" s="145"/>
      <c r="D130" s="262"/>
      <c r="E130" s="101">
        <v>40.003100000000003</v>
      </c>
      <c r="F130" s="101">
        <v>1.042</v>
      </c>
      <c r="I130" s="101">
        <v>23.56</v>
      </c>
      <c r="J130" s="101">
        <v>96.07</v>
      </c>
      <c r="K130" s="121">
        <f t="shared" ref="K130:K161" si="15">E130/200*100</f>
        <v>20.0016</v>
      </c>
      <c r="L130" s="122">
        <f t="shared" ref="L130:L161" si="16">K130*J130*I130/10000</f>
        <v>4.5</v>
      </c>
      <c r="M130" s="101">
        <v>0.90600000000000003</v>
      </c>
      <c r="N130" s="102">
        <f t="shared" ref="N130:N161" si="17">1000*M130*F130/(K130*I130)</f>
        <v>2.0030000000000001</v>
      </c>
      <c r="O130" s="292"/>
      <c r="P130" s="262"/>
    </row>
    <row r="131" spans="3:28">
      <c r="C131" s="144"/>
      <c r="D131" s="261" t="s">
        <v>856</v>
      </c>
      <c r="E131" s="101">
        <v>40.002099999999999</v>
      </c>
      <c r="F131" s="101">
        <v>1.0409999999999999</v>
      </c>
      <c r="I131" s="101">
        <v>23.4</v>
      </c>
      <c r="J131" s="101">
        <v>96.72</v>
      </c>
      <c r="K131" s="121">
        <f t="shared" si="15"/>
        <v>20.001100000000001</v>
      </c>
      <c r="L131" s="122">
        <f t="shared" si="16"/>
        <v>4.5</v>
      </c>
      <c r="M131" s="101">
        <v>0.90600000000000003</v>
      </c>
      <c r="N131" s="102">
        <f t="shared" si="17"/>
        <v>2.0150000000000001</v>
      </c>
      <c r="O131" s="291">
        <f>(N132+N131)/2</f>
        <v>2.02</v>
      </c>
      <c r="P131" s="261">
        <f>(N132-N131)*100/O131</f>
        <v>0.396039603960396</v>
      </c>
    </row>
    <row r="132" spans="3:28">
      <c r="C132" s="145"/>
      <c r="D132" s="262"/>
      <c r="E132" s="101">
        <v>40.0047</v>
      </c>
      <c r="F132" s="101">
        <v>1.0409999999999999</v>
      </c>
      <c r="I132" s="101">
        <v>23.31</v>
      </c>
      <c r="J132" s="101">
        <v>96.72</v>
      </c>
      <c r="K132" s="121">
        <f t="shared" si="15"/>
        <v>20.002400000000002</v>
      </c>
      <c r="L132" s="122">
        <f t="shared" si="16"/>
        <v>4.5</v>
      </c>
      <c r="M132" s="101">
        <v>0.90600000000000003</v>
      </c>
      <c r="N132" s="102">
        <f t="shared" si="17"/>
        <v>2.0230000000000001</v>
      </c>
      <c r="O132" s="292"/>
      <c r="P132" s="262"/>
      <c r="Z132" s="106" t="s">
        <v>857</v>
      </c>
      <c r="AB132" s="106" t="s">
        <v>858</v>
      </c>
    </row>
    <row r="133" spans="3:28">
      <c r="C133" s="144"/>
      <c r="D133" s="261" t="s">
        <v>859</v>
      </c>
      <c r="E133" s="101">
        <v>40.000100000000003</v>
      </c>
      <c r="F133" s="101">
        <v>1.0409999999999999</v>
      </c>
      <c r="I133" s="101">
        <v>22.95</v>
      </c>
      <c r="J133" s="101">
        <v>96.86</v>
      </c>
      <c r="K133" s="121">
        <f t="shared" si="15"/>
        <v>20.0001</v>
      </c>
      <c r="L133" s="122">
        <f t="shared" si="16"/>
        <v>4.4000000000000004</v>
      </c>
      <c r="M133" s="101">
        <v>0.90700000000000003</v>
      </c>
      <c r="N133" s="102">
        <f t="shared" si="17"/>
        <v>2.0569999999999999</v>
      </c>
      <c r="O133" s="291">
        <f>(N134+N133)/2</f>
        <v>2.0499999999999998</v>
      </c>
      <c r="P133" s="261">
        <f>(N134-N133)*100/O133</f>
        <v>-0.48780487804876999</v>
      </c>
      <c r="Z133" s="111">
        <v>3.5</v>
      </c>
      <c r="AA133" s="101">
        <f t="shared" ref="AA133:AA138" si="18">(Z133-2)*0.034/2</f>
        <v>2.5499999999999998E-2</v>
      </c>
      <c r="AB133" s="101">
        <f t="shared" ref="AB133:AB138" si="19">0.946-AA133</f>
        <v>0.92049999999999998</v>
      </c>
    </row>
    <row r="134" spans="3:28">
      <c r="C134" s="145"/>
      <c r="D134" s="262"/>
      <c r="E134" s="101">
        <v>40.000300000000003</v>
      </c>
      <c r="F134" s="101">
        <v>1.0409999999999999</v>
      </c>
      <c r="I134" s="101">
        <v>23.04</v>
      </c>
      <c r="J134" s="101">
        <v>96.86</v>
      </c>
      <c r="K134" s="121">
        <f t="shared" si="15"/>
        <v>20.0002</v>
      </c>
      <c r="L134" s="122">
        <f t="shared" si="16"/>
        <v>4.5</v>
      </c>
      <c r="M134" s="101">
        <v>0.90600000000000003</v>
      </c>
      <c r="N134" s="102">
        <f t="shared" si="17"/>
        <v>2.0470000000000002</v>
      </c>
      <c r="O134" s="292"/>
      <c r="P134" s="262"/>
      <c r="Z134" s="111">
        <v>3.6</v>
      </c>
      <c r="AA134" s="101">
        <f t="shared" si="18"/>
        <v>2.7199999999999998E-2</v>
      </c>
      <c r="AB134" s="101">
        <f t="shared" si="19"/>
        <v>0.91879999999999995</v>
      </c>
    </row>
    <row r="135" spans="3:28">
      <c r="C135" s="144"/>
      <c r="D135" s="261" t="s">
        <v>860</v>
      </c>
      <c r="E135" s="101">
        <v>40.000900000000001</v>
      </c>
      <c r="F135" s="101">
        <v>1.0409999999999999</v>
      </c>
      <c r="I135" s="101">
        <v>20.55</v>
      </c>
      <c r="J135" s="101">
        <v>95.92</v>
      </c>
      <c r="K135" s="121">
        <f t="shared" si="15"/>
        <v>20.000499999999999</v>
      </c>
      <c r="L135" s="122">
        <f t="shared" si="16"/>
        <v>3.9</v>
      </c>
      <c r="M135" s="101">
        <v>0.91400000000000003</v>
      </c>
      <c r="N135" s="102">
        <f t="shared" si="17"/>
        <v>2.3149999999999999</v>
      </c>
      <c r="O135" s="291">
        <f>(N136+N135)/2</f>
        <v>2.3199999999999998</v>
      </c>
      <c r="P135" s="261">
        <f>(N136-N135)*100/O135</f>
        <v>0.25862068965518198</v>
      </c>
      <c r="Z135" s="111">
        <v>3.7</v>
      </c>
      <c r="AA135" s="101">
        <f t="shared" si="18"/>
        <v>2.8899999999999999E-2</v>
      </c>
      <c r="AB135" s="101">
        <f t="shared" si="19"/>
        <v>0.91710000000000003</v>
      </c>
    </row>
    <row r="136" spans="3:28">
      <c r="D136" s="262"/>
      <c r="E136" s="101">
        <v>40.0015</v>
      </c>
      <c r="F136" s="101">
        <v>1.0409999999999999</v>
      </c>
      <c r="I136" s="101">
        <v>20.5</v>
      </c>
      <c r="J136" s="101">
        <v>95.92</v>
      </c>
      <c r="K136" s="121">
        <f t="shared" si="15"/>
        <v>20.000800000000002</v>
      </c>
      <c r="L136" s="122">
        <f t="shared" si="16"/>
        <v>3.9</v>
      </c>
      <c r="M136" s="101">
        <v>0.91400000000000003</v>
      </c>
      <c r="N136" s="102">
        <f t="shared" si="17"/>
        <v>2.3210000000000002</v>
      </c>
      <c r="O136" s="292"/>
      <c r="P136" s="262"/>
      <c r="Z136" s="111">
        <v>3.8</v>
      </c>
      <c r="AA136" s="101">
        <f t="shared" si="18"/>
        <v>3.0599999999999999E-2</v>
      </c>
      <c r="AB136" s="101">
        <f t="shared" si="19"/>
        <v>0.91539999999999999</v>
      </c>
    </row>
    <row r="137" spans="3:28">
      <c r="D137" s="261" t="s">
        <v>861</v>
      </c>
      <c r="E137" s="101">
        <v>40.005600000000001</v>
      </c>
      <c r="F137" s="101">
        <v>1.0409999999999999</v>
      </c>
      <c r="I137" s="101">
        <v>21.86</v>
      </c>
      <c r="J137" s="101">
        <v>96.4</v>
      </c>
      <c r="K137" s="121">
        <f t="shared" si="15"/>
        <v>20.002800000000001</v>
      </c>
      <c r="L137" s="122">
        <f t="shared" si="16"/>
        <v>4.2</v>
      </c>
      <c r="M137" s="101">
        <v>0.90900000000000003</v>
      </c>
      <c r="N137" s="102">
        <f t="shared" si="17"/>
        <v>2.1640000000000001</v>
      </c>
      <c r="O137" s="291">
        <f>(N138+N137)/2</f>
        <v>2.19</v>
      </c>
      <c r="P137" s="261">
        <f>(N138-N137)*100/O137</f>
        <v>2.1461187214611699</v>
      </c>
      <c r="Z137" s="111">
        <v>3.9</v>
      </c>
      <c r="AA137" s="101">
        <f t="shared" si="18"/>
        <v>3.2300000000000002E-2</v>
      </c>
      <c r="AB137" s="101">
        <f t="shared" si="19"/>
        <v>0.91369999999999996</v>
      </c>
    </row>
    <row r="138" spans="3:28">
      <c r="D138" s="262"/>
      <c r="E138" s="101">
        <v>40.0032</v>
      </c>
      <c r="F138" s="101">
        <v>1.0409999999999999</v>
      </c>
      <c r="I138" s="101">
        <v>21.44</v>
      </c>
      <c r="J138" s="101">
        <v>96.4</v>
      </c>
      <c r="K138" s="121">
        <f t="shared" si="15"/>
        <v>20.0016</v>
      </c>
      <c r="L138" s="122">
        <f t="shared" si="16"/>
        <v>4.0999999999999996</v>
      </c>
      <c r="M138" s="101">
        <v>0.91100000000000003</v>
      </c>
      <c r="N138" s="102">
        <f t="shared" si="17"/>
        <v>2.2109999999999999</v>
      </c>
      <c r="O138" s="292"/>
      <c r="P138" s="262"/>
      <c r="Z138" s="111">
        <v>4</v>
      </c>
      <c r="AA138" s="101">
        <f t="shared" si="18"/>
        <v>3.4000000000000002E-2</v>
      </c>
      <c r="AB138" s="101">
        <f t="shared" si="19"/>
        <v>0.91200000000000003</v>
      </c>
    </row>
    <row r="139" spans="3:28">
      <c r="D139" s="258" t="s">
        <v>862</v>
      </c>
      <c r="E139" s="101">
        <v>40.001100000000001</v>
      </c>
      <c r="F139" s="101">
        <v>1.0409999999999999</v>
      </c>
      <c r="I139" s="101">
        <v>20.99</v>
      </c>
      <c r="J139" s="101">
        <v>95.37</v>
      </c>
      <c r="K139" s="121">
        <f t="shared" si="15"/>
        <v>20.000599999999999</v>
      </c>
      <c r="L139" s="122">
        <f t="shared" si="16"/>
        <v>4</v>
      </c>
      <c r="M139" s="101">
        <v>0.91200000000000003</v>
      </c>
      <c r="N139" s="102">
        <f t="shared" si="17"/>
        <v>2.2610000000000001</v>
      </c>
      <c r="O139" s="291">
        <f>(N140+N139)/2</f>
        <v>2.23</v>
      </c>
      <c r="P139" s="261">
        <f>(N140-N139)*100/O139</f>
        <v>-2.6008968609865599</v>
      </c>
      <c r="Z139" s="112">
        <v>4.0999999999999996</v>
      </c>
      <c r="AA139" s="101">
        <f t="shared" ref="AA139:AA158" si="20">(Z139-4)*0.025/2</f>
        <v>1.25E-3</v>
      </c>
      <c r="AB139" s="101">
        <f t="shared" ref="AB139:AB158" si="21">0.912-AA139</f>
        <v>0.91074999999999995</v>
      </c>
    </row>
    <row r="140" spans="3:28">
      <c r="D140" s="258"/>
      <c r="E140" s="101">
        <v>40.001199999999997</v>
      </c>
      <c r="F140" s="101">
        <v>1.0409999999999999</v>
      </c>
      <c r="I140" s="101">
        <v>21.52</v>
      </c>
      <c r="J140" s="101">
        <v>95.37</v>
      </c>
      <c r="K140" s="121">
        <f t="shared" si="15"/>
        <v>20.000599999999999</v>
      </c>
      <c r="L140" s="122">
        <f t="shared" si="16"/>
        <v>4.0999999999999996</v>
      </c>
      <c r="M140" s="101">
        <v>0.91100000000000003</v>
      </c>
      <c r="N140" s="102">
        <f t="shared" si="17"/>
        <v>2.2029999999999998</v>
      </c>
      <c r="O140" s="292"/>
      <c r="P140" s="262"/>
      <c r="Z140" s="112">
        <v>4.2</v>
      </c>
      <c r="AA140" s="101">
        <f t="shared" si="20"/>
        <v>2.5000000000000001E-3</v>
      </c>
      <c r="AB140" s="101">
        <f t="shared" si="21"/>
        <v>0.90949999999999998</v>
      </c>
    </row>
    <row r="141" spans="3:28">
      <c r="D141" s="258" t="s">
        <v>863</v>
      </c>
      <c r="E141" s="101">
        <v>40.000700000000002</v>
      </c>
      <c r="F141" s="101">
        <v>1.0409999999999999</v>
      </c>
      <c r="I141" s="101">
        <v>22.45</v>
      </c>
      <c r="J141" s="101">
        <v>96.65</v>
      </c>
      <c r="K141" s="121">
        <f t="shared" si="15"/>
        <v>20.000399999999999</v>
      </c>
      <c r="L141" s="122">
        <f t="shared" si="16"/>
        <v>4.3</v>
      </c>
      <c r="M141" s="101">
        <v>0.90800000000000003</v>
      </c>
      <c r="N141" s="102">
        <f t="shared" si="17"/>
        <v>2.105</v>
      </c>
      <c r="O141" s="291">
        <f>(N142+N141)/2</f>
        <v>2.1</v>
      </c>
      <c r="P141" s="261">
        <f>(N142-N141)*100/O141</f>
        <v>-0.238095238095233</v>
      </c>
      <c r="Z141" s="112">
        <v>4.3</v>
      </c>
      <c r="AA141" s="101">
        <f t="shared" si="20"/>
        <v>3.7499999999999999E-3</v>
      </c>
      <c r="AB141" s="101">
        <f t="shared" si="21"/>
        <v>0.90825</v>
      </c>
    </row>
    <row r="142" spans="3:28">
      <c r="D142" s="258"/>
      <c r="E142" s="101">
        <v>40.000100000000003</v>
      </c>
      <c r="F142" s="101">
        <v>1.0409999999999999</v>
      </c>
      <c r="I142" s="101">
        <v>22.5</v>
      </c>
      <c r="J142" s="101">
        <v>96.65</v>
      </c>
      <c r="K142" s="121">
        <f t="shared" si="15"/>
        <v>20.0001</v>
      </c>
      <c r="L142" s="122">
        <f t="shared" si="16"/>
        <v>4.3</v>
      </c>
      <c r="M142" s="101">
        <v>0.90800000000000003</v>
      </c>
      <c r="N142" s="102">
        <f t="shared" si="17"/>
        <v>2.1</v>
      </c>
      <c r="O142" s="292"/>
      <c r="P142" s="262"/>
      <c r="Z142" s="112">
        <v>4.4000000000000004</v>
      </c>
      <c r="AA142" s="101">
        <f t="shared" si="20"/>
        <v>5.0000000000000001E-3</v>
      </c>
      <c r="AB142" s="101">
        <f t="shared" si="21"/>
        <v>0.90700000000000003</v>
      </c>
    </row>
    <row r="143" spans="3:28">
      <c r="D143" s="258" t="s">
        <v>864</v>
      </c>
      <c r="E143" s="101">
        <v>40.000100000000003</v>
      </c>
      <c r="F143" s="101">
        <v>1.0409999999999999</v>
      </c>
      <c r="I143" s="101">
        <v>22.5</v>
      </c>
      <c r="J143" s="101">
        <v>96.41</v>
      </c>
      <c r="K143" s="121">
        <f t="shared" si="15"/>
        <v>20.0001</v>
      </c>
      <c r="L143" s="122">
        <f t="shared" si="16"/>
        <v>4.3</v>
      </c>
      <c r="M143" s="101">
        <v>0.90800000000000003</v>
      </c>
      <c r="N143" s="102">
        <f t="shared" si="17"/>
        <v>2.1</v>
      </c>
      <c r="O143" s="291">
        <f>(N144+N143)/2</f>
        <v>2.11</v>
      </c>
      <c r="P143" s="261">
        <f>(N144-N143)*100/O143</f>
        <v>0.47393364928908899</v>
      </c>
      <c r="Z143" s="112">
        <v>4.5</v>
      </c>
      <c r="AA143" s="101">
        <f t="shared" si="20"/>
        <v>6.2500000000000003E-3</v>
      </c>
      <c r="AB143" s="101">
        <f t="shared" si="21"/>
        <v>0.90575000000000006</v>
      </c>
    </row>
    <row r="144" spans="3:28">
      <c r="D144" s="258"/>
      <c r="E144" s="101">
        <v>40.0002</v>
      </c>
      <c r="F144" s="101">
        <v>1.0409999999999999</v>
      </c>
      <c r="I144" s="101">
        <v>22.4</v>
      </c>
      <c r="J144" s="101">
        <v>96.41</v>
      </c>
      <c r="K144" s="121">
        <f t="shared" si="15"/>
        <v>20.0001</v>
      </c>
      <c r="L144" s="122">
        <f t="shared" si="16"/>
        <v>4.3</v>
      </c>
      <c r="M144" s="101">
        <v>0.90800000000000003</v>
      </c>
      <c r="N144" s="102">
        <f t="shared" si="17"/>
        <v>2.11</v>
      </c>
      <c r="O144" s="292"/>
      <c r="P144" s="262"/>
      <c r="Z144" s="112">
        <v>4.5999999999999996</v>
      </c>
      <c r="AA144" s="101">
        <f t="shared" si="20"/>
        <v>7.4999999999999997E-3</v>
      </c>
      <c r="AB144" s="101">
        <f t="shared" si="21"/>
        <v>0.90449999999999997</v>
      </c>
    </row>
    <row r="145" spans="3:28">
      <c r="D145" s="258" t="s">
        <v>865</v>
      </c>
      <c r="E145" s="101">
        <v>40.002499999999998</v>
      </c>
      <c r="F145" s="101">
        <v>1.0409999999999999</v>
      </c>
      <c r="I145" s="101">
        <v>22.95</v>
      </c>
      <c r="J145" s="101">
        <v>96.07</v>
      </c>
      <c r="K145" s="121">
        <f t="shared" si="15"/>
        <v>20.001300000000001</v>
      </c>
      <c r="L145" s="122">
        <f t="shared" si="16"/>
        <v>4.4000000000000004</v>
      </c>
      <c r="M145" s="101">
        <v>0.90700000000000003</v>
      </c>
      <c r="N145" s="102">
        <f t="shared" si="17"/>
        <v>2.0569999999999999</v>
      </c>
      <c r="O145" s="291">
        <f>(N146+N145)/2</f>
        <v>2.13</v>
      </c>
      <c r="P145" s="261">
        <f>(N146-N145)*100/O145</f>
        <v>6.7136150234741896</v>
      </c>
      <c r="Z145" s="112">
        <v>4.6999999999999904</v>
      </c>
      <c r="AA145" s="101">
        <f t="shared" si="20"/>
        <v>8.7499999999998794E-3</v>
      </c>
      <c r="AB145" s="101">
        <f t="shared" si="21"/>
        <v>0.90325</v>
      </c>
    </row>
    <row r="146" spans="3:28">
      <c r="D146" s="258"/>
      <c r="E146" s="101">
        <v>40.001399999999997</v>
      </c>
      <c r="F146" s="101">
        <v>1.0409999999999999</v>
      </c>
      <c r="I146" s="101">
        <v>21.55</v>
      </c>
      <c r="J146" s="101">
        <v>96.07</v>
      </c>
      <c r="K146" s="121">
        <f t="shared" si="15"/>
        <v>20.000699999999998</v>
      </c>
      <c r="L146" s="122">
        <f t="shared" si="16"/>
        <v>4.0999999999999996</v>
      </c>
      <c r="M146" s="101">
        <v>0.91100000000000003</v>
      </c>
      <c r="N146" s="102">
        <f t="shared" si="17"/>
        <v>2.2000000000000002</v>
      </c>
      <c r="O146" s="292"/>
      <c r="P146" s="262"/>
      <c r="Z146" s="112">
        <v>4.7999999999999901</v>
      </c>
      <c r="AA146" s="101">
        <f t="shared" si="20"/>
        <v>9.9999999999998805E-3</v>
      </c>
      <c r="AB146" s="101">
        <f t="shared" si="21"/>
        <v>0.90200000000000002</v>
      </c>
    </row>
    <row r="147" spans="3:28">
      <c r="D147" s="258" t="s">
        <v>866</v>
      </c>
      <c r="E147" s="101">
        <v>40.002499999999998</v>
      </c>
      <c r="F147" s="101">
        <v>1.0409999999999999</v>
      </c>
      <c r="I147" s="101">
        <v>22.14</v>
      </c>
      <c r="J147" s="101">
        <v>96.73</v>
      </c>
      <c r="K147" s="121">
        <f t="shared" si="15"/>
        <v>20.001300000000001</v>
      </c>
      <c r="L147" s="122">
        <f t="shared" si="16"/>
        <v>4.3</v>
      </c>
      <c r="M147" s="101">
        <v>0.90800000000000003</v>
      </c>
      <c r="N147" s="102">
        <f t="shared" si="17"/>
        <v>2.1349999999999998</v>
      </c>
      <c r="O147" s="291">
        <f>(N148+N147)/2</f>
        <v>2.12</v>
      </c>
      <c r="P147" s="261">
        <f>(N148-N147)*100/O147</f>
        <v>-1.17924528301886</v>
      </c>
      <c r="Z147" s="112">
        <v>4.8999999999999897</v>
      </c>
      <c r="AA147" s="101">
        <f t="shared" si="20"/>
        <v>1.1249999999999901E-2</v>
      </c>
      <c r="AB147" s="101">
        <f t="shared" si="21"/>
        <v>0.90075000000000005</v>
      </c>
    </row>
    <row r="148" spans="3:28">
      <c r="D148" s="258"/>
      <c r="E148" s="101">
        <v>40.000300000000003</v>
      </c>
      <c r="F148" s="101">
        <v>1.0409999999999999</v>
      </c>
      <c r="I148" s="101">
        <v>22.4</v>
      </c>
      <c r="J148" s="101">
        <v>96.73</v>
      </c>
      <c r="K148" s="121">
        <f t="shared" si="15"/>
        <v>20.0002</v>
      </c>
      <c r="L148" s="122">
        <f t="shared" si="16"/>
        <v>4.3</v>
      </c>
      <c r="M148" s="101">
        <v>0.90800000000000003</v>
      </c>
      <c r="N148" s="102">
        <f t="shared" si="17"/>
        <v>2.11</v>
      </c>
      <c r="O148" s="292"/>
      <c r="P148" s="262"/>
      <c r="Z148" s="112">
        <v>4.9999999999999902</v>
      </c>
      <c r="AA148" s="101">
        <f t="shared" si="20"/>
        <v>1.24999999999999E-2</v>
      </c>
      <c r="AB148" s="101">
        <f t="shared" si="21"/>
        <v>0.89949999999999997</v>
      </c>
    </row>
    <row r="149" spans="3:28">
      <c r="D149" s="258" t="s">
        <v>867</v>
      </c>
      <c r="E149" s="101">
        <v>40</v>
      </c>
      <c r="F149" s="101">
        <v>1.0409999999999999</v>
      </c>
      <c r="I149" s="101">
        <v>25.25</v>
      </c>
      <c r="J149" s="101">
        <v>97.1</v>
      </c>
      <c r="K149" s="121">
        <f t="shared" si="15"/>
        <v>20</v>
      </c>
      <c r="L149" s="122">
        <f t="shared" si="16"/>
        <v>4.9000000000000004</v>
      </c>
      <c r="M149" s="101">
        <v>0.90100000000000002</v>
      </c>
      <c r="N149" s="102">
        <f t="shared" si="17"/>
        <v>1.857</v>
      </c>
      <c r="O149" s="291">
        <f>(N150+N149)/2</f>
        <v>1.85</v>
      </c>
      <c r="P149" s="261">
        <f>(N150-N149)*100/O149</f>
        <v>-0.48648648648648102</v>
      </c>
      <c r="Z149" s="112">
        <v>5.0999999999999899</v>
      </c>
      <c r="AA149" s="101">
        <f t="shared" si="20"/>
        <v>1.3749999999999899E-2</v>
      </c>
      <c r="AB149" s="101">
        <f t="shared" si="21"/>
        <v>0.89824999999999999</v>
      </c>
    </row>
    <row r="150" spans="3:28">
      <c r="D150" s="258"/>
      <c r="E150" s="101">
        <v>40.000100000000003</v>
      </c>
      <c r="F150" s="101">
        <v>1.0409999999999999</v>
      </c>
      <c r="I150" s="101">
        <v>25.38</v>
      </c>
      <c r="J150" s="101">
        <v>97.1</v>
      </c>
      <c r="K150" s="121">
        <f t="shared" si="15"/>
        <v>20.0001</v>
      </c>
      <c r="L150" s="122">
        <f t="shared" si="16"/>
        <v>4.9000000000000004</v>
      </c>
      <c r="M150" s="101">
        <v>0.90100000000000002</v>
      </c>
      <c r="N150" s="102">
        <f t="shared" si="17"/>
        <v>1.8480000000000001</v>
      </c>
      <c r="O150" s="292"/>
      <c r="P150" s="262"/>
      <c r="Z150" s="112">
        <v>5.1999999999999904</v>
      </c>
      <c r="AA150" s="101">
        <f t="shared" si="20"/>
        <v>1.4999999999999901E-2</v>
      </c>
      <c r="AB150" s="101">
        <f t="shared" si="21"/>
        <v>0.89700000000000002</v>
      </c>
    </row>
    <row r="151" spans="3:28">
      <c r="C151" s="101">
        <v>94.72</v>
      </c>
      <c r="D151" s="258" t="s">
        <v>868</v>
      </c>
      <c r="E151" s="101">
        <v>40.000399999999999</v>
      </c>
      <c r="F151" s="101">
        <v>1.0409999999999999</v>
      </c>
      <c r="I151" s="101">
        <v>25.55</v>
      </c>
      <c r="J151" s="101">
        <v>97.72</v>
      </c>
      <c r="K151" s="121">
        <f t="shared" si="15"/>
        <v>20.0002</v>
      </c>
      <c r="L151" s="122">
        <f t="shared" si="16"/>
        <v>5</v>
      </c>
      <c r="M151" s="101">
        <v>0.9</v>
      </c>
      <c r="N151" s="102">
        <f t="shared" si="17"/>
        <v>1.833</v>
      </c>
      <c r="O151" s="291">
        <f>(N152+N151)/2</f>
        <v>1.83</v>
      </c>
      <c r="P151" s="261">
        <f>(N152-N151)*100/O151</f>
        <v>-0.38251366120218</v>
      </c>
      <c r="Z151" s="112">
        <v>5.2999999999999901</v>
      </c>
      <c r="AA151" s="101">
        <f t="shared" si="20"/>
        <v>1.62499999999999E-2</v>
      </c>
      <c r="AB151" s="101">
        <f t="shared" si="21"/>
        <v>0.89575000000000005</v>
      </c>
    </row>
    <row r="152" spans="3:28">
      <c r="D152" s="258"/>
      <c r="E152" s="101">
        <v>40.000799999999998</v>
      </c>
      <c r="F152" s="101">
        <v>1.0409999999999999</v>
      </c>
      <c r="I152" s="101">
        <v>25.65</v>
      </c>
      <c r="J152" s="101">
        <v>97.72</v>
      </c>
      <c r="K152" s="121">
        <f t="shared" si="15"/>
        <v>20.000399999999999</v>
      </c>
      <c r="L152" s="122">
        <f t="shared" si="16"/>
        <v>5</v>
      </c>
      <c r="M152" s="101">
        <v>0.9</v>
      </c>
      <c r="N152" s="102">
        <f t="shared" si="17"/>
        <v>1.8260000000000001</v>
      </c>
      <c r="O152" s="292"/>
      <c r="P152" s="262"/>
      <c r="Z152" s="112">
        <v>5.3999999999999897</v>
      </c>
      <c r="AA152" s="101">
        <f t="shared" si="20"/>
        <v>1.7499999999999901E-2</v>
      </c>
      <c r="AB152" s="101">
        <f t="shared" si="21"/>
        <v>0.89449999999999996</v>
      </c>
    </row>
    <row r="153" spans="3:28">
      <c r="C153" s="101">
        <v>93.79</v>
      </c>
      <c r="D153" s="258" t="s">
        <v>869</v>
      </c>
      <c r="E153" s="101">
        <v>40.001899999999999</v>
      </c>
      <c r="F153" s="101">
        <v>1.05</v>
      </c>
      <c r="I153" s="101">
        <v>24.9</v>
      </c>
      <c r="J153" s="101">
        <v>94.72</v>
      </c>
      <c r="K153" s="121">
        <f t="shared" si="15"/>
        <v>20.001000000000001</v>
      </c>
      <c r="L153" s="122">
        <f t="shared" si="16"/>
        <v>4.7</v>
      </c>
      <c r="M153" s="101">
        <v>0.90300000000000002</v>
      </c>
      <c r="N153" s="102">
        <f t="shared" si="17"/>
        <v>1.9039999999999999</v>
      </c>
      <c r="O153" s="291">
        <f>(N154+N153)/2</f>
        <v>1.94</v>
      </c>
      <c r="P153" s="261">
        <f>(N154-N153)*100/O153</f>
        <v>3.5567010309278402</v>
      </c>
      <c r="Z153" s="112">
        <v>5.4999999999999902</v>
      </c>
      <c r="AA153" s="101">
        <f t="shared" si="20"/>
        <v>1.8749999999999899E-2</v>
      </c>
      <c r="AB153" s="101">
        <f t="shared" si="21"/>
        <v>0.89324999999999999</v>
      </c>
    </row>
    <row r="154" spans="3:28">
      <c r="D154" s="258"/>
      <c r="E154" s="101">
        <v>40.001199999999997</v>
      </c>
      <c r="F154" s="101">
        <v>1.05</v>
      </c>
      <c r="I154" s="101">
        <v>24.05</v>
      </c>
      <c r="J154" s="101">
        <v>94.72</v>
      </c>
      <c r="K154" s="121">
        <f t="shared" si="15"/>
        <v>20.000599999999999</v>
      </c>
      <c r="L154" s="122">
        <f t="shared" si="16"/>
        <v>4.5999999999999996</v>
      </c>
      <c r="M154" s="101">
        <v>0.90400000000000003</v>
      </c>
      <c r="N154" s="102">
        <f t="shared" si="17"/>
        <v>1.9730000000000001</v>
      </c>
      <c r="O154" s="292"/>
      <c r="P154" s="262"/>
      <c r="Z154" s="112">
        <v>5.5999999999999899</v>
      </c>
      <c r="AA154" s="101">
        <f t="shared" si="20"/>
        <v>1.99999999999999E-2</v>
      </c>
      <c r="AB154" s="101">
        <f t="shared" si="21"/>
        <v>0.89200000000000002</v>
      </c>
    </row>
    <row r="155" spans="3:28">
      <c r="D155" s="258" t="s">
        <v>870</v>
      </c>
      <c r="E155" s="101">
        <v>40.000100000000003</v>
      </c>
      <c r="F155" s="101">
        <v>1.05</v>
      </c>
      <c r="I155" s="101">
        <v>30.3</v>
      </c>
      <c r="J155" s="101">
        <v>95.05</v>
      </c>
      <c r="K155" s="121">
        <f t="shared" si="15"/>
        <v>20.0001</v>
      </c>
      <c r="L155" s="122">
        <f t="shared" si="16"/>
        <v>5.8</v>
      </c>
      <c r="M155" s="101">
        <v>0.89</v>
      </c>
      <c r="N155" s="102">
        <f t="shared" si="17"/>
        <v>1.542</v>
      </c>
      <c r="O155" s="291">
        <f>(N156+N155)/2</f>
        <v>1.55</v>
      </c>
      <c r="P155" s="261">
        <f>(N156-N155)*100/O155</f>
        <v>0.4516129032258</v>
      </c>
      <c r="Z155" s="112">
        <v>5.6999999999999904</v>
      </c>
      <c r="AA155" s="101">
        <f t="shared" si="20"/>
        <v>2.1249999999999901E-2</v>
      </c>
      <c r="AB155" s="101">
        <f t="shared" si="21"/>
        <v>0.89075000000000004</v>
      </c>
    </row>
    <row r="156" spans="3:28">
      <c r="D156" s="258"/>
      <c r="E156" s="101">
        <v>40.002499999999998</v>
      </c>
      <c r="F156" s="101">
        <v>1.05</v>
      </c>
      <c r="I156" s="101">
        <v>30.2</v>
      </c>
      <c r="J156" s="101">
        <v>95.05</v>
      </c>
      <c r="K156" s="121">
        <f t="shared" si="15"/>
        <v>20.001300000000001</v>
      </c>
      <c r="L156" s="122">
        <f t="shared" si="16"/>
        <v>5.7</v>
      </c>
      <c r="M156" s="101">
        <v>0.89100000000000001</v>
      </c>
      <c r="N156" s="102">
        <f t="shared" si="17"/>
        <v>1.5489999999999999</v>
      </c>
      <c r="O156" s="292"/>
      <c r="P156" s="262"/>
      <c r="Z156" s="112">
        <v>5.7999999999999901</v>
      </c>
      <c r="AA156" s="101">
        <f t="shared" si="20"/>
        <v>2.2499999999999899E-2</v>
      </c>
      <c r="AB156" s="101">
        <f t="shared" si="21"/>
        <v>0.88949999999999996</v>
      </c>
    </row>
    <row r="157" spans="3:28">
      <c r="D157" s="258" t="s">
        <v>871</v>
      </c>
      <c r="E157" s="101">
        <v>40.000100000000003</v>
      </c>
      <c r="F157" s="101">
        <v>1.05</v>
      </c>
      <c r="I157" s="101">
        <v>23.97</v>
      </c>
      <c r="J157" s="101">
        <v>94.3</v>
      </c>
      <c r="K157" s="121">
        <f t="shared" si="15"/>
        <v>20.0001</v>
      </c>
      <c r="L157" s="122">
        <f t="shared" si="16"/>
        <v>4.5</v>
      </c>
      <c r="M157" s="101">
        <v>0.90600000000000003</v>
      </c>
      <c r="N157" s="102">
        <f t="shared" si="17"/>
        <v>1.984</v>
      </c>
      <c r="O157" s="291">
        <f>(N158+N157)/2</f>
        <v>2.0099999999999998</v>
      </c>
      <c r="P157" s="261">
        <f>(N158-N157)*100/O157</f>
        <v>2.2885572139303401</v>
      </c>
      <c r="Z157" s="112">
        <v>5.8999999999999897</v>
      </c>
      <c r="AA157" s="101">
        <f t="shared" si="20"/>
        <v>2.37499999999999E-2</v>
      </c>
      <c r="AB157" s="101">
        <f t="shared" si="21"/>
        <v>0.88824999999999998</v>
      </c>
    </row>
    <row r="158" spans="3:28">
      <c r="D158" s="258"/>
      <c r="E158" s="101">
        <v>40.002499999999998</v>
      </c>
      <c r="F158" s="101">
        <v>1.05</v>
      </c>
      <c r="I158" s="101">
        <v>23.45</v>
      </c>
      <c r="J158" s="101">
        <v>94.3</v>
      </c>
      <c r="K158" s="121">
        <f t="shared" si="15"/>
        <v>20.001300000000001</v>
      </c>
      <c r="L158" s="122">
        <f t="shared" si="16"/>
        <v>4.4000000000000004</v>
      </c>
      <c r="M158" s="101">
        <v>0.90700000000000003</v>
      </c>
      <c r="N158" s="102">
        <f t="shared" si="17"/>
        <v>2.0299999999999998</v>
      </c>
      <c r="O158" s="292"/>
      <c r="P158" s="262"/>
      <c r="Z158" s="112">
        <v>5.9999999999999902</v>
      </c>
      <c r="AA158" s="101">
        <f t="shared" si="20"/>
        <v>2.4999999999999901E-2</v>
      </c>
      <c r="AB158" s="101">
        <f t="shared" si="21"/>
        <v>0.88700000000000001</v>
      </c>
    </row>
    <row r="159" spans="3:28">
      <c r="D159" s="258" t="s">
        <v>872</v>
      </c>
      <c r="E159" s="101">
        <v>40.0015</v>
      </c>
      <c r="F159" s="101">
        <v>1.05</v>
      </c>
      <c r="I159" s="101">
        <v>27.9</v>
      </c>
      <c r="J159" s="101">
        <v>95.95</v>
      </c>
      <c r="K159" s="121">
        <f t="shared" si="15"/>
        <v>20.000800000000002</v>
      </c>
      <c r="L159" s="122">
        <f t="shared" si="16"/>
        <v>5.4</v>
      </c>
      <c r="M159" s="101">
        <v>0.89500000000000002</v>
      </c>
      <c r="N159" s="102">
        <f t="shared" si="17"/>
        <v>1.6839999999999999</v>
      </c>
      <c r="O159" s="291">
        <f>(N160+N159)/2</f>
        <v>1.71</v>
      </c>
      <c r="P159" s="261">
        <f>(N160-N159)*100/O159</f>
        <v>3.1578947368421102</v>
      </c>
      <c r="Z159" s="113">
        <v>6.0999999999999899</v>
      </c>
      <c r="AA159" s="101">
        <f t="shared" ref="AA159:AA179" si="22">(Z159-6)*0.022/2</f>
        <v>1.0999999999998899E-3</v>
      </c>
      <c r="AB159" s="101">
        <f t="shared" ref="AB159:AB178" si="23">0.887-AA159</f>
        <v>0.88590000000000002</v>
      </c>
    </row>
    <row r="160" spans="3:28">
      <c r="D160" s="258"/>
      <c r="E160" s="101">
        <v>40.001399999999997</v>
      </c>
      <c r="F160" s="101">
        <v>1.05</v>
      </c>
      <c r="I160" s="101">
        <v>27.1</v>
      </c>
      <c r="J160" s="101">
        <v>95.95</v>
      </c>
      <c r="K160" s="121">
        <f t="shared" si="15"/>
        <v>20.000699999999998</v>
      </c>
      <c r="L160" s="122">
        <f t="shared" si="16"/>
        <v>5.2</v>
      </c>
      <c r="M160" s="101">
        <v>0.89700000000000002</v>
      </c>
      <c r="N160" s="102">
        <f t="shared" si="17"/>
        <v>1.738</v>
      </c>
      <c r="O160" s="292"/>
      <c r="P160" s="262"/>
      <c r="Z160" s="113">
        <v>6.1999999999999904</v>
      </c>
      <c r="AA160" s="101">
        <f t="shared" si="22"/>
        <v>2.19999999999989E-3</v>
      </c>
      <c r="AB160" s="101">
        <f t="shared" si="23"/>
        <v>0.88480000000000003</v>
      </c>
    </row>
    <row r="161" spans="4:28">
      <c r="D161" s="258" t="s">
        <v>873</v>
      </c>
      <c r="E161" s="101">
        <v>40.003100000000003</v>
      </c>
      <c r="F161" s="101">
        <v>1.05</v>
      </c>
      <c r="I161" s="101">
        <v>27.8</v>
      </c>
      <c r="J161" s="101">
        <v>96</v>
      </c>
      <c r="K161" s="121">
        <f t="shared" si="15"/>
        <v>20.0016</v>
      </c>
      <c r="L161" s="122">
        <f t="shared" si="16"/>
        <v>5.3</v>
      </c>
      <c r="M161" s="101">
        <v>0.89600000000000002</v>
      </c>
      <c r="N161" s="102">
        <f t="shared" si="17"/>
        <v>1.6919999999999999</v>
      </c>
      <c r="O161" s="291">
        <f>(N162+N161)/2</f>
        <v>1.73</v>
      </c>
      <c r="P161" s="261">
        <f>(N162-N161)*100/O161</f>
        <v>3.87283236994219</v>
      </c>
      <c r="Z161" s="113">
        <v>6.2999999999999901</v>
      </c>
      <c r="AA161" s="101">
        <f t="shared" si="22"/>
        <v>3.2999999999998898E-3</v>
      </c>
      <c r="AB161" s="101">
        <f t="shared" si="23"/>
        <v>0.88370000000000004</v>
      </c>
    </row>
    <row r="162" spans="4:28">
      <c r="D162" s="258"/>
      <c r="E162" s="101">
        <v>40.000599999999999</v>
      </c>
      <c r="F162" s="101">
        <v>1.05</v>
      </c>
      <c r="I162" s="101">
        <v>26.8</v>
      </c>
      <c r="J162" s="101">
        <v>96</v>
      </c>
      <c r="K162" s="121">
        <f t="shared" ref="K162:K211" si="24">E162/200*100</f>
        <v>20.000299999999999</v>
      </c>
      <c r="L162" s="122">
        <f t="shared" ref="L162:L178" si="25">K162*J162*I162/10000</f>
        <v>5.0999999999999996</v>
      </c>
      <c r="M162" s="101">
        <v>0.89800000000000002</v>
      </c>
      <c r="N162" s="102">
        <f t="shared" ref="N162:N181" si="26">1000*M162*F162/(K162*I162)</f>
        <v>1.7589999999999999</v>
      </c>
      <c r="O162" s="292"/>
      <c r="P162" s="262"/>
      <c r="Z162" s="113">
        <v>6.3999999999999897</v>
      </c>
      <c r="AA162" s="101">
        <f t="shared" si="22"/>
        <v>4.3999999999998901E-3</v>
      </c>
      <c r="AB162" s="101">
        <f t="shared" si="23"/>
        <v>0.88260000000000005</v>
      </c>
    </row>
    <row r="163" spans="4:28">
      <c r="D163" s="258" t="s">
        <v>874</v>
      </c>
      <c r="E163" s="101">
        <v>40.001199999999997</v>
      </c>
      <c r="F163" s="101">
        <v>1.05</v>
      </c>
      <c r="I163" s="101">
        <v>22.56</v>
      </c>
      <c r="J163" s="101">
        <v>95.28</v>
      </c>
      <c r="K163" s="121">
        <f t="shared" si="24"/>
        <v>20.000599999999999</v>
      </c>
      <c r="L163" s="122">
        <f t="shared" si="25"/>
        <v>4.3</v>
      </c>
      <c r="M163" s="101">
        <v>0.90800000000000003</v>
      </c>
      <c r="N163" s="102">
        <f t="shared" si="26"/>
        <v>2.113</v>
      </c>
      <c r="O163" s="291">
        <f>(N164+N163)/2</f>
        <v>2.14</v>
      </c>
      <c r="P163" s="261">
        <f>(N164-N163)*100/O163</f>
        <v>2.05607476635514</v>
      </c>
      <c r="Z163" s="113">
        <v>6.4999999999999902</v>
      </c>
      <c r="AA163" s="101">
        <f t="shared" si="22"/>
        <v>5.4999999999998904E-3</v>
      </c>
      <c r="AB163" s="101">
        <f t="shared" si="23"/>
        <v>0.88149999999999995</v>
      </c>
    </row>
    <row r="164" spans="4:28">
      <c r="D164" s="258"/>
      <c r="E164" s="101">
        <v>40.000100000000003</v>
      </c>
      <c r="F164" s="101">
        <v>1.05</v>
      </c>
      <c r="I164" s="101">
        <v>22.12</v>
      </c>
      <c r="J164" s="101">
        <v>95.28</v>
      </c>
      <c r="K164" s="121">
        <f t="shared" si="24"/>
        <v>20.0001</v>
      </c>
      <c r="L164" s="122">
        <f t="shared" si="25"/>
        <v>4.2</v>
      </c>
      <c r="M164" s="101">
        <v>0.90900000000000003</v>
      </c>
      <c r="N164" s="102">
        <f t="shared" si="26"/>
        <v>2.157</v>
      </c>
      <c r="O164" s="292"/>
      <c r="P164" s="262"/>
      <c r="Z164" s="113">
        <v>6.5999999999999899</v>
      </c>
      <c r="AA164" s="101">
        <f t="shared" si="22"/>
        <v>6.5999999999998898E-3</v>
      </c>
      <c r="AB164" s="101">
        <f t="shared" si="23"/>
        <v>0.88039999999999996</v>
      </c>
    </row>
    <row r="165" spans="4:28">
      <c r="D165" s="258" t="s">
        <v>875</v>
      </c>
      <c r="E165" s="101">
        <v>40.001100000000001</v>
      </c>
      <c r="F165" s="101">
        <v>1.05</v>
      </c>
      <c r="I165" s="101">
        <v>23.51</v>
      </c>
      <c r="J165" s="101">
        <v>95.72</v>
      </c>
      <c r="K165" s="121">
        <f t="shared" si="24"/>
        <v>20.000599999999999</v>
      </c>
      <c r="L165" s="122">
        <f t="shared" si="25"/>
        <v>4.5</v>
      </c>
      <c r="M165" s="101">
        <v>0.90600000000000003</v>
      </c>
      <c r="N165" s="102">
        <f t="shared" si="26"/>
        <v>2.0230000000000001</v>
      </c>
      <c r="O165" s="291">
        <f>(N166+N165)/2</f>
        <v>2.0499999999999998</v>
      </c>
      <c r="P165" s="261">
        <f>(N166-N165)*100/O165</f>
        <v>2.2926829268292499</v>
      </c>
      <c r="Z165" s="113">
        <v>6.6999999999999904</v>
      </c>
      <c r="AA165" s="101">
        <f t="shared" si="22"/>
        <v>7.6999999999998996E-3</v>
      </c>
      <c r="AB165" s="101">
        <f t="shared" si="23"/>
        <v>0.87929999999999997</v>
      </c>
    </row>
    <row r="166" spans="4:28">
      <c r="D166" s="258"/>
      <c r="E166" s="101">
        <v>40.002099999999999</v>
      </c>
      <c r="F166" s="101">
        <v>1.05</v>
      </c>
      <c r="I166" s="101">
        <v>23</v>
      </c>
      <c r="J166" s="101">
        <v>95.72</v>
      </c>
      <c r="K166" s="121">
        <f t="shared" si="24"/>
        <v>20.001100000000001</v>
      </c>
      <c r="L166" s="122">
        <f t="shared" si="25"/>
        <v>4.4000000000000004</v>
      </c>
      <c r="M166" s="101">
        <v>0.90700000000000003</v>
      </c>
      <c r="N166" s="102">
        <f t="shared" si="26"/>
        <v>2.0699999999999998</v>
      </c>
      <c r="O166" s="292"/>
      <c r="P166" s="262"/>
      <c r="Z166" s="113">
        <v>6.7999999999999901</v>
      </c>
      <c r="AA166" s="101">
        <f t="shared" si="22"/>
        <v>8.7999999999998895E-3</v>
      </c>
      <c r="AB166" s="101">
        <f t="shared" si="23"/>
        <v>0.87819999999999998</v>
      </c>
    </row>
    <row r="167" spans="4:28">
      <c r="D167" s="258" t="s">
        <v>876</v>
      </c>
      <c r="E167" s="101">
        <v>40.002600000000001</v>
      </c>
      <c r="F167" s="101">
        <v>1.05</v>
      </c>
      <c r="I167" s="101">
        <v>21.55</v>
      </c>
      <c r="J167" s="101">
        <v>95.71</v>
      </c>
      <c r="K167" s="121">
        <f t="shared" si="24"/>
        <v>20.001300000000001</v>
      </c>
      <c r="L167" s="122">
        <f t="shared" si="25"/>
        <v>4.0999999999999996</v>
      </c>
      <c r="M167" s="101">
        <v>0.91100000000000003</v>
      </c>
      <c r="N167" s="102">
        <f t="shared" si="26"/>
        <v>2.2189999999999999</v>
      </c>
      <c r="O167" s="291">
        <f>(N168+N167)/2</f>
        <v>2.2200000000000002</v>
      </c>
      <c r="P167" s="261">
        <f>(N168-N167)*100/O167</f>
        <v>-0.36036036036036101</v>
      </c>
      <c r="Z167" s="113">
        <v>6.8999999999999897</v>
      </c>
      <c r="AA167" s="101">
        <f t="shared" si="22"/>
        <v>9.8999999999998898E-3</v>
      </c>
      <c r="AB167" s="101">
        <f t="shared" si="23"/>
        <v>0.87709999999999999</v>
      </c>
    </row>
    <row r="168" spans="4:28">
      <c r="D168" s="258"/>
      <c r="E168" s="101">
        <v>40.0015</v>
      </c>
      <c r="F168" s="101">
        <v>1.05</v>
      </c>
      <c r="I168" s="101">
        <v>21.63</v>
      </c>
      <c r="J168" s="101">
        <v>95.71</v>
      </c>
      <c r="K168" s="121">
        <f t="shared" si="24"/>
        <v>20.000800000000002</v>
      </c>
      <c r="L168" s="122">
        <f t="shared" si="25"/>
        <v>4.0999999999999996</v>
      </c>
      <c r="M168" s="101">
        <v>0.91100000000000003</v>
      </c>
      <c r="N168" s="102">
        <f t="shared" si="26"/>
        <v>2.2109999999999999</v>
      </c>
      <c r="O168" s="292"/>
      <c r="P168" s="262"/>
      <c r="Z168" s="113">
        <v>6.9999999999999902</v>
      </c>
      <c r="AA168" s="101">
        <f t="shared" si="22"/>
        <v>1.09999999999999E-2</v>
      </c>
      <c r="AB168" s="101">
        <f t="shared" si="23"/>
        <v>0.876</v>
      </c>
    </row>
    <row r="169" spans="4:28">
      <c r="D169" s="258" t="s">
        <v>877</v>
      </c>
      <c r="E169" s="101">
        <v>40.003300000000003</v>
      </c>
      <c r="F169" s="101">
        <v>1.05</v>
      </c>
      <c r="I169" s="101">
        <v>22.54</v>
      </c>
      <c r="J169" s="101">
        <v>94.97</v>
      </c>
      <c r="K169" s="121">
        <f t="shared" si="24"/>
        <v>20.0017</v>
      </c>
      <c r="L169" s="122">
        <f t="shared" si="25"/>
        <v>4.3</v>
      </c>
      <c r="M169" s="101">
        <v>0.90800000000000003</v>
      </c>
      <c r="N169" s="102">
        <f t="shared" si="26"/>
        <v>2.1150000000000002</v>
      </c>
      <c r="O169" s="291">
        <f>(N170+N169)/2</f>
        <v>2.14</v>
      </c>
      <c r="P169" s="261">
        <f>(N170-N169)*100/O169</f>
        <v>2.24299065420559</v>
      </c>
      <c r="Z169" s="113">
        <v>7.0999999999999899</v>
      </c>
      <c r="AA169" s="101">
        <f t="shared" si="22"/>
        <v>1.2099999999999901E-2</v>
      </c>
      <c r="AB169" s="101">
        <f t="shared" si="23"/>
        <v>0.87490000000000001</v>
      </c>
    </row>
    <row r="170" spans="4:28">
      <c r="D170" s="258"/>
      <c r="E170" s="101">
        <v>40.005699999999997</v>
      </c>
      <c r="F170" s="101">
        <v>1.05</v>
      </c>
      <c r="I170" s="101">
        <v>22.06</v>
      </c>
      <c r="J170" s="101">
        <v>94.97</v>
      </c>
      <c r="K170" s="121">
        <f t="shared" si="24"/>
        <v>20.0029</v>
      </c>
      <c r="L170" s="122">
        <f t="shared" si="25"/>
        <v>4.2</v>
      </c>
      <c r="M170" s="101">
        <v>0.90900000000000003</v>
      </c>
      <c r="N170" s="102">
        <f t="shared" si="26"/>
        <v>2.1629999999999998</v>
      </c>
      <c r="O170" s="292"/>
      <c r="P170" s="262"/>
      <c r="Z170" s="113">
        <v>7.1999999999999904</v>
      </c>
      <c r="AA170" s="101">
        <f t="shared" si="22"/>
        <v>1.3199999999999899E-2</v>
      </c>
      <c r="AB170" s="101">
        <f t="shared" si="23"/>
        <v>0.87380000000000002</v>
      </c>
    </row>
    <row r="171" spans="4:28">
      <c r="D171" s="258" t="s">
        <v>878</v>
      </c>
      <c r="E171" s="101">
        <v>40.023499999999999</v>
      </c>
      <c r="F171" s="101">
        <v>1.05</v>
      </c>
      <c r="I171" s="101">
        <v>21.55</v>
      </c>
      <c r="J171" s="101">
        <v>96.28</v>
      </c>
      <c r="K171" s="121">
        <f t="shared" si="24"/>
        <v>20.011800000000001</v>
      </c>
      <c r="L171" s="122">
        <f t="shared" si="25"/>
        <v>4.2</v>
      </c>
      <c r="M171" s="101">
        <v>0.90900000000000003</v>
      </c>
      <c r="N171" s="102">
        <f t="shared" si="26"/>
        <v>2.2130000000000001</v>
      </c>
      <c r="O171" s="291">
        <f>(N172+N171)/2</f>
        <v>2.2200000000000002</v>
      </c>
      <c r="P171" s="261">
        <f>(N172-N171)*100/O171</f>
        <v>0.72072072072072102</v>
      </c>
      <c r="Z171" s="113">
        <v>7.2999999999999901</v>
      </c>
      <c r="AA171" s="101">
        <f t="shared" si="22"/>
        <v>1.42999999999999E-2</v>
      </c>
      <c r="AB171" s="101">
        <f t="shared" si="23"/>
        <v>0.87270000000000003</v>
      </c>
    </row>
    <row r="172" spans="4:28">
      <c r="D172" s="258"/>
      <c r="E172" s="101">
        <v>40.078899999999997</v>
      </c>
      <c r="F172" s="101">
        <v>1.05</v>
      </c>
      <c r="I172" s="101">
        <v>21.41</v>
      </c>
      <c r="J172" s="101">
        <v>96.28</v>
      </c>
      <c r="K172" s="121">
        <f t="shared" si="24"/>
        <v>20.0395</v>
      </c>
      <c r="L172" s="122">
        <f t="shared" si="25"/>
        <v>4.0999999999999996</v>
      </c>
      <c r="M172" s="101">
        <v>0.91100000000000003</v>
      </c>
      <c r="N172" s="102">
        <f t="shared" si="26"/>
        <v>2.2290000000000001</v>
      </c>
      <c r="O172" s="292"/>
      <c r="P172" s="262"/>
      <c r="Z172" s="113">
        <v>7.3999999999999897</v>
      </c>
      <c r="AA172" s="101">
        <f t="shared" si="22"/>
        <v>1.53999999999999E-2</v>
      </c>
      <c r="AB172" s="101">
        <f t="shared" si="23"/>
        <v>0.87160000000000004</v>
      </c>
    </row>
    <row r="173" spans="4:28">
      <c r="D173" s="258" t="s">
        <v>879</v>
      </c>
      <c r="E173" s="101">
        <v>40.002099999999999</v>
      </c>
      <c r="F173" s="101">
        <v>1.05</v>
      </c>
      <c r="I173" s="101">
        <v>21.44</v>
      </c>
      <c r="J173" s="101">
        <v>96.7</v>
      </c>
      <c r="K173" s="121">
        <f t="shared" si="24"/>
        <v>20.001100000000001</v>
      </c>
      <c r="L173" s="122">
        <f t="shared" si="25"/>
        <v>4.0999999999999996</v>
      </c>
      <c r="M173" s="101">
        <v>0.91100000000000003</v>
      </c>
      <c r="N173" s="102">
        <f t="shared" si="26"/>
        <v>2.2309999999999999</v>
      </c>
      <c r="O173" s="291">
        <f>(N174+N173)/2</f>
        <v>2.2000000000000002</v>
      </c>
      <c r="P173" s="261">
        <f>(N174-N173)*100/O173</f>
        <v>-2.4545454545454501</v>
      </c>
      <c r="Z173" s="113">
        <v>7.4999999999999902</v>
      </c>
      <c r="AA173" s="101">
        <f t="shared" si="22"/>
        <v>1.64999999999999E-2</v>
      </c>
      <c r="AB173" s="101">
        <f t="shared" si="23"/>
        <v>0.87050000000000005</v>
      </c>
    </row>
    <row r="174" spans="4:28">
      <c r="D174" s="258"/>
      <c r="E174" s="101">
        <v>40.003900000000002</v>
      </c>
      <c r="F174" s="101">
        <v>1.05</v>
      </c>
      <c r="I174" s="101">
        <v>21.92</v>
      </c>
      <c r="J174" s="101">
        <v>96.7</v>
      </c>
      <c r="K174" s="121">
        <f t="shared" si="24"/>
        <v>20.001999999999999</v>
      </c>
      <c r="L174" s="122">
        <f t="shared" si="25"/>
        <v>4.2</v>
      </c>
      <c r="M174" s="101">
        <v>0.90900000000000003</v>
      </c>
      <c r="N174" s="102">
        <f t="shared" si="26"/>
        <v>2.177</v>
      </c>
      <c r="O174" s="292"/>
      <c r="P174" s="262"/>
      <c r="Z174" s="113">
        <v>7.6</v>
      </c>
      <c r="AA174" s="101">
        <f t="shared" si="22"/>
        <v>1.7600000000000001E-2</v>
      </c>
      <c r="AB174" s="101">
        <f t="shared" si="23"/>
        <v>0.86939999999999995</v>
      </c>
    </row>
    <row r="175" spans="4:28">
      <c r="D175" s="258" t="s">
        <v>880</v>
      </c>
      <c r="E175" s="101">
        <v>40.001399999999997</v>
      </c>
      <c r="F175" s="101">
        <v>1.05</v>
      </c>
      <c r="I175" s="101">
        <v>23.96</v>
      </c>
      <c r="J175" s="101">
        <v>96.92</v>
      </c>
      <c r="K175" s="121">
        <f t="shared" si="24"/>
        <v>20.000699999999998</v>
      </c>
      <c r="L175" s="122">
        <f t="shared" si="25"/>
        <v>4.5999999999999996</v>
      </c>
      <c r="M175" s="101">
        <v>0.90400000000000003</v>
      </c>
      <c r="N175" s="102">
        <f t="shared" si="26"/>
        <v>1.9810000000000001</v>
      </c>
      <c r="O175" s="291">
        <f>(N176+N175)/2</f>
        <v>1.99</v>
      </c>
      <c r="P175" s="261">
        <f>(N176-N175)*100/O175</f>
        <v>0.50251256281407097</v>
      </c>
      <c r="Z175" s="113">
        <v>7.7</v>
      </c>
      <c r="AA175" s="101">
        <f t="shared" si="22"/>
        <v>1.8700000000000001E-2</v>
      </c>
      <c r="AB175" s="101">
        <f t="shared" si="23"/>
        <v>0.86829999999999996</v>
      </c>
    </row>
    <row r="176" spans="4:28">
      <c r="D176" s="258"/>
      <c r="E176" s="101">
        <v>40.000799999999998</v>
      </c>
      <c r="F176" s="101">
        <v>1.05</v>
      </c>
      <c r="I176" s="101">
        <v>23.84</v>
      </c>
      <c r="J176" s="101">
        <v>96.92</v>
      </c>
      <c r="K176" s="121">
        <f t="shared" si="24"/>
        <v>20.000399999999999</v>
      </c>
      <c r="L176" s="122">
        <f t="shared" si="25"/>
        <v>4.5999999999999996</v>
      </c>
      <c r="M176" s="101">
        <v>0.90400000000000003</v>
      </c>
      <c r="N176" s="102">
        <f t="shared" si="26"/>
        <v>1.9910000000000001</v>
      </c>
      <c r="O176" s="292"/>
      <c r="P176" s="262"/>
      <c r="Z176" s="113">
        <v>7.8</v>
      </c>
      <c r="AA176" s="101">
        <f t="shared" si="22"/>
        <v>1.9800000000000002E-2</v>
      </c>
      <c r="AB176" s="101">
        <f t="shared" si="23"/>
        <v>0.86719999999999997</v>
      </c>
    </row>
    <row r="177" spans="3:28">
      <c r="C177" s="101">
        <v>7.3</v>
      </c>
      <c r="D177" s="258" t="s">
        <v>417</v>
      </c>
      <c r="E177" s="101">
        <v>40.005400000000002</v>
      </c>
      <c r="F177" s="101">
        <v>1.05</v>
      </c>
      <c r="I177" s="101">
        <v>20.45</v>
      </c>
      <c r="J177" s="101">
        <v>94.03</v>
      </c>
      <c r="K177" s="121">
        <f t="shared" si="24"/>
        <v>20.002700000000001</v>
      </c>
      <c r="L177" s="122">
        <f t="shared" si="25"/>
        <v>3.8</v>
      </c>
      <c r="M177" s="101">
        <v>0.91500000000000004</v>
      </c>
      <c r="N177" s="102">
        <f t="shared" si="26"/>
        <v>2.3490000000000002</v>
      </c>
      <c r="O177" s="291">
        <f>(N178+N177)/2</f>
        <v>2.34</v>
      </c>
      <c r="P177" s="261">
        <f>(N178-N177)*100/O177</f>
        <v>-1.02564102564103</v>
      </c>
      <c r="Z177" s="113">
        <v>7.9</v>
      </c>
      <c r="AA177" s="101">
        <f t="shared" si="22"/>
        <v>2.0899999999999998E-2</v>
      </c>
      <c r="AB177" s="101">
        <f t="shared" si="23"/>
        <v>0.86609999999999998</v>
      </c>
    </row>
    <row r="178" spans="3:28">
      <c r="D178" s="258"/>
      <c r="E178" s="101">
        <v>40.002499999999998</v>
      </c>
      <c r="F178" s="101">
        <v>1.05</v>
      </c>
      <c r="I178" s="101">
        <v>20.64</v>
      </c>
      <c r="J178" s="101">
        <v>94.03</v>
      </c>
      <c r="K178" s="121">
        <f t="shared" si="24"/>
        <v>20.001300000000001</v>
      </c>
      <c r="L178" s="122">
        <f t="shared" si="25"/>
        <v>3.9</v>
      </c>
      <c r="M178" s="101">
        <v>0.91400000000000003</v>
      </c>
      <c r="N178" s="102">
        <f t="shared" si="26"/>
        <v>2.3250000000000002</v>
      </c>
      <c r="O178" s="292"/>
      <c r="P178" s="262"/>
      <c r="Z178" s="113">
        <v>8</v>
      </c>
      <c r="AA178" s="101">
        <f t="shared" si="22"/>
        <v>2.1999999999999999E-2</v>
      </c>
      <c r="AB178" s="101">
        <f t="shared" si="23"/>
        <v>0.86499999999999999</v>
      </c>
    </row>
    <row r="179" spans="3:28">
      <c r="C179" s="101">
        <v>12.9</v>
      </c>
      <c r="D179" s="258" t="s">
        <v>423</v>
      </c>
      <c r="E179" s="101">
        <v>40.002400000000002</v>
      </c>
      <c r="F179" s="101">
        <v>1.05</v>
      </c>
      <c r="I179" s="101">
        <v>20.66</v>
      </c>
      <c r="K179" s="121">
        <f t="shared" si="24"/>
        <v>20.001200000000001</v>
      </c>
      <c r="L179" s="122">
        <f t="shared" ref="L179:L194" si="27">K179*J179*I179/10000</f>
        <v>0</v>
      </c>
      <c r="M179" s="101">
        <v>0.91300000000000003</v>
      </c>
      <c r="N179" s="102">
        <f t="shared" si="26"/>
        <v>2.3199999999999998</v>
      </c>
      <c r="O179" s="291">
        <f>(N180+N179)/2</f>
        <v>2.3199999999999998</v>
      </c>
      <c r="P179" s="261">
        <f>(N180-N179)*100/O179</f>
        <v>0.25862068965518198</v>
      </c>
      <c r="AA179" s="101">
        <f t="shared" si="22"/>
        <v>-6.6000000000000003E-2</v>
      </c>
    </row>
    <row r="180" spans="3:28">
      <c r="D180" s="258"/>
      <c r="E180" s="101">
        <v>40.001800000000003</v>
      </c>
      <c r="F180" s="101">
        <v>1.05</v>
      </c>
      <c r="I180" s="101">
        <v>20.58</v>
      </c>
      <c r="K180" s="121">
        <f t="shared" si="24"/>
        <v>20.000900000000001</v>
      </c>
      <c r="L180" s="122">
        <f t="shared" si="27"/>
        <v>0</v>
      </c>
      <c r="M180" s="101">
        <v>0.91200000000000003</v>
      </c>
      <c r="N180" s="102">
        <f t="shared" si="26"/>
        <v>2.3260000000000001</v>
      </c>
      <c r="O180" s="292"/>
      <c r="P180" s="262"/>
    </row>
    <row r="181" spans="3:28">
      <c r="D181" s="258" t="s">
        <v>21</v>
      </c>
      <c r="E181" s="101">
        <v>40.007300000000001</v>
      </c>
      <c r="F181" s="101">
        <v>1.05</v>
      </c>
      <c r="I181" s="101">
        <v>23.5</v>
      </c>
      <c r="J181" s="101">
        <v>95.86</v>
      </c>
      <c r="K181" s="121">
        <f t="shared" si="24"/>
        <v>20.003699999999998</v>
      </c>
      <c r="L181" s="122">
        <f t="shared" si="27"/>
        <v>4.5</v>
      </c>
      <c r="M181" s="101">
        <v>0.90600000000000003</v>
      </c>
      <c r="N181" s="102">
        <f t="shared" si="26"/>
        <v>2.024</v>
      </c>
      <c r="O181" s="291" t="e">
        <f>(N182+N181)/2</f>
        <v>#NAME?</v>
      </c>
      <c r="P181" s="261" t="e">
        <f>(N182-N181)*100/O181</f>
        <v>#NAME?</v>
      </c>
    </row>
    <row r="182" spans="3:28">
      <c r="D182" s="258"/>
      <c r="E182" s="101">
        <v>40.0092</v>
      </c>
      <c r="F182" s="101">
        <v>1.05</v>
      </c>
      <c r="I182" s="101">
        <v>23.41</v>
      </c>
      <c r="J182" s="101">
        <v>95.86</v>
      </c>
      <c r="K182" s="121">
        <f t="shared" si="24"/>
        <v>20.0046</v>
      </c>
      <c r="L182" s="122">
        <f t="shared" si="27"/>
        <v>4.5</v>
      </c>
      <c r="M182" s="101">
        <v>0.90600000000000003</v>
      </c>
      <c r="N182" s="102" t="e">
        <f>1000*'食品中还原糖测试-5009.7'!A1852.1M182*F182/(K182*I182)</f>
        <v>#NAME?</v>
      </c>
      <c r="O182" s="292"/>
      <c r="P182" s="262"/>
    </row>
    <row r="183" spans="3:28">
      <c r="C183" s="101">
        <v>2.1</v>
      </c>
      <c r="D183" s="258" t="s">
        <v>881</v>
      </c>
      <c r="E183" s="101">
        <v>40.001199999999997</v>
      </c>
      <c r="F183" s="101">
        <v>1.0249999999999999</v>
      </c>
      <c r="I183" s="101">
        <v>20.83</v>
      </c>
      <c r="J183" s="101">
        <v>95.82</v>
      </c>
      <c r="K183" s="121">
        <f t="shared" si="24"/>
        <v>20.000599999999999</v>
      </c>
      <c r="L183" s="122">
        <f t="shared" si="27"/>
        <v>4</v>
      </c>
      <c r="M183" s="101">
        <v>0.91200000000000003</v>
      </c>
      <c r="N183" s="102">
        <f t="shared" ref="N183:N188" si="28">1000*M183*F183/(K183*I183)</f>
        <v>2.2440000000000002</v>
      </c>
      <c r="O183" s="291">
        <f>(N184+N183)/2</f>
        <v>2.2400000000000002</v>
      </c>
      <c r="P183" s="261">
        <f>(N184-N183)*100/O183</f>
        <v>-0.40178571428572901</v>
      </c>
    </row>
    <row r="184" spans="3:28">
      <c r="D184" s="258"/>
      <c r="E184" s="101">
        <v>40.003100000000003</v>
      </c>
      <c r="F184" s="101">
        <v>1.0249999999999999</v>
      </c>
      <c r="I184" s="101">
        <v>20.91</v>
      </c>
      <c r="J184" s="101">
        <v>95.82</v>
      </c>
      <c r="K184" s="121">
        <f t="shared" si="24"/>
        <v>20.0016</v>
      </c>
      <c r="L184" s="122">
        <f t="shared" si="27"/>
        <v>4</v>
      </c>
      <c r="M184" s="101">
        <v>0.91200000000000003</v>
      </c>
      <c r="N184" s="102">
        <f t="shared" si="28"/>
        <v>2.2349999999999999</v>
      </c>
      <c r="O184" s="292"/>
      <c r="P184" s="262"/>
    </row>
    <row r="185" spans="3:28">
      <c r="D185" s="258" t="s">
        <v>882</v>
      </c>
      <c r="E185" s="101">
        <v>40.002499999999998</v>
      </c>
      <c r="F185" s="101">
        <v>1.0249999999999999</v>
      </c>
      <c r="I185" s="101">
        <v>20.64</v>
      </c>
      <c r="J185" s="101">
        <v>96.35</v>
      </c>
      <c r="K185" s="121">
        <f t="shared" si="24"/>
        <v>20.001300000000001</v>
      </c>
      <c r="L185" s="122">
        <f t="shared" si="27"/>
        <v>4</v>
      </c>
      <c r="M185" s="101">
        <v>0.91200000000000003</v>
      </c>
      <c r="N185" s="102">
        <f t="shared" si="28"/>
        <v>2.2639999999999998</v>
      </c>
      <c r="O185" s="291">
        <f>(N186+N185)/2</f>
        <v>2.2599999999999998</v>
      </c>
      <c r="P185" s="261">
        <f>(N186-N185)*100/O185</f>
        <v>-0.17699115044247801</v>
      </c>
    </row>
    <row r="186" spans="3:28">
      <c r="D186" s="258"/>
      <c r="E186" s="101">
        <v>40.001899999999999</v>
      </c>
      <c r="F186" s="101">
        <v>1.0249999999999999</v>
      </c>
      <c r="I186" s="101">
        <v>20.68</v>
      </c>
      <c r="J186" s="101">
        <v>96.35</v>
      </c>
      <c r="K186" s="121">
        <f t="shared" si="24"/>
        <v>20.001000000000001</v>
      </c>
      <c r="L186" s="122">
        <f t="shared" si="27"/>
        <v>4</v>
      </c>
      <c r="M186" s="101">
        <v>0.91200000000000003</v>
      </c>
      <c r="N186" s="102">
        <f t="shared" si="28"/>
        <v>2.2599999999999998</v>
      </c>
      <c r="O186" s="292"/>
      <c r="P186" s="262"/>
    </row>
    <row r="187" spans="3:28">
      <c r="C187" s="101">
        <v>2.1800000000000002</v>
      </c>
      <c r="D187" s="258" t="s">
        <v>883</v>
      </c>
      <c r="E187" s="101">
        <v>40.002499999999998</v>
      </c>
      <c r="F187" s="101">
        <v>1.0249999999999999</v>
      </c>
      <c r="I187" s="101">
        <v>20.55</v>
      </c>
      <c r="J187" s="101">
        <v>94.06</v>
      </c>
      <c r="K187" s="121">
        <f t="shared" si="24"/>
        <v>20.001300000000001</v>
      </c>
      <c r="L187" s="122">
        <f t="shared" si="27"/>
        <v>3.9</v>
      </c>
      <c r="M187" s="101">
        <v>0.91400000000000003</v>
      </c>
      <c r="N187" s="102">
        <f t="shared" si="28"/>
        <v>2.2789999999999999</v>
      </c>
      <c r="O187" s="291">
        <f>(N188+N187)/2</f>
        <v>2.2799999999999998</v>
      </c>
      <c r="P187" s="261">
        <f>(N188-N187)*100/O187</f>
        <v>-0.175438596491228</v>
      </c>
      <c r="S187" s="106" t="s">
        <v>857</v>
      </c>
      <c r="T187" s="101" t="s">
        <v>858</v>
      </c>
    </row>
    <row r="188" spans="3:28">
      <c r="D188" s="258"/>
      <c r="E188" s="101">
        <v>40.001899999999999</v>
      </c>
      <c r="F188" s="101">
        <v>1.0249999999999999</v>
      </c>
      <c r="I188" s="101">
        <v>20.59</v>
      </c>
      <c r="J188" s="101">
        <v>94.06</v>
      </c>
      <c r="K188" s="121">
        <f t="shared" si="24"/>
        <v>20.001000000000001</v>
      </c>
      <c r="L188" s="122">
        <f t="shared" si="27"/>
        <v>3.9</v>
      </c>
      <c r="M188" s="101">
        <v>0.91400000000000003</v>
      </c>
      <c r="N188" s="102">
        <f t="shared" si="28"/>
        <v>2.2749999999999999</v>
      </c>
      <c r="O188" s="292"/>
      <c r="P188" s="262"/>
      <c r="S188" s="111">
        <v>3.5</v>
      </c>
      <c r="T188" s="101">
        <v>0.92</v>
      </c>
    </row>
    <row r="189" spans="3:28">
      <c r="C189" s="101">
        <v>2.23</v>
      </c>
      <c r="D189" s="258" t="s">
        <v>884</v>
      </c>
      <c r="E189" s="101">
        <v>40.002499999999998</v>
      </c>
      <c r="F189" s="101">
        <v>1.0249999999999999</v>
      </c>
      <c r="I189" s="101">
        <v>20.6</v>
      </c>
      <c r="J189" s="101">
        <v>93.63</v>
      </c>
      <c r="K189" s="121">
        <f t="shared" si="24"/>
        <v>20.001300000000001</v>
      </c>
      <c r="L189" s="122">
        <f t="shared" si="27"/>
        <v>3.9</v>
      </c>
      <c r="M189" s="101">
        <v>0.91400000000000003</v>
      </c>
      <c r="N189" s="102">
        <f t="shared" ref="N189:N194" si="29">1000*M189*F189/(K189*I189)</f>
        <v>2.274</v>
      </c>
      <c r="O189" s="291">
        <f>(N190+N189)/2</f>
        <v>2.27</v>
      </c>
      <c r="P189" s="261">
        <f>(N190-N189)*100/O189</f>
        <v>-0.26431718061675002</v>
      </c>
      <c r="S189" s="111">
        <v>3.6</v>
      </c>
      <c r="T189" s="101">
        <v>0.91900000000000004</v>
      </c>
    </row>
    <row r="190" spans="3:28">
      <c r="D190" s="258"/>
      <c r="E190" s="101">
        <v>40.001300000000001</v>
      </c>
      <c r="F190" s="101">
        <v>1.0249999999999999</v>
      </c>
      <c r="I190" s="101">
        <v>20.65</v>
      </c>
      <c r="J190" s="101">
        <v>93.63</v>
      </c>
      <c r="K190" s="121">
        <f t="shared" si="24"/>
        <v>20.000699999999998</v>
      </c>
      <c r="L190" s="122">
        <f t="shared" si="27"/>
        <v>3.9</v>
      </c>
      <c r="M190" s="101">
        <v>0.91400000000000003</v>
      </c>
      <c r="N190" s="102">
        <f t="shared" si="29"/>
        <v>2.2679999999999998</v>
      </c>
      <c r="O190" s="292"/>
      <c r="P190" s="262"/>
      <c r="S190" s="111">
        <v>3.7</v>
      </c>
      <c r="T190" s="101">
        <v>0.91700000000000004</v>
      </c>
    </row>
    <row r="191" spans="3:28">
      <c r="C191" s="101">
        <v>3.8</v>
      </c>
      <c r="D191" s="258" t="s">
        <v>885</v>
      </c>
      <c r="E191" s="101">
        <v>40.0062</v>
      </c>
      <c r="F191" s="101">
        <v>1.0249999999999999</v>
      </c>
      <c r="I191" s="101">
        <v>20.63</v>
      </c>
      <c r="J191" s="101">
        <v>96.19</v>
      </c>
      <c r="K191" s="121">
        <f t="shared" si="24"/>
        <v>20.0031</v>
      </c>
      <c r="L191" s="122">
        <f t="shared" si="27"/>
        <v>4</v>
      </c>
      <c r="M191" s="101">
        <v>0.91200000000000003</v>
      </c>
      <c r="N191" s="102">
        <f t="shared" si="29"/>
        <v>2.2650000000000001</v>
      </c>
      <c r="O191" s="291">
        <f>(N192+N191)/2</f>
        <v>2.2599999999999998</v>
      </c>
      <c r="P191" s="261">
        <f>(N192-N191)*100/O191</f>
        <v>-0.265486725663727</v>
      </c>
      <c r="S191" s="111">
        <v>3.8</v>
      </c>
      <c r="T191" s="101">
        <v>0.91500000000000004</v>
      </c>
    </row>
    <row r="192" spans="3:28">
      <c r="D192" s="258"/>
      <c r="E192" s="101">
        <v>40.003100000000003</v>
      </c>
      <c r="F192" s="101">
        <v>1.0249999999999999</v>
      </c>
      <c r="I192" s="101">
        <v>20.69</v>
      </c>
      <c r="J192" s="101">
        <v>96.19</v>
      </c>
      <c r="K192" s="121">
        <f t="shared" si="24"/>
        <v>20.0016</v>
      </c>
      <c r="L192" s="122">
        <f t="shared" si="27"/>
        <v>4</v>
      </c>
      <c r="M192" s="101">
        <v>0.91200000000000003</v>
      </c>
      <c r="N192" s="102">
        <f t="shared" si="29"/>
        <v>2.2589999999999999</v>
      </c>
      <c r="O192" s="292"/>
      <c r="P192" s="262"/>
      <c r="S192" s="111">
        <v>3.9</v>
      </c>
      <c r="T192" s="101">
        <v>0.91400000000000003</v>
      </c>
    </row>
    <row r="193" spans="3:20">
      <c r="C193" s="101">
        <v>3.22</v>
      </c>
      <c r="D193" s="258" t="s">
        <v>886</v>
      </c>
      <c r="E193" s="101">
        <v>40.001800000000003</v>
      </c>
      <c r="F193" s="101">
        <v>1.0249999999999999</v>
      </c>
      <c r="I193" s="101">
        <v>21.07</v>
      </c>
      <c r="J193" s="101">
        <v>96.22</v>
      </c>
      <c r="K193" s="121">
        <f t="shared" si="24"/>
        <v>20.000900000000001</v>
      </c>
      <c r="L193" s="122">
        <f t="shared" si="27"/>
        <v>4.0999999999999996</v>
      </c>
      <c r="M193" s="101">
        <v>0.91100000000000003</v>
      </c>
      <c r="N193" s="102">
        <f t="shared" si="29"/>
        <v>2.2160000000000002</v>
      </c>
      <c r="O193" s="291">
        <f>(N194+N193)/2</f>
        <v>2.2200000000000002</v>
      </c>
      <c r="P193" s="261">
        <f>(N194-N193)*100/O193</f>
        <v>0.36036036036036101</v>
      </c>
      <c r="S193" s="111">
        <v>4</v>
      </c>
      <c r="T193" s="101">
        <v>0.91200000000000003</v>
      </c>
    </row>
    <row r="194" spans="3:20">
      <c r="D194" s="258"/>
      <c r="E194" s="101">
        <v>40.004399999999997</v>
      </c>
      <c r="F194" s="101">
        <v>1.0249999999999999</v>
      </c>
      <c r="I194" s="101">
        <v>21.01</v>
      </c>
      <c r="J194" s="101">
        <v>96.22</v>
      </c>
      <c r="K194" s="121">
        <f t="shared" si="24"/>
        <v>20.002199999999998</v>
      </c>
      <c r="L194" s="122">
        <f t="shared" si="27"/>
        <v>4</v>
      </c>
      <c r="M194" s="101">
        <v>0.91200000000000003</v>
      </c>
      <c r="N194" s="102">
        <f t="shared" si="29"/>
        <v>2.2240000000000002</v>
      </c>
      <c r="O194" s="292"/>
      <c r="P194" s="262"/>
      <c r="S194" s="112">
        <v>4.0999999999999996</v>
      </c>
      <c r="T194" s="101">
        <v>0.91100000000000003</v>
      </c>
    </row>
    <row r="195" spans="3:20">
      <c r="C195" s="101">
        <v>3.28</v>
      </c>
      <c r="D195" s="258" t="s">
        <v>887</v>
      </c>
      <c r="E195" s="101">
        <v>40.001199999999997</v>
      </c>
      <c r="F195" s="101">
        <v>1.0249999999999999</v>
      </c>
      <c r="K195" s="121">
        <f t="shared" si="24"/>
        <v>20.000599999999999</v>
      </c>
      <c r="L195" s="122">
        <f t="shared" ref="L195:L210" si="30">K195*J195*I195/10000</f>
        <v>0</v>
      </c>
      <c r="N195" s="102" t="e">
        <f t="shared" ref="N195:N200" si="31">1000*M195*F195/(K195*I195)</f>
        <v>#DIV/0!</v>
      </c>
      <c r="O195" s="291" t="e">
        <f>(N196+N195)/2</f>
        <v>#DIV/0!</v>
      </c>
      <c r="P195" s="261" t="e">
        <f>(N196-N195)*100/O195</f>
        <v>#DIV/0!</v>
      </c>
      <c r="S195" s="112">
        <v>4.2</v>
      </c>
      <c r="T195" s="101">
        <v>0.90900000000000003</v>
      </c>
    </row>
    <row r="196" spans="3:20">
      <c r="D196" s="258"/>
      <c r="E196" s="101">
        <v>40.002499999999998</v>
      </c>
      <c r="F196" s="101">
        <v>1.0249999999999999</v>
      </c>
      <c r="K196" s="121">
        <f t="shared" si="24"/>
        <v>20.001300000000001</v>
      </c>
      <c r="L196" s="122">
        <f t="shared" si="30"/>
        <v>0</v>
      </c>
      <c r="N196" s="102" t="e">
        <f t="shared" si="31"/>
        <v>#DIV/0!</v>
      </c>
      <c r="O196" s="292"/>
      <c r="P196" s="262"/>
      <c r="S196" s="112">
        <v>4.3</v>
      </c>
      <c r="T196" s="101">
        <v>0.90800000000000003</v>
      </c>
    </row>
    <row r="197" spans="3:20">
      <c r="D197" s="258" t="s">
        <v>888</v>
      </c>
      <c r="E197" s="101">
        <v>40.003900000000002</v>
      </c>
      <c r="F197" s="101">
        <v>1.0249999999999999</v>
      </c>
      <c r="I197" s="101">
        <v>21.02</v>
      </c>
      <c r="J197" s="101">
        <v>95.9</v>
      </c>
      <c r="K197" s="121">
        <f t="shared" si="24"/>
        <v>20.001999999999999</v>
      </c>
      <c r="L197" s="122">
        <f t="shared" si="30"/>
        <v>4</v>
      </c>
      <c r="M197" s="101">
        <v>0.91200000000000003</v>
      </c>
      <c r="N197" s="102">
        <f t="shared" si="31"/>
        <v>2.2229999999999999</v>
      </c>
      <c r="O197" s="291">
        <f>(N198+N197)/2</f>
        <v>2.2200000000000002</v>
      </c>
      <c r="P197" s="261">
        <f>(N198-N197)*100/O197</f>
        <v>-0.72072072072072102</v>
      </c>
      <c r="S197" s="112">
        <v>4.4000000000000004</v>
      </c>
      <c r="T197" s="101">
        <v>0.90700000000000003</v>
      </c>
    </row>
    <row r="198" spans="3:20">
      <c r="D198" s="258"/>
      <c r="E198" s="101">
        <v>40.006500000000003</v>
      </c>
      <c r="F198" s="101">
        <v>1.0249999999999999</v>
      </c>
      <c r="I198" s="101">
        <v>21.15</v>
      </c>
      <c r="J198" s="101">
        <v>95.9</v>
      </c>
      <c r="K198" s="121">
        <f t="shared" si="24"/>
        <v>20.003299999999999</v>
      </c>
      <c r="L198" s="122">
        <f t="shared" si="30"/>
        <v>4.0999999999999996</v>
      </c>
      <c r="M198" s="101">
        <v>0.91100000000000003</v>
      </c>
      <c r="N198" s="102">
        <f t="shared" si="31"/>
        <v>2.2069999999999999</v>
      </c>
      <c r="O198" s="292"/>
      <c r="P198" s="262"/>
      <c r="S198" s="112">
        <v>4.5</v>
      </c>
      <c r="T198" s="101">
        <v>0.90600000000000003</v>
      </c>
    </row>
    <row r="199" spans="3:20">
      <c r="C199" s="101">
        <v>4.4000000000000004</v>
      </c>
      <c r="D199" s="258" t="s">
        <v>889</v>
      </c>
      <c r="E199" s="101">
        <v>40.002299999999998</v>
      </c>
      <c r="F199" s="101">
        <v>1.0249999999999999</v>
      </c>
      <c r="I199" s="101">
        <v>20.25</v>
      </c>
      <c r="J199" s="101">
        <v>96.24</v>
      </c>
      <c r="K199" s="121">
        <f t="shared" si="24"/>
        <v>20.001200000000001</v>
      </c>
      <c r="L199" s="122">
        <f t="shared" si="30"/>
        <v>3.9</v>
      </c>
      <c r="M199" s="101">
        <v>0.91400000000000003</v>
      </c>
      <c r="N199" s="102">
        <f t="shared" si="31"/>
        <v>2.3130000000000002</v>
      </c>
      <c r="O199" s="291">
        <f>(N200+N199)/2</f>
        <v>2.31</v>
      </c>
      <c r="P199" s="261">
        <f>(N200-N199)*100/O199</f>
        <v>-0.21645021645023099</v>
      </c>
      <c r="S199" s="112">
        <v>4.5999999999999996</v>
      </c>
      <c r="T199" s="101">
        <v>0.90400000000000003</v>
      </c>
    </row>
    <row r="200" spans="3:20">
      <c r="D200" s="258"/>
      <c r="E200" s="101">
        <v>40.006900000000002</v>
      </c>
      <c r="F200" s="101">
        <v>1.0249999999999999</v>
      </c>
      <c r="I200" s="101">
        <v>20.29</v>
      </c>
      <c r="J200" s="101">
        <v>96.24</v>
      </c>
      <c r="K200" s="121">
        <f t="shared" si="24"/>
        <v>20.003499999999999</v>
      </c>
      <c r="L200" s="122">
        <f t="shared" si="30"/>
        <v>3.9</v>
      </c>
      <c r="M200" s="101">
        <v>0.91400000000000003</v>
      </c>
      <c r="N200" s="102">
        <f t="shared" si="31"/>
        <v>2.3079999999999998</v>
      </c>
      <c r="O200" s="292"/>
      <c r="P200" s="262"/>
      <c r="S200" s="112">
        <v>4.6999999999999904</v>
      </c>
      <c r="T200" s="101">
        <v>0.90300000000000002</v>
      </c>
    </row>
    <row r="201" spans="3:20">
      <c r="C201" s="91">
        <v>4.1399999999999997</v>
      </c>
      <c r="D201" s="283" t="s">
        <v>890</v>
      </c>
      <c r="E201" s="114">
        <v>40.001300000000001</v>
      </c>
      <c r="F201" s="114">
        <v>1.0249999999999999</v>
      </c>
      <c r="G201" s="114"/>
      <c r="H201" s="114"/>
      <c r="I201" s="114">
        <v>19.88</v>
      </c>
      <c r="J201" s="114">
        <v>96.2</v>
      </c>
      <c r="K201" s="152">
        <f t="shared" si="24"/>
        <v>20.000699999999998</v>
      </c>
      <c r="L201" s="153">
        <f t="shared" si="30"/>
        <v>3.8</v>
      </c>
      <c r="M201" s="114">
        <v>0.91500000000000004</v>
      </c>
      <c r="N201" s="115">
        <f t="shared" ref="N201:N214" si="32">1000*M201*F201/(K201*I201)</f>
        <v>2.359</v>
      </c>
      <c r="O201" s="293">
        <f>(N202+N201)/2</f>
        <v>2.36</v>
      </c>
      <c r="P201" s="300">
        <f>(N202-N201)*100/O201</f>
        <v>-4.2372881355927497E-2</v>
      </c>
      <c r="S201" s="112">
        <v>4.7999999999999901</v>
      </c>
      <c r="T201" s="101">
        <v>0.90200000000000002</v>
      </c>
    </row>
    <row r="202" spans="3:20">
      <c r="C202" s="91"/>
      <c r="D202" s="283"/>
      <c r="E202" s="114">
        <v>40.0015</v>
      </c>
      <c r="F202" s="114">
        <v>1.0249999999999999</v>
      </c>
      <c r="G202" s="114"/>
      <c r="H202" s="114"/>
      <c r="I202" s="114">
        <v>19.89</v>
      </c>
      <c r="J202" s="114">
        <v>96.2</v>
      </c>
      <c r="K202" s="152">
        <f t="shared" si="24"/>
        <v>20.000800000000002</v>
      </c>
      <c r="L202" s="153">
        <f t="shared" si="30"/>
        <v>3.8</v>
      </c>
      <c r="M202" s="114">
        <v>0.91500000000000004</v>
      </c>
      <c r="N202" s="115">
        <f t="shared" si="32"/>
        <v>2.3580000000000001</v>
      </c>
      <c r="O202" s="294"/>
      <c r="P202" s="301"/>
      <c r="S202" s="112">
        <v>4.8999999999999897</v>
      </c>
      <c r="T202" s="101">
        <v>0.90100000000000002</v>
      </c>
    </row>
    <row r="203" spans="3:20">
      <c r="C203" s="91"/>
      <c r="D203" s="283" t="s">
        <v>891</v>
      </c>
      <c r="E203" s="114">
        <v>40.003300000000003</v>
      </c>
      <c r="F203" s="114">
        <v>1.0249999999999999</v>
      </c>
      <c r="G203" s="114"/>
      <c r="H203" s="114"/>
      <c r="I203" s="114">
        <v>21.89</v>
      </c>
      <c r="J203" s="114">
        <v>96.09</v>
      </c>
      <c r="K203" s="152">
        <f t="shared" si="24"/>
        <v>20.0017</v>
      </c>
      <c r="L203" s="153">
        <f t="shared" si="30"/>
        <v>4.2</v>
      </c>
      <c r="M203" s="114">
        <v>0.90900000000000003</v>
      </c>
      <c r="N203" s="115">
        <f t="shared" si="32"/>
        <v>2.1280000000000001</v>
      </c>
      <c r="O203" s="293">
        <f>(N204+N203)/2</f>
        <v>2.13</v>
      </c>
      <c r="P203" s="300">
        <f>(N204-N203)*100/O203</f>
        <v>4.69483568075066E-2</v>
      </c>
      <c r="S203" s="112">
        <v>4.9999999999999902</v>
      </c>
      <c r="T203" s="101">
        <v>0.9</v>
      </c>
    </row>
    <row r="204" spans="3:20">
      <c r="C204" s="91"/>
      <c r="D204" s="283"/>
      <c r="E204" s="114">
        <v>40.005200000000002</v>
      </c>
      <c r="F204" s="114">
        <v>1.0249999999999999</v>
      </c>
      <c r="G204" s="114"/>
      <c r="H204" s="114"/>
      <c r="I204" s="114">
        <v>21.88</v>
      </c>
      <c r="J204" s="114">
        <v>96.09</v>
      </c>
      <c r="K204" s="152">
        <f t="shared" si="24"/>
        <v>20.002600000000001</v>
      </c>
      <c r="L204" s="153">
        <f t="shared" si="30"/>
        <v>4.2</v>
      </c>
      <c r="M204" s="114">
        <v>0.90900000000000003</v>
      </c>
      <c r="N204" s="115">
        <f t="shared" si="32"/>
        <v>2.129</v>
      </c>
      <c r="O204" s="294"/>
      <c r="P204" s="301"/>
      <c r="S204" s="112">
        <v>5.0999999999999899</v>
      </c>
      <c r="T204" s="101">
        <v>0.89800000000000002</v>
      </c>
    </row>
    <row r="205" spans="3:20">
      <c r="C205" s="91"/>
      <c r="D205" s="283" t="s">
        <v>892</v>
      </c>
      <c r="E205" s="114">
        <v>40.002499999999998</v>
      </c>
      <c r="F205" s="114">
        <v>1.0249999999999999</v>
      </c>
      <c r="G205" s="114"/>
      <c r="H205" s="114"/>
      <c r="I205" s="114">
        <v>21.06</v>
      </c>
      <c r="J205" s="114">
        <v>96.1</v>
      </c>
      <c r="K205" s="152">
        <f t="shared" si="24"/>
        <v>20.001300000000001</v>
      </c>
      <c r="L205" s="153">
        <f t="shared" si="30"/>
        <v>4</v>
      </c>
      <c r="M205" s="114">
        <v>0.91200000000000003</v>
      </c>
      <c r="N205" s="115">
        <f t="shared" si="32"/>
        <v>2.2189999999999999</v>
      </c>
      <c r="O205" s="293">
        <f>(N206+N205)/2</f>
        <v>2.2200000000000002</v>
      </c>
      <c r="P205" s="300">
        <f>(N206-N205)*100/O205</f>
        <v>-0.18018018018018001</v>
      </c>
      <c r="S205" s="112">
        <v>5.1999999999999904</v>
      </c>
      <c r="T205" s="101">
        <v>0.89700000000000002</v>
      </c>
    </row>
    <row r="206" spans="3:20">
      <c r="C206" s="91"/>
      <c r="D206" s="283"/>
      <c r="E206" s="114">
        <v>40.001600000000003</v>
      </c>
      <c r="F206" s="114">
        <v>1.0249999999999999</v>
      </c>
      <c r="G206" s="114"/>
      <c r="H206" s="114"/>
      <c r="I206" s="114">
        <v>21.08</v>
      </c>
      <c r="J206" s="114">
        <v>96.1</v>
      </c>
      <c r="K206" s="152">
        <f t="shared" si="24"/>
        <v>20.000800000000002</v>
      </c>
      <c r="L206" s="153">
        <f t="shared" si="30"/>
        <v>4.0999999999999996</v>
      </c>
      <c r="M206" s="114">
        <v>0.91100000000000003</v>
      </c>
      <c r="N206" s="115">
        <f t="shared" si="32"/>
        <v>2.2149999999999999</v>
      </c>
      <c r="O206" s="294"/>
      <c r="P206" s="301"/>
      <c r="S206" s="112">
        <v>5.2999999999999901</v>
      </c>
      <c r="T206" s="101">
        <v>0.89600000000000002</v>
      </c>
    </row>
    <row r="207" spans="3:20">
      <c r="C207" s="91">
        <v>4.21</v>
      </c>
      <c r="D207" s="258" t="s">
        <v>893</v>
      </c>
      <c r="E207" s="101">
        <v>40.002800000000001</v>
      </c>
      <c r="F207" s="101">
        <v>1.0249999999999999</v>
      </c>
      <c r="I207" s="101">
        <v>23.55</v>
      </c>
      <c r="J207" s="101">
        <v>96.26</v>
      </c>
      <c r="K207" s="121">
        <f t="shared" si="24"/>
        <v>20.0014</v>
      </c>
      <c r="L207" s="122">
        <f t="shared" si="30"/>
        <v>4.5</v>
      </c>
      <c r="M207" s="101">
        <v>0.90900000000000003</v>
      </c>
      <c r="N207" s="102">
        <f t="shared" si="32"/>
        <v>1.978</v>
      </c>
      <c r="O207" s="291">
        <f>(N208+N207)/2</f>
        <v>1.97</v>
      </c>
      <c r="P207" s="261">
        <f>(N208-N207)*100/O207</f>
        <v>-1.1167512690355299</v>
      </c>
      <c r="S207" s="112">
        <v>5.3999999999999897</v>
      </c>
      <c r="T207" s="101">
        <v>0.89500000000000002</v>
      </c>
    </row>
    <row r="208" spans="3:20">
      <c r="C208" s="91"/>
      <c r="D208" s="258"/>
      <c r="E208" s="101">
        <v>40.000500000000002</v>
      </c>
      <c r="F208" s="101">
        <v>1.0249999999999999</v>
      </c>
      <c r="I208" s="101">
        <v>23.68</v>
      </c>
      <c r="J208" s="101">
        <v>96.26</v>
      </c>
      <c r="K208" s="121">
        <f t="shared" si="24"/>
        <v>20.000299999999999</v>
      </c>
      <c r="L208" s="122">
        <f t="shared" si="30"/>
        <v>4.5999999999999996</v>
      </c>
      <c r="M208" s="101">
        <v>0.90400000000000003</v>
      </c>
      <c r="N208" s="102">
        <f t="shared" si="32"/>
        <v>1.956</v>
      </c>
      <c r="O208" s="292"/>
      <c r="P208" s="262"/>
      <c r="S208" s="112">
        <v>5.4999999999999902</v>
      </c>
      <c r="T208" s="101">
        <v>0.89300000000000002</v>
      </c>
    </row>
    <row r="209" spans="3:20">
      <c r="D209" s="258" t="s">
        <v>894</v>
      </c>
      <c r="E209" s="101">
        <v>40.002200000000002</v>
      </c>
      <c r="F209" s="101">
        <v>1.0249999999999999</v>
      </c>
      <c r="I209" s="101">
        <v>22.02</v>
      </c>
      <c r="J209" s="101">
        <v>96.08</v>
      </c>
      <c r="K209" s="121">
        <f t="shared" si="24"/>
        <v>20.001100000000001</v>
      </c>
      <c r="L209" s="122">
        <f t="shared" si="30"/>
        <v>4.2</v>
      </c>
      <c r="M209" s="101">
        <v>0.90900000000000003</v>
      </c>
      <c r="N209" s="102">
        <f t="shared" si="32"/>
        <v>2.1160000000000001</v>
      </c>
      <c r="O209" s="291">
        <f>(N210+N209)/2</f>
        <v>2.11</v>
      </c>
      <c r="P209" s="261">
        <f>(N210-N209)*100/O209</f>
        <v>-0.37914691943127998</v>
      </c>
      <c r="S209" s="112">
        <v>5.5999999999999899</v>
      </c>
      <c r="T209" s="101">
        <v>0.89200000000000002</v>
      </c>
    </row>
    <row r="210" spans="3:20">
      <c r="D210" s="258"/>
      <c r="E210" s="101">
        <v>40.0015</v>
      </c>
      <c r="F210" s="101">
        <v>1.0249999999999999</v>
      </c>
      <c r="I210" s="101">
        <v>22.1</v>
      </c>
      <c r="J210" s="101">
        <v>96.08</v>
      </c>
      <c r="K210" s="121">
        <f t="shared" si="24"/>
        <v>20.000800000000002</v>
      </c>
      <c r="L210" s="122">
        <f t="shared" si="30"/>
        <v>4.2</v>
      </c>
      <c r="M210" s="101">
        <v>0.90900000000000003</v>
      </c>
      <c r="N210" s="102">
        <f t="shared" si="32"/>
        <v>2.1080000000000001</v>
      </c>
      <c r="O210" s="292"/>
      <c r="P210" s="262"/>
      <c r="S210" s="112">
        <v>5.6999999999999904</v>
      </c>
      <c r="T210" s="101">
        <v>0.89100000000000001</v>
      </c>
    </row>
    <row r="211" spans="3:20">
      <c r="C211" s="101">
        <v>5.3</v>
      </c>
      <c r="D211" s="258" t="s">
        <v>607</v>
      </c>
      <c r="E211" s="101">
        <v>40.000799999999998</v>
      </c>
      <c r="F211" s="101">
        <v>1.0249999999999999</v>
      </c>
      <c r="I211" s="101">
        <v>23.95</v>
      </c>
      <c r="J211" s="101">
        <v>96.72</v>
      </c>
      <c r="K211" s="121">
        <f t="shared" si="24"/>
        <v>20.000399999999999</v>
      </c>
      <c r="L211" s="122">
        <f t="shared" ref="L211:L222" si="33">K211*J211*I211/10000</f>
        <v>4.5999999999999996</v>
      </c>
      <c r="M211" s="101">
        <v>0.90300000000000002</v>
      </c>
      <c r="N211" s="102">
        <f t="shared" si="32"/>
        <v>1.9319999999999999</v>
      </c>
      <c r="O211" s="291">
        <f>(N212+N211)/2</f>
        <v>1.94</v>
      </c>
      <c r="P211" s="261">
        <f>(N212-N211)*100/O211</f>
        <v>0.30927835051546398</v>
      </c>
      <c r="S211" s="112">
        <v>5.7999999999999901</v>
      </c>
      <c r="T211" s="101">
        <v>0.89</v>
      </c>
    </row>
    <row r="212" spans="3:20">
      <c r="D212" s="258"/>
      <c r="E212" s="101">
        <v>40.0015</v>
      </c>
      <c r="F212" s="101">
        <v>1.0249999999999999</v>
      </c>
      <c r="I212" s="101">
        <v>23.88</v>
      </c>
      <c r="J212" s="101">
        <v>96.72</v>
      </c>
      <c r="K212" s="121">
        <f t="shared" ref="K212:K226" si="34">E212/200*100</f>
        <v>20.000800000000002</v>
      </c>
      <c r="L212" s="122">
        <f t="shared" si="33"/>
        <v>4.5999999999999996</v>
      </c>
      <c r="M212" s="101">
        <v>0.90300000000000002</v>
      </c>
      <c r="N212" s="102">
        <f t="shared" si="32"/>
        <v>1.9379999999999999</v>
      </c>
      <c r="O212" s="292"/>
      <c r="P212" s="262"/>
      <c r="S212" s="112">
        <v>5.8999999999999897</v>
      </c>
      <c r="T212" s="101">
        <v>0.88800000000000001</v>
      </c>
    </row>
    <row r="213" spans="3:20">
      <c r="D213" s="258" t="s">
        <v>609</v>
      </c>
      <c r="E213" s="101">
        <v>40.002400000000002</v>
      </c>
      <c r="F213" s="101">
        <v>1.0249999999999999</v>
      </c>
      <c r="I213" s="101">
        <v>22.03</v>
      </c>
      <c r="J213" s="101">
        <v>96.52</v>
      </c>
      <c r="K213" s="121">
        <f t="shared" si="34"/>
        <v>20.001200000000001</v>
      </c>
      <c r="L213" s="122">
        <f t="shared" si="33"/>
        <v>4.3</v>
      </c>
      <c r="M213" s="101">
        <v>0.91200000000000003</v>
      </c>
      <c r="N213" s="102">
        <f t="shared" si="32"/>
        <v>2.1219999999999999</v>
      </c>
      <c r="O213" s="291">
        <f>(N214+N213)/2</f>
        <v>2.12</v>
      </c>
      <c r="P213" s="261">
        <f>(N214-N213)*100/O213</f>
        <v>-0.37735849056603799</v>
      </c>
      <c r="S213" s="112">
        <v>5.9999999999999902</v>
      </c>
      <c r="T213" s="101">
        <v>0.88700000000000001</v>
      </c>
    </row>
    <row r="214" spans="3:20">
      <c r="D214" s="258"/>
      <c r="E214" s="101">
        <v>40.001300000000001</v>
      </c>
      <c r="F214" s="101">
        <v>1.0249999999999999</v>
      </c>
      <c r="I214" s="101">
        <v>22.11</v>
      </c>
      <c r="J214" s="101">
        <v>96.52</v>
      </c>
      <c r="K214" s="121">
        <f t="shared" si="34"/>
        <v>20.000699999999998</v>
      </c>
      <c r="L214" s="122">
        <f t="shared" si="33"/>
        <v>4.3</v>
      </c>
      <c r="M214" s="101">
        <v>0.91200000000000003</v>
      </c>
      <c r="N214" s="102">
        <f t="shared" si="32"/>
        <v>2.1139999999999999</v>
      </c>
      <c r="O214" s="292"/>
      <c r="P214" s="262"/>
      <c r="S214" s="113">
        <v>6.0999999999999899</v>
      </c>
      <c r="T214" s="101">
        <v>0.88600000000000001</v>
      </c>
    </row>
    <row r="215" spans="3:20">
      <c r="C215" s="101">
        <v>6.21</v>
      </c>
      <c r="D215" s="258" t="s">
        <v>895</v>
      </c>
      <c r="E215" s="101">
        <v>40.002299999999998</v>
      </c>
      <c r="F215" s="101">
        <v>1.0249999999999999</v>
      </c>
      <c r="I215" s="101">
        <v>20.85</v>
      </c>
      <c r="J215" s="101">
        <v>94.09</v>
      </c>
      <c r="K215" s="121">
        <f t="shared" si="34"/>
        <v>20.001200000000001</v>
      </c>
      <c r="L215" s="122">
        <f t="shared" si="33"/>
        <v>3.9</v>
      </c>
      <c r="M215" s="101">
        <v>0.91400000000000003</v>
      </c>
      <c r="N215" s="102">
        <f t="shared" ref="N215:N220" si="35">1000*M215*F215/(K215*I215)</f>
        <v>2.2469999999999999</v>
      </c>
      <c r="O215" s="291">
        <f>(N216+N215)/2</f>
        <v>2.2599999999999998</v>
      </c>
      <c r="P215" s="261">
        <f>(N216-N215)*100/O215</f>
        <v>0.92920353982300496</v>
      </c>
      <c r="S215" s="113">
        <v>6.1999999999999904</v>
      </c>
      <c r="T215" s="101">
        <v>0.88500000000000001</v>
      </c>
    </row>
    <row r="216" spans="3:20">
      <c r="D216" s="258"/>
      <c r="E216" s="101">
        <v>40.002099999999999</v>
      </c>
      <c r="F216" s="101">
        <v>1.0249999999999999</v>
      </c>
      <c r="I216" s="101">
        <v>20.65</v>
      </c>
      <c r="J216" s="101">
        <v>94.09</v>
      </c>
      <c r="K216" s="121">
        <f t="shared" si="34"/>
        <v>20.001100000000001</v>
      </c>
      <c r="L216" s="122">
        <f t="shared" si="33"/>
        <v>3.9</v>
      </c>
      <c r="M216" s="101">
        <v>0.91400000000000003</v>
      </c>
      <c r="N216" s="102">
        <f t="shared" si="35"/>
        <v>2.2679999999999998</v>
      </c>
      <c r="O216" s="292"/>
      <c r="P216" s="262"/>
      <c r="S216" s="113">
        <v>6.2999999999999901</v>
      </c>
      <c r="T216" s="101">
        <v>0.88400000000000001</v>
      </c>
    </row>
    <row r="217" spans="3:20">
      <c r="D217" s="258" t="s">
        <v>896</v>
      </c>
      <c r="E217" s="101">
        <v>40.001600000000003</v>
      </c>
      <c r="F217" s="101">
        <v>1.0249999999999999</v>
      </c>
      <c r="I217" s="101">
        <v>21.42</v>
      </c>
      <c r="J217" s="101">
        <v>94.58</v>
      </c>
      <c r="K217" s="121">
        <f t="shared" si="34"/>
        <v>20.000800000000002</v>
      </c>
      <c r="L217" s="122">
        <f t="shared" si="33"/>
        <v>4.0999999999999996</v>
      </c>
      <c r="M217" s="101">
        <v>0.91100000000000003</v>
      </c>
      <c r="N217" s="102">
        <f t="shared" si="35"/>
        <v>2.1800000000000002</v>
      </c>
      <c r="O217" s="291">
        <f>(N218+N217)/2</f>
        <v>2.1800000000000002</v>
      </c>
      <c r="P217" s="261">
        <f>(N218-N217)*100/O217</f>
        <v>0.27522935779815499</v>
      </c>
      <c r="S217" s="113">
        <v>6.3999999999999897</v>
      </c>
      <c r="T217" s="101">
        <v>0.88300000000000001</v>
      </c>
    </row>
    <row r="218" spans="3:20">
      <c r="D218" s="258"/>
      <c r="E218" s="101">
        <v>40.001899999999999</v>
      </c>
      <c r="F218" s="101">
        <v>1.0249999999999999</v>
      </c>
      <c r="I218" s="101">
        <v>21.38</v>
      </c>
      <c r="J218" s="101">
        <v>94.58</v>
      </c>
      <c r="K218" s="121">
        <f t="shared" si="34"/>
        <v>20.001000000000001</v>
      </c>
      <c r="L218" s="122">
        <f t="shared" si="33"/>
        <v>4</v>
      </c>
      <c r="M218" s="101">
        <v>0.91200000000000003</v>
      </c>
      <c r="N218" s="102">
        <f t="shared" si="35"/>
        <v>2.1859999999999999</v>
      </c>
      <c r="O218" s="292"/>
      <c r="P218" s="262"/>
      <c r="S218" s="113">
        <v>6.4999999999999902</v>
      </c>
      <c r="T218" s="101">
        <v>0.88200000000000001</v>
      </c>
    </row>
    <row r="219" spans="3:20">
      <c r="D219" s="258" t="s">
        <v>897</v>
      </c>
      <c r="E219" s="101">
        <v>40.0002</v>
      </c>
      <c r="F219" s="101">
        <v>1.0249999999999999</v>
      </c>
      <c r="I219" s="101">
        <v>21.56</v>
      </c>
      <c r="J219" s="101">
        <v>95.17</v>
      </c>
      <c r="K219" s="121">
        <f t="shared" si="34"/>
        <v>20.0001</v>
      </c>
      <c r="L219" s="122">
        <f t="shared" si="33"/>
        <v>4.0999999999999996</v>
      </c>
      <c r="M219" s="101">
        <v>0.91100000000000003</v>
      </c>
      <c r="N219" s="102">
        <f t="shared" si="35"/>
        <v>2.1659999999999999</v>
      </c>
      <c r="O219" s="291">
        <f>(N220+N219)/2</f>
        <v>2.16</v>
      </c>
      <c r="P219" s="261">
        <f>(N220-N219)*100/O219</f>
        <v>-0.18518518518518501</v>
      </c>
      <c r="S219" s="113">
        <v>6.5999999999999899</v>
      </c>
      <c r="T219" s="101">
        <v>0.88</v>
      </c>
    </row>
    <row r="220" spans="3:20">
      <c r="D220" s="258"/>
      <c r="E220" s="101">
        <v>40.000900000000001</v>
      </c>
      <c r="F220" s="101">
        <v>1.0249999999999999</v>
      </c>
      <c r="I220" s="101">
        <v>21.59</v>
      </c>
      <c r="J220" s="101">
        <v>95.17</v>
      </c>
      <c r="K220" s="121">
        <f t="shared" si="34"/>
        <v>20.000499999999999</v>
      </c>
      <c r="L220" s="122">
        <f t="shared" si="33"/>
        <v>4.0999999999999996</v>
      </c>
      <c r="M220" s="101">
        <v>0.91100000000000003</v>
      </c>
      <c r="N220" s="102">
        <f t="shared" si="35"/>
        <v>2.1619999999999999</v>
      </c>
      <c r="O220" s="292"/>
      <c r="P220" s="262"/>
      <c r="S220" s="113">
        <v>6.6999999999999904</v>
      </c>
      <c r="T220" s="101">
        <v>0.879</v>
      </c>
    </row>
    <row r="221" spans="3:20">
      <c r="D221" s="258" t="s">
        <v>898</v>
      </c>
      <c r="E221" s="101">
        <v>40.002099999999999</v>
      </c>
      <c r="F221" s="101">
        <v>1.0249999999999999</v>
      </c>
      <c r="I221" s="101">
        <v>23.21</v>
      </c>
      <c r="J221" s="101">
        <v>95.96</v>
      </c>
      <c r="K221" s="121">
        <f t="shared" si="34"/>
        <v>20.001100000000001</v>
      </c>
      <c r="L221" s="122">
        <f t="shared" si="33"/>
        <v>4.5</v>
      </c>
      <c r="M221" s="101">
        <v>0.90600000000000003</v>
      </c>
      <c r="N221" s="102">
        <f t="shared" ref="N221:N232" si="36">1000*M221*F221/(K221*I221)</f>
        <v>2</v>
      </c>
      <c r="O221" s="291">
        <f>(N222+N221)/2</f>
        <v>2</v>
      </c>
      <c r="P221" s="261">
        <f>(N222-N221)*100/O221</f>
        <v>-4.99999999999945E-2</v>
      </c>
      <c r="S221" s="113">
        <v>6.7999999999999901</v>
      </c>
      <c r="T221" s="101">
        <v>0.878</v>
      </c>
    </row>
    <row r="222" spans="3:20">
      <c r="D222" s="258"/>
      <c r="E222" s="101">
        <v>40.003500000000003</v>
      </c>
      <c r="F222" s="101">
        <v>1.0249999999999999</v>
      </c>
      <c r="I222" s="101">
        <v>23.22</v>
      </c>
      <c r="J222" s="101">
        <v>95.96</v>
      </c>
      <c r="K222" s="121">
        <f t="shared" si="34"/>
        <v>20.001799999999999</v>
      </c>
      <c r="L222" s="122">
        <f t="shared" si="33"/>
        <v>4.5</v>
      </c>
      <c r="M222" s="101">
        <v>0.90600000000000003</v>
      </c>
      <c r="N222" s="102">
        <f t="shared" si="36"/>
        <v>1.9990000000000001</v>
      </c>
      <c r="O222" s="292"/>
      <c r="P222" s="262"/>
      <c r="S222" s="113">
        <v>6.8999999999999897</v>
      </c>
      <c r="T222" s="101">
        <v>0.877</v>
      </c>
    </row>
    <row r="223" spans="3:20">
      <c r="C223" s="101">
        <v>6.21</v>
      </c>
      <c r="D223" s="258" t="s">
        <v>899</v>
      </c>
      <c r="E223" s="101">
        <v>40.0032</v>
      </c>
      <c r="F223" s="101">
        <v>1.0249999999999999</v>
      </c>
      <c r="I223" s="101">
        <v>11.56</v>
      </c>
      <c r="J223" s="101">
        <v>93.23</v>
      </c>
      <c r="K223" s="121">
        <f t="shared" si="34"/>
        <v>20.0016</v>
      </c>
      <c r="L223" s="122">
        <f t="shared" ref="L223:L240" si="37">K223*J223*I223/10000</f>
        <v>2.2000000000000002</v>
      </c>
      <c r="M223" s="101">
        <v>0.94299999999999995</v>
      </c>
      <c r="N223" s="102">
        <f t="shared" si="36"/>
        <v>4.18</v>
      </c>
      <c r="O223" s="291">
        <f>(N224+N223)/2</f>
        <v>4.21</v>
      </c>
      <c r="P223" s="261">
        <f>(N224-N223)*100/O223</f>
        <v>1.59144893111639</v>
      </c>
      <c r="S223" s="113">
        <v>6.9999999999999902</v>
      </c>
      <c r="T223" s="101">
        <v>0.876</v>
      </c>
    </row>
    <row r="224" spans="3:20">
      <c r="D224" s="258"/>
      <c r="E224" s="101">
        <v>40.001100000000001</v>
      </c>
      <c r="F224" s="101">
        <v>1.0249999999999999</v>
      </c>
      <c r="I224" s="101">
        <v>11.39</v>
      </c>
      <c r="J224" s="101">
        <v>93.23</v>
      </c>
      <c r="K224" s="121">
        <f t="shared" si="34"/>
        <v>20.000599999999999</v>
      </c>
      <c r="L224" s="122">
        <f t="shared" si="37"/>
        <v>2.1</v>
      </c>
      <c r="M224" s="101">
        <v>0.94399999999999995</v>
      </c>
      <c r="N224" s="102">
        <f t="shared" si="36"/>
        <v>4.2469999999999999</v>
      </c>
      <c r="O224" s="292"/>
      <c r="P224" s="262"/>
      <c r="S224" s="113">
        <v>7.0999999999999899</v>
      </c>
      <c r="T224" s="101">
        <v>0.875</v>
      </c>
    </row>
    <row r="225" spans="3:20">
      <c r="C225" s="101">
        <v>7.4</v>
      </c>
      <c r="D225" s="258" t="s">
        <v>899</v>
      </c>
      <c r="E225" s="101">
        <v>40.002099999999999</v>
      </c>
      <c r="F225" s="101">
        <v>1.0249999999999999</v>
      </c>
      <c r="I225" s="101">
        <v>11.22</v>
      </c>
      <c r="J225" s="101">
        <v>93.23</v>
      </c>
      <c r="K225" s="121">
        <f t="shared" si="34"/>
        <v>20.001100000000001</v>
      </c>
      <c r="L225" s="122">
        <f t="shared" si="37"/>
        <v>2.1</v>
      </c>
      <c r="M225" s="101">
        <v>0.94399999999999995</v>
      </c>
      <c r="N225" s="102">
        <f t="shared" si="36"/>
        <v>4.3120000000000003</v>
      </c>
      <c r="O225" s="291">
        <f>(N226+N225)/2</f>
        <v>4.28</v>
      </c>
      <c r="P225" s="261">
        <f>(N226-N225)*100/O225</f>
        <v>-1.42523364485981</v>
      </c>
      <c r="S225" s="113">
        <v>7.1999999999999904</v>
      </c>
      <c r="T225" s="101">
        <v>0.874</v>
      </c>
    </row>
    <row r="226" spans="3:20">
      <c r="C226" s="101" t="s">
        <v>900</v>
      </c>
      <c r="D226" s="258"/>
      <c r="E226" s="101">
        <v>40.002499999999998</v>
      </c>
      <c r="F226" s="101">
        <v>1.0249999999999999</v>
      </c>
      <c r="I226" s="101">
        <v>11.38</v>
      </c>
      <c r="J226" s="101">
        <v>93.23</v>
      </c>
      <c r="K226" s="121">
        <f t="shared" si="34"/>
        <v>20.001300000000001</v>
      </c>
      <c r="L226" s="122">
        <f t="shared" si="37"/>
        <v>2.1</v>
      </c>
      <c r="M226" s="101">
        <v>0.94399999999999995</v>
      </c>
      <c r="N226" s="102">
        <f t="shared" si="36"/>
        <v>4.2510000000000003</v>
      </c>
      <c r="O226" s="292"/>
      <c r="P226" s="262"/>
      <c r="S226" s="113">
        <v>7.2999999999999901</v>
      </c>
      <c r="T226" s="101">
        <v>0.873</v>
      </c>
    </row>
    <row r="227" spans="3:20">
      <c r="C227" s="101">
        <v>6.3</v>
      </c>
      <c r="D227" s="258" t="s">
        <v>901</v>
      </c>
      <c r="E227" s="101">
        <v>40.0032</v>
      </c>
      <c r="F227" s="101">
        <v>1.0249999999999999</v>
      </c>
      <c r="I227" s="101">
        <v>21.09</v>
      </c>
      <c r="J227" s="101">
        <v>96.55</v>
      </c>
      <c r="K227" s="121">
        <f t="shared" ref="K227:K240" si="38">E227/200*100</f>
        <v>20.0016</v>
      </c>
      <c r="L227" s="122">
        <f t="shared" si="37"/>
        <v>4.0999999999999996</v>
      </c>
      <c r="M227" s="101">
        <v>0.91100000000000003</v>
      </c>
      <c r="N227" s="102">
        <f t="shared" si="36"/>
        <v>2.214</v>
      </c>
      <c r="O227" s="291">
        <f>(N228+N227)/2</f>
        <v>2.21</v>
      </c>
      <c r="P227" s="261">
        <f>(N228-N227)*100/O227</f>
        <v>-0.135746606334847</v>
      </c>
      <c r="Q227" s="101">
        <v>2.21</v>
      </c>
      <c r="S227" s="113">
        <v>7.3999999999999897</v>
      </c>
      <c r="T227" s="101">
        <v>0.872</v>
      </c>
    </row>
    <row r="228" spans="3:20">
      <c r="D228" s="258"/>
      <c r="E228" s="101">
        <v>40.002099999999999</v>
      </c>
      <c r="F228" s="101">
        <v>1.0249999999999999</v>
      </c>
      <c r="I228" s="101">
        <v>21.12</v>
      </c>
      <c r="J228" s="101">
        <v>96.55</v>
      </c>
      <c r="K228" s="121">
        <f t="shared" si="38"/>
        <v>20.001100000000001</v>
      </c>
      <c r="L228" s="122">
        <f t="shared" si="37"/>
        <v>4.0999999999999996</v>
      </c>
      <c r="M228" s="101">
        <v>0.91100000000000003</v>
      </c>
      <c r="N228" s="102">
        <f t="shared" si="36"/>
        <v>2.2109999999999999</v>
      </c>
      <c r="O228" s="292"/>
      <c r="P228" s="262"/>
      <c r="S228" s="113">
        <v>7.4999999999999902</v>
      </c>
      <c r="T228" s="101">
        <v>0.871</v>
      </c>
    </row>
    <row r="229" spans="3:20">
      <c r="D229" s="258" t="s">
        <v>902</v>
      </c>
      <c r="E229" s="101">
        <v>40.0015</v>
      </c>
      <c r="F229" s="101">
        <v>1.0249999999999999</v>
      </c>
      <c r="I229" s="101">
        <v>19.690000000000001</v>
      </c>
      <c r="J229" s="101">
        <v>96.29</v>
      </c>
      <c r="K229" s="121">
        <f t="shared" si="38"/>
        <v>20.000800000000002</v>
      </c>
      <c r="L229" s="122">
        <f t="shared" si="37"/>
        <v>3.8</v>
      </c>
      <c r="M229" s="101">
        <v>0.91500000000000004</v>
      </c>
      <c r="N229" s="102">
        <f t="shared" si="36"/>
        <v>2.3820000000000001</v>
      </c>
      <c r="O229" s="291">
        <f>(N230+N229)/2</f>
        <v>2.38</v>
      </c>
      <c r="P229" s="261">
        <f>(N230-N229)*100/O229</f>
        <v>0.16806722689075601</v>
      </c>
      <c r="Q229" s="101">
        <v>2.38</v>
      </c>
      <c r="S229" s="113">
        <v>7.6</v>
      </c>
      <c r="T229" s="101">
        <v>0.86899999999999999</v>
      </c>
    </row>
    <row r="230" spans="3:20">
      <c r="D230" s="258"/>
      <c r="E230" s="101">
        <v>40.001899999999999</v>
      </c>
      <c r="F230" s="101">
        <v>1.0249999999999999</v>
      </c>
      <c r="I230" s="101">
        <v>19.649999999999999</v>
      </c>
      <c r="J230" s="101">
        <v>96.29</v>
      </c>
      <c r="K230" s="121">
        <f t="shared" si="38"/>
        <v>20.001000000000001</v>
      </c>
      <c r="L230" s="122">
        <f t="shared" si="37"/>
        <v>3.8</v>
      </c>
      <c r="M230" s="101">
        <v>0.91500000000000004</v>
      </c>
      <c r="N230" s="102">
        <f t="shared" si="36"/>
        <v>2.3860000000000001</v>
      </c>
      <c r="O230" s="292"/>
      <c r="P230" s="262"/>
      <c r="S230" s="113">
        <v>7.7</v>
      </c>
      <c r="T230" s="101">
        <v>0.86799999999999999</v>
      </c>
    </row>
    <row r="231" spans="3:20">
      <c r="D231" s="258" t="s">
        <v>903</v>
      </c>
      <c r="E231" s="101">
        <v>40.002499999999998</v>
      </c>
      <c r="F231" s="101">
        <v>1.0249999999999999</v>
      </c>
      <c r="I231" s="101">
        <v>19.03</v>
      </c>
      <c r="J231" s="101">
        <v>96.17</v>
      </c>
      <c r="K231" s="121">
        <f t="shared" si="38"/>
        <v>20.001300000000001</v>
      </c>
      <c r="L231" s="122">
        <f t="shared" si="37"/>
        <v>3.7</v>
      </c>
      <c r="M231" s="101">
        <v>0.91700000000000004</v>
      </c>
      <c r="N231" s="102">
        <f t="shared" si="36"/>
        <v>2.4689999999999999</v>
      </c>
      <c r="O231" s="291">
        <f>(N232+N231)/2</f>
        <v>2.46</v>
      </c>
      <c r="P231" s="261">
        <f>(N232-N231)*100/O231</f>
        <v>-0.36585365853658097</v>
      </c>
      <c r="Q231" s="101">
        <v>2.46</v>
      </c>
      <c r="S231" s="113">
        <v>7.8</v>
      </c>
      <c r="T231" s="101">
        <v>0.86699999999999999</v>
      </c>
    </row>
    <row r="232" spans="3:20">
      <c r="D232" s="258"/>
      <c r="E232" s="101">
        <v>40.003100000000003</v>
      </c>
      <c r="F232" s="101">
        <v>1.0249999999999999</v>
      </c>
      <c r="I232" s="101">
        <v>19.100000000000001</v>
      </c>
      <c r="J232" s="101">
        <v>96.17</v>
      </c>
      <c r="K232" s="121">
        <f t="shared" si="38"/>
        <v>20.0016</v>
      </c>
      <c r="L232" s="122">
        <f t="shared" si="37"/>
        <v>3.7</v>
      </c>
      <c r="M232" s="101">
        <v>0.91700000000000004</v>
      </c>
      <c r="N232" s="102">
        <f t="shared" si="36"/>
        <v>2.46</v>
      </c>
      <c r="O232" s="292"/>
      <c r="P232" s="262"/>
      <c r="S232" s="113">
        <v>7.9</v>
      </c>
      <c r="T232" s="101">
        <v>0.86599999999999999</v>
      </c>
    </row>
    <row r="233" spans="3:20">
      <c r="C233" s="101">
        <v>7.21</v>
      </c>
      <c r="D233" s="258" t="s">
        <v>904</v>
      </c>
      <c r="E233" s="101">
        <v>40.002099999999999</v>
      </c>
      <c r="F233" s="101">
        <v>1.0249999999999999</v>
      </c>
      <c r="I233" s="101">
        <v>19.649999999999999</v>
      </c>
      <c r="J233" s="101">
        <v>95.4</v>
      </c>
      <c r="K233" s="121">
        <f t="shared" si="38"/>
        <v>20.001100000000001</v>
      </c>
      <c r="L233" s="122">
        <f t="shared" si="37"/>
        <v>3.7</v>
      </c>
      <c r="M233" s="101">
        <v>0.91700000000000004</v>
      </c>
      <c r="N233" s="102">
        <f t="shared" ref="N233:N240" si="39">1000*M233*F233/(K233*I233)</f>
        <v>2.3919999999999999</v>
      </c>
      <c r="O233" s="291">
        <f>(N234+N233)/2</f>
        <v>2.39</v>
      </c>
      <c r="P233" s="261">
        <f>(N234-N233)*100/O233</f>
        <v>-0.37656903765689898</v>
      </c>
      <c r="S233" s="113">
        <v>8</v>
      </c>
      <c r="T233" s="101">
        <v>0.86499999999999999</v>
      </c>
    </row>
    <row r="234" spans="3:20">
      <c r="D234" s="258"/>
      <c r="E234" s="101">
        <v>40.002499999999998</v>
      </c>
      <c r="F234" s="101">
        <v>1.0249999999999999</v>
      </c>
      <c r="I234" s="101">
        <v>19.68</v>
      </c>
      <c r="J234" s="101">
        <v>95.4</v>
      </c>
      <c r="K234" s="121">
        <f t="shared" si="38"/>
        <v>20.001300000000001</v>
      </c>
      <c r="L234" s="122">
        <f t="shared" si="37"/>
        <v>3.8</v>
      </c>
      <c r="M234" s="101">
        <v>0.91500000000000004</v>
      </c>
      <c r="N234" s="102">
        <f t="shared" si="39"/>
        <v>2.383</v>
      </c>
      <c r="O234" s="292"/>
      <c r="P234" s="262"/>
    </row>
    <row r="235" spans="3:20">
      <c r="D235" s="258" t="s">
        <v>905</v>
      </c>
      <c r="E235" s="101">
        <v>40.003</v>
      </c>
      <c r="F235" s="101">
        <v>1.0249999999999999</v>
      </c>
      <c r="I235" s="101">
        <v>21.43</v>
      </c>
      <c r="J235" s="101">
        <v>96.39</v>
      </c>
      <c r="K235" s="121">
        <f t="shared" si="38"/>
        <v>20.0015</v>
      </c>
      <c r="L235" s="122">
        <f t="shared" si="37"/>
        <v>4.0999999999999996</v>
      </c>
      <c r="M235" s="101">
        <v>0.91100000000000003</v>
      </c>
      <c r="N235" s="102">
        <f t="shared" si="39"/>
        <v>2.1779999999999999</v>
      </c>
      <c r="O235" s="291">
        <f>(N236+N235)/2</f>
        <v>2.1800000000000002</v>
      </c>
      <c r="P235" s="261">
        <f>(N236-N235)*100/O235</f>
        <v>0.22935779816513299</v>
      </c>
    </row>
    <row r="236" spans="3:20">
      <c r="D236" s="258"/>
      <c r="E236" s="101">
        <v>40.001600000000003</v>
      </c>
      <c r="F236" s="101">
        <v>1.0249999999999999</v>
      </c>
      <c r="I236" s="101">
        <v>21.39</v>
      </c>
      <c r="J236" s="101">
        <v>96.39</v>
      </c>
      <c r="K236" s="121">
        <f t="shared" si="38"/>
        <v>20.000800000000002</v>
      </c>
      <c r="L236" s="122">
        <f t="shared" si="37"/>
        <v>4.0999999999999996</v>
      </c>
      <c r="M236" s="101">
        <v>0.91100000000000003</v>
      </c>
      <c r="N236" s="102">
        <f t="shared" si="39"/>
        <v>2.1829999999999998</v>
      </c>
      <c r="O236" s="292"/>
      <c r="P236" s="262"/>
    </row>
    <row r="237" spans="3:20">
      <c r="D237" s="258" t="s">
        <v>906</v>
      </c>
      <c r="E237" s="101">
        <v>40.000500000000002</v>
      </c>
      <c r="F237" s="101">
        <v>1.0249999999999999</v>
      </c>
      <c r="I237" s="101">
        <v>21.6</v>
      </c>
      <c r="J237" s="101">
        <v>96.27</v>
      </c>
      <c r="K237" s="121">
        <f t="shared" si="38"/>
        <v>20.000299999999999</v>
      </c>
      <c r="L237" s="122">
        <f t="shared" si="37"/>
        <v>4.2</v>
      </c>
      <c r="M237" s="101">
        <v>0.90900000000000003</v>
      </c>
      <c r="N237" s="102">
        <f t="shared" si="39"/>
        <v>2.157</v>
      </c>
      <c r="O237" s="291">
        <f>(N238+N237)/2</f>
        <v>2.16</v>
      </c>
      <c r="P237" s="261">
        <f>(N238-N237)*100/O237</f>
        <v>9.2592592592582401E-2</v>
      </c>
    </row>
    <row r="238" spans="3:20">
      <c r="D238" s="258"/>
      <c r="E238" s="101">
        <v>40.000900000000001</v>
      </c>
      <c r="F238" s="101">
        <v>1.0249999999999999</v>
      </c>
      <c r="I238" s="101">
        <v>21.58</v>
      </c>
      <c r="J238" s="101">
        <v>96.27</v>
      </c>
      <c r="K238" s="121">
        <f t="shared" si="38"/>
        <v>20.000499999999999</v>
      </c>
      <c r="L238" s="122">
        <f t="shared" si="37"/>
        <v>4.2</v>
      </c>
      <c r="M238" s="101">
        <v>0.90900000000000003</v>
      </c>
      <c r="N238" s="102">
        <f t="shared" si="39"/>
        <v>2.1589999999999998</v>
      </c>
      <c r="O238" s="292"/>
      <c r="P238" s="262"/>
    </row>
    <row r="239" spans="3:20">
      <c r="D239" s="258" t="s">
        <v>907</v>
      </c>
      <c r="E239" s="101">
        <v>40.001100000000001</v>
      </c>
      <c r="F239" s="101">
        <v>1.0249999999999999</v>
      </c>
      <c r="I239" s="101">
        <v>20.58</v>
      </c>
      <c r="J239" s="101">
        <v>95.68</v>
      </c>
      <c r="K239" s="121">
        <f t="shared" si="38"/>
        <v>20.000599999999999</v>
      </c>
      <c r="L239" s="122">
        <f t="shared" si="37"/>
        <v>3.9</v>
      </c>
      <c r="M239" s="101">
        <v>0.91400000000000003</v>
      </c>
      <c r="N239" s="102">
        <f t="shared" si="39"/>
        <v>2.2759999999999998</v>
      </c>
      <c r="O239" s="291">
        <f>(N240+N239)/2</f>
        <v>2.2799999999999998</v>
      </c>
      <c r="P239" s="261">
        <f>(N240-N239)*100/O239</f>
        <v>0.13157894736842601</v>
      </c>
    </row>
    <row r="240" spans="3:20">
      <c r="D240" s="258"/>
      <c r="E240" s="101">
        <v>40.000100000000003</v>
      </c>
      <c r="F240" s="101">
        <v>1.0249999999999999</v>
      </c>
      <c r="I240" s="101">
        <v>20.55</v>
      </c>
      <c r="J240" s="101">
        <v>95.68</v>
      </c>
      <c r="K240" s="121">
        <f t="shared" si="38"/>
        <v>20.0001</v>
      </c>
      <c r="L240" s="122">
        <f t="shared" si="37"/>
        <v>3.9</v>
      </c>
      <c r="M240" s="101">
        <v>0.91400000000000003</v>
      </c>
      <c r="N240" s="102">
        <f t="shared" si="39"/>
        <v>2.2789999999999999</v>
      </c>
      <c r="O240" s="292"/>
      <c r="P240" s="262"/>
    </row>
    <row r="241" spans="3:16">
      <c r="C241" s="101">
        <v>8.3000000000000007</v>
      </c>
      <c r="D241" s="258" t="s">
        <v>908</v>
      </c>
      <c r="F241" s="101">
        <v>1.0249999999999999</v>
      </c>
      <c r="K241" s="121">
        <f t="shared" ref="K241:K280" si="40">E241/200*100</f>
        <v>0</v>
      </c>
      <c r="L241" s="122">
        <f t="shared" ref="L241:L250" si="41">K241*J241*I241/10000</f>
        <v>0</v>
      </c>
      <c r="N241" s="102" t="e">
        <f t="shared" ref="N241:N250" si="42">1000*M241*F241/(K241*I241)</f>
        <v>#DIV/0!</v>
      </c>
      <c r="O241" s="291" t="e">
        <f>(N242+N241)/2</f>
        <v>#DIV/0!</v>
      </c>
      <c r="P241" s="261" t="e">
        <f>(N242-N241)*100/O241</f>
        <v>#DIV/0!</v>
      </c>
    </row>
    <row r="242" spans="3:16">
      <c r="D242" s="258"/>
      <c r="F242" s="101">
        <v>1.0249999999999999</v>
      </c>
      <c r="K242" s="121">
        <f t="shared" si="40"/>
        <v>0</v>
      </c>
      <c r="L242" s="122">
        <f t="shared" si="41"/>
        <v>0</v>
      </c>
      <c r="N242" s="102" t="e">
        <f t="shared" si="42"/>
        <v>#DIV/0!</v>
      </c>
      <c r="O242" s="292"/>
      <c r="P242" s="262"/>
    </row>
    <row r="243" spans="3:16">
      <c r="C243" s="101">
        <v>8.23</v>
      </c>
      <c r="D243" s="258" t="s">
        <v>909</v>
      </c>
      <c r="E243" s="101">
        <v>40.0032</v>
      </c>
      <c r="F243" s="101">
        <v>1.0249999999999999</v>
      </c>
      <c r="I243" s="101">
        <v>20.63</v>
      </c>
      <c r="J243" s="101">
        <v>95.9</v>
      </c>
      <c r="K243" s="121">
        <f t="shared" si="40"/>
        <v>20.0016</v>
      </c>
      <c r="L243" s="122">
        <f t="shared" si="41"/>
        <v>4</v>
      </c>
      <c r="M243" s="101">
        <v>0.91200000000000003</v>
      </c>
      <c r="N243" s="102">
        <f t="shared" si="42"/>
        <v>2.2650000000000001</v>
      </c>
      <c r="O243" s="291">
        <f>(N244+N243)/2</f>
        <v>2.2599999999999998</v>
      </c>
      <c r="P243" s="261">
        <f>(N244-N243)*100/O243</f>
        <v>-8.8495575221248901E-2</v>
      </c>
    </row>
    <row r="244" spans="3:16">
      <c r="D244" s="258"/>
      <c r="E244" s="101">
        <v>40.0015</v>
      </c>
      <c r="F244" s="101">
        <v>1.0249999999999999</v>
      </c>
      <c r="I244" s="101">
        <v>20.65</v>
      </c>
      <c r="J244" s="101">
        <v>95.9</v>
      </c>
      <c r="K244" s="121">
        <f t="shared" si="40"/>
        <v>20.000800000000002</v>
      </c>
      <c r="L244" s="122">
        <f t="shared" si="41"/>
        <v>4</v>
      </c>
      <c r="M244" s="101">
        <v>0.91200000000000003</v>
      </c>
      <c r="N244" s="102">
        <f t="shared" si="42"/>
        <v>2.2629999999999999</v>
      </c>
      <c r="O244" s="292"/>
      <c r="P244" s="262"/>
    </row>
    <row r="245" spans="3:16">
      <c r="D245" s="258" t="s">
        <v>910</v>
      </c>
      <c r="E245" s="101">
        <v>40.001199999999997</v>
      </c>
      <c r="F245" s="101">
        <v>1.0249999999999999</v>
      </c>
      <c r="I245" s="101">
        <v>20.32</v>
      </c>
      <c r="J245" s="101">
        <v>96.36</v>
      </c>
      <c r="K245" s="121">
        <f t="shared" si="40"/>
        <v>20.000599999999999</v>
      </c>
      <c r="L245" s="122">
        <f t="shared" si="41"/>
        <v>3.9</v>
      </c>
      <c r="M245" s="101">
        <v>0.91400000000000003</v>
      </c>
      <c r="N245" s="102">
        <f t="shared" si="42"/>
        <v>2.3050000000000002</v>
      </c>
      <c r="O245" s="291">
        <f>(N246+N245)/2</f>
        <v>2.31</v>
      </c>
      <c r="P245" s="261">
        <f>(N246-N245)*100/O245</f>
        <v>8.6580086580077001E-2</v>
      </c>
    </row>
    <row r="246" spans="3:16">
      <c r="D246" s="258"/>
      <c r="E246" s="101">
        <v>40.000799999999998</v>
      </c>
      <c r="F246" s="101">
        <v>1.0249999999999999</v>
      </c>
      <c r="I246" s="101">
        <v>20.3</v>
      </c>
      <c r="J246" s="101">
        <v>96.36</v>
      </c>
      <c r="K246" s="121">
        <f t="shared" si="40"/>
        <v>20.000399999999999</v>
      </c>
      <c r="L246" s="122">
        <f t="shared" si="41"/>
        <v>3.9</v>
      </c>
      <c r="M246" s="101">
        <v>0.91400000000000003</v>
      </c>
      <c r="N246" s="102">
        <f t="shared" si="42"/>
        <v>2.3069999999999999</v>
      </c>
      <c r="O246" s="292"/>
      <c r="P246" s="262"/>
    </row>
    <row r="247" spans="3:16">
      <c r="D247" s="258" t="s">
        <v>911</v>
      </c>
      <c r="E247" s="101">
        <v>40.002099999999999</v>
      </c>
      <c r="F247" s="101">
        <v>1.0249999999999999</v>
      </c>
      <c r="I247" s="101">
        <v>22.35</v>
      </c>
      <c r="J247" s="101">
        <v>96.29</v>
      </c>
      <c r="K247" s="121">
        <v>20</v>
      </c>
      <c r="L247" s="122">
        <f t="shared" si="41"/>
        <v>4.3</v>
      </c>
      <c r="M247" s="101">
        <v>0.90800000000000003</v>
      </c>
      <c r="N247" s="102">
        <f t="shared" si="42"/>
        <v>2.0819999999999999</v>
      </c>
      <c r="O247" s="291">
        <f>(N248+N247)/2</f>
        <v>2.08</v>
      </c>
      <c r="P247" s="261">
        <f>(N248-N247)*100/O247</f>
        <v>-0.624999999999995</v>
      </c>
    </row>
    <row r="248" spans="3:16">
      <c r="D248" s="258"/>
      <c r="E248" s="101">
        <v>40.001100000000001</v>
      </c>
      <c r="F248" s="101">
        <v>1.0249999999999999</v>
      </c>
      <c r="I248" s="101">
        <v>22.49</v>
      </c>
      <c r="J248" s="101">
        <v>96.29</v>
      </c>
      <c r="K248" s="121">
        <f t="shared" si="40"/>
        <v>20.000599999999999</v>
      </c>
      <c r="L248" s="122">
        <f t="shared" si="41"/>
        <v>4.3</v>
      </c>
      <c r="M248" s="101">
        <v>0.90800000000000003</v>
      </c>
      <c r="N248" s="102">
        <f t="shared" si="42"/>
        <v>2.069</v>
      </c>
      <c r="O248" s="292"/>
      <c r="P248" s="262"/>
    </row>
    <row r="249" spans="3:16">
      <c r="C249" s="101">
        <v>9.4</v>
      </c>
      <c r="D249" s="258" t="s">
        <v>912</v>
      </c>
      <c r="E249" s="101">
        <v>40.006300000000003</v>
      </c>
      <c r="F249" s="101">
        <v>1.0249999999999999</v>
      </c>
      <c r="I249" s="101">
        <v>26.65</v>
      </c>
      <c r="J249" s="101">
        <v>96.62</v>
      </c>
      <c r="K249" s="121">
        <f t="shared" si="40"/>
        <v>20.0032</v>
      </c>
      <c r="L249" s="122">
        <f t="shared" si="41"/>
        <v>5.2</v>
      </c>
      <c r="M249" s="101">
        <v>0.89700000000000002</v>
      </c>
      <c r="N249" s="102">
        <f t="shared" si="42"/>
        <v>1.7250000000000001</v>
      </c>
      <c r="O249" s="291">
        <f>(N250+N249)/2</f>
        <v>1.74</v>
      </c>
      <c r="P249" s="261">
        <f>(N250-N249)*100/O249</f>
        <v>1.3793103448275901</v>
      </c>
    </row>
    <row r="250" spans="3:16">
      <c r="D250" s="258"/>
      <c r="E250" s="101">
        <v>40.0015</v>
      </c>
      <c r="F250" s="101">
        <v>1.0249999999999999</v>
      </c>
      <c r="I250" s="101">
        <v>26.32</v>
      </c>
      <c r="J250" s="101">
        <v>96.62</v>
      </c>
      <c r="K250" s="121">
        <f t="shared" si="40"/>
        <v>20.000800000000002</v>
      </c>
      <c r="L250" s="122">
        <f t="shared" si="41"/>
        <v>5.0999999999999996</v>
      </c>
      <c r="M250" s="101">
        <v>0.89800000000000002</v>
      </c>
      <c r="N250" s="102">
        <f t="shared" si="42"/>
        <v>1.7490000000000001</v>
      </c>
      <c r="O250" s="292"/>
      <c r="P250" s="262"/>
    </row>
    <row r="251" spans="3:16">
      <c r="C251" s="101">
        <v>9.8000000000000007</v>
      </c>
      <c r="D251" s="258" t="s">
        <v>913</v>
      </c>
      <c r="E251" s="101">
        <v>40.003300000000003</v>
      </c>
      <c r="F251" s="101">
        <v>1.0249999999999999</v>
      </c>
      <c r="I251" s="101">
        <v>26.88</v>
      </c>
      <c r="J251" s="101">
        <v>96.67</v>
      </c>
      <c r="K251" s="121">
        <f t="shared" si="40"/>
        <v>20.0017</v>
      </c>
      <c r="L251" s="122">
        <f t="shared" ref="L251:L256" si="43">K251*J251*I251/10000</f>
        <v>5.2</v>
      </c>
      <c r="M251" s="101">
        <v>0.89700000000000002</v>
      </c>
      <c r="N251" s="102">
        <f t="shared" ref="N251:N256" si="44">1000*M251*F251/(K251*I251)</f>
        <v>1.71</v>
      </c>
      <c r="O251" s="291">
        <f>(N252+N251)/2</f>
        <v>1.71</v>
      </c>
      <c r="P251" s="261">
        <f>(N252-N251)*100/O251</f>
        <v>-0.116959064327485</v>
      </c>
    </row>
    <row r="252" spans="3:16">
      <c r="D252" s="258"/>
      <c r="E252" s="101">
        <v>40.002499999999998</v>
      </c>
      <c r="F252" s="101">
        <v>1.0249999999999999</v>
      </c>
      <c r="I252" s="101">
        <v>26.92</v>
      </c>
      <c r="J252" s="101">
        <v>96.67</v>
      </c>
      <c r="K252" s="121">
        <f t="shared" si="40"/>
        <v>20.001300000000001</v>
      </c>
      <c r="L252" s="122">
        <f t="shared" si="43"/>
        <v>5.2</v>
      </c>
      <c r="M252" s="101">
        <v>0.89700000000000002</v>
      </c>
      <c r="N252" s="102">
        <f t="shared" si="44"/>
        <v>1.708</v>
      </c>
      <c r="O252" s="292"/>
      <c r="P252" s="262"/>
    </row>
    <row r="253" spans="3:16">
      <c r="D253" s="258" t="s">
        <v>914</v>
      </c>
      <c r="E253" s="101">
        <v>40.004800000000003</v>
      </c>
      <c r="F253" s="101">
        <v>1.0249999999999999</v>
      </c>
      <c r="I253" s="101">
        <v>19.05</v>
      </c>
      <c r="J253" s="101">
        <v>96</v>
      </c>
      <c r="K253" s="121">
        <f t="shared" si="40"/>
        <v>20.002400000000002</v>
      </c>
      <c r="L253" s="122">
        <f t="shared" si="43"/>
        <v>3.7</v>
      </c>
      <c r="M253" s="101">
        <v>0.91700000000000004</v>
      </c>
      <c r="N253" s="102">
        <f t="shared" si="44"/>
        <v>2.4670000000000001</v>
      </c>
      <c r="O253" s="291">
        <f>(N254+N253)/2</f>
        <v>2.46</v>
      </c>
      <c r="P253" s="261">
        <f>(N254-N253)*100/O253</f>
        <v>-0.28455284552846</v>
      </c>
    </row>
    <row r="254" spans="3:16">
      <c r="D254" s="258"/>
      <c r="E254" s="101">
        <v>40.004899999999999</v>
      </c>
      <c r="F254" s="101">
        <v>1.0249999999999999</v>
      </c>
      <c r="I254" s="101">
        <v>19.100000000000001</v>
      </c>
      <c r="J254" s="101">
        <v>96</v>
      </c>
      <c r="K254" s="121">
        <f t="shared" si="40"/>
        <v>20.002500000000001</v>
      </c>
      <c r="L254" s="122">
        <f t="shared" si="43"/>
        <v>3.7</v>
      </c>
      <c r="M254" s="101">
        <v>0.91700000000000004</v>
      </c>
      <c r="N254" s="102">
        <f t="shared" si="44"/>
        <v>2.46</v>
      </c>
      <c r="O254" s="292"/>
      <c r="P254" s="262"/>
    </row>
    <row r="255" spans="3:16">
      <c r="D255" s="258" t="s">
        <v>915</v>
      </c>
      <c r="E255" s="101">
        <v>40.002099999999999</v>
      </c>
      <c r="F255" s="101">
        <v>1.0249999999999999</v>
      </c>
      <c r="I255" s="101">
        <v>18.96</v>
      </c>
      <c r="J255" s="101">
        <v>96.67</v>
      </c>
      <c r="K255" s="121">
        <f t="shared" si="40"/>
        <v>20.001100000000001</v>
      </c>
      <c r="L255" s="122">
        <f t="shared" si="43"/>
        <v>3.7</v>
      </c>
      <c r="M255" s="101">
        <v>0.91700000000000004</v>
      </c>
      <c r="N255" s="102">
        <f t="shared" si="44"/>
        <v>2.4790000000000001</v>
      </c>
      <c r="O255" s="291">
        <f>(N256+N255)/2</f>
        <v>2.48</v>
      </c>
      <c r="P255" s="261">
        <f>(N256-N255)*100/O255</f>
        <v>0.32258064516129098</v>
      </c>
    </row>
    <row r="256" spans="3:16">
      <c r="D256" s="258"/>
      <c r="E256" s="101">
        <v>40.000999999999998</v>
      </c>
      <c r="F256" s="101">
        <v>1.0249999999999999</v>
      </c>
      <c r="I256" s="101">
        <v>18.899999999999999</v>
      </c>
      <c r="J256" s="101">
        <v>96.67</v>
      </c>
      <c r="K256" s="121">
        <f t="shared" si="40"/>
        <v>20.000499999999999</v>
      </c>
      <c r="L256" s="122">
        <f t="shared" si="43"/>
        <v>3.7</v>
      </c>
      <c r="M256" s="101">
        <v>0.91700000000000004</v>
      </c>
      <c r="N256" s="102">
        <f t="shared" si="44"/>
        <v>2.4870000000000001</v>
      </c>
      <c r="O256" s="292"/>
      <c r="P256" s="262"/>
    </row>
    <row r="257" spans="3:17">
      <c r="C257" s="101">
        <v>9.15</v>
      </c>
      <c r="D257" s="265" t="s">
        <v>916</v>
      </c>
      <c r="E257" s="101">
        <v>40.001199999999997</v>
      </c>
      <c r="F257" s="101">
        <v>1.0249999999999999</v>
      </c>
      <c r="I257" s="101">
        <v>20.010000000000002</v>
      </c>
      <c r="J257" s="101">
        <v>96.51</v>
      </c>
      <c r="K257" s="121">
        <f t="shared" si="40"/>
        <v>20.000599999999999</v>
      </c>
      <c r="L257" s="122">
        <f t="shared" ref="L257:L262" si="45">K257*J257*I257/10000</f>
        <v>3.9</v>
      </c>
      <c r="M257" s="101">
        <v>0.91400000000000003</v>
      </c>
      <c r="N257" s="102">
        <f t="shared" ref="N257:N262" si="46">1000*M257*F257/(K257*I257)</f>
        <v>2.3410000000000002</v>
      </c>
      <c r="O257" s="291">
        <f>(N258+N257)/2</f>
        <v>2.33</v>
      </c>
      <c r="P257" s="261">
        <f>(N258-N257)*100/O257</f>
        <v>-0.772532188841212</v>
      </c>
    </row>
    <row r="258" spans="3:17">
      <c r="D258" s="262"/>
      <c r="E258" s="101">
        <v>40.001600000000003</v>
      </c>
      <c r="F258" s="101">
        <v>1.0249999999999999</v>
      </c>
      <c r="I258" s="101">
        <v>20.16</v>
      </c>
      <c r="J258" s="101">
        <v>96.51</v>
      </c>
      <c r="K258" s="121">
        <f t="shared" si="40"/>
        <v>20.000800000000002</v>
      </c>
      <c r="L258" s="122">
        <f t="shared" si="45"/>
        <v>3.9</v>
      </c>
      <c r="M258" s="101">
        <v>0.91400000000000003</v>
      </c>
      <c r="N258" s="102">
        <f t="shared" si="46"/>
        <v>2.323</v>
      </c>
      <c r="O258" s="292"/>
      <c r="P258" s="262"/>
    </row>
    <row r="259" spans="3:17">
      <c r="C259" s="101">
        <v>9.19</v>
      </c>
      <c r="D259" s="265" t="s">
        <v>917</v>
      </c>
      <c r="E259" s="101">
        <v>40.001199999999997</v>
      </c>
      <c r="F259" s="101">
        <v>1.0249999999999999</v>
      </c>
      <c r="I259" s="101">
        <v>22.54</v>
      </c>
      <c r="J259" s="101">
        <v>96.22</v>
      </c>
      <c r="K259" s="121">
        <f t="shared" si="40"/>
        <v>20.000599999999999</v>
      </c>
      <c r="L259" s="122">
        <f t="shared" si="45"/>
        <v>4.3</v>
      </c>
      <c r="M259" s="101">
        <v>0.90800000000000003</v>
      </c>
      <c r="N259" s="102">
        <f t="shared" si="46"/>
        <v>2.0640000000000001</v>
      </c>
      <c r="O259" s="291">
        <f>(N260+N259)/2</f>
        <v>2.0699999999999998</v>
      </c>
      <c r="P259" s="261">
        <f>(N260-N259)*100/O259</f>
        <v>0.869565217391295</v>
      </c>
    </row>
    <row r="260" spans="3:17">
      <c r="D260" s="262"/>
      <c r="E260" s="101">
        <v>40.003300000000003</v>
      </c>
      <c r="F260" s="101">
        <v>1.0249999999999999</v>
      </c>
      <c r="I260" s="101">
        <v>22.35</v>
      </c>
      <c r="J260" s="101">
        <v>96.22</v>
      </c>
      <c r="K260" s="121">
        <f t="shared" si="40"/>
        <v>20.0017</v>
      </c>
      <c r="L260" s="122">
        <f t="shared" si="45"/>
        <v>4.3</v>
      </c>
      <c r="M260" s="101">
        <v>0.90800000000000003</v>
      </c>
      <c r="N260" s="102">
        <f t="shared" si="46"/>
        <v>2.0819999999999999</v>
      </c>
      <c r="O260" s="292"/>
      <c r="P260" s="262"/>
    </row>
    <row r="261" spans="3:17">
      <c r="C261" s="101">
        <v>9.27</v>
      </c>
      <c r="D261" s="265" t="s">
        <v>918</v>
      </c>
      <c r="E261" s="101">
        <v>40.001600000000003</v>
      </c>
      <c r="F261" s="101">
        <v>1.0249999999999999</v>
      </c>
      <c r="I261" s="101">
        <v>18.899999999999999</v>
      </c>
      <c r="J261" s="101">
        <v>96.01</v>
      </c>
      <c r="K261" s="121">
        <f t="shared" si="40"/>
        <v>20.000800000000002</v>
      </c>
      <c r="L261" s="122">
        <f t="shared" si="45"/>
        <v>3.6</v>
      </c>
      <c r="M261" s="101">
        <v>0.91900000000000004</v>
      </c>
      <c r="N261" s="102">
        <f t="shared" si="46"/>
        <v>2.492</v>
      </c>
      <c r="O261" s="291">
        <f>(N262+N261)/2</f>
        <v>2.4900000000000002</v>
      </c>
      <c r="P261" s="261">
        <f>(N262-N261)*100/O261</f>
        <v>-0.12048192771084799</v>
      </c>
    </row>
    <row r="262" spans="3:17">
      <c r="D262" s="262"/>
      <c r="E262" s="101">
        <v>40.003599999999999</v>
      </c>
      <c r="F262" s="101">
        <v>1.0249999999999999</v>
      </c>
      <c r="I262" s="101">
        <v>18.920000000000002</v>
      </c>
      <c r="J262" s="101">
        <v>96.01</v>
      </c>
      <c r="K262" s="121">
        <f t="shared" si="40"/>
        <v>20.001799999999999</v>
      </c>
      <c r="L262" s="122">
        <f t="shared" si="45"/>
        <v>3.6</v>
      </c>
      <c r="M262" s="101">
        <v>0.91900000000000004</v>
      </c>
      <c r="N262" s="102">
        <f t="shared" si="46"/>
        <v>2.4889999999999999</v>
      </c>
      <c r="O262" s="292"/>
      <c r="P262" s="262"/>
    </row>
    <row r="263" spans="3:17">
      <c r="D263" s="265" t="s">
        <v>919</v>
      </c>
      <c r="E263" s="101">
        <v>40.001600000000003</v>
      </c>
      <c r="F263" s="101">
        <v>1.0249999999999999</v>
      </c>
      <c r="I263" s="101">
        <v>21.45</v>
      </c>
      <c r="J263" s="101">
        <v>96.33</v>
      </c>
      <c r="K263" s="121">
        <f t="shared" si="40"/>
        <v>20.000800000000002</v>
      </c>
      <c r="L263" s="122">
        <f t="shared" ref="L263:L269" si="47">K263*J263*I263/10000</f>
        <v>4.0999999999999996</v>
      </c>
      <c r="M263" s="101">
        <v>0.91100000000000003</v>
      </c>
      <c r="N263" s="102">
        <f t="shared" ref="N263:N268" si="48">1000*M263*F263/(K263*I263)</f>
        <v>2.177</v>
      </c>
      <c r="O263" s="291">
        <f>(N264+N263)/2</f>
        <v>2.1800000000000002</v>
      </c>
      <c r="P263" s="261">
        <f>(N264-N263)*100/O263</f>
        <v>0.27522935779815499</v>
      </c>
    </row>
    <row r="264" spans="3:17">
      <c r="D264" s="262"/>
      <c r="E264" s="101">
        <v>40.002899999999997</v>
      </c>
      <c r="F264" s="101">
        <v>1.0249999999999999</v>
      </c>
      <c r="I264" s="101">
        <v>21.39</v>
      </c>
      <c r="J264" s="101">
        <v>96.33</v>
      </c>
      <c r="K264" s="121">
        <f t="shared" si="40"/>
        <v>20.0015</v>
      </c>
      <c r="L264" s="122">
        <f t="shared" si="47"/>
        <v>4.0999999999999996</v>
      </c>
      <c r="M264" s="101">
        <v>0.91100000000000003</v>
      </c>
      <c r="N264" s="102">
        <f t="shared" si="48"/>
        <v>2.1829999999999998</v>
      </c>
      <c r="O264" s="292"/>
      <c r="P264" s="262"/>
    </row>
    <row r="265" spans="3:17">
      <c r="D265" s="265" t="s">
        <v>920</v>
      </c>
      <c r="E265" s="101">
        <v>40.001899999999999</v>
      </c>
      <c r="F265" s="101">
        <v>1.0249999999999999</v>
      </c>
      <c r="I265" s="101">
        <v>20.29</v>
      </c>
      <c r="J265" s="101">
        <v>96.46</v>
      </c>
      <c r="K265" s="121">
        <f t="shared" si="40"/>
        <v>20.001000000000001</v>
      </c>
      <c r="L265" s="122">
        <f t="shared" si="47"/>
        <v>3.9</v>
      </c>
      <c r="M265" s="101">
        <v>0.91400000000000003</v>
      </c>
      <c r="N265" s="102">
        <f t="shared" si="48"/>
        <v>2.3090000000000002</v>
      </c>
      <c r="O265" s="291">
        <f>(N266+N265)/2</f>
        <v>2.31</v>
      </c>
      <c r="P265" s="261">
        <f>(N266-N265)*100/O265</f>
        <v>0.12987012987011601</v>
      </c>
    </row>
    <row r="266" spans="3:17">
      <c r="D266" s="262"/>
      <c r="E266" s="101">
        <v>40.0032</v>
      </c>
      <c r="F266" s="101">
        <v>1.0249999999999999</v>
      </c>
      <c r="I266" s="101">
        <v>20.260000000000002</v>
      </c>
      <c r="J266" s="101">
        <v>96.46</v>
      </c>
      <c r="K266" s="121">
        <f t="shared" si="40"/>
        <v>20.0016</v>
      </c>
      <c r="L266" s="122">
        <f t="shared" si="47"/>
        <v>3.9</v>
      </c>
      <c r="M266" s="101">
        <v>0.91400000000000003</v>
      </c>
      <c r="N266" s="102">
        <f t="shared" si="48"/>
        <v>2.3119999999999998</v>
      </c>
      <c r="O266" s="292"/>
      <c r="P266" s="262"/>
    </row>
    <row r="267" spans="3:17">
      <c r="C267" s="101">
        <v>10.8</v>
      </c>
      <c r="D267" s="265" t="s">
        <v>921</v>
      </c>
      <c r="E267" s="101">
        <v>40.004800000000003</v>
      </c>
      <c r="F267" s="101">
        <v>1.0249999999999999</v>
      </c>
      <c r="I267" s="101">
        <v>18.899999999999999</v>
      </c>
      <c r="J267" s="101">
        <v>96.26</v>
      </c>
      <c r="K267" s="121">
        <f t="shared" si="40"/>
        <v>20.002400000000002</v>
      </c>
      <c r="L267" s="122">
        <f t="shared" si="47"/>
        <v>3.6</v>
      </c>
      <c r="M267" s="101">
        <v>0.91900000000000004</v>
      </c>
      <c r="N267" s="102">
        <f t="shared" si="48"/>
        <v>2.492</v>
      </c>
      <c r="O267" s="291">
        <f>(N268+N267)/2</f>
        <v>2.4900000000000002</v>
      </c>
      <c r="P267" s="261">
        <f>(N268-N267)*100/O267</f>
        <v>0</v>
      </c>
    </row>
    <row r="268" spans="3:17">
      <c r="D268" s="262"/>
      <c r="E268" s="101">
        <v>40.007199999999997</v>
      </c>
      <c r="F268" s="101">
        <v>1.0249999999999999</v>
      </c>
      <c r="I268" s="101">
        <v>18.899999999999999</v>
      </c>
      <c r="J268" s="101">
        <v>96.26</v>
      </c>
      <c r="K268" s="121">
        <f t="shared" si="40"/>
        <v>20.003599999999999</v>
      </c>
      <c r="L268" s="122">
        <f t="shared" si="47"/>
        <v>3.6</v>
      </c>
      <c r="M268" s="101">
        <v>0.91900000000000004</v>
      </c>
      <c r="N268" s="102">
        <f t="shared" si="48"/>
        <v>2.492</v>
      </c>
      <c r="O268" s="292"/>
      <c r="P268" s="262"/>
    </row>
    <row r="269" spans="3:17">
      <c r="D269" s="265" t="s">
        <v>922</v>
      </c>
      <c r="E269" s="101">
        <v>40.0032</v>
      </c>
      <c r="F269" s="101">
        <v>1.032</v>
      </c>
      <c r="I269" s="101">
        <v>19.2</v>
      </c>
      <c r="J269" s="101">
        <v>96.02</v>
      </c>
      <c r="K269" s="121">
        <f t="shared" si="40"/>
        <v>20.0016</v>
      </c>
      <c r="L269" s="122">
        <f t="shared" si="47"/>
        <v>3.7</v>
      </c>
      <c r="M269" s="101">
        <v>0.91700000000000004</v>
      </c>
      <c r="N269" s="102">
        <f t="shared" ref="N269:N284" si="49">1000*M269*F269/(K269*I269)</f>
        <v>2.464</v>
      </c>
      <c r="O269" s="291">
        <f t="shared" ref="O269" si="50">(N270+N269)/2</f>
        <v>2.46</v>
      </c>
      <c r="P269" s="261">
        <f t="shared" ref="P269" si="51">(N270-N269)*100/O269</f>
        <v>0</v>
      </c>
    </row>
    <row r="270" spans="3:17">
      <c r="D270" s="262"/>
      <c r="E270" s="101">
        <v>40.002499999999998</v>
      </c>
      <c r="F270" s="101">
        <v>1.032</v>
      </c>
      <c r="I270" s="101">
        <v>19.2</v>
      </c>
      <c r="J270" s="101">
        <v>96.02</v>
      </c>
      <c r="K270" s="121">
        <f t="shared" si="40"/>
        <v>20.001300000000001</v>
      </c>
      <c r="L270" s="122">
        <f t="shared" ref="L270:L283" si="52">K270*J270*I270/10000</f>
        <v>3.7</v>
      </c>
      <c r="M270" s="101">
        <v>0.91700000000000004</v>
      </c>
      <c r="N270" s="102">
        <f t="shared" si="49"/>
        <v>2.464</v>
      </c>
      <c r="O270" s="292"/>
      <c r="P270" s="262"/>
    </row>
    <row r="271" spans="3:17">
      <c r="D271" s="284" t="s">
        <v>923</v>
      </c>
      <c r="E271" s="101">
        <v>40.001899999999999</v>
      </c>
      <c r="F271" s="101">
        <v>1.032</v>
      </c>
      <c r="I271" s="101">
        <v>15.2</v>
      </c>
      <c r="J271" s="101">
        <v>95.09</v>
      </c>
      <c r="K271" s="121">
        <f t="shared" si="40"/>
        <v>20.001000000000001</v>
      </c>
      <c r="L271" s="122">
        <f t="shared" si="52"/>
        <v>2.9</v>
      </c>
      <c r="M271" s="101">
        <v>0.93100000000000005</v>
      </c>
      <c r="N271" s="102">
        <f t="shared" si="49"/>
        <v>3.16</v>
      </c>
      <c r="O271" s="291">
        <f t="shared" ref="O271:O273" si="53">(N272+N271)/2</f>
        <v>3.17</v>
      </c>
      <c r="P271" s="261">
        <f t="shared" ref="P271" si="54">(N272-N271)*100/O271</f>
        <v>0.66246056782334095</v>
      </c>
      <c r="Q271" s="101">
        <v>3.2</v>
      </c>
    </row>
    <row r="272" spans="3:17">
      <c r="D272" s="285"/>
      <c r="E272" s="101">
        <v>40.006799999999998</v>
      </c>
      <c r="F272" s="101">
        <v>1.032</v>
      </c>
      <c r="I272" s="101">
        <v>15.1</v>
      </c>
      <c r="J272" s="101">
        <v>95.09</v>
      </c>
      <c r="K272" s="121">
        <f t="shared" si="40"/>
        <v>20.003399999999999</v>
      </c>
      <c r="L272" s="122">
        <f t="shared" si="52"/>
        <v>2.9</v>
      </c>
      <c r="M272" s="101">
        <v>0.93100000000000005</v>
      </c>
      <c r="N272" s="102">
        <f t="shared" si="49"/>
        <v>3.181</v>
      </c>
      <c r="O272" s="292"/>
      <c r="P272" s="262"/>
    </row>
    <row r="273" spans="3:16">
      <c r="D273" s="155"/>
      <c r="E273" s="100">
        <v>40.002899999999997</v>
      </c>
      <c r="F273" s="100">
        <v>1.032</v>
      </c>
      <c r="G273" s="100"/>
      <c r="H273" s="100"/>
      <c r="I273" s="100">
        <v>15</v>
      </c>
      <c r="J273" s="100">
        <v>95.09</v>
      </c>
      <c r="K273" s="156">
        <f t="shared" si="40"/>
        <v>20.0015</v>
      </c>
      <c r="L273" s="157">
        <f t="shared" si="52"/>
        <v>2.9</v>
      </c>
      <c r="M273" s="100">
        <v>0.93100000000000005</v>
      </c>
      <c r="N273" s="110">
        <f t="shared" si="49"/>
        <v>3.202</v>
      </c>
      <c r="O273" s="295">
        <f t="shared" si="53"/>
        <v>3.19</v>
      </c>
      <c r="P273" s="302">
        <f t="shared" ref="P273" si="55">(N274-N273)*100/O273</f>
        <v>-0.846394984326023</v>
      </c>
    </row>
    <row r="274" spans="3:16">
      <c r="D274" s="155"/>
      <c r="E274" s="100">
        <v>40.003300000000003</v>
      </c>
      <c r="F274" s="100">
        <v>1.032</v>
      </c>
      <c r="G274" s="100"/>
      <c r="H274" s="100"/>
      <c r="I274" s="100">
        <v>15.13</v>
      </c>
      <c r="J274" s="100">
        <v>95.09</v>
      </c>
      <c r="K274" s="156">
        <f t="shared" si="40"/>
        <v>20.0017</v>
      </c>
      <c r="L274" s="157">
        <f t="shared" si="52"/>
        <v>2.9</v>
      </c>
      <c r="M274" s="100">
        <v>0.93100000000000005</v>
      </c>
      <c r="N274" s="110">
        <f t="shared" si="49"/>
        <v>3.1749999999999998</v>
      </c>
      <c r="O274" s="296"/>
      <c r="P274" s="303"/>
    </row>
    <row r="275" spans="3:16">
      <c r="D275" s="265" t="s">
        <v>924</v>
      </c>
      <c r="E275" s="101">
        <v>40.003300000000003</v>
      </c>
      <c r="F275" s="101">
        <v>1.032</v>
      </c>
      <c r="I275" s="101">
        <v>20.309999999999999</v>
      </c>
      <c r="J275" s="101">
        <v>96.23</v>
      </c>
      <c r="K275" s="121">
        <f t="shared" si="40"/>
        <v>20.0017</v>
      </c>
      <c r="L275" s="122">
        <f t="shared" si="52"/>
        <v>3.9</v>
      </c>
      <c r="M275" s="101">
        <v>0.91400000000000003</v>
      </c>
      <c r="N275" s="102">
        <f t="shared" si="49"/>
        <v>2.3220000000000001</v>
      </c>
      <c r="O275" s="291">
        <f t="shared" ref="O275" si="56">(N276+N275)/2</f>
        <v>2.3199999999999998</v>
      </c>
      <c r="P275" s="261">
        <f t="shared" ref="P275" si="57">(N276-N275)*100/O275</f>
        <v>-0.215517241379306</v>
      </c>
    </row>
    <row r="276" spans="3:16">
      <c r="D276" s="262"/>
      <c r="E276" s="101">
        <v>40.004899999999999</v>
      </c>
      <c r="F276" s="101">
        <v>1.032</v>
      </c>
      <c r="I276" s="101">
        <v>20.350000000000001</v>
      </c>
      <c r="J276" s="101">
        <v>96.23</v>
      </c>
      <c r="K276" s="121">
        <f t="shared" si="40"/>
        <v>20.002500000000001</v>
      </c>
      <c r="L276" s="122">
        <f t="shared" si="52"/>
        <v>3.9</v>
      </c>
      <c r="M276" s="101">
        <v>0.91400000000000003</v>
      </c>
      <c r="N276" s="102">
        <f t="shared" si="49"/>
        <v>2.3170000000000002</v>
      </c>
      <c r="O276" s="292"/>
      <c r="P276" s="262"/>
    </row>
    <row r="277" spans="3:16">
      <c r="D277" s="284" t="s">
        <v>925</v>
      </c>
      <c r="E277" s="101">
        <v>40.0032</v>
      </c>
      <c r="F277" s="101">
        <v>1.032</v>
      </c>
      <c r="I277" s="101">
        <v>10.8</v>
      </c>
      <c r="J277" s="101">
        <v>93.89</v>
      </c>
      <c r="K277" s="121">
        <f t="shared" si="40"/>
        <v>20.0016</v>
      </c>
      <c r="L277" s="122">
        <f t="shared" si="52"/>
        <v>2</v>
      </c>
      <c r="M277" s="101">
        <v>0.94599999999999995</v>
      </c>
      <c r="N277" s="102">
        <f t="shared" ref="N277" si="58">1000*M277*F277/(K277*I277)</f>
        <v>4.5190000000000001</v>
      </c>
      <c r="O277" s="291">
        <f t="shared" ref="O277" si="59">(N278+N277)/2</f>
        <v>4.5199999999999996</v>
      </c>
      <c r="P277" s="261">
        <f t="shared" ref="P277" si="60">(N278-N277)*100/O277</f>
        <v>2.2123893805297501E-2</v>
      </c>
    </row>
    <row r="278" spans="3:16">
      <c r="D278" s="285"/>
      <c r="E278" s="101">
        <v>40.001100000000001</v>
      </c>
      <c r="F278" s="101">
        <v>1.032</v>
      </c>
      <c r="I278" s="101">
        <v>10.8</v>
      </c>
      <c r="J278" s="101">
        <v>93.89</v>
      </c>
      <c r="K278" s="121">
        <f t="shared" si="40"/>
        <v>20.000599999999999</v>
      </c>
      <c r="L278" s="122">
        <f t="shared" si="52"/>
        <v>2</v>
      </c>
      <c r="M278" s="101">
        <v>0.94599999999999995</v>
      </c>
      <c r="N278" s="102">
        <f t="shared" si="49"/>
        <v>4.5199999999999996</v>
      </c>
      <c r="O278" s="292"/>
      <c r="P278" s="262"/>
    </row>
    <row r="279" spans="3:16">
      <c r="D279" s="284"/>
      <c r="E279" s="100">
        <v>40.007800000000003</v>
      </c>
      <c r="F279" s="100">
        <v>1.032</v>
      </c>
      <c r="G279" s="100"/>
      <c r="H279" s="100"/>
      <c r="I279" s="100">
        <v>10.82</v>
      </c>
      <c r="J279" s="100">
        <v>93.89</v>
      </c>
      <c r="K279" s="156">
        <f t="shared" si="40"/>
        <v>20.003900000000002</v>
      </c>
      <c r="L279" s="157">
        <f t="shared" si="52"/>
        <v>2</v>
      </c>
      <c r="M279" s="100">
        <v>0.94599999999999995</v>
      </c>
      <c r="N279" s="110">
        <f t="shared" si="49"/>
        <v>4.5110000000000001</v>
      </c>
      <c r="O279" s="295">
        <f t="shared" ref="O279" si="61">(N280+N279)/2</f>
        <v>4.51</v>
      </c>
      <c r="P279" s="302">
        <f t="shared" ref="P279" si="62">(N280-N279)*100/O279</f>
        <v>-0.26607538802661801</v>
      </c>
    </row>
    <row r="280" spans="3:16">
      <c r="D280" s="285"/>
      <c r="E280" s="100">
        <v>40.002899999999997</v>
      </c>
      <c r="F280" s="100">
        <v>1.032</v>
      </c>
      <c r="G280" s="100"/>
      <c r="H280" s="100"/>
      <c r="I280" s="100">
        <v>10.85</v>
      </c>
      <c r="J280" s="100">
        <v>93.89</v>
      </c>
      <c r="K280" s="156">
        <f t="shared" si="40"/>
        <v>20.0015</v>
      </c>
      <c r="L280" s="157">
        <f t="shared" si="52"/>
        <v>2</v>
      </c>
      <c r="M280" s="100">
        <v>0.94599999999999995</v>
      </c>
      <c r="N280" s="110">
        <f t="shared" si="49"/>
        <v>4.4989999999999997</v>
      </c>
      <c r="O280" s="296"/>
      <c r="P280" s="303"/>
    </row>
    <row r="281" spans="3:16">
      <c r="C281" s="101">
        <v>11.3</v>
      </c>
      <c r="D281" s="265" t="s">
        <v>926</v>
      </c>
      <c r="E281" s="101">
        <v>40.003100000000003</v>
      </c>
      <c r="F281" s="101">
        <v>1.0249999999999999</v>
      </c>
      <c r="I281" s="101">
        <v>18.920000000000002</v>
      </c>
      <c r="J281" s="101">
        <v>96.06</v>
      </c>
      <c r="K281" s="121">
        <f t="shared" ref="K281:K283" si="63">E281/200*100</f>
        <v>20.0016</v>
      </c>
      <c r="L281" s="122">
        <f t="shared" si="52"/>
        <v>3.6</v>
      </c>
      <c r="M281" s="101">
        <v>0.91900000000000004</v>
      </c>
      <c r="N281" s="102">
        <f t="shared" si="49"/>
        <v>2.4889999999999999</v>
      </c>
      <c r="O281" s="291">
        <f t="shared" ref="O281" si="64">(N282+N281)/2</f>
        <v>2.4900000000000002</v>
      </c>
      <c r="P281" s="261">
        <f t="shared" ref="P281" si="65">(N282-N281)*100/O281</f>
        <v>0.12048192771084799</v>
      </c>
    </row>
    <row r="282" spans="3:16">
      <c r="D282" s="262"/>
      <c r="E282" s="101">
        <v>40.006500000000003</v>
      </c>
      <c r="F282" s="101">
        <v>1.0249999999999999</v>
      </c>
      <c r="I282" s="101">
        <v>18.899999999999999</v>
      </c>
      <c r="J282" s="101">
        <v>96.06</v>
      </c>
      <c r="K282" s="121">
        <f t="shared" si="63"/>
        <v>20.003299999999999</v>
      </c>
      <c r="L282" s="122">
        <f t="shared" si="52"/>
        <v>3.6</v>
      </c>
      <c r="M282" s="101">
        <v>0.91900000000000004</v>
      </c>
      <c r="N282" s="102">
        <f t="shared" si="49"/>
        <v>2.492</v>
      </c>
      <c r="O282" s="292"/>
      <c r="P282" s="262"/>
    </row>
    <row r="283" spans="3:16">
      <c r="C283" s="101">
        <v>11.18</v>
      </c>
      <c r="D283" s="258" t="s">
        <v>927</v>
      </c>
      <c r="E283" s="101">
        <v>40.0032</v>
      </c>
      <c r="F283" s="101">
        <v>1.0249999999999999</v>
      </c>
      <c r="I283" s="101">
        <v>21.75</v>
      </c>
      <c r="J283" s="101">
        <v>96.06</v>
      </c>
      <c r="K283" s="121">
        <f t="shared" si="63"/>
        <v>20.0016</v>
      </c>
      <c r="L283" s="122">
        <f t="shared" si="52"/>
        <v>4.2</v>
      </c>
      <c r="M283" s="101">
        <v>0.91100000000000003</v>
      </c>
      <c r="N283" s="102">
        <f t="shared" si="49"/>
        <v>2.1459999999999999</v>
      </c>
      <c r="O283" s="291">
        <f t="shared" ref="O283" si="66">(N284+N283)/2</f>
        <v>2.16</v>
      </c>
      <c r="P283" s="261">
        <f t="shared" ref="P283" si="67">(N284-N283)*100/O283</f>
        <v>0.87962962962963598</v>
      </c>
    </row>
    <row r="284" spans="3:16">
      <c r="D284" s="258"/>
      <c r="E284" s="101">
        <v>40.0015</v>
      </c>
      <c r="F284" s="101">
        <v>1.0249999999999999</v>
      </c>
      <c r="I284" s="101">
        <v>21.56</v>
      </c>
      <c r="J284" s="101">
        <v>96.06</v>
      </c>
      <c r="K284" s="121">
        <f t="shared" ref="K284:K298" si="68">E284/200*100</f>
        <v>20.000800000000002</v>
      </c>
      <c r="L284" s="122">
        <f t="shared" ref="L284:L298" si="69">K284*J284*I284/10000</f>
        <v>4.0999999999999996</v>
      </c>
      <c r="M284" s="101">
        <v>0.91100000000000003</v>
      </c>
      <c r="N284" s="102">
        <f t="shared" si="49"/>
        <v>2.165</v>
      </c>
      <c r="O284" s="292"/>
      <c r="P284" s="262"/>
    </row>
    <row r="285" spans="3:16">
      <c r="D285" s="258" t="s">
        <v>928</v>
      </c>
      <c r="E285" s="101">
        <v>40.001600000000003</v>
      </c>
      <c r="F285" s="101">
        <v>1.0249999999999999</v>
      </c>
      <c r="I285" s="101">
        <v>18.899999999999999</v>
      </c>
      <c r="J285" s="101">
        <v>96.1</v>
      </c>
      <c r="K285" s="121">
        <f t="shared" si="68"/>
        <v>20.000800000000002</v>
      </c>
      <c r="L285" s="122">
        <f t="shared" si="69"/>
        <v>3.6</v>
      </c>
      <c r="M285" s="101">
        <v>0.91900000000000004</v>
      </c>
      <c r="N285" s="102">
        <f t="shared" ref="N285:N290" si="70">1000*M285*F285/(K285*I285)</f>
        <v>2.492</v>
      </c>
      <c r="O285" s="291">
        <f t="shared" ref="O285" si="71">(N286+N285)/2</f>
        <v>2.48</v>
      </c>
      <c r="P285" s="261">
        <f t="shared" ref="P285" si="72">(N286-N285)*100/O285</f>
        <v>-0.76612903225807005</v>
      </c>
    </row>
    <row r="286" spans="3:16">
      <c r="D286" s="258"/>
      <c r="E286" s="101">
        <v>40.002200000000002</v>
      </c>
      <c r="F286" s="101">
        <v>1.0249999999999999</v>
      </c>
      <c r="I286" s="101">
        <v>19</v>
      </c>
      <c r="J286" s="101">
        <v>96.1</v>
      </c>
      <c r="K286" s="121">
        <f t="shared" si="68"/>
        <v>20.001100000000001</v>
      </c>
      <c r="L286" s="122">
        <f t="shared" si="69"/>
        <v>3.7</v>
      </c>
      <c r="M286" s="101">
        <v>0.91700000000000004</v>
      </c>
      <c r="N286" s="102">
        <f t="shared" si="70"/>
        <v>2.4729999999999999</v>
      </c>
      <c r="O286" s="292"/>
      <c r="P286" s="262"/>
    </row>
    <row r="287" spans="3:16">
      <c r="D287" s="258" t="s">
        <v>929</v>
      </c>
      <c r="E287" s="101">
        <v>40.001300000000001</v>
      </c>
      <c r="F287" s="101">
        <v>1.0249999999999999</v>
      </c>
      <c r="I287" s="101">
        <v>21.33</v>
      </c>
      <c r="J287" s="101">
        <v>96.23</v>
      </c>
      <c r="K287" s="121">
        <f t="shared" si="68"/>
        <v>20.000699999999998</v>
      </c>
      <c r="L287" s="122">
        <f t="shared" si="69"/>
        <v>4.0999999999999996</v>
      </c>
      <c r="M287" s="101">
        <v>0.91100000000000003</v>
      </c>
      <c r="N287" s="102">
        <f t="shared" si="70"/>
        <v>2.1890000000000001</v>
      </c>
      <c r="O287" s="291">
        <f t="shared" ref="O287" si="73">(N288+N287)/2</f>
        <v>2.2000000000000002</v>
      </c>
      <c r="P287" s="261">
        <f t="shared" ref="P287" si="74">(N288-N287)*100/O287</f>
        <v>0.59090909090908605</v>
      </c>
    </row>
    <row r="288" spans="3:16">
      <c r="D288" s="258"/>
      <c r="E288" s="101">
        <v>40.002499999999998</v>
      </c>
      <c r="F288" s="101">
        <v>1.0249999999999999</v>
      </c>
      <c r="I288" s="101">
        <v>21.2</v>
      </c>
      <c r="J288" s="101">
        <v>96.23</v>
      </c>
      <c r="K288" s="121">
        <f t="shared" si="68"/>
        <v>20.001300000000001</v>
      </c>
      <c r="L288" s="122">
        <f t="shared" si="69"/>
        <v>4.0999999999999996</v>
      </c>
      <c r="M288" s="101">
        <v>0.91100000000000003</v>
      </c>
      <c r="N288" s="102">
        <f t="shared" si="70"/>
        <v>2.202</v>
      </c>
      <c r="O288" s="292"/>
      <c r="P288" s="262"/>
    </row>
    <row r="289" spans="3:17">
      <c r="D289" s="265" t="s">
        <v>930</v>
      </c>
      <c r="E289" s="101">
        <v>40.003399999999999</v>
      </c>
      <c r="F289" s="101">
        <v>1.0249999999999999</v>
      </c>
      <c r="I289" s="101">
        <v>19</v>
      </c>
      <c r="J289" s="101">
        <v>96.03</v>
      </c>
      <c r="K289" s="121">
        <f t="shared" si="68"/>
        <v>20.0017</v>
      </c>
      <c r="L289" s="122">
        <f t="shared" si="69"/>
        <v>3.6</v>
      </c>
      <c r="M289" s="101">
        <v>0.91900000000000004</v>
      </c>
      <c r="N289" s="102">
        <f t="shared" si="70"/>
        <v>2.4790000000000001</v>
      </c>
      <c r="O289" s="291">
        <f t="shared" ref="O289" si="75">(N290+N289)/2</f>
        <v>2.48</v>
      </c>
      <c r="P289" s="261">
        <f t="shared" ref="P289" si="76">(N290-N289)*100/O289</f>
        <v>0</v>
      </c>
    </row>
    <row r="290" spans="3:17">
      <c r="D290" s="262"/>
      <c r="E290" s="101">
        <v>40.004800000000003</v>
      </c>
      <c r="F290" s="101">
        <v>1.0249999999999999</v>
      </c>
      <c r="I290" s="101">
        <v>19</v>
      </c>
      <c r="J290" s="101">
        <v>96.03</v>
      </c>
      <c r="K290" s="121">
        <f t="shared" si="68"/>
        <v>20.002400000000002</v>
      </c>
      <c r="L290" s="122">
        <f t="shared" si="69"/>
        <v>3.6</v>
      </c>
      <c r="M290" s="101">
        <v>0.91900000000000004</v>
      </c>
      <c r="N290" s="102">
        <f t="shared" si="70"/>
        <v>2.4790000000000001</v>
      </c>
      <c r="O290" s="292"/>
      <c r="P290" s="262"/>
    </row>
    <row r="291" spans="3:17">
      <c r="D291" s="265" t="s">
        <v>931</v>
      </c>
      <c r="E291" s="101">
        <v>40.005600000000001</v>
      </c>
      <c r="F291" s="101">
        <v>1.0249999999999999</v>
      </c>
      <c r="I291" s="101">
        <v>19.2</v>
      </c>
      <c r="J291" s="101">
        <v>96.32</v>
      </c>
      <c r="K291" s="121">
        <f t="shared" si="68"/>
        <v>20.002800000000001</v>
      </c>
      <c r="L291" s="122">
        <f t="shared" si="69"/>
        <v>3.7</v>
      </c>
      <c r="M291" s="101">
        <v>0.91700000000000004</v>
      </c>
      <c r="N291" s="102">
        <f t="shared" ref="N291:N294" si="77">1000*M291*F291/(K291*I291)</f>
        <v>2.4470000000000001</v>
      </c>
      <c r="O291" s="291">
        <f t="shared" ref="O291" si="78">(N292+N291)/2</f>
        <v>2.44</v>
      </c>
      <c r="P291" s="261">
        <f t="shared" ref="P291" si="79">(N292-N291)*100/O291</f>
        <v>-0.49180327868852503</v>
      </c>
    </row>
    <row r="292" spans="3:17">
      <c r="D292" s="262"/>
      <c r="E292" s="101">
        <v>40.002499999999998</v>
      </c>
      <c r="F292" s="101">
        <v>1.0249999999999999</v>
      </c>
      <c r="I292" s="101">
        <v>19.3</v>
      </c>
      <c r="J292" s="101">
        <v>96.32</v>
      </c>
      <c r="K292" s="121">
        <f t="shared" si="68"/>
        <v>20.001300000000001</v>
      </c>
      <c r="L292" s="122">
        <f t="shared" si="69"/>
        <v>3.7</v>
      </c>
      <c r="M292" s="101">
        <v>0.91700000000000004</v>
      </c>
      <c r="N292" s="102">
        <f t="shared" si="77"/>
        <v>2.4350000000000001</v>
      </c>
      <c r="O292" s="292"/>
      <c r="P292" s="262"/>
    </row>
    <row r="293" spans="3:17">
      <c r="D293" s="265" t="s">
        <v>932</v>
      </c>
      <c r="E293" s="101">
        <v>40.002600000000001</v>
      </c>
      <c r="F293" s="101">
        <v>1.0249999999999999</v>
      </c>
      <c r="I293" s="101">
        <v>28.32</v>
      </c>
      <c r="J293" s="101">
        <v>96.38</v>
      </c>
      <c r="K293" s="121">
        <f t="shared" si="68"/>
        <v>20.001300000000001</v>
      </c>
      <c r="L293" s="122">
        <f t="shared" si="69"/>
        <v>5.5</v>
      </c>
      <c r="M293" s="101">
        <v>0.89300000000000002</v>
      </c>
      <c r="N293" s="102">
        <f t="shared" si="77"/>
        <v>1.6160000000000001</v>
      </c>
      <c r="O293" s="291">
        <f t="shared" ref="O293" si="80">(N294+N293)/2</f>
        <v>1.61</v>
      </c>
      <c r="P293" s="261">
        <f t="shared" ref="P293" si="81">(N294-N293)*100/O293</f>
        <v>-0.80745341614907595</v>
      </c>
    </row>
    <row r="294" spans="3:17">
      <c r="D294" s="262"/>
      <c r="E294" s="101">
        <v>40.0015</v>
      </c>
      <c r="F294" s="101">
        <v>1.0249999999999999</v>
      </c>
      <c r="I294" s="101">
        <v>28.55</v>
      </c>
      <c r="J294" s="101">
        <v>96.38</v>
      </c>
      <c r="K294" s="121">
        <f t="shared" si="68"/>
        <v>20.000800000000002</v>
      </c>
      <c r="L294" s="122">
        <f t="shared" si="69"/>
        <v>5.5</v>
      </c>
      <c r="M294" s="101">
        <v>0.89300000000000002</v>
      </c>
      <c r="N294" s="102">
        <f t="shared" si="77"/>
        <v>1.603</v>
      </c>
      <c r="O294" s="292"/>
      <c r="P294" s="262"/>
    </row>
    <row r="295" spans="3:17">
      <c r="D295" s="284" t="s">
        <v>925</v>
      </c>
      <c r="E295" s="101">
        <v>40.002499999999998</v>
      </c>
      <c r="F295" s="101">
        <v>1.0249999999999999</v>
      </c>
      <c r="I295" s="101">
        <v>12.2</v>
      </c>
      <c r="J295" s="101">
        <v>100</v>
      </c>
      <c r="K295" s="121">
        <f t="shared" si="68"/>
        <v>20.001300000000001</v>
      </c>
      <c r="L295" s="122">
        <f t="shared" si="69"/>
        <v>2.4</v>
      </c>
      <c r="M295" s="101">
        <v>0.93200000000000005</v>
      </c>
      <c r="N295" s="102">
        <f t="shared" ref="N295:N296" si="82">1000*M295*F295/(K295*I295)</f>
        <v>3.915</v>
      </c>
      <c r="O295" s="291">
        <f t="shared" ref="O295" si="83">(N296+N295)/2</f>
        <v>3.93</v>
      </c>
      <c r="P295" s="261">
        <f t="shared" ref="P295" si="84">(N296-N295)*100/O295</f>
        <v>0.81424936386768498</v>
      </c>
    </row>
    <row r="296" spans="3:17">
      <c r="D296" s="285"/>
      <c r="E296" s="101">
        <v>40.003599999999999</v>
      </c>
      <c r="F296" s="101">
        <v>1.0249999999999999</v>
      </c>
      <c r="I296" s="101">
        <v>12.1</v>
      </c>
      <c r="J296" s="101">
        <v>100</v>
      </c>
      <c r="K296" s="121">
        <f t="shared" si="68"/>
        <v>20.001799999999999</v>
      </c>
      <c r="L296" s="122">
        <f t="shared" si="69"/>
        <v>2.4</v>
      </c>
      <c r="M296" s="101">
        <v>0.93200000000000005</v>
      </c>
      <c r="N296" s="102">
        <f t="shared" si="82"/>
        <v>3.9470000000000001</v>
      </c>
      <c r="O296" s="292"/>
      <c r="P296" s="262"/>
    </row>
    <row r="297" spans="3:17">
      <c r="D297" s="286" t="s">
        <v>933</v>
      </c>
      <c r="E297" s="101">
        <v>40.002499999999998</v>
      </c>
      <c r="F297" s="101">
        <v>1.0249999999999999</v>
      </c>
      <c r="I297" s="101">
        <v>19.100000000000001</v>
      </c>
      <c r="J297" s="101">
        <v>96.3</v>
      </c>
      <c r="K297" s="121">
        <v>20</v>
      </c>
      <c r="L297" s="122">
        <f t="shared" si="69"/>
        <v>3.7</v>
      </c>
      <c r="M297" s="101">
        <v>0.91700000000000004</v>
      </c>
      <c r="N297" s="102">
        <f t="shared" ref="N297:N300" si="85">1000*M297*F297/(K297*I297)</f>
        <v>2.4609999999999999</v>
      </c>
      <c r="O297" s="291">
        <f t="shared" ref="O297" si="86">(N298+N297)/2</f>
        <v>2.48</v>
      </c>
      <c r="P297" s="261">
        <f t="shared" ref="P297" si="87">(N298-N297)*100/O297</f>
        <v>1.25000000000001</v>
      </c>
    </row>
    <row r="298" spans="3:17">
      <c r="D298" s="287"/>
      <c r="E298" s="101">
        <v>40.001600000000003</v>
      </c>
      <c r="F298" s="101">
        <v>1.0249999999999999</v>
      </c>
      <c r="I298" s="101">
        <v>18.899999999999999</v>
      </c>
      <c r="J298" s="101">
        <v>96.3</v>
      </c>
      <c r="K298" s="121">
        <f t="shared" si="68"/>
        <v>20.000800000000002</v>
      </c>
      <c r="L298" s="122">
        <f t="shared" si="69"/>
        <v>3.6</v>
      </c>
      <c r="M298" s="101">
        <v>0.91900000000000004</v>
      </c>
      <c r="N298" s="102">
        <f t="shared" si="85"/>
        <v>2.492</v>
      </c>
      <c r="O298" s="292"/>
      <c r="P298" s="262"/>
    </row>
    <row r="299" spans="3:17">
      <c r="C299" s="101">
        <v>1.3</v>
      </c>
      <c r="D299" s="286" t="s">
        <v>934</v>
      </c>
      <c r="E299" s="101">
        <v>40.002600000000001</v>
      </c>
      <c r="F299" s="101">
        <v>1.0249999999999999</v>
      </c>
      <c r="I299" s="101">
        <v>26.32</v>
      </c>
      <c r="J299" s="101">
        <v>96.46</v>
      </c>
      <c r="K299" s="121">
        <f t="shared" ref="K299:K302" si="88">E299/200*100</f>
        <v>20.001300000000001</v>
      </c>
      <c r="L299" s="122">
        <f t="shared" ref="L299:L302" si="89">K299*J299*I299/10000</f>
        <v>5.0999999999999996</v>
      </c>
      <c r="M299" s="101">
        <v>0.89800000000000002</v>
      </c>
      <c r="N299" s="102">
        <f t="shared" si="85"/>
        <v>1.748</v>
      </c>
      <c r="O299" s="291">
        <f t="shared" ref="O299" si="90">(N300+N299)/2</f>
        <v>1.74</v>
      </c>
      <c r="P299" s="261">
        <f t="shared" ref="P299" si="91">(N300-N299)*100/O299</f>
        <v>-0.45977011494252901</v>
      </c>
      <c r="Q299" s="101">
        <v>1.74</v>
      </c>
    </row>
    <row r="300" spans="3:17">
      <c r="D300" s="287"/>
      <c r="E300" s="101">
        <v>40.0015</v>
      </c>
      <c r="F300" s="101">
        <v>1.0249999999999999</v>
      </c>
      <c r="I300" s="101">
        <v>26.45</v>
      </c>
      <c r="J300" s="101">
        <v>96.46</v>
      </c>
      <c r="K300" s="121">
        <f t="shared" si="88"/>
        <v>20.000800000000002</v>
      </c>
      <c r="L300" s="122">
        <f t="shared" si="89"/>
        <v>5.0999999999999996</v>
      </c>
      <c r="M300" s="101">
        <v>0.89800000000000002</v>
      </c>
      <c r="N300" s="102">
        <f t="shared" si="85"/>
        <v>1.74</v>
      </c>
      <c r="O300" s="292"/>
      <c r="P300" s="262"/>
    </row>
    <row r="301" spans="3:17">
      <c r="C301" s="101">
        <v>1.23</v>
      </c>
      <c r="D301" s="258" t="s">
        <v>935</v>
      </c>
      <c r="E301" s="101">
        <v>40.003599999999999</v>
      </c>
      <c r="F301" s="101">
        <v>1.0249999999999999</v>
      </c>
      <c r="I301" s="101">
        <v>21.75</v>
      </c>
      <c r="J301" s="101">
        <v>95.9</v>
      </c>
      <c r="K301" s="121">
        <f t="shared" si="88"/>
        <v>20.001799999999999</v>
      </c>
      <c r="L301" s="122">
        <f t="shared" si="89"/>
        <v>4.2</v>
      </c>
      <c r="M301" s="101">
        <v>0.90900000000000003</v>
      </c>
      <c r="N301" s="102">
        <f t="shared" ref="N301:N306" si="92">1000*M301*F301/(K301*I301)</f>
        <v>2.1419999999999999</v>
      </c>
      <c r="O301" s="291">
        <f t="shared" ref="O301" si="93">(N302+N301)/2</f>
        <v>2.15</v>
      </c>
      <c r="P301" s="261">
        <f t="shared" ref="P301" si="94">(N302-N301)*100/O301</f>
        <v>1.0697674418604699</v>
      </c>
    </row>
    <row r="302" spans="3:17">
      <c r="D302" s="258"/>
      <c r="E302" s="101">
        <v>40.001199999999997</v>
      </c>
      <c r="F302" s="101">
        <v>1.0249999999999999</v>
      </c>
      <c r="I302" s="101">
        <v>21.56</v>
      </c>
      <c r="J302" s="101">
        <v>95.9</v>
      </c>
      <c r="K302" s="121">
        <f t="shared" si="88"/>
        <v>20.000599999999999</v>
      </c>
      <c r="L302" s="122">
        <f t="shared" si="89"/>
        <v>4.0999999999999996</v>
      </c>
      <c r="M302" s="101">
        <v>0.91100000000000003</v>
      </c>
      <c r="N302" s="102">
        <f t="shared" si="92"/>
        <v>2.165</v>
      </c>
      <c r="O302" s="292"/>
      <c r="P302" s="262"/>
    </row>
    <row r="303" spans="3:17">
      <c r="D303" s="258" t="s">
        <v>936</v>
      </c>
      <c r="E303" s="101">
        <v>40.005800000000001</v>
      </c>
      <c r="F303" s="101">
        <v>1.0249999999999999</v>
      </c>
      <c r="I303" s="101">
        <v>18.899999999999999</v>
      </c>
      <c r="J303" s="101">
        <v>96.3</v>
      </c>
      <c r="K303" s="121">
        <f t="shared" ref="K303:K312" si="95">E303/200*100</f>
        <v>20.0029</v>
      </c>
      <c r="L303" s="122">
        <f t="shared" ref="L303:L312" si="96">K303*J303*I303/10000</f>
        <v>3.6</v>
      </c>
      <c r="M303" s="101">
        <v>0.91900000000000004</v>
      </c>
      <c r="N303" s="102">
        <f t="shared" si="92"/>
        <v>2.492</v>
      </c>
      <c r="O303" s="291">
        <f t="shared" ref="O303" si="97">(N304+N303)/2</f>
        <v>2.48</v>
      </c>
      <c r="P303" s="261">
        <f t="shared" ref="P303" si="98">(N304-N303)*100/O303</f>
        <v>-0.76612903225807005</v>
      </c>
    </row>
    <row r="304" spans="3:17">
      <c r="D304" s="258"/>
      <c r="E304" s="101">
        <v>40.002200000000002</v>
      </c>
      <c r="F304" s="101">
        <v>1.0249999999999999</v>
      </c>
      <c r="I304" s="101">
        <v>19</v>
      </c>
      <c r="J304" s="101">
        <v>96.3</v>
      </c>
      <c r="K304" s="121">
        <f t="shared" si="95"/>
        <v>20.001100000000001</v>
      </c>
      <c r="L304" s="122">
        <f t="shared" si="96"/>
        <v>3.7</v>
      </c>
      <c r="M304" s="101">
        <v>0.91700000000000004</v>
      </c>
      <c r="N304" s="102">
        <f t="shared" si="92"/>
        <v>2.4729999999999999</v>
      </c>
      <c r="O304" s="292"/>
      <c r="P304" s="262"/>
    </row>
    <row r="305" spans="3:16">
      <c r="C305" s="101">
        <v>1.3</v>
      </c>
      <c r="D305" s="258" t="s">
        <v>937</v>
      </c>
      <c r="E305" s="101">
        <v>40.001199999999997</v>
      </c>
      <c r="F305" s="101">
        <v>1.0249999999999999</v>
      </c>
      <c r="I305" s="101">
        <v>20.53</v>
      </c>
      <c r="J305" s="101">
        <v>96.01</v>
      </c>
      <c r="K305" s="121">
        <f t="shared" si="95"/>
        <v>20.000599999999999</v>
      </c>
      <c r="L305" s="122">
        <f t="shared" si="96"/>
        <v>3.9</v>
      </c>
      <c r="M305" s="101">
        <v>0.91400000000000003</v>
      </c>
      <c r="N305" s="102">
        <f t="shared" si="92"/>
        <v>2.282</v>
      </c>
      <c r="O305" s="291">
        <f>(N306+N305)/2</f>
        <v>2.2799999999999998</v>
      </c>
      <c r="P305" s="261">
        <f>(N306-N305)*100/O305</f>
        <v>-0.13157894736842601</v>
      </c>
    </row>
    <row r="306" spans="3:16">
      <c r="D306" s="258"/>
      <c r="E306" s="101">
        <v>40.005200000000002</v>
      </c>
      <c r="F306" s="101">
        <v>1.0249999999999999</v>
      </c>
      <c r="I306" s="101">
        <v>20.55</v>
      </c>
      <c r="J306" s="101">
        <v>96.01</v>
      </c>
      <c r="K306" s="121">
        <f t="shared" si="95"/>
        <v>20.002600000000001</v>
      </c>
      <c r="L306" s="122">
        <f t="shared" si="96"/>
        <v>3.9</v>
      </c>
      <c r="M306" s="101">
        <v>0.91400000000000003</v>
      </c>
      <c r="N306" s="102">
        <f t="shared" si="92"/>
        <v>2.2789999999999999</v>
      </c>
      <c r="O306" s="292"/>
      <c r="P306" s="262"/>
    </row>
    <row r="307" spans="3:16">
      <c r="C307" s="101">
        <v>3.14</v>
      </c>
      <c r="D307" s="258" t="s">
        <v>938</v>
      </c>
      <c r="E307" s="101">
        <v>40.001199999999997</v>
      </c>
      <c r="F307" s="101">
        <v>1.0249999999999999</v>
      </c>
      <c r="I307" s="101">
        <v>19</v>
      </c>
      <c r="J307" s="101">
        <v>95.85</v>
      </c>
      <c r="K307" s="121">
        <f t="shared" si="95"/>
        <v>20.000599999999999</v>
      </c>
      <c r="L307" s="122">
        <f t="shared" si="96"/>
        <v>3.6</v>
      </c>
      <c r="M307" s="101">
        <v>0.91900000000000004</v>
      </c>
      <c r="N307" s="102">
        <f t="shared" ref="N307:N308" si="99">1000*M307*F307/(K307*I307)</f>
        <v>2.4790000000000001</v>
      </c>
      <c r="O307" s="291">
        <f t="shared" ref="O307" si="100">(N308+N307)/2</f>
        <v>2.46</v>
      </c>
      <c r="P307" s="261">
        <f t="shared" ref="P307" si="101">(N308-N307)*100/O307</f>
        <v>-1.2601626016260199</v>
      </c>
    </row>
    <row r="308" spans="3:16">
      <c r="D308" s="258"/>
      <c r="E308" s="101">
        <v>40.003500000000003</v>
      </c>
      <c r="F308" s="101">
        <v>1.0249999999999999</v>
      </c>
      <c r="I308" s="101">
        <v>19.2</v>
      </c>
      <c r="J308" s="101">
        <v>95.85</v>
      </c>
      <c r="K308" s="121">
        <f t="shared" si="95"/>
        <v>20.001799999999999</v>
      </c>
      <c r="L308" s="122">
        <f t="shared" si="96"/>
        <v>3.7</v>
      </c>
      <c r="M308" s="101">
        <v>0.91700000000000004</v>
      </c>
      <c r="N308" s="102">
        <f t="shared" si="99"/>
        <v>2.448</v>
      </c>
      <c r="O308" s="292"/>
      <c r="P308" s="262"/>
    </row>
    <row r="309" spans="3:16">
      <c r="D309" s="258" t="s">
        <v>939</v>
      </c>
      <c r="E309" s="101">
        <v>40.002600000000001</v>
      </c>
      <c r="F309" s="101">
        <v>1.0249999999999999</v>
      </c>
      <c r="I309" s="101">
        <v>20.61</v>
      </c>
      <c r="J309" s="101">
        <v>95.85</v>
      </c>
      <c r="K309" s="121">
        <f t="shared" si="95"/>
        <v>20.001300000000001</v>
      </c>
      <c r="L309" s="122">
        <f t="shared" si="96"/>
        <v>4</v>
      </c>
      <c r="M309" s="101">
        <v>0.91200000000000003</v>
      </c>
      <c r="N309" s="102">
        <f t="shared" ref="N309:N312" si="102">1000*M309*F309/(K309*I309)</f>
        <v>2.2679999999999998</v>
      </c>
      <c r="O309" s="291">
        <f t="shared" ref="O309" si="103">(N310+N309)/2</f>
        <v>2.2599999999999998</v>
      </c>
      <c r="P309" s="261">
        <f t="shared" ref="P309" si="104">(N310-N309)*100/O309</f>
        <v>-0.53097345132743401</v>
      </c>
    </row>
    <row r="310" spans="3:16">
      <c r="D310" s="258"/>
      <c r="E310" s="101">
        <v>40.002200000000002</v>
      </c>
      <c r="F310" s="101">
        <v>1.0249999999999999</v>
      </c>
      <c r="I310" s="101">
        <v>20.72</v>
      </c>
      <c r="J310" s="101">
        <v>95.85</v>
      </c>
      <c r="K310" s="121">
        <f t="shared" si="95"/>
        <v>20.001100000000001</v>
      </c>
      <c r="L310" s="122">
        <f t="shared" si="96"/>
        <v>4</v>
      </c>
      <c r="M310" s="101">
        <v>0.91200000000000003</v>
      </c>
      <c r="N310" s="102">
        <f t="shared" si="102"/>
        <v>2.2559999999999998</v>
      </c>
      <c r="O310" s="292"/>
      <c r="P310" s="262"/>
    </row>
    <row r="311" spans="3:16">
      <c r="C311" s="101">
        <v>8.5</v>
      </c>
      <c r="D311" s="258" t="s">
        <v>940</v>
      </c>
      <c r="E311" s="101">
        <v>40.003599999999999</v>
      </c>
      <c r="F311" s="101">
        <v>1.0249999999999999</v>
      </c>
      <c r="I311" s="101">
        <v>21.75</v>
      </c>
      <c r="J311" s="101">
        <v>95.55</v>
      </c>
      <c r="K311" s="121">
        <f t="shared" si="95"/>
        <v>20.001799999999999</v>
      </c>
      <c r="L311" s="122">
        <f t="shared" si="96"/>
        <v>4.2</v>
      </c>
      <c r="M311" s="101">
        <v>0.90900000000000003</v>
      </c>
      <c r="N311" s="102">
        <f t="shared" si="102"/>
        <v>2.1419999999999999</v>
      </c>
      <c r="O311" s="291">
        <f t="shared" ref="O311" si="105">(N312+N311)/2</f>
        <v>2.15</v>
      </c>
      <c r="P311" s="261">
        <f t="shared" ref="P311" si="106">(N312-N311)*100/O311</f>
        <v>1.0697674418604699</v>
      </c>
    </row>
    <row r="312" spans="3:16">
      <c r="D312" s="258"/>
      <c r="E312" s="101">
        <v>40.001199999999997</v>
      </c>
      <c r="F312" s="101">
        <v>1.0249999999999999</v>
      </c>
      <c r="I312" s="101">
        <v>21.56</v>
      </c>
      <c r="J312" s="101">
        <v>95.55</v>
      </c>
      <c r="K312" s="121">
        <f t="shared" si="95"/>
        <v>20.000599999999999</v>
      </c>
      <c r="L312" s="122">
        <f t="shared" si="96"/>
        <v>4.0999999999999996</v>
      </c>
      <c r="M312" s="101">
        <v>0.91100000000000003</v>
      </c>
      <c r="N312" s="102">
        <f t="shared" si="102"/>
        <v>2.165</v>
      </c>
      <c r="O312" s="292"/>
      <c r="P312" s="262"/>
    </row>
    <row r="313" spans="3:16">
      <c r="C313" s="101">
        <v>9.9</v>
      </c>
      <c r="D313" s="258" t="s">
        <v>941</v>
      </c>
      <c r="E313" s="101">
        <v>40.0032</v>
      </c>
      <c r="F313" s="101">
        <v>1.0249999999999999</v>
      </c>
      <c r="I313" s="101">
        <v>20.61</v>
      </c>
      <c r="J313" s="101">
        <v>95.85</v>
      </c>
      <c r="K313" s="121">
        <f t="shared" ref="K313:K318" si="107">E313/200*100</f>
        <v>20.0016</v>
      </c>
      <c r="L313" s="122">
        <f t="shared" ref="L313:L318" si="108">K313*J313*I313/10000</f>
        <v>4</v>
      </c>
      <c r="M313" s="101">
        <v>0.91200000000000003</v>
      </c>
      <c r="N313" s="102">
        <f t="shared" ref="N313:N316" si="109">1000*M313*F313/(K313*I313)</f>
        <v>2.2679999999999998</v>
      </c>
      <c r="O313" s="291">
        <f t="shared" ref="O313" si="110">(N314+N313)/2</f>
        <v>2.2599999999999998</v>
      </c>
      <c r="P313" s="261">
        <f t="shared" ref="P313" si="111">(N314-N313)*100/O313</f>
        <v>-0.575221238938049</v>
      </c>
    </row>
    <row r="314" spans="3:16">
      <c r="D314" s="258"/>
      <c r="E314" s="101">
        <v>40.005400000000002</v>
      </c>
      <c r="F314" s="101">
        <v>1.0249999999999999</v>
      </c>
      <c r="I314" s="101">
        <v>20.72</v>
      </c>
      <c r="J314" s="101">
        <v>95.85</v>
      </c>
      <c r="K314" s="121">
        <f t="shared" si="107"/>
        <v>20.002700000000001</v>
      </c>
      <c r="L314" s="122">
        <f t="shared" si="108"/>
        <v>4</v>
      </c>
      <c r="M314" s="101">
        <v>0.91200000000000003</v>
      </c>
      <c r="N314" s="102">
        <f t="shared" si="109"/>
        <v>2.2549999999999999</v>
      </c>
      <c r="O314" s="292"/>
      <c r="P314" s="262"/>
    </row>
    <row r="315" spans="3:16">
      <c r="C315" s="101">
        <v>9.26</v>
      </c>
      <c r="D315" s="258" t="s">
        <v>942</v>
      </c>
      <c r="E315" s="101">
        <v>40.003900000000002</v>
      </c>
      <c r="F315" s="101">
        <v>1.0249999999999999</v>
      </c>
      <c r="I315" s="101">
        <v>23.95</v>
      </c>
      <c r="J315" s="101">
        <v>96.3</v>
      </c>
      <c r="K315" s="121">
        <f t="shared" si="107"/>
        <v>20.001999999999999</v>
      </c>
      <c r="L315" s="122">
        <f t="shared" si="108"/>
        <v>4.5999999999999996</v>
      </c>
      <c r="M315" s="101">
        <v>0.90400000000000003</v>
      </c>
      <c r="N315" s="102">
        <f t="shared" si="109"/>
        <v>1.9339999999999999</v>
      </c>
      <c r="O315" s="291">
        <f>(N316+N315)/2</f>
        <v>1.94</v>
      </c>
      <c r="P315" s="261">
        <f>(N316-N315)*100/O315</f>
        <v>0.30927835051546398</v>
      </c>
    </row>
    <row r="316" spans="3:16">
      <c r="D316" s="258"/>
      <c r="E316" s="101">
        <v>40.002800000000001</v>
      </c>
      <c r="F316" s="101">
        <v>1.0249999999999999</v>
      </c>
      <c r="I316" s="101">
        <v>23.88</v>
      </c>
      <c r="J316" s="101">
        <v>96.3</v>
      </c>
      <c r="K316" s="121">
        <f t="shared" si="107"/>
        <v>20.0014</v>
      </c>
      <c r="L316" s="122">
        <f t="shared" si="108"/>
        <v>4.5999999999999996</v>
      </c>
      <c r="M316" s="101">
        <v>0.90400000000000003</v>
      </c>
      <c r="N316" s="102">
        <f t="shared" si="109"/>
        <v>1.94</v>
      </c>
      <c r="O316" s="292"/>
      <c r="P316" s="262"/>
    </row>
    <row r="317" spans="3:16">
      <c r="C317" s="101">
        <v>10.8</v>
      </c>
      <c r="D317" s="258" t="s">
        <v>943</v>
      </c>
      <c r="E317" s="101">
        <v>40.003999999999998</v>
      </c>
      <c r="F317" s="101">
        <v>1.05</v>
      </c>
      <c r="I317" s="101">
        <v>0.95</v>
      </c>
      <c r="J317" s="101">
        <v>35.43</v>
      </c>
      <c r="K317" s="121">
        <f t="shared" si="107"/>
        <v>20.001999999999999</v>
      </c>
      <c r="L317" s="122">
        <f t="shared" si="108"/>
        <v>0.1</v>
      </c>
      <c r="M317" s="101">
        <v>0.997</v>
      </c>
      <c r="N317" s="102">
        <f t="shared" ref="N317:N318" si="112">1000*M317*F317/(K317*I317)</f>
        <v>55.091999999999999</v>
      </c>
      <c r="O317" s="291">
        <f>(N318+N317)/2</f>
        <v>54.25</v>
      </c>
      <c r="P317" s="261">
        <f>(N318-N317)*100/O317</f>
        <v>-3.10967741935483</v>
      </c>
    </row>
    <row r="318" spans="3:16">
      <c r="D318" s="258"/>
      <c r="E318" s="101">
        <v>40.003900000000002</v>
      </c>
      <c r="F318" s="101">
        <v>1.05</v>
      </c>
      <c r="I318" s="101">
        <v>0.98</v>
      </c>
      <c r="J318" s="101">
        <v>35.43</v>
      </c>
      <c r="K318" s="121">
        <f t="shared" si="107"/>
        <v>20.001999999999999</v>
      </c>
      <c r="L318" s="122">
        <f t="shared" si="108"/>
        <v>0.1</v>
      </c>
      <c r="M318" s="101">
        <v>0.997</v>
      </c>
      <c r="N318" s="102">
        <f t="shared" si="112"/>
        <v>53.405000000000001</v>
      </c>
      <c r="O318" s="292"/>
      <c r="P318" s="262"/>
    </row>
    <row r="319" spans="3:16">
      <c r="E319" s="101">
        <v>40.004800000000003</v>
      </c>
      <c r="F319" s="101">
        <v>1.05</v>
      </c>
      <c r="I319" s="101">
        <v>0.95</v>
      </c>
      <c r="J319" s="101">
        <v>35.340000000000003</v>
      </c>
      <c r="K319" s="121">
        <f t="shared" ref="K319:K320" si="113">E319/200*100</f>
        <v>20.002400000000002</v>
      </c>
      <c r="L319" s="122">
        <f t="shared" ref="L319:L320" si="114">K319*J319*I319/10000</f>
        <v>0.1</v>
      </c>
      <c r="M319" s="101">
        <v>0.997</v>
      </c>
      <c r="N319" s="102">
        <f t="shared" ref="N319:N320" si="115">1000*M319*F319/(K319*I319)</f>
        <v>55.091000000000001</v>
      </c>
      <c r="O319" s="291">
        <f>(N320+N319)/2</f>
        <v>54.8</v>
      </c>
      <c r="P319" s="261">
        <f>(N320-N319)*100/O319</f>
        <v>-1.04744525547445</v>
      </c>
    </row>
    <row r="320" spans="3:16">
      <c r="E320" s="101">
        <v>40.004300000000001</v>
      </c>
      <c r="F320" s="101">
        <v>1.05</v>
      </c>
      <c r="I320" s="101">
        <v>0.96</v>
      </c>
      <c r="J320" s="101">
        <v>35.340000000000003</v>
      </c>
      <c r="K320" s="121">
        <f t="shared" si="113"/>
        <v>20.002199999999998</v>
      </c>
      <c r="L320" s="122">
        <f t="shared" si="114"/>
        <v>0.1</v>
      </c>
      <c r="M320" s="101">
        <v>0.997</v>
      </c>
      <c r="N320" s="102">
        <f t="shared" si="115"/>
        <v>54.517000000000003</v>
      </c>
      <c r="O320" s="292"/>
      <c r="P320" s="262"/>
    </row>
    <row r="321" spans="3:17">
      <c r="D321" s="258" t="s">
        <v>944</v>
      </c>
      <c r="E321" s="101">
        <v>40.008499999999998</v>
      </c>
      <c r="F321" s="101">
        <v>1.0249999999999999</v>
      </c>
      <c r="I321" s="101">
        <v>18.899999999999999</v>
      </c>
      <c r="J321" s="101">
        <v>95.9</v>
      </c>
      <c r="K321" s="121">
        <f t="shared" ref="K321:K328" si="116">E321/200*100</f>
        <v>20.004300000000001</v>
      </c>
      <c r="L321" s="122">
        <f t="shared" ref="L321:L328" si="117">K321*J321*I321/10000</f>
        <v>3.6</v>
      </c>
      <c r="M321" s="101">
        <v>0.91900000000000004</v>
      </c>
      <c r="N321" s="102">
        <f t="shared" ref="N321:N324" si="118">1000*M321*F321/(K321*I321)</f>
        <v>2.4910000000000001</v>
      </c>
      <c r="O321" s="291">
        <f t="shared" ref="O321" si="119">(N322+N321)/2</f>
        <v>2.4900000000000002</v>
      </c>
      <c r="P321" s="261">
        <f t="shared" ref="P321" si="120">(N322-N321)*100/O321</f>
        <v>-0.48192771084337399</v>
      </c>
    </row>
    <row r="322" spans="3:17">
      <c r="D322" s="258"/>
      <c r="E322" s="101">
        <v>40.0045</v>
      </c>
      <c r="F322" s="101">
        <v>1.0249999999999999</v>
      </c>
      <c r="I322" s="101">
        <v>19</v>
      </c>
      <c r="J322" s="101">
        <v>95.9</v>
      </c>
      <c r="K322" s="121">
        <f t="shared" si="116"/>
        <v>20.002300000000002</v>
      </c>
      <c r="L322" s="122">
        <f t="shared" si="117"/>
        <v>3.6</v>
      </c>
      <c r="M322" s="101">
        <v>0.91900000000000004</v>
      </c>
      <c r="N322" s="102">
        <f t="shared" si="118"/>
        <v>2.4790000000000001</v>
      </c>
      <c r="O322" s="292"/>
      <c r="P322" s="262"/>
    </row>
    <row r="323" spans="3:17">
      <c r="D323" s="258" t="s">
        <v>945</v>
      </c>
      <c r="E323" s="101">
        <v>40.002899999999997</v>
      </c>
      <c r="F323" s="101">
        <v>1.0249999999999999</v>
      </c>
      <c r="I323" s="101">
        <v>21.75</v>
      </c>
      <c r="J323" s="101">
        <v>95.76</v>
      </c>
      <c r="K323" s="121">
        <f t="shared" si="116"/>
        <v>20.0015</v>
      </c>
      <c r="L323" s="122">
        <f t="shared" si="117"/>
        <v>4.2</v>
      </c>
      <c r="M323" s="101">
        <v>0.90900000000000003</v>
      </c>
      <c r="N323" s="102">
        <f t="shared" si="118"/>
        <v>2.1419999999999999</v>
      </c>
      <c r="O323" s="291">
        <f t="shared" ref="O323" si="121">(N324+N323)/2</f>
        <v>2.15</v>
      </c>
      <c r="P323" s="261">
        <f t="shared" ref="P323" si="122">(N324-N323)*100/O323</f>
        <v>1.0697674418604699</v>
      </c>
      <c r="Q323" s="101">
        <v>2.11</v>
      </c>
    </row>
    <row r="324" spans="3:17">
      <c r="D324" s="258"/>
      <c r="E324" s="101">
        <v>40.0075</v>
      </c>
      <c r="F324" s="101">
        <v>1.0249999999999999</v>
      </c>
      <c r="I324" s="101">
        <v>21.56</v>
      </c>
      <c r="J324" s="101">
        <v>95.76</v>
      </c>
      <c r="K324" s="121">
        <f t="shared" si="116"/>
        <v>20.003799999999998</v>
      </c>
      <c r="L324" s="122">
        <f t="shared" si="117"/>
        <v>4.0999999999999996</v>
      </c>
      <c r="M324" s="101">
        <v>0.91100000000000003</v>
      </c>
      <c r="N324" s="102">
        <f t="shared" si="118"/>
        <v>2.165</v>
      </c>
      <c r="O324" s="292"/>
      <c r="P324" s="262"/>
    </row>
    <row r="325" spans="3:17">
      <c r="D325" s="258" t="s">
        <v>946</v>
      </c>
      <c r="E325" s="101">
        <v>40.008499999999998</v>
      </c>
      <c r="F325" s="101">
        <v>1.0249999999999999</v>
      </c>
      <c r="I325" s="101">
        <v>23.55</v>
      </c>
      <c r="J325" s="101">
        <v>96.64</v>
      </c>
      <c r="K325" s="121">
        <f t="shared" si="116"/>
        <v>20.004300000000001</v>
      </c>
      <c r="L325" s="122">
        <f t="shared" si="117"/>
        <v>4.5999999999999996</v>
      </c>
      <c r="M325" s="101">
        <v>0.90400000000000003</v>
      </c>
      <c r="N325" s="102">
        <f t="shared" ref="N325:N332" si="123">1000*M325*F325/(K325*I325)</f>
        <v>1.9670000000000001</v>
      </c>
      <c r="O325" s="291">
        <f t="shared" ref="O325" si="124">(N326+N325)/2</f>
        <v>1.96</v>
      </c>
      <c r="P325" s="261">
        <f t="shared" ref="P325" si="125">(N326-N325)*100/O325</f>
        <v>-0.56122448979592499</v>
      </c>
    </row>
    <row r="326" spans="3:17">
      <c r="D326" s="258"/>
      <c r="E326" s="101">
        <v>40.0045</v>
      </c>
      <c r="F326" s="101">
        <v>1.0249999999999999</v>
      </c>
      <c r="I326" s="101">
        <v>23.68</v>
      </c>
      <c r="J326" s="101">
        <v>96.64</v>
      </c>
      <c r="K326" s="121">
        <f t="shared" si="116"/>
        <v>20.002300000000002</v>
      </c>
      <c r="L326" s="122">
        <f t="shared" si="117"/>
        <v>4.5999999999999996</v>
      </c>
      <c r="M326" s="101">
        <v>0.90400000000000003</v>
      </c>
      <c r="N326" s="102">
        <f t="shared" si="123"/>
        <v>1.956</v>
      </c>
      <c r="O326" s="292"/>
      <c r="P326" s="262"/>
    </row>
    <row r="327" spans="3:17">
      <c r="D327" s="258" t="s">
        <v>947</v>
      </c>
      <c r="E327" s="101">
        <v>40.003599999999999</v>
      </c>
      <c r="F327" s="101">
        <v>1.0249999999999999</v>
      </c>
      <c r="I327" s="101">
        <v>23.54</v>
      </c>
      <c r="J327" s="101">
        <v>96.41</v>
      </c>
      <c r="K327" s="121">
        <f t="shared" si="116"/>
        <v>20.001799999999999</v>
      </c>
      <c r="L327" s="122">
        <f t="shared" si="117"/>
        <v>4.5</v>
      </c>
      <c r="M327" s="101">
        <v>0.90900000000000003</v>
      </c>
      <c r="N327" s="102">
        <f t="shared" si="123"/>
        <v>1.9790000000000001</v>
      </c>
      <c r="O327" s="291">
        <f t="shared" ref="O327" si="126">(N328+N327)/2</f>
        <v>1.98</v>
      </c>
      <c r="P327" s="261">
        <f t="shared" ref="P327" si="127">(N328-N327)*100/O327</f>
        <v>0.35353535353534798</v>
      </c>
    </row>
    <row r="328" spans="3:17">
      <c r="D328" s="258"/>
      <c r="E328" s="101">
        <v>40.006500000000003</v>
      </c>
      <c r="F328" s="101">
        <v>1.0249999999999999</v>
      </c>
      <c r="I328" s="101">
        <v>23.45</v>
      </c>
      <c r="J328" s="101">
        <v>96.41</v>
      </c>
      <c r="K328" s="121">
        <f t="shared" si="116"/>
        <v>20.003299999999999</v>
      </c>
      <c r="L328" s="122">
        <f t="shared" si="117"/>
        <v>4.5</v>
      </c>
      <c r="M328" s="101">
        <v>0.90900000000000003</v>
      </c>
      <c r="N328" s="102">
        <f t="shared" si="123"/>
        <v>1.986</v>
      </c>
      <c r="O328" s="292"/>
      <c r="P328" s="262"/>
    </row>
    <row r="329" spans="3:17">
      <c r="C329" s="101">
        <v>11.16</v>
      </c>
      <c r="D329" s="258" t="s">
        <v>948</v>
      </c>
      <c r="E329" s="101">
        <v>40.003500000000003</v>
      </c>
      <c r="F329" s="101">
        <v>1.0249999999999999</v>
      </c>
      <c r="I329" s="101">
        <v>21.45</v>
      </c>
      <c r="J329" s="101">
        <v>95.96</v>
      </c>
      <c r="K329" s="121">
        <f t="shared" ref="K329:K332" si="128">E329/200*100</f>
        <v>20.001799999999999</v>
      </c>
      <c r="L329" s="122">
        <f t="shared" ref="L329:L332" si="129">K329*J329*I329/10000</f>
        <v>4.0999999999999996</v>
      </c>
      <c r="M329" s="101">
        <v>0.91100000000000003</v>
      </c>
      <c r="N329" s="102">
        <f t="shared" si="123"/>
        <v>2.1760000000000002</v>
      </c>
      <c r="O329" s="291">
        <f t="shared" ref="O329" si="130">(N330+N329)/2</f>
        <v>2.17</v>
      </c>
      <c r="P329" s="261">
        <f t="shared" ref="P329" si="131">(N330-N329)*100/O329</f>
        <v>-0.50691244239631905</v>
      </c>
    </row>
    <row r="330" spans="3:17">
      <c r="D330" s="258"/>
      <c r="E330" s="101">
        <v>40.008699999999997</v>
      </c>
      <c r="F330" s="101">
        <v>1.0249999999999999</v>
      </c>
      <c r="I330" s="101">
        <v>21.56</v>
      </c>
      <c r="J330" s="101">
        <v>95.96</v>
      </c>
      <c r="K330" s="121">
        <f t="shared" si="128"/>
        <v>20.0044</v>
      </c>
      <c r="L330" s="122">
        <f t="shared" si="129"/>
        <v>4.0999999999999996</v>
      </c>
      <c r="M330" s="101">
        <v>0.91100000000000003</v>
      </c>
      <c r="N330" s="102">
        <f t="shared" si="123"/>
        <v>2.165</v>
      </c>
      <c r="O330" s="292"/>
      <c r="P330" s="262"/>
    </row>
    <row r="331" spans="3:17">
      <c r="C331" s="101">
        <v>11.26</v>
      </c>
      <c r="D331" s="258" t="s">
        <v>949</v>
      </c>
      <c r="E331" s="101">
        <v>40.002499999999998</v>
      </c>
      <c r="F331" s="101">
        <v>1.0249999999999999</v>
      </c>
      <c r="I331" s="101">
        <v>23.95</v>
      </c>
      <c r="J331" s="101">
        <v>96.15</v>
      </c>
      <c r="K331" s="121">
        <f t="shared" si="128"/>
        <v>20.001300000000001</v>
      </c>
      <c r="L331" s="122">
        <f t="shared" si="129"/>
        <v>4.5999999999999996</v>
      </c>
      <c r="M331" s="101">
        <v>0.90400000000000003</v>
      </c>
      <c r="N331" s="102">
        <f t="shared" si="123"/>
        <v>1.9339999999999999</v>
      </c>
      <c r="O331" s="291">
        <f>(N332+N331)/2</f>
        <v>1.93</v>
      </c>
      <c r="P331" s="261">
        <f>(N332-N331)*100/O331</f>
        <v>-0.10362694300518099</v>
      </c>
    </row>
    <row r="332" spans="3:17">
      <c r="D332" s="258"/>
      <c r="E332" s="101">
        <v>40.0015</v>
      </c>
      <c r="F332" s="101">
        <v>1.0249999999999999</v>
      </c>
      <c r="I332" s="101">
        <v>23.98</v>
      </c>
      <c r="J332" s="101">
        <v>96.15</v>
      </c>
      <c r="K332" s="121">
        <f t="shared" si="128"/>
        <v>20.000800000000002</v>
      </c>
      <c r="L332" s="122">
        <f t="shared" si="129"/>
        <v>4.5999999999999996</v>
      </c>
      <c r="M332" s="101">
        <v>0.90400000000000003</v>
      </c>
      <c r="N332" s="102">
        <f t="shared" si="123"/>
        <v>1.9319999999999999</v>
      </c>
      <c r="O332" s="292"/>
      <c r="P332" s="262"/>
    </row>
    <row r="333" spans="3:17">
      <c r="C333" s="158">
        <v>12.2</v>
      </c>
      <c r="D333" s="258" t="s">
        <v>950</v>
      </c>
      <c r="E333" s="101">
        <v>40.003900000000002</v>
      </c>
      <c r="F333" s="101">
        <v>1.0249999999999999</v>
      </c>
      <c r="I333" s="101">
        <v>20.309999999999999</v>
      </c>
      <c r="J333" s="101">
        <v>96.19</v>
      </c>
      <c r="K333" s="121">
        <f t="shared" ref="K333:K352" si="132">E333/200*100</f>
        <v>20.001999999999999</v>
      </c>
      <c r="L333" s="122">
        <f t="shared" ref="L333:L342" si="133">K333*J333*I333/10000</f>
        <v>3.9</v>
      </c>
      <c r="M333" s="101">
        <v>0.91400000000000003</v>
      </c>
      <c r="N333" s="102">
        <f t="shared" ref="N333:N340" si="134">1000*M333*F333/(K333*I333)</f>
        <v>2.306</v>
      </c>
      <c r="O333" s="291">
        <f t="shared" ref="O333" si="135">(N334+N333)/2</f>
        <v>2.2999999999999998</v>
      </c>
      <c r="P333" s="261">
        <f t="shared" ref="P333" si="136">(N334-N333)*100/O333</f>
        <v>-0.173913043478261</v>
      </c>
      <c r="Q333" s="101">
        <v>2.3199999999999998</v>
      </c>
    </row>
    <row r="334" spans="3:17">
      <c r="D334" s="258"/>
      <c r="E334" s="101">
        <v>40.004800000000003</v>
      </c>
      <c r="F334" s="101">
        <v>1.0249999999999999</v>
      </c>
      <c r="I334" s="101">
        <v>20.350000000000001</v>
      </c>
      <c r="J334" s="101">
        <v>96.19</v>
      </c>
      <c r="K334" s="121">
        <f t="shared" si="132"/>
        <v>20.002400000000002</v>
      </c>
      <c r="L334" s="122">
        <f t="shared" si="133"/>
        <v>3.9</v>
      </c>
      <c r="M334" s="101">
        <v>0.91400000000000003</v>
      </c>
      <c r="N334" s="102">
        <f t="shared" si="134"/>
        <v>2.302</v>
      </c>
      <c r="O334" s="292"/>
      <c r="P334" s="262"/>
    </row>
    <row r="335" spans="3:17">
      <c r="D335" s="258" t="s">
        <v>951</v>
      </c>
      <c r="E335" s="101">
        <v>40.008699999999997</v>
      </c>
      <c r="F335" s="101">
        <v>1.0249999999999999</v>
      </c>
      <c r="I335" s="101">
        <v>22.54</v>
      </c>
      <c r="J335" s="101">
        <v>96.18</v>
      </c>
      <c r="K335" s="121">
        <f t="shared" si="132"/>
        <v>20.0044</v>
      </c>
      <c r="L335" s="122">
        <f t="shared" si="133"/>
        <v>4.3</v>
      </c>
      <c r="M335" s="101">
        <v>0.90800000000000003</v>
      </c>
      <c r="N335" s="102">
        <f t="shared" si="134"/>
        <v>2.0640000000000001</v>
      </c>
      <c r="O335" s="291">
        <f t="shared" ref="O335" si="137">(N336+N335)/2</f>
        <v>2.0699999999999998</v>
      </c>
      <c r="P335" s="261">
        <f t="shared" ref="P335" si="138">(N336-N335)*100/O335</f>
        <v>0.869565217391295</v>
      </c>
      <c r="Q335" s="101">
        <v>2.06</v>
      </c>
    </row>
    <row r="336" spans="3:17">
      <c r="D336" s="258"/>
      <c r="E336" s="101">
        <v>40.002499999999998</v>
      </c>
      <c r="F336" s="101">
        <v>1.0249999999999999</v>
      </c>
      <c r="I336" s="101">
        <v>22.35</v>
      </c>
      <c r="J336" s="101">
        <v>96.18</v>
      </c>
      <c r="K336" s="121">
        <f t="shared" si="132"/>
        <v>20.001300000000001</v>
      </c>
      <c r="L336" s="122">
        <f t="shared" si="133"/>
        <v>4.3</v>
      </c>
      <c r="M336" s="101">
        <v>0.90800000000000003</v>
      </c>
      <c r="N336" s="102">
        <f t="shared" si="134"/>
        <v>2.0819999999999999</v>
      </c>
      <c r="O336" s="292"/>
      <c r="P336" s="262"/>
    </row>
    <row r="337" spans="3:17">
      <c r="C337" s="101">
        <v>12.4</v>
      </c>
      <c r="D337" s="258" t="s">
        <v>952</v>
      </c>
      <c r="E337" s="101">
        <v>40.0017</v>
      </c>
      <c r="F337" s="101">
        <v>1.0249999999999999</v>
      </c>
      <c r="I337" s="101">
        <v>20.95</v>
      </c>
      <c r="J337" s="101">
        <v>96.27</v>
      </c>
      <c r="K337" s="121">
        <f t="shared" si="132"/>
        <v>20.000900000000001</v>
      </c>
      <c r="L337" s="122">
        <f t="shared" si="133"/>
        <v>4</v>
      </c>
      <c r="M337" s="101">
        <v>0.91200000000000003</v>
      </c>
      <c r="N337" s="102">
        <f t="shared" si="134"/>
        <v>2.2309999999999999</v>
      </c>
      <c r="O337" s="291">
        <f t="shared" ref="O337" si="139">(N338+N337)/2</f>
        <v>2.23</v>
      </c>
      <c r="P337" s="261">
        <f t="shared" ref="P337" si="140">(N338-N337)*100/O337</f>
        <v>0.22421524663678599</v>
      </c>
      <c r="Q337" s="101">
        <v>2.2400000000000002</v>
      </c>
    </row>
    <row r="338" spans="3:17">
      <c r="D338" s="258"/>
      <c r="E338" s="101">
        <v>40.002499999999998</v>
      </c>
      <c r="F338" s="101">
        <v>1.0249999999999999</v>
      </c>
      <c r="I338" s="101">
        <v>20.9</v>
      </c>
      <c r="J338" s="101">
        <v>96.27</v>
      </c>
      <c r="K338" s="121">
        <f t="shared" si="132"/>
        <v>20.001300000000001</v>
      </c>
      <c r="L338" s="122">
        <f t="shared" si="133"/>
        <v>4</v>
      </c>
      <c r="M338" s="101">
        <v>0.91200000000000003</v>
      </c>
      <c r="N338" s="102">
        <f t="shared" si="134"/>
        <v>2.2360000000000002</v>
      </c>
      <c r="O338" s="292"/>
      <c r="P338" s="262"/>
    </row>
    <row r="339" spans="3:17">
      <c r="C339" s="101">
        <v>12.7</v>
      </c>
      <c r="D339" s="258" t="s">
        <v>953</v>
      </c>
      <c r="E339" s="101">
        <v>40.003500000000003</v>
      </c>
      <c r="F339" s="101">
        <v>1.0249999999999999</v>
      </c>
      <c r="I339" s="101">
        <v>24.95</v>
      </c>
      <c r="J339" s="101">
        <v>96.48</v>
      </c>
      <c r="K339" s="121">
        <f t="shared" si="132"/>
        <v>20.001799999999999</v>
      </c>
      <c r="L339" s="122">
        <f t="shared" si="133"/>
        <v>4.8</v>
      </c>
      <c r="M339" s="101">
        <v>0.90200000000000002</v>
      </c>
      <c r="N339" s="102">
        <f t="shared" si="134"/>
        <v>1.853</v>
      </c>
      <c r="O339" s="291">
        <f>(N340+N339)/2</f>
        <v>1.85</v>
      </c>
      <c r="P339" s="261">
        <f>(N340-N339)*100/O339</f>
        <v>-0.16216216216215601</v>
      </c>
    </row>
    <row r="340" spans="3:17">
      <c r="D340" s="258"/>
      <c r="E340" s="101">
        <v>40.009500000000003</v>
      </c>
      <c r="F340" s="101">
        <v>1.0249999999999999</v>
      </c>
      <c r="I340" s="101">
        <v>24.98</v>
      </c>
      <c r="J340" s="101">
        <v>96.48</v>
      </c>
      <c r="K340" s="121">
        <f t="shared" si="132"/>
        <v>20.004799999999999</v>
      </c>
      <c r="L340" s="122">
        <f t="shared" si="133"/>
        <v>4.8</v>
      </c>
      <c r="M340" s="101">
        <v>0.90200000000000002</v>
      </c>
      <c r="N340" s="102">
        <f t="shared" si="134"/>
        <v>1.85</v>
      </c>
      <c r="O340" s="292"/>
      <c r="P340" s="262"/>
    </row>
    <row r="341" spans="3:17">
      <c r="C341" s="101">
        <v>12.18</v>
      </c>
      <c r="D341" s="258" t="s">
        <v>954</v>
      </c>
      <c r="E341" s="101">
        <v>40.005600000000001</v>
      </c>
      <c r="F341" s="101">
        <v>1.0249999999999999</v>
      </c>
      <c r="I341" s="101">
        <v>20.56</v>
      </c>
      <c r="J341" s="101">
        <v>96.23</v>
      </c>
      <c r="K341" s="121">
        <f t="shared" si="132"/>
        <v>20.002800000000001</v>
      </c>
      <c r="L341" s="122">
        <f t="shared" si="133"/>
        <v>4</v>
      </c>
      <c r="M341" s="101">
        <v>0.91200000000000003</v>
      </c>
      <c r="N341" s="102">
        <f t="shared" ref="N341:N342" si="141">1000*M341*F341/(K341*I341)</f>
        <v>2.2730000000000001</v>
      </c>
      <c r="O341" s="291">
        <f t="shared" ref="O341" si="142">(N342+N341)/2</f>
        <v>2.27</v>
      </c>
      <c r="P341" s="261">
        <f t="shared" ref="P341" si="143">(N342-N341)*100/O341</f>
        <v>-0.17621145374449401</v>
      </c>
    </row>
    <row r="342" spans="3:17">
      <c r="D342" s="258"/>
      <c r="E342" s="101">
        <v>40.0015</v>
      </c>
      <c r="F342" s="101">
        <v>1.0249999999999999</v>
      </c>
      <c r="I342" s="101">
        <v>20.6</v>
      </c>
      <c r="J342" s="101">
        <v>96.23</v>
      </c>
      <c r="K342" s="121">
        <f t="shared" si="132"/>
        <v>20.000800000000002</v>
      </c>
      <c r="L342" s="122">
        <f t="shared" si="133"/>
        <v>4</v>
      </c>
      <c r="M342" s="101">
        <v>0.91200000000000003</v>
      </c>
      <c r="N342" s="102">
        <f t="shared" si="141"/>
        <v>2.2690000000000001</v>
      </c>
      <c r="O342" s="292"/>
      <c r="P342" s="262"/>
    </row>
    <row r="343" spans="3:17">
      <c r="C343" s="101">
        <v>12.3</v>
      </c>
      <c r="D343" s="258" t="s">
        <v>955</v>
      </c>
      <c r="E343" s="101">
        <v>40.003599999999999</v>
      </c>
      <c r="F343" s="101">
        <v>1.0249999999999999</v>
      </c>
      <c r="I343" s="101">
        <v>22.89</v>
      </c>
      <c r="J343" s="101">
        <v>96.03</v>
      </c>
      <c r="K343" s="121">
        <f t="shared" si="132"/>
        <v>20.001799999999999</v>
      </c>
      <c r="L343" s="122">
        <f t="shared" ref="L343:L348" si="144">K343*J343*I343/10000</f>
        <v>4.4000000000000004</v>
      </c>
      <c r="M343" s="101">
        <v>0.90700000000000003</v>
      </c>
      <c r="N343" s="102">
        <f t="shared" ref="N343:N348" si="145">1000*M343*F343/(K343*I343)</f>
        <v>2.0310000000000001</v>
      </c>
      <c r="O343" s="291">
        <f t="shared" ref="O343" si="146">(N344+N343)/2</f>
        <v>2.0299999999999998</v>
      </c>
      <c r="P343" s="261">
        <f t="shared" ref="P343" si="147">(N344-N343)*100/O343</f>
        <v>0.19704433497536999</v>
      </c>
      <c r="Q343" s="101">
        <v>2.04</v>
      </c>
    </row>
    <row r="344" spans="3:17">
      <c r="D344" s="258"/>
      <c r="E344" s="101">
        <v>40.004800000000003</v>
      </c>
      <c r="F344" s="101">
        <v>1.0249999999999999</v>
      </c>
      <c r="I344" s="101">
        <v>22.84</v>
      </c>
      <c r="J344" s="101">
        <v>96.03</v>
      </c>
      <c r="K344" s="121">
        <f t="shared" si="132"/>
        <v>20.002400000000002</v>
      </c>
      <c r="L344" s="122">
        <f t="shared" si="144"/>
        <v>4.4000000000000004</v>
      </c>
      <c r="M344" s="101">
        <v>0.90700000000000003</v>
      </c>
      <c r="N344" s="102">
        <f t="shared" si="145"/>
        <v>2.0350000000000001</v>
      </c>
      <c r="O344" s="292"/>
      <c r="P344" s="262"/>
    </row>
    <row r="345" spans="3:17">
      <c r="C345" s="101">
        <v>1.6</v>
      </c>
      <c r="D345" s="258" t="s">
        <v>956</v>
      </c>
      <c r="E345" s="101">
        <v>40.003599999999999</v>
      </c>
      <c r="F345" s="101">
        <v>1.0249999999999999</v>
      </c>
      <c r="I345" s="101">
        <v>21.35</v>
      </c>
      <c r="J345" s="101">
        <v>96.13</v>
      </c>
      <c r="K345" s="121">
        <f t="shared" si="132"/>
        <v>20.001799999999999</v>
      </c>
      <c r="L345" s="122">
        <f t="shared" si="144"/>
        <v>4.0999999999999996</v>
      </c>
      <c r="M345" s="101">
        <v>0.91100000000000003</v>
      </c>
      <c r="N345" s="102">
        <f t="shared" si="145"/>
        <v>2.1869999999999998</v>
      </c>
      <c r="O345" s="291">
        <f t="shared" ref="O345" si="148">(N346+N345)/2</f>
        <v>2.1800000000000002</v>
      </c>
      <c r="P345" s="261">
        <f t="shared" ref="P345" si="149">(N346-N345)*100/O345</f>
        <v>-0.32110091743117802</v>
      </c>
    </row>
    <row r="346" spans="3:17">
      <c r="D346" s="258"/>
      <c r="E346" s="101">
        <v>40.006300000000003</v>
      </c>
      <c r="F346" s="101">
        <v>1.0249999999999999</v>
      </c>
      <c r="I346" s="101">
        <v>21.41</v>
      </c>
      <c r="J346" s="101">
        <v>96.13</v>
      </c>
      <c r="K346" s="121">
        <f t="shared" si="132"/>
        <v>20.0032</v>
      </c>
      <c r="L346" s="122">
        <f t="shared" si="144"/>
        <v>4.0999999999999996</v>
      </c>
      <c r="M346" s="101">
        <v>0.91100000000000003</v>
      </c>
      <c r="N346" s="102">
        <f t="shared" si="145"/>
        <v>2.1800000000000002</v>
      </c>
      <c r="O346" s="292"/>
      <c r="P346" s="262"/>
    </row>
    <row r="347" spans="3:17">
      <c r="C347" s="101">
        <v>1.9</v>
      </c>
      <c r="D347" s="258" t="s">
        <v>957</v>
      </c>
      <c r="E347" s="101">
        <v>40.005200000000002</v>
      </c>
      <c r="F347" s="101">
        <v>1.0249999999999999</v>
      </c>
      <c r="I347" s="101">
        <v>24.95</v>
      </c>
      <c r="J347" s="101">
        <v>96.47</v>
      </c>
      <c r="K347" s="121">
        <f t="shared" ref="K347:K348" si="150">E347/200*100</f>
        <v>20.002600000000001</v>
      </c>
      <c r="L347" s="122">
        <f t="shared" si="144"/>
        <v>4.8</v>
      </c>
      <c r="M347" s="101">
        <v>0.90200000000000002</v>
      </c>
      <c r="N347" s="102">
        <f t="shared" si="145"/>
        <v>1.853</v>
      </c>
      <c r="O347" s="291">
        <f>(N348+N347)/2</f>
        <v>1.85</v>
      </c>
      <c r="P347" s="261">
        <f>(N348-N347)*100/O347</f>
        <v>-0.16216216216215601</v>
      </c>
    </row>
    <row r="348" spans="3:17">
      <c r="D348" s="258"/>
      <c r="E348" s="101">
        <v>40.002200000000002</v>
      </c>
      <c r="F348" s="101">
        <v>1.0249999999999999</v>
      </c>
      <c r="I348" s="101">
        <v>24.98</v>
      </c>
      <c r="J348" s="101">
        <v>96.47</v>
      </c>
      <c r="K348" s="121">
        <f t="shared" si="150"/>
        <v>20.001100000000001</v>
      </c>
      <c r="L348" s="122">
        <f t="shared" si="144"/>
        <v>4.8</v>
      </c>
      <c r="M348" s="101">
        <v>0.90200000000000002</v>
      </c>
      <c r="N348" s="102">
        <f t="shared" si="145"/>
        <v>1.85</v>
      </c>
      <c r="O348" s="292"/>
      <c r="P348" s="262"/>
    </row>
    <row r="349" spans="3:17">
      <c r="C349" s="101">
        <v>1.1599999999999999</v>
      </c>
      <c r="D349" s="258" t="s">
        <v>958</v>
      </c>
      <c r="E349" s="101">
        <v>40.001100000000001</v>
      </c>
      <c r="F349" s="101">
        <v>1.0249999999999999</v>
      </c>
      <c r="I349" s="101">
        <v>20.55</v>
      </c>
      <c r="J349" s="101">
        <v>95.94</v>
      </c>
      <c r="K349" s="121">
        <f t="shared" si="132"/>
        <v>20.000599999999999</v>
      </c>
      <c r="L349" s="122">
        <f t="shared" ref="L349:L354" si="151">K349*J349*I349/10000</f>
        <v>3.9</v>
      </c>
      <c r="M349" s="101">
        <v>0.91400000000000003</v>
      </c>
      <c r="N349" s="102">
        <f t="shared" ref="N349:N354" si="152">1000*M349*F349/(K349*I349)</f>
        <v>2.2789999999999999</v>
      </c>
      <c r="O349" s="291">
        <f t="shared" ref="O349" si="153">(N350+N349)/2</f>
        <v>2.2799999999999998</v>
      </c>
      <c r="P349" s="261">
        <f t="shared" ref="P349" si="154">(N350-N349)*100/O349</f>
        <v>0.35087719298245701</v>
      </c>
    </row>
    <row r="350" spans="3:17">
      <c r="D350" s="258"/>
      <c r="E350" s="101">
        <v>40.0017</v>
      </c>
      <c r="F350" s="101">
        <v>1.0249999999999999</v>
      </c>
      <c r="I350" s="101">
        <v>20.48</v>
      </c>
      <c r="J350" s="101">
        <v>95.94</v>
      </c>
      <c r="K350" s="121">
        <f t="shared" si="132"/>
        <v>20.000900000000001</v>
      </c>
      <c r="L350" s="122">
        <f t="shared" si="151"/>
        <v>3.9</v>
      </c>
      <c r="M350" s="101">
        <v>0.91400000000000003</v>
      </c>
      <c r="N350" s="102">
        <f t="shared" si="152"/>
        <v>2.2869999999999999</v>
      </c>
      <c r="O350" s="292"/>
      <c r="P350" s="262"/>
    </row>
    <row r="351" spans="3:17">
      <c r="C351" s="101">
        <v>1.18</v>
      </c>
      <c r="D351" s="258" t="s">
        <v>959</v>
      </c>
      <c r="E351" s="101">
        <v>40.006599999999999</v>
      </c>
      <c r="F351" s="101">
        <v>1.0249999999999999</v>
      </c>
      <c r="I351" s="101">
        <v>23.5</v>
      </c>
      <c r="J351" s="101">
        <v>96.27</v>
      </c>
      <c r="K351" s="121">
        <f t="shared" si="132"/>
        <v>20.003299999999999</v>
      </c>
      <c r="L351" s="122">
        <f t="shared" si="151"/>
        <v>4.5</v>
      </c>
      <c r="M351" s="101">
        <v>0.90900000000000003</v>
      </c>
      <c r="N351" s="102">
        <f t="shared" si="152"/>
        <v>1.982</v>
      </c>
      <c r="O351" s="291">
        <f t="shared" ref="O351" si="155">(N352+N351)/2</f>
        <v>1.98</v>
      </c>
      <c r="P351" s="261">
        <f t="shared" ref="P351" si="156">(N352-N351)*100/O351</f>
        <v>-0.20202020202020199</v>
      </c>
    </row>
    <row r="352" spans="3:17">
      <c r="D352" s="258"/>
      <c r="E352" s="101">
        <v>40.005499999999998</v>
      </c>
      <c r="F352" s="101">
        <v>1.0249999999999999</v>
      </c>
      <c r="I352" s="101">
        <v>23.55</v>
      </c>
      <c r="J352" s="101">
        <v>96.27</v>
      </c>
      <c r="K352" s="121">
        <f t="shared" si="132"/>
        <v>20.002800000000001</v>
      </c>
      <c r="L352" s="122">
        <f t="shared" si="151"/>
        <v>4.5</v>
      </c>
      <c r="M352" s="101">
        <v>0.90900000000000003</v>
      </c>
      <c r="N352" s="102">
        <f t="shared" si="152"/>
        <v>1.978</v>
      </c>
      <c r="O352" s="292"/>
      <c r="P352" s="262"/>
    </row>
    <row r="353" spans="3:20">
      <c r="C353" s="101">
        <v>2.14</v>
      </c>
      <c r="D353" s="258" t="s">
        <v>960</v>
      </c>
      <c r="E353" s="101">
        <v>40.005200000000002</v>
      </c>
      <c r="F353" s="101">
        <v>1.0249999999999999</v>
      </c>
      <c r="I353" s="101">
        <v>22.8</v>
      </c>
      <c r="J353" s="101">
        <v>96.28</v>
      </c>
      <c r="K353" s="121">
        <f t="shared" ref="K353:K354" si="157">E353/200*100</f>
        <v>20.002600000000001</v>
      </c>
      <c r="L353" s="122">
        <f t="shared" si="151"/>
        <v>4.4000000000000004</v>
      </c>
      <c r="M353" s="101">
        <v>0.90700000000000003</v>
      </c>
      <c r="N353" s="102">
        <f t="shared" si="152"/>
        <v>2.0379999999999998</v>
      </c>
      <c r="O353" s="291">
        <f t="shared" ref="O353" si="158">(N354+N353)/2</f>
        <v>2.04</v>
      </c>
      <c r="P353" s="261">
        <f t="shared" ref="P353" si="159">(N354-N353)*100/O353</f>
        <v>0</v>
      </c>
    </row>
    <row r="354" spans="3:20">
      <c r="D354" s="258"/>
      <c r="E354" s="101">
        <v>40.004800000000003</v>
      </c>
      <c r="F354" s="101">
        <v>1.0249999999999999</v>
      </c>
      <c r="I354" s="101">
        <v>22.81</v>
      </c>
      <c r="J354" s="101">
        <v>96.28</v>
      </c>
      <c r="K354" s="121">
        <f t="shared" si="157"/>
        <v>20.002400000000002</v>
      </c>
      <c r="L354" s="122">
        <f t="shared" si="151"/>
        <v>4.4000000000000004</v>
      </c>
      <c r="M354" s="101">
        <v>0.90700000000000003</v>
      </c>
      <c r="N354" s="102">
        <f t="shared" si="152"/>
        <v>2.0379999999999998</v>
      </c>
      <c r="O354" s="292"/>
      <c r="P354" s="262"/>
    </row>
    <row r="355" spans="3:20">
      <c r="C355" s="101">
        <v>2.19</v>
      </c>
      <c r="D355" s="258" t="s">
        <v>961</v>
      </c>
      <c r="E355" s="101">
        <v>40.003100000000003</v>
      </c>
      <c r="F355" s="101">
        <v>1.0249999999999999</v>
      </c>
      <c r="I355" s="101">
        <v>23</v>
      </c>
      <c r="J355" s="101">
        <v>96.48</v>
      </c>
      <c r="K355" s="121">
        <f t="shared" ref="K355:K380" si="160">E355/200*100</f>
        <v>20.0016</v>
      </c>
      <c r="L355" s="122">
        <f t="shared" ref="L355:L362" si="161">K355*J355*I355/10000</f>
        <v>4.4000000000000004</v>
      </c>
      <c r="M355" s="101">
        <v>0.90700000000000003</v>
      </c>
      <c r="N355" s="102">
        <f t="shared" ref="N355:N358" si="162">1000*M355*F355/(K355*I355)</f>
        <v>2.0209999999999999</v>
      </c>
      <c r="O355" s="291">
        <f t="shared" ref="O355" si="163">(N356+N355)/2</f>
        <v>2.02</v>
      </c>
      <c r="P355" s="261">
        <f t="shared" ref="P355" si="164">(N356-N355)*100/O355</f>
        <v>-0.247524752475242</v>
      </c>
    </row>
    <row r="356" spans="3:20">
      <c r="D356" s="258"/>
      <c r="E356" s="101">
        <v>40.005499999999998</v>
      </c>
      <c r="F356" s="101">
        <v>1.0249999999999999</v>
      </c>
      <c r="I356" s="101">
        <v>23.1</v>
      </c>
      <c r="J356" s="101">
        <v>96.48</v>
      </c>
      <c r="K356" s="121">
        <f t="shared" si="160"/>
        <v>20.002800000000001</v>
      </c>
      <c r="L356" s="122">
        <f t="shared" si="161"/>
        <v>4.5</v>
      </c>
      <c r="M356" s="101">
        <v>0.90900000000000003</v>
      </c>
      <c r="N356" s="102">
        <f t="shared" si="162"/>
        <v>2.016</v>
      </c>
      <c r="O356" s="292"/>
      <c r="P356" s="262"/>
    </row>
    <row r="357" spans="3:20">
      <c r="C357" s="101">
        <v>3.28</v>
      </c>
      <c r="D357" s="258" t="s">
        <v>962</v>
      </c>
      <c r="E357" s="101">
        <v>40.0032</v>
      </c>
      <c r="F357" s="101">
        <v>1.0249999999999999</v>
      </c>
      <c r="I357" s="101">
        <v>21</v>
      </c>
      <c r="J357" s="101">
        <v>96.26</v>
      </c>
      <c r="K357" s="121">
        <f t="shared" si="160"/>
        <v>20.0016</v>
      </c>
      <c r="L357" s="122">
        <f t="shared" si="161"/>
        <v>4</v>
      </c>
      <c r="M357" s="101">
        <v>0.91200000000000003</v>
      </c>
      <c r="N357" s="102">
        <f t="shared" si="162"/>
        <v>2.226</v>
      </c>
      <c r="O357" s="291">
        <f>(N358+N357)/2</f>
        <v>2.2200000000000002</v>
      </c>
      <c r="P357" s="261">
        <f>(N358-N357)*100/O357</f>
        <v>-0.36036036036036101</v>
      </c>
    </row>
    <row r="358" spans="3:20">
      <c r="D358" s="258"/>
      <c r="E358" s="101">
        <v>40.002099999999999</v>
      </c>
      <c r="F358" s="101">
        <v>1.0249999999999999</v>
      </c>
      <c r="I358" s="101">
        <v>21.05</v>
      </c>
      <c r="J358" s="101">
        <v>96.26</v>
      </c>
      <c r="K358" s="121">
        <f t="shared" si="160"/>
        <v>20.001100000000001</v>
      </c>
      <c r="L358" s="122">
        <f t="shared" si="161"/>
        <v>4.0999999999999996</v>
      </c>
      <c r="M358" s="101">
        <v>0.91100000000000003</v>
      </c>
      <c r="N358" s="102">
        <f t="shared" si="162"/>
        <v>2.218</v>
      </c>
      <c r="O358" s="292"/>
      <c r="P358" s="262"/>
    </row>
    <row r="359" spans="3:20">
      <c r="D359" s="258" t="s">
        <v>963</v>
      </c>
      <c r="E359" s="101">
        <v>40.0032</v>
      </c>
      <c r="F359" s="101">
        <v>1.0249999999999999</v>
      </c>
      <c r="I359" s="101">
        <v>22.15</v>
      </c>
      <c r="J359" s="101">
        <v>96.15</v>
      </c>
      <c r="K359" s="121">
        <f t="shared" si="160"/>
        <v>20.0016</v>
      </c>
      <c r="L359" s="122">
        <f t="shared" si="161"/>
        <v>4.3</v>
      </c>
      <c r="M359" s="101">
        <v>0.90800000000000003</v>
      </c>
      <c r="N359" s="102">
        <f t="shared" ref="N359:N362" si="165">1000*M359*F359/(K359*I359)</f>
        <v>2.101</v>
      </c>
      <c r="O359" s="291">
        <f t="shared" ref="O359" si="166">(N360+N359)/2</f>
        <v>2.1</v>
      </c>
      <c r="P359" s="261">
        <f t="shared" ref="P359" si="167">(N360-N359)*100/O359</f>
        <v>-0.28571428571427498</v>
      </c>
      <c r="Q359" s="101">
        <v>2.1</v>
      </c>
    </row>
    <row r="360" spans="3:20">
      <c r="D360" s="258"/>
      <c r="E360" s="101">
        <v>40.009</v>
      </c>
      <c r="F360" s="101">
        <v>1.0249999999999999</v>
      </c>
      <c r="I360" s="101">
        <v>22.21</v>
      </c>
      <c r="J360" s="101">
        <v>96.15</v>
      </c>
      <c r="K360" s="121">
        <f t="shared" si="160"/>
        <v>20.0045</v>
      </c>
      <c r="L360" s="122">
        <f t="shared" si="161"/>
        <v>4.3</v>
      </c>
      <c r="M360" s="101">
        <v>0.90800000000000003</v>
      </c>
      <c r="N360" s="102">
        <f t="shared" si="165"/>
        <v>2.0950000000000002</v>
      </c>
      <c r="O360" s="292"/>
      <c r="P360" s="262"/>
    </row>
    <row r="361" spans="3:20">
      <c r="D361" s="258" t="s">
        <v>964</v>
      </c>
      <c r="E361" s="101">
        <v>40.005299999999998</v>
      </c>
      <c r="F361" s="101">
        <v>1.0249999999999999</v>
      </c>
      <c r="I361" s="101">
        <v>22.53</v>
      </c>
      <c r="J361" s="101">
        <v>96.2</v>
      </c>
      <c r="K361" s="121">
        <f t="shared" si="160"/>
        <v>20.002700000000001</v>
      </c>
      <c r="L361" s="122">
        <f t="shared" si="161"/>
        <v>4.3</v>
      </c>
      <c r="M361" s="101">
        <v>0.90800000000000003</v>
      </c>
      <c r="N361" s="102">
        <f t="shared" si="165"/>
        <v>2.0649999999999999</v>
      </c>
      <c r="O361" s="291">
        <f t="shared" ref="O361" si="168">(N362+N361)/2</f>
        <v>2.06</v>
      </c>
      <c r="P361" s="261">
        <f t="shared" ref="P361" si="169">(N362-N361)*100/O361</f>
        <v>-9.7087378640765998E-2</v>
      </c>
      <c r="Q361" s="101">
        <v>2.08</v>
      </c>
    </row>
    <row r="362" spans="3:20">
      <c r="D362" s="258"/>
      <c r="E362" s="101">
        <v>40.004800000000003</v>
      </c>
      <c r="F362" s="101">
        <v>1.0249999999999999</v>
      </c>
      <c r="I362" s="101">
        <v>22.55</v>
      </c>
      <c r="J362" s="101">
        <v>96.2</v>
      </c>
      <c r="K362" s="121">
        <f t="shared" si="160"/>
        <v>20.002400000000002</v>
      </c>
      <c r="L362" s="122">
        <f t="shared" si="161"/>
        <v>4.3</v>
      </c>
      <c r="M362" s="101">
        <v>0.90800000000000003</v>
      </c>
      <c r="N362" s="102">
        <f t="shared" si="165"/>
        <v>2.0630000000000002</v>
      </c>
      <c r="O362" s="292"/>
      <c r="P362" s="262"/>
    </row>
    <row r="363" spans="3:20">
      <c r="C363" s="101">
        <v>5.23</v>
      </c>
      <c r="D363" s="258" t="s">
        <v>965</v>
      </c>
      <c r="E363" s="101">
        <v>40.001800000000003</v>
      </c>
      <c r="F363" s="101">
        <v>1.0249999999999999</v>
      </c>
      <c r="I363" s="101">
        <v>19.95</v>
      </c>
      <c r="J363" s="101">
        <v>96.02</v>
      </c>
      <c r="K363" s="121">
        <f t="shared" si="160"/>
        <v>20.000900000000001</v>
      </c>
      <c r="L363" s="122">
        <f t="shared" ref="L363:L366" si="170">K363*J363*I363/10000</f>
        <v>3.8</v>
      </c>
      <c r="M363" s="101">
        <v>0.91500000000000004</v>
      </c>
      <c r="N363" s="102">
        <f t="shared" ref="N363:N364" si="171">1000*M363*F363/(K363*I363)</f>
        <v>2.35</v>
      </c>
      <c r="O363" s="291">
        <f t="shared" ref="O363" si="172">(N364+N363)/2</f>
        <v>2.35</v>
      </c>
      <c r="P363" s="261">
        <f t="shared" ref="P363" si="173">(N364-N363)*100/O363</f>
        <v>0.25531914893616098</v>
      </c>
      <c r="Q363" s="101">
        <v>2.35</v>
      </c>
      <c r="S363" s="106" t="s">
        <v>857</v>
      </c>
      <c r="T363" s="101" t="s">
        <v>858</v>
      </c>
    </row>
    <row r="364" spans="3:20">
      <c r="D364" s="258"/>
      <c r="E364" s="101">
        <v>40.005200000000002</v>
      </c>
      <c r="F364" s="101">
        <v>1.0249999999999999</v>
      </c>
      <c r="I364" s="101">
        <v>19.899999999999999</v>
      </c>
      <c r="J364" s="101">
        <v>96.02</v>
      </c>
      <c r="K364" s="121">
        <f t="shared" si="160"/>
        <v>20.002600000000001</v>
      </c>
      <c r="L364" s="122">
        <f t="shared" si="170"/>
        <v>3.8</v>
      </c>
      <c r="M364" s="101">
        <v>0.91500000000000004</v>
      </c>
      <c r="N364" s="102">
        <f t="shared" si="171"/>
        <v>2.3559999999999999</v>
      </c>
      <c r="O364" s="292"/>
      <c r="P364" s="262"/>
      <c r="S364" s="111">
        <v>3.5</v>
      </c>
      <c r="T364" s="101">
        <v>0.92</v>
      </c>
    </row>
    <row r="365" spans="3:20">
      <c r="C365" s="101">
        <v>5.28</v>
      </c>
      <c r="D365" s="258" t="s">
        <v>966</v>
      </c>
      <c r="E365" s="101">
        <v>40.006500000000003</v>
      </c>
      <c r="F365" s="101">
        <v>1.0249999999999999</v>
      </c>
      <c r="I365" s="101">
        <v>22.12</v>
      </c>
      <c r="J365" s="101">
        <v>96.2</v>
      </c>
      <c r="K365" s="121">
        <f t="shared" si="160"/>
        <v>20.003299999999999</v>
      </c>
      <c r="L365" s="122">
        <f t="shared" si="170"/>
        <v>4.3</v>
      </c>
      <c r="M365" s="101">
        <v>0.90800000000000003</v>
      </c>
      <c r="N365" s="102">
        <f t="shared" ref="N365:N366" si="174">1000*M365*F365/(K365*I365)</f>
        <v>2.1030000000000002</v>
      </c>
      <c r="O365" s="291">
        <f t="shared" ref="O365" si="175">(N366+N365)/2</f>
        <v>2.11</v>
      </c>
      <c r="P365" s="261">
        <f t="shared" ref="P365" si="176">(N366-N365)*100/O365</f>
        <v>0.56872037914691997</v>
      </c>
      <c r="Q365" s="101">
        <v>2.12</v>
      </c>
      <c r="S365" s="111">
        <v>3.6</v>
      </c>
      <c r="T365" s="101">
        <v>0.91900000000000004</v>
      </c>
    </row>
    <row r="366" spans="3:20">
      <c r="D366" s="258"/>
      <c r="E366" s="101">
        <v>40.002499999999998</v>
      </c>
      <c r="F366" s="101">
        <v>1.0249999999999999</v>
      </c>
      <c r="I366" s="101">
        <v>22.02</v>
      </c>
      <c r="J366" s="101">
        <v>96.2</v>
      </c>
      <c r="K366" s="121">
        <f t="shared" si="160"/>
        <v>20.001300000000001</v>
      </c>
      <c r="L366" s="122">
        <f t="shared" si="170"/>
        <v>4.2</v>
      </c>
      <c r="M366" s="101">
        <v>0.90900000000000003</v>
      </c>
      <c r="N366" s="102">
        <f t="shared" si="174"/>
        <v>2.1150000000000002</v>
      </c>
      <c r="O366" s="292"/>
      <c r="P366" s="262"/>
      <c r="S366" s="111">
        <v>3.7</v>
      </c>
      <c r="T366" s="101">
        <v>0.91700000000000004</v>
      </c>
    </row>
    <row r="367" spans="3:20">
      <c r="C367" s="101">
        <v>6.27</v>
      </c>
      <c r="D367" s="258" t="s">
        <v>967</v>
      </c>
      <c r="E367" s="101">
        <v>40.003599999999999</v>
      </c>
      <c r="F367" s="101">
        <v>1.0249999999999999</v>
      </c>
      <c r="I367" s="101">
        <v>21.4</v>
      </c>
      <c r="J367" s="101">
        <v>96.17</v>
      </c>
      <c r="K367" s="121">
        <f t="shared" si="160"/>
        <v>20.001799999999999</v>
      </c>
      <c r="L367" s="122">
        <f t="shared" ref="L367:L368" si="177">K367*J367*I367/10000</f>
        <v>4.0999999999999996</v>
      </c>
      <c r="M367" s="101">
        <v>0.91100000000000003</v>
      </c>
      <c r="N367" s="102">
        <f t="shared" ref="N367:N368" si="178">1000*M367*F367/(K367*I367)</f>
        <v>2.1819999999999999</v>
      </c>
      <c r="O367" s="291">
        <f t="shared" ref="O367" si="179">(N368+N367)/2</f>
        <v>2.19</v>
      </c>
      <c r="P367" s="261">
        <f t="shared" ref="P367" si="180">(N368-N367)*100/O367</f>
        <v>0.45662100456622101</v>
      </c>
      <c r="S367" s="111">
        <v>3.8</v>
      </c>
      <c r="T367" s="101">
        <v>0.91500000000000004</v>
      </c>
    </row>
    <row r="368" spans="3:20">
      <c r="D368" s="258"/>
      <c r="E368" s="101">
        <v>40.002800000000001</v>
      </c>
      <c r="F368" s="101">
        <v>1.0249999999999999</v>
      </c>
      <c r="I368" s="101">
        <v>21.3</v>
      </c>
      <c r="J368" s="101">
        <v>96.17</v>
      </c>
      <c r="K368" s="121">
        <f t="shared" si="160"/>
        <v>20.0014</v>
      </c>
      <c r="L368" s="122">
        <f t="shared" si="177"/>
        <v>4.0999999999999996</v>
      </c>
      <c r="M368" s="101">
        <v>0.91100000000000003</v>
      </c>
      <c r="N368" s="102">
        <f t="shared" si="178"/>
        <v>2.1920000000000002</v>
      </c>
      <c r="O368" s="292"/>
      <c r="P368" s="262"/>
      <c r="S368" s="111">
        <v>3.9</v>
      </c>
      <c r="T368" s="101">
        <v>0.91400000000000003</v>
      </c>
    </row>
    <row r="369" spans="3:20">
      <c r="C369" s="101">
        <v>7.15</v>
      </c>
      <c r="D369" s="258" t="s">
        <v>968</v>
      </c>
      <c r="E369" s="101">
        <v>40.0032</v>
      </c>
      <c r="F369" s="101">
        <v>1.0249999999999999</v>
      </c>
      <c r="I369" s="101">
        <v>20.9</v>
      </c>
      <c r="J369" s="101">
        <v>95.79</v>
      </c>
      <c r="K369" s="121">
        <f t="shared" si="160"/>
        <v>20.0016</v>
      </c>
      <c r="L369" s="122">
        <f t="shared" ref="L369:L374" si="181">K369*J369*I369/10000</f>
        <v>4</v>
      </c>
      <c r="M369" s="101">
        <v>0.91200000000000003</v>
      </c>
      <c r="N369" s="102">
        <f t="shared" ref="N369:N372" si="182">1000*M369*F369/(K369*I369)</f>
        <v>2.2360000000000002</v>
      </c>
      <c r="O369" s="291">
        <f t="shared" ref="O369" si="183">(N370+N369)/2</f>
        <v>2.2400000000000002</v>
      </c>
      <c r="P369" s="261">
        <f t="shared" ref="P369" si="184">(N370-N369)*100/O369</f>
        <v>0.491071428571414</v>
      </c>
      <c r="S369" s="111">
        <v>4</v>
      </c>
      <c r="T369" s="101">
        <v>0.91200000000000003</v>
      </c>
    </row>
    <row r="370" spans="3:20">
      <c r="D370" s="258"/>
      <c r="E370" s="101">
        <v>40.002499999999998</v>
      </c>
      <c r="F370" s="101">
        <v>1.0249999999999999</v>
      </c>
      <c r="I370" s="101">
        <v>20.8</v>
      </c>
      <c r="J370" s="101">
        <v>95.79</v>
      </c>
      <c r="K370" s="121">
        <f t="shared" si="160"/>
        <v>20.001300000000001</v>
      </c>
      <c r="L370" s="122">
        <f t="shared" si="181"/>
        <v>4</v>
      </c>
      <c r="M370" s="101">
        <v>0.91200000000000003</v>
      </c>
      <c r="N370" s="102">
        <f t="shared" si="182"/>
        <v>2.2469999999999999</v>
      </c>
      <c r="O370" s="292"/>
      <c r="P370" s="262"/>
      <c r="S370" s="112">
        <v>4.0999999999999996</v>
      </c>
      <c r="T370" s="101">
        <v>0.91100000000000003</v>
      </c>
    </row>
    <row r="371" spans="3:20">
      <c r="C371" s="101">
        <v>7.17</v>
      </c>
      <c r="D371" s="258" t="s">
        <v>969</v>
      </c>
      <c r="E371" s="101">
        <v>40.003900000000002</v>
      </c>
      <c r="F371" s="101">
        <v>1.0249999999999999</v>
      </c>
      <c r="I371" s="101">
        <v>22.32</v>
      </c>
      <c r="J371" s="101">
        <v>95.84</v>
      </c>
      <c r="K371" s="121">
        <f t="shared" si="160"/>
        <v>20.001999999999999</v>
      </c>
      <c r="L371" s="122">
        <f t="shared" si="181"/>
        <v>4.3</v>
      </c>
      <c r="M371" s="101">
        <v>0.90800000000000003</v>
      </c>
      <c r="N371" s="102">
        <f t="shared" si="182"/>
        <v>2.085</v>
      </c>
      <c r="O371" s="291">
        <f t="shared" ref="O371" si="185">(N372+N371)/2</f>
        <v>2.08</v>
      </c>
      <c r="P371" s="261">
        <f t="shared" ref="P371" si="186">(N372-N371)*100/O371</f>
        <v>-0.14423076923077499</v>
      </c>
      <c r="S371" s="112">
        <v>4.2</v>
      </c>
      <c r="T371" s="101">
        <v>0.90900000000000003</v>
      </c>
    </row>
    <row r="372" spans="3:20">
      <c r="D372" s="258"/>
      <c r="E372" s="101">
        <v>40.001100000000001</v>
      </c>
      <c r="F372" s="101">
        <v>1.0249999999999999</v>
      </c>
      <c r="I372" s="101">
        <v>22.35</v>
      </c>
      <c r="J372" s="101">
        <v>95.84</v>
      </c>
      <c r="K372" s="121">
        <f t="shared" si="160"/>
        <v>20.000599999999999</v>
      </c>
      <c r="L372" s="122">
        <f t="shared" si="181"/>
        <v>4.3</v>
      </c>
      <c r="M372" s="101">
        <v>0.90800000000000003</v>
      </c>
      <c r="N372" s="102">
        <f t="shared" si="182"/>
        <v>2.0819999999999999</v>
      </c>
      <c r="O372" s="292"/>
      <c r="P372" s="262"/>
      <c r="S372" s="112">
        <v>4.3</v>
      </c>
      <c r="T372" s="101">
        <v>0.90800000000000003</v>
      </c>
    </row>
    <row r="373" spans="3:20">
      <c r="C373" s="101">
        <v>7.22</v>
      </c>
      <c r="D373" s="258" t="s">
        <v>970</v>
      </c>
      <c r="E373" s="101">
        <v>40.001800000000003</v>
      </c>
      <c r="F373" s="101">
        <v>1.0249999999999999</v>
      </c>
      <c r="I373" s="101">
        <v>22.65</v>
      </c>
      <c r="J373" s="101">
        <v>96.01</v>
      </c>
      <c r="K373" s="121">
        <f t="shared" si="160"/>
        <v>20.000900000000001</v>
      </c>
      <c r="L373" s="122">
        <f t="shared" si="181"/>
        <v>4.3</v>
      </c>
      <c r="M373" s="101">
        <v>0.90800000000000003</v>
      </c>
      <c r="N373" s="102">
        <f t="shared" ref="N373:N374" si="187">1000*M373*F373/(K373*I373)</f>
        <v>2.0539999999999998</v>
      </c>
      <c r="O373" s="291">
        <f t="shared" ref="O373" si="188">(N374+N373)/2</f>
        <v>2.06</v>
      </c>
      <c r="P373" s="261">
        <f t="shared" ref="P373" si="189">(N374-N373)*100/O373</f>
        <v>0.24271844660195799</v>
      </c>
      <c r="S373" s="112">
        <v>4.4000000000000004</v>
      </c>
      <c r="T373" s="101">
        <v>0.90700000000000003</v>
      </c>
    </row>
    <row r="374" spans="3:20">
      <c r="D374" s="258"/>
      <c r="E374" s="101">
        <v>40.002600000000001</v>
      </c>
      <c r="F374" s="101">
        <v>1.0249999999999999</v>
      </c>
      <c r="I374" s="101">
        <v>22.6</v>
      </c>
      <c r="J374" s="101">
        <v>96.01</v>
      </c>
      <c r="K374" s="121">
        <f t="shared" si="160"/>
        <v>20.001300000000001</v>
      </c>
      <c r="L374" s="122">
        <f t="shared" si="181"/>
        <v>4.3</v>
      </c>
      <c r="M374" s="101">
        <v>0.90800000000000003</v>
      </c>
      <c r="N374" s="102">
        <f t="shared" si="187"/>
        <v>2.0590000000000002</v>
      </c>
      <c r="O374" s="292"/>
      <c r="P374" s="262"/>
      <c r="S374" s="112">
        <v>4.5</v>
      </c>
      <c r="T374" s="101">
        <v>0.90600000000000003</v>
      </c>
    </row>
    <row r="375" spans="3:20">
      <c r="C375" s="101">
        <v>9.17</v>
      </c>
      <c r="D375" s="258" t="s">
        <v>971</v>
      </c>
      <c r="E375" s="101">
        <v>40.0015</v>
      </c>
      <c r="F375" s="101">
        <v>1.0249999999999999</v>
      </c>
      <c r="I375" s="101">
        <v>14.8</v>
      </c>
      <c r="J375" s="101">
        <v>93.05</v>
      </c>
      <c r="K375" s="121">
        <f t="shared" si="160"/>
        <v>20.000800000000002</v>
      </c>
      <c r="L375" s="122">
        <f t="shared" ref="L375:L376" si="190">K375*J375*I375/10000</f>
        <v>2.8</v>
      </c>
      <c r="M375" s="101">
        <v>0.93200000000000005</v>
      </c>
      <c r="N375" s="102">
        <f t="shared" ref="N375:N376" si="191">1000*M375*F375/(K375*I375)</f>
        <v>3.2269999999999999</v>
      </c>
      <c r="O375" s="291">
        <f t="shared" ref="O375" si="192">(N376+N375)/2</f>
        <v>3.21</v>
      </c>
      <c r="P375" s="261">
        <f t="shared" ref="P375" si="193">(N376-N375)*100/O375</f>
        <v>-1.33956386292834</v>
      </c>
      <c r="S375" s="112">
        <v>4.5999999999999996</v>
      </c>
      <c r="T375" s="101">
        <v>0.90400000000000003</v>
      </c>
    </row>
    <row r="376" spans="3:20">
      <c r="D376" s="258"/>
      <c r="E376" s="101">
        <v>40.003300000000003</v>
      </c>
      <c r="F376" s="101">
        <v>1.0249999999999999</v>
      </c>
      <c r="I376" s="101">
        <v>15</v>
      </c>
      <c r="J376" s="101">
        <v>93.05</v>
      </c>
      <c r="K376" s="121">
        <f t="shared" si="160"/>
        <v>20.0017</v>
      </c>
      <c r="L376" s="122">
        <f t="shared" si="190"/>
        <v>2.8</v>
      </c>
      <c r="M376" s="101">
        <v>0.93200000000000005</v>
      </c>
      <c r="N376" s="102">
        <f t="shared" si="191"/>
        <v>3.1840000000000002</v>
      </c>
      <c r="O376" s="292"/>
      <c r="P376" s="262"/>
      <c r="S376" s="112">
        <v>4.6999999999999904</v>
      </c>
      <c r="T376" s="101">
        <v>0.90300000000000002</v>
      </c>
    </row>
    <row r="377" spans="3:20">
      <c r="C377" s="101">
        <v>10.210000000000001</v>
      </c>
      <c r="D377" s="258" t="s">
        <v>972</v>
      </c>
      <c r="E377" s="101">
        <v>40.006500000000003</v>
      </c>
      <c r="F377" s="101">
        <v>1.0249999999999999</v>
      </c>
      <c r="I377" s="101">
        <v>19.05</v>
      </c>
      <c r="J377" s="101">
        <v>95.35</v>
      </c>
      <c r="K377" s="121">
        <f t="shared" si="160"/>
        <v>20.003299999999999</v>
      </c>
      <c r="L377" s="122">
        <f t="shared" ref="L377:L378" si="194">K377*J377*I377/10000</f>
        <v>3.6</v>
      </c>
      <c r="M377" s="101">
        <v>0.91900000000000004</v>
      </c>
      <c r="N377" s="102">
        <f t="shared" ref="N377:N378" si="195">1000*M377*F377/(K377*I377)</f>
        <v>2.472</v>
      </c>
      <c r="O377" s="291">
        <f t="shared" ref="O377" si="196">(N378+N377)/2</f>
        <v>2.4700000000000002</v>
      </c>
      <c r="P377" s="261">
        <f t="shared" ref="P377" si="197">(N378-N377)*100/O377</f>
        <v>-0.32388663967611397</v>
      </c>
      <c r="S377" s="112">
        <v>4.7999999999999901</v>
      </c>
      <c r="T377" s="101">
        <v>0.90200000000000002</v>
      </c>
    </row>
    <row r="378" spans="3:20">
      <c r="D378" s="258"/>
      <c r="E378" s="101">
        <v>40.005699999999997</v>
      </c>
      <c r="F378" s="101">
        <v>1.0249999999999999</v>
      </c>
      <c r="I378" s="101">
        <v>19.11</v>
      </c>
      <c r="J378" s="101">
        <v>95.35</v>
      </c>
      <c r="K378" s="121">
        <f t="shared" si="160"/>
        <v>20.0029</v>
      </c>
      <c r="L378" s="122">
        <f t="shared" si="194"/>
        <v>3.6</v>
      </c>
      <c r="M378" s="101">
        <v>0.91900000000000004</v>
      </c>
      <c r="N378" s="102">
        <f t="shared" si="195"/>
        <v>2.464</v>
      </c>
      <c r="O378" s="292"/>
      <c r="P378" s="262"/>
      <c r="S378" s="112">
        <v>4.8999999999999897</v>
      </c>
      <c r="T378" s="101">
        <v>0.90100000000000002</v>
      </c>
    </row>
    <row r="379" spans="3:20">
      <c r="C379" s="101">
        <v>11.17</v>
      </c>
      <c r="D379" s="258" t="s">
        <v>973</v>
      </c>
      <c r="E379" s="101">
        <v>40.0032</v>
      </c>
      <c r="F379" s="101">
        <v>1.0249999999999999</v>
      </c>
      <c r="I379" s="101">
        <v>22.03</v>
      </c>
      <c r="J379" s="101">
        <v>96.12</v>
      </c>
      <c r="K379" s="121">
        <f t="shared" si="160"/>
        <v>20.0016</v>
      </c>
      <c r="L379" s="122">
        <f t="shared" ref="L379:L380" si="198">K379*J379*I379/10000</f>
        <v>4.2</v>
      </c>
      <c r="M379" s="101">
        <v>0.90900000000000003</v>
      </c>
      <c r="N379" s="102">
        <f t="shared" ref="N379:N380" si="199">1000*M379*F379/(K379*I379)</f>
        <v>2.1150000000000002</v>
      </c>
      <c r="O379" s="291">
        <f t="shared" ref="O379" si="200">(N380+N379)/2</f>
        <v>2.12</v>
      </c>
      <c r="P379" s="261">
        <f t="shared" ref="P379" si="201">(N380-N379)*100/O379</f>
        <v>0.18867924528301899</v>
      </c>
      <c r="Q379" s="101">
        <v>2.14</v>
      </c>
      <c r="S379" s="112">
        <v>5.1999999999999904</v>
      </c>
      <c r="T379" s="101">
        <v>0.89700000000000002</v>
      </c>
    </row>
    <row r="380" spans="3:20">
      <c r="D380" s="258"/>
      <c r="E380" s="101">
        <v>40.009799999999998</v>
      </c>
      <c r="F380" s="101">
        <v>1.0249999999999999</v>
      </c>
      <c r="I380" s="101">
        <v>21.98</v>
      </c>
      <c r="J380" s="101">
        <v>96.12</v>
      </c>
      <c r="K380" s="121">
        <f t="shared" si="160"/>
        <v>20.004899999999999</v>
      </c>
      <c r="L380" s="122">
        <f t="shared" si="198"/>
        <v>4.2</v>
      </c>
      <c r="M380" s="101">
        <v>0.90900000000000003</v>
      </c>
      <c r="N380" s="102">
        <f t="shared" si="199"/>
        <v>2.1190000000000002</v>
      </c>
      <c r="O380" s="292"/>
      <c r="P380" s="262"/>
      <c r="S380" s="112">
        <v>5.2999999999999901</v>
      </c>
      <c r="T380" s="101">
        <v>0.89600000000000002</v>
      </c>
    </row>
    <row r="381" spans="3:20">
      <c r="C381" s="101">
        <v>11.27</v>
      </c>
      <c r="D381" s="258" t="s">
        <v>974</v>
      </c>
      <c r="E381" s="101">
        <v>40.0032</v>
      </c>
      <c r="F381" s="101">
        <v>1.0249999999999999</v>
      </c>
      <c r="I381" s="101">
        <v>19.52</v>
      </c>
      <c r="J381" s="101">
        <v>96.3</v>
      </c>
      <c r="K381" s="121">
        <f t="shared" ref="K381:K384" si="202">E381/200*100</f>
        <v>20.0016</v>
      </c>
      <c r="L381" s="122">
        <f t="shared" ref="L381:L384" si="203">K381*J381*I381/10000</f>
        <v>3.8</v>
      </c>
      <c r="M381" s="101">
        <v>0.91500000000000004</v>
      </c>
      <c r="N381" s="102">
        <f t="shared" ref="N381:N384" si="204">1000*M381*F381/(K381*I381)</f>
        <v>2.4020000000000001</v>
      </c>
      <c r="O381" s="291">
        <f t="shared" ref="O381" si="205">(N382+N381)/2</f>
        <v>2.4</v>
      </c>
      <c r="P381" s="304">
        <f t="shared" ref="P381" si="206">(N382-N381)*100/O381</f>
        <v>-0.13</v>
      </c>
      <c r="Q381" s="101">
        <v>2.4</v>
      </c>
      <c r="S381" s="112">
        <v>5.3999999999999897</v>
      </c>
      <c r="T381" s="101">
        <v>0.89500000000000002</v>
      </c>
    </row>
    <row r="382" spans="3:20">
      <c r="D382" s="258"/>
      <c r="E382" s="101">
        <v>40.0015</v>
      </c>
      <c r="F382" s="101">
        <v>1.0249999999999999</v>
      </c>
      <c r="I382" s="101">
        <v>19.55</v>
      </c>
      <c r="J382" s="101">
        <v>96.3</v>
      </c>
      <c r="K382" s="121">
        <f t="shared" si="202"/>
        <v>20.000800000000002</v>
      </c>
      <c r="L382" s="122">
        <f t="shared" si="203"/>
        <v>3.8</v>
      </c>
      <c r="M382" s="101">
        <v>0.91500000000000004</v>
      </c>
      <c r="N382" s="102">
        <f t="shared" si="204"/>
        <v>2.399</v>
      </c>
      <c r="O382" s="292"/>
      <c r="P382" s="305"/>
      <c r="S382" s="112">
        <v>5.4999999999999902</v>
      </c>
      <c r="T382" s="101">
        <v>0.89300000000000002</v>
      </c>
    </row>
    <row r="383" spans="3:20">
      <c r="C383" s="101">
        <v>1.5</v>
      </c>
      <c r="D383" s="258" t="s">
        <v>975</v>
      </c>
      <c r="E383" s="101">
        <v>40.0032</v>
      </c>
      <c r="F383" s="101">
        <v>1.0249999999999999</v>
      </c>
      <c r="I383" s="101">
        <v>21.03</v>
      </c>
      <c r="J383" s="101">
        <v>96.12</v>
      </c>
      <c r="K383" s="121">
        <f t="shared" si="202"/>
        <v>20.0016</v>
      </c>
      <c r="L383" s="122">
        <f t="shared" si="203"/>
        <v>4</v>
      </c>
      <c r="M383" s="101">
        <v>0.91200000000000003</v>
      </c>
      <c r="N383" s="102">
        <f t="shared" si="204"/>
        <v>2.222</v>
      </c>
      <c r="O383" s="291">
        <f t="shared" ref="O383" si="207">(N384+N383)/2</f>
        <v>2.2000000000000002</v>
      </c>
      <c r="P383" s="261">
        <f t="shared" ref="P383" si="208">(N384-N383)*100/O383</f>
        <v>-1.63636363636364</v>
      </c>
      <c r="S383" s="112">
        <v>5.5999999999999899</v>
      </c>
      <c r="T383" s="101">
        <v>0.89200000000000002</v>
      </c>
    </row>
    <row r="384" spans="3:20">
      <c r="D384" s="258"/>
      <c r="E384" s="101">
        <v>40.009799999999998</v>
      </c>
      <c r="F384" s="101">
        <v>1.0249999999999999</v>
      </c>
      <c r="I384" s="101">
        <v>21.35</v>
      </c>
      <c r="J384" s="101">
        <v>96.12</v>
      </c>
      <c r="K384" s="121">
        <f t="shared" si="202"/>
        <v>20.004899999999999</v>
      </c>
      <c r="L384" s="122">
        <f t="shared" si="203"/>
        <v>4.0999999999999996</v>
      </c>
      <c r="M384" s="101">
        <v>0.91100000000000003</v>
      </c>
      <c r="N384" s="102">
        <f t="shared" si="204"/>
        <v>2.1859999999999999</v>
      </c>
      <c r="O384" s="292"/>
      <c r="P384" s="262"/>
      <c r="S384" s="112">
        <v>5.6999999999999904</v>
      </c>
      <c r="T384" s="101">
        <v>0.89100000000000001</v>
      </c>
    </row>
    <row r="385" spans="3:21">
      <c r="C385" s="101">
        <v>1.8</v>
      </c>
      <c r="D385" s="258" t="s">
        <v>976</v>
      </c>
      <c r="E385" s="101">
        <v>40.002499999999998</v>
      </c>
      <c r="F385" s="101">
        <v>1.0249999999999999</v>
      </c>
      <c r="I385" s="101">
        <v>20.45</v>
      </c>
      <c r="J385" s="101">
        <v>95.65</v>
      </c>
      <c r="K385" s="121">
        <f t="shared" ref="K385:K392" si="209">E385/200*100</f>
        <v>20.001300000000001</v>
      </c>
      <c r="L385" s="122">
        <f t="shared" ref="L385:L392" si="210">K385*J385*I385/10000</f>
        <v>3.9</v>
      </c>
      <c r="M385" s="101">
        <v>0.91400000000000003</v>
      </c>
      <c r="N385" s="102">
        <f t="shared" ref="N385:N392" si="211">1000*M385*F385/(K385*I385)</f>
        <v>2.29</v>
      </c>
      <c r="O385" s="291">
        <f t="shared" ref="O385" si="212">(N386+N385)/2</f>
        <v>2.29</v>
      </c>
      <c r="P385" s="261">
        <f t="shared" ref="P385" si="213">(N386-N385)*100/O385</f>
        <v>0.26200873362444499</v>
      </c>
      <c r="Q385" s="101">
        <v>2.29</v>
      </c>
      <c r="S385" s="112">
        <v>5.7999999999999901</v>
      </c>
      <c r="T385" s="101">
        <v>0.89</v>
      </c>
      <c r="U385" s="159"/>
    </row>
    <row r="386" spans="3:21">
      <c r="D386" s="258"/>
      <c r="E386" s="101">
        <v>40.006500000000003</v>
      </c>
      <c r="F386" s="101">
        <v>1.0249999999999999</v>
      </c>
      <c r="I386" s="101">
        <v>20.399999999999999</v>
      </c>
      <c r="J386" s="101">
        <v>95.65</v>
      </c>
      <c r="K386" s="121">
        <f t="shared" si="209"/>
        <v>20.003299999999999</v>
      </c>
      <c r="L386" s="122">
        <f t="shared" si="210"/>
        <v>3.9</v>
      </c>
      <c r="M386" s="101">
        <v>0.91400000000000003</v>
      </c>
      <c r="N386" s="102">
        <f t="shared" si="211"/>
        <v>2.2959999999999998</v>
      </c>
      <c r="O386" s="292"/>
      <c r="P386" s="262"/>
      <c r="S386" s="112">
        <v>5.8999999999999897</v>
      </c>
      <c r="T386" s="101">
        <v>0.88800000000000001</v>
      </c>
    </row>
    <row r="387" spans="3:21">
      <c r="C387" s="101">
        <v>3.12</v>
      </c>
      <c r="D387" s="258" t="s">
        <v>977</v>
      </c>
      <c r="E387" s="101">
        <v>40.0032</v>
      </c>
      <c r="F387" s="101">
        <v>1.0249999999999999</v>
      </c>
      <c r="I387" s="101">
        <v>18.32</v>
      </c>
      <c r="J387" s="101">
        <v>98.36</v>
      </c>
      <c r="K387" s="121">
        <f t="shared" si="209"/>
        <v>20.0016</v>
      </c>
      <c r="L387" s="122">
        <f t="shared" si="210"/>
        <v>3.6</v>
      </c>
      <c r="M387" s="101">
        <v>0.91900000000000004</v>
      </c>
      <c r="N387" s="102">
        <f t="shared" si="211"/>
        <v>2.5710000000000002</v>
      </c>
      <c r="O387" s="291">
        <f t="shared" ref="O387" si="214">(N388+N387)/2</f>
        <v>2.58</v>
      </c>
      <c r="P387" s="304">
        <f t="shared" ref="P387" si="215">(N388-N387)*100/O387</f>
        <v>0.39</v>
      </c>
      <c r="Q387" s="101">
        <v>2.58</v>
      </c>
      <c r="S387" s="112">
        <v>5.9999999999999902</v>
      </c>
      <c r="T387" s="101">
        <v>0.88700000000000001</v>
      </c>
    </row>
    <row r="388" spans="3:21">
      <c r="D388" s="258"/>
      <c r="E388" s="101">
        <v>40.0015</v>
      </c>
      <c r="F388" s="101">
        <v>1.0249999999999999</v>
      </c>
      <c r="I388" s="101">
        <v>18.25</v>
      </c>
      <c r="J388" s="101">
        <v>98.36</v>
      </c>
      <c r="K388" s="121">
        <f t="shared" si="209"/>
        <v>20.000800000000002</v>
      </c>
      <c r="L388" s="122">
        <f t="shared" si="210"/>
        <v>3.6</v>
      </c>
      <c r="M388" s="101">
        <v>0.91900000000000004</v>
      </c>
      <c r="N388" s="102">
        <f t="shared" si="211"/>
        <v>2.581</v>
      </c>
      <c r="O388" s="292"/>
      <c r="P388" s="305"/>
      <c r="S388" s="113">
        <v>6.0999999999999899</v>
      </c>
      <c r="T388" s="101">
        <v>0.88600000000000001</v>
      </c>
    </row>
    <row r="389" spans="3:21">
      <c r="C389" s="101">
        <v>3.18</v>
      </c>
      <c r="D389" s="288" t="s">
        <v>978</v>
      </c>
      <c r="E389" s="101">
        <v>40.001199999999997</v>
      </c>
      <c r="F389" s="101">
        <v>1.0249999999999999</v>
      </c>
      <c r="I389" s="101">
        <v>10</v>
      </c>
      <c r="J389" s="101">
        <v>96.3</v>
      </c>
      <c r="K389" s="121">
        <f t="shared" si="209"/>
        <v>20.000599999999999</v>
      </c>
      <c r="L389" s="122">
        <f t="shared" si="210"/>
        <v>1.9</v>
      </c>
      <c r="M389" s="101">
        <v>0.91500000000000004</v>
      </c>
      <c r="N389" s="102">
        <f t="shared" si="211"/>
        <v>4.6890000000000001</v>
      </c>
      <c r="O389" s="291">
        <f t="shared" ref="O389" si="216">(N390+N389)/2</f>
        <v>3.54</v>
      </c>
      <c r="P389" s="304">
        <f t="shared" ref="P389" si="217">(N390-N389)*100/O389</f>
        <v>-64.69</v>
      </c>
      <c r="Q389" s="101">
        <v>13.1</v>
      </c>
      <c r="R389" s="101">
        <v>80</v>
      </c>
      <c r="S389" s="113">
        <v>6.1999999999999904</v>
      </c>
      <c r="T389" s="101">
        <v>0.88500000000000001</v>
      </c>
    </row>
    <row r="390" spans="3:21">
      <c r="D390" s="258"/>
      <c r="E390" s="101">
        <v>40.0015</v>
      </c>
      <c r="F390" s="101">
        <v>1.0249999999999999</v>
      </c>
      <c r="I390" s="101">
        <v>19.55</v>
      </c>
      <c r="J390" s="101">
        <v>96.3</v>
      </c>
      <c r="K390" s="121">
        <f t="shared" si="209"/>
        <v>20.000800000000002</v>
      </c>
      <c r="L390" s="122">
        <f t="shared" si="210"/>
        <v>3.8</v>
      </c>
      <c r="M390" s="101">
        <v>0.91500000000000004</v>
      </c>
      <c r="N390" s="102">
        <f t="shared" si="211"/>
        <v>2.399</v>
      </c>
      <c r="O390" s="292"/>
      <c r="P390" s="305"/>
      <c r="S390" s="113">
        <v>6.2999999999999901</v>
      </c>
      <c r="T390" s="101">
        <v>0.88400000000000001</v>
      </c>
    </row>
    <row r="391" spans="3:21">
      <c r="D391" s="288" t="s">
        <v>979</v>
      </c>
      <c r="E391" s="101">
        <v>40.0032</v>
      </c>
      <c r="F391" s="101">
        <v>1.0249999999999999</v>
      </c>
      <c r="I391" s="101">
        <v>21.03</v>
      </c>
      <c r="J391" s="101">
        <v>96.12</v>
      </c>
      <c r="K391" s="121">
        <f t="shared" si="209"/>
        <v>20.0016</v>
      </c>
      <c r="L391" s="122">
        <f t="shared" si="210"/>
        <v>4</v>
      </c>
      <c r="M391" s="101">
        <v>0.91200000000000003</v>
      </c>
      <c r="N391" s="102">
        <f t="shared" si="211"/>
        <v>2.222</v>
      </c>
      <c r="O391" s="291">
        <f t="shared" ref="O391" si="218">(N392+N391)/2</f>
        <v>2.2000000000000002</v>
      </c>
      <c r="P391" s="261">
        <f t="shared" ref="P391" si="219">(N392-N391)*100/O391</f>
        <v>-1.5909090909090999</v>
      </c>
      <c r="Q391" s="101">
        <v>15.1</v>
      </c>
      <c r="R391" s="101">
        <v>77.599999999999994</v>
      </c>
      <c r="S391" s="113">
        <v>6.3999999999999897</v>
      </c>
      <c r="T391" s="101">
        <v>0.88300000000000001</v>
      </c>
    </row>
    <row r="392" spans="3:21">
      <c r="D392" s="258"/>
      <c r="E392" s="101">
        <v>40.002699999999997</v>
      </c>
      <c r="F392" s="101">
        <v>1.0249999999999999</v>
      </c>
      <c r="I392" s="101">
        <v>21.35</v>
      </c>
      <c r="J392" s="101">
        <v>96.12</v>
      </c>
      <c r="K392" s="121">
        <f t="shared" si="209"/>
        <v>20.0014</v>
      </c>
      <c r="L392" s="122">
        <f t="shared" si="210"/>
        <v>4.0999999999999996</v>
      </c>
      <c r="M392" s="101">
        <v>0.91100000000000003</v>
      </c>
      <c r="N392" s="102">
        <f t="shared" si="211"/>
        <v>2.1869999999999998</v>
      </c>
      <c r="O392" s="292"/>
      <c r="P392" s="262"/>
      <c r="S392" s="113">
        <v>6.4999999999999902</v>
      </c>
      <c r="T392" s="101">
        <v>0.88200000000000001</v>
      </c>
    </row>
    <row r="393" spans="3:21">
      <c r="D393" s="288" t="s">
        <v>980</v>
      </c>
      <c r="E393" s="101">
        <v>40.002499999999998</v>
      </c>
      <c r="F393" s="101">
        <v>1.0249999999999999</v>
      </c>
      <c r="I393" s="101">
        <v>20.45</v>
      </c>
      <c r="J393" s="101">
        <v>95.65</v>
      </c>
      <c r="K393" s="121">
        <f t="shared" ref="K393:K408" si="220">E393/200*100</f>
        <v>20.001300000000001</v>
      </c>
      <c r="L393" s="122">
        <f t="shared" ref="L393:L408" si="221">K393*J393*I393/10000</f>
        <v>3.9</v>
      </c>
      <c r="M393" s="101">
        <v>0.91400000000000003</v>
      </c>
      <c r="N393" s="102">
        <f t="shared" ref="N393:N408" si="222">1000*M393*F393/(K393*I393)</f>
        <v>2.29</v>
      </c>
      <c r="O393" s="291">
        <f t="shared" ref="O393" si="223">(N394+N393)/2</f>
        <v>2.29</v>
      </c>
      <c r="P393" s="261">
        <f t="shared" ref="P393" si="224">(N394-N393)*100/O393</f>
        <v>0.26200873362444499</v>
      </c>
      <c r="Q393" s="101">
        <v>13.2</v>
      </c>
      <c r="R393" s="101">
        <v>81.2</v>
      </c>
      <c r="S393" s="113">
        <v>6.5999999999999899</v>
      </c>
      <c r="T393" s="101">
        <v>0.88</v>
      </c>
    </row>
    <row r="394" spans="3:21">
      <c r="D394" s="258"/>
      <c r="E394" s="101">
        <v>40.001899999999999</v>
      </c>
      <c r="F394" s="101">
        <v>1.0249999999999999</v>
      </c>
      <c r="I394" s="101">
        <v>20.399999999999999</v>
      </c>
      <c r="J394" s="101">
        <v>95.65</v>
      </c>
      <c r="K394" s="121">
        <f t="shared" si="220"/>
        <v>20.001000000000001</v>
      </c>
      <c r="L394" s="122">
        <f t="shared" si="221"/>
        <v>3.9</v>
      </c>
      <c r="M394" s="101">
        <v>0.91400000000000003</v>
      </c>
      <c r="N394" s="102">
        <f t="shared" si="222"/>
        <v>2.2959999999999998</v>
      </c>
      <c r="O394" s="292"/>
      <c r="P394" s="262"/>
      <c r="S394" s="113">
        <v>6.6999999999999904</v>
      </c>
      <c r="T394" s="101">
        <v>0.879</v>
      </c>
    </row>
    <row r="395" spans="3:21">
      <c r="D395" s="288" t="s">
        <v>981</v>
      </c>
      <c r="E395" s="101">
        <v>40.002099999999999</v>
      </c>
      <c r="F395" s="101">
        <v>1.0249999999999999</v>
      </c>
      <c r="I395" s="101">
        <v>18.32</v>
      </c>
      <c r="J395" s="101">
        <v>98.36</v>
      </c>
      <c r="K395" s="121">
        <f t="shared" si="220"/>
        <v>20.001100000000001</v>
      </c>
      <c r="L395" s="122">
        <f t="shared" si="221"/>
        <v>3.6</v>
      </c>
      <c r="M395" s="101">
        <v>0.91900000000000004</v>
      </c>
      <c r="N395" s="102">
        <f t="shared" si="222"/>
        <v>2.5710000000000002</v>
      </c>
      <c r="O395" s="291">
        <f t="shared" ref="O395" si="225">(N396+N395)/2</f>
        <v>2.58</v>
      </c>
      <c r="P395" s="304">
        <f t="shared" ref="P395" si="226">(N396-N395)*100/O395</f>
        <v>0.39</v>
      </c>
      <c r="Q395" s="101">
        <v>15</v>
      </c>
      <c r="R395" s="101">
        <v>78.599999999999994</v>
      </c>
      <c r="S395" s="113">
        <v>6.7999999999999901</v>
      </c>
      <c r="T395" s="101">
        <v>0.878</v>
      </c>
    </row>
    <row r="396" spans="3:21">
      <c r="D396" s="258"/>
      <c r="E396" s="101">
        <v>40.0015</v>
      </c>
      <c r="F396" s="101">
        <v>1.0249999999999999</v>
      </c>
      <c r="I396" s="101">
        <v>18.25</v>
      </c>
      <c r="J396" s="101">
        <v>98.36</v>
      </c>
      <c r="K396" s="121">
        <f t="shared" si="220"/>
        <v>20.000800000000002</v>
      </c>
      <c r="L396" s="122">
        <f t="shared" si="221"/>
        <v>3.6</v>
      </c>
      <c r="M396" s="101">
        <v>0.91900000000000004</v>
      </c>
      <c r="N396" s="102">
        <f t="shared" si="222"/>
        <v>2.581</v>
      </c>
      <c r="O396" s="292"/>
      <c r="P396" s="305"/>
      <c r="S396" s="113">
        <v>6.8999999999999897</v>
      </c>
      <c r="T396" s="101">
        <v>0.877</v>
      </c>
    </row>
    <row r="397" spans="3:21">
      <c r="D397" s="289" t="s">
        <v>982</v>
      </c>
      <c r="E397" s="101">
        <v>40.005299999999998</v>
      </c>
      <c r="F397" s="101">
        <v>1.0249999999999999</v>
      </c>
      <c r="I397" s="101">
        <v>22.53</v>
      </c>
      <c r="J397" s="101">
        <v>96.33</v>
      </c>
      <c r="K397" s="121">
        <f t="shared" si="220"/>
        <v>20.002700000000001</v>
      </c>
      <c r="L397" s="122">
        <f t="shared" si="221"/>
        <v>4.3</v>
      </c>
      <c r="M397" s="101">
        <v>0.90800000000000003</v>
      </c>
      <c r="N397" s="102">
        <f t="shared" si="222"/>
        <v>2.0649999999999999</v>
      </c>
      <c r="O397" s="291">
        <f t="shared" ref="O397" si="227">(N398+N397)/2</f>
        <v>2.06</v>
      </c>
      <c r="P397" s="261">
        <f t="shared" ref="P397" si="228">(N398-N397)*100/O397</f>
        <v>-9.7087378640765998E-2</v>
      </c>
      <c r="Q397" s="101">
        <v>2.08</v>
      </c>
      <c r="R397" s="101">
        <v>2</v>
      </c>
      <c r="S397" s="113">
        <v>6.9999999999999902</v>
      </c>
      <c r="T397" s="101">
        <v>0.876</v>
      </c>
    </row>
    <row r="398" spans="3:21">
      <c r="D398" s="258"/>
      <c r="E398" s="101">
        <v>40.004800000000003</v>
      </c>
      <c r="F398" s="101">
        <v>1.0249999999999999</v>
      </c>
      <c r="I398" s="101">
        <v>22.55</v>
      </c>
      <c r="J398" s="101">
        <v>96.33</v>
      </c>
      <c r="K398" s="121">
        <f t="shared" si="220"/>
        <v>20.002400000000002</v>
      </c>
      <c r="L398" s="122">
        <f t="shared" si="221"/>
        <v>4.3</v>
      </c>
      <c r="M398" s="101">
        <v>0.90800000000000003</v>
      </c>
      <c r="N398" s="102">
        <f t="shared" si="222"/>
        <v>2.0630000000000002</v>
      </c>
      <c r="O398" s="292"/>
      <c r="P398" s="262"/>
      <c r="S398" s="113">
        <v>7.0999999999999899</v>
      </c>
      <c r="T398" s="101">
        <v>0.875</v>
      </c>
    </row>
    <row r="399" spans="3:21" ht="24.75" customHeight="1">
      <c r="D399" s="289" t="s">
        <v>983</v>
      </c>
      <c r="E399" s="101">
        <v>40.001199999999997</v>
      </c>
      <c r="F399" s="101">
        <v>1.0249999999999999</v>
      </c>
      <c r="I399" s="101">
        <v>21.03</v>
      </c>
      <c r="J399" s="101">
        <v>96.52</v>
      </c>
      <c r="K399" s="121">
        <f t="shared" si="220"/>
        <v>20.000599999999999</v>
      </c>
      <c r="L399" s="122">
        <f t="shared" si="221"/>
        <v>4.0999999999999996</v>
      </c>
      <c r="M399" s="101">
        <v>0.91100000000000003</v>
      </c>
      <c r="N399" s="102">
        <f t="shared" si="222"/>
        <v>2.2200000000000002</v>
      </c>
      <c r="O399" s="291">
        <f t="shared" ref="O399" si="229">(N400+N399)/2</f>
        <v>2.2000000000000002</v>
      </c>
      <c r="P399" s="261">
        <f t="shared" ref="P399" si="230">(N400-N399)*100/O399</f>
        <v>-1.50000000000002</v>
      </c>
      <c r="R399" s="101">
        <v>2.2000000000000002</v>
      </c>
      <c r="S399" s="113">
        <v>7.1999999999999904</v>
      </c>
      <c r="T399" s="101">
        <v>0.874</v>
      </c>
    </row>
    <row r="400" spans="3:21">
      <c r="D400" s="258"/>
      <c r="E400" s="101">
        <v>40.000900000000001</v>
      </c>
      <c r="F400" s="101">
        <v>1.0249999999999999</v>
      </c>
      <c r="I400" s="101">
        <v>21.35</v>
      </c>
      <c r="J400" s="101">
        <v>96.52</v>
      </c>
      <c r="K400" s="121">
        <f t="shared" si="220"/>
        <v>20.000499999999999</v>
      </c>
      <c r="L400" s="122">
        <f t="shared" si="221"/>
        <v>4.0999999999999996</v>
      </c>
      <c r="M400" s="101">
        <v>0.91100000000000003</v>
      </c>
      <c r="N400" s="102">
        <f t="shared" si="222"/>
        <v>2.1869999999999998</v>
      </c>
      <c r="O400" s="292"/>
      <c r="P400" s="262"/>
      <c r="S400" s="113">
        <v>7.2999999999999901</v>
      </c>
      <c r="T400" s="101">
        <v>0.873</v>
      </c>
    </row>
    <row r="401" spans="3:20">
      <c r="D401" s="289" t="s">
        <v>522</v>
      </c>
      <c r="E401" s="101">
        <v>40.0032</v>
      </c>
      <c r="F401" s="101">
        <v>1.0249999999999999</v>
      </c>
      <c r="I401" s="101">
        <v>24.05</v>
      </c>
      <c r="J401" s="101">
        <v>98.18</v>
      </c>
      <c r="K401" s="121">
        <f t="shared" si="220"/>
        <v>20.0016</v>
      </c>
      <c r="L401" s="122">
        <f t="shared" si="221"/>
        <v>4.7</v>
      </c>
      <c r="M401" s="101">
        <v>0.90300000000000002</v>
      </c>
      <c r="N401" s="102">
        <f t="shared" si="222"/>
        <v>1.9239999999999999</v>
      </c>
      <c r="O401" s="291">
        <f t="shared" ref="O401" si="231">(N402+N401)/2</f>
        <v>1.93</v>
      </c>
      <c r="P401" s="304">
        <f t="shared" ref="P401:P403" si="232">(N402-N401)*100/O401</f>
        <v>0.41</v>
      </c>
      <c r="R401" s="101">
        <v>2.8</v>
      </c>
      <c r="S401" s="113">
        <v>7.3999999999999897</v>
      </c>
      <c r="T401" s="101">
        <v>0.872</v>
      </c>
    </row>
    <row r="402" spans="3:20">
      <c r="D402" s="258"/>
      <c r="E402" s="101">
        <v>40.0015</v>
      </c>
      <c r="F402" s="101">
        <v>1.0249999999999999</v>
      </c>
      <c r="I402" s="101">
        <v>23.95</v>
      </c>
      <c r="J402" s="101">
        <v>98.18</v>
      </c>
      <c r="K402" s="121">
        <f t="shared" si="220"/>
        <v>20.000800000000002</v>
      </c>
      <c r="L402" s="122">
        <f t="shared" si="221"/>
        <v>4.7</v>
      </c>
      <c r="M402" s="101">
        <v>0.90300000000000002</v>
      </c>
      <c r="N402" s="102">
        <f t="shared" si="222"/>
        <v>1.9319999999999999</v>
      </c>
      <c r="O402" s="292"/>
      <c r="P402" s="305"/>
      <c r="S402" s="113">
        <v>7.4999999999999902</v>
      </c>
      <c r="T402" s="101">
        <v>0.871</v>
      </c>
    </row>
    <row r="403" spans="3:20" ht="15.75" customHeight="1">
      <c r="D403" s="265" t="s">
        <v>984</v>
      </c>
      <c r="E403" s="101">
        <v>40.002099999999999</v>
      </c>
      <c r="F403" s="101">
        <v>1.0249999999999999</v>
      </c>
      <c r="I403" s="101">
        <v>7.5</v>
      </c>
      <c r="J403" s="101">
        <v>85</v>
      </c>
      <c r="K403" s="121">
        <f t="shared" si="220"/>
        <v>20.001100000000001</v>
      </c>
      <c r="L403" s="122">
        <f t="shared" si="221"/>
        <v>1.3</v>
      </c>
      <c r="M403" s="101">
        <v>0.99099999999999999</v>
      </c>
      <c r="N403" s="102">
        <f t="shared" si="222"/>
        <v>6.7709999999999999</v>
      </c>
      <c r="O403" s="291">
        <f t="shared" ref="O403:O407" si="233">(N404+N403)/2</f>
        <v>6.75</v>
      </c>
      <c r="P403" s="304">
        <f t="shared" si="232"/>
        <v>-0.65</v>
      </c>
      <c r="R403" s="101">
        <v>6.8</v>
      </c>
      <c r="S403" s="113">
        <v>7.6</v>
      </c>
      <c r="T403" s="101">
        <v>0.86899999999999999</v>
      </c>
    </row>
    <row r="404" spans="3:20" ht="24" customHeight="1">
      <c r="D404" s="265"/>
      <c r="E404" s="101">
        <v>40.002499999999998</v>
      </c>
      <c r="F404" s="101">
        <v>1.0249999999999999</v>
      </c>
      <c r="I404" s="101">
        <v>7.55</v>
      </c>
      <c r="J404" s="101">
        <v>85</v>
      </c>
      <c r="K404" s="121">
        <f t="shared" si="220"/>
        <v>20.001300000000001</v>
      </c>
      <c r="L404" s="122">
        <f t="shared" si="221"/>
        <v>1.3</v>
      </c>
      <c r="M404" s="101">
        <v>0.99099999999999999</v>
      </c>
      <c r="N404" s="102">
        <f t="shared" si="222"/>
        <v>6.7270000000000003</v>
      </c>
      <c r="O404" s="292"/>
      <c r="P404" s="305"/>
      <c r="S404" s="113">
        <v>7.7</v>
      </c>
      <c r="T404" s="101">
        <v>0.86799999999999999</v>
      </c>
    </row>
    <row r="405" spans="3:20">
      <c r="D405" s="265" t="s">
        <v>984</v>
      </c>
      <c r="E405" s="101">
        <v>40.001899999999999</v>
      </c>
      <c r="F405" s="101">
        <v>1.0249999999999999</v>
      </c>
      <c r="I405" s="101">
        <v>22.55</v>
      </c>
      <c r="J405" s="101">
        <v>97.27</v>
      </c>
      <c r="K405" s="121">
        <f t="shared" si="220"/>
        <v>20.001000000000001</v>
      </c>
      <c r="L405" s="122">
        <f t="shared" si="221"/>
        <v>4.4000000000000004</v>
      </c>
      <c r="M405" s="101">
        <v>0.90700000000000003</v>
      </c>
      <c r="N405" s="102">
        <f t="shared" si="222"/>
        <v>2.0609999999999999</v>
      </c>
      <c r="O405" s="291">
        <f t="shared" si="233"/>
        <v>2.0699999999999998</v>
      </c>
      <c r="P405" s="304">
        <f>(N406-N405)*100/O405</f>
        <v>0.68</v>
      </c>
      <c r="S405" s="113">
        <v>7.8</v>
      </c>
      <c r="T405" s="101">
        <v>0.86699999999999999</v>
      </c>
    </row>
    <row r="406" spans="3:20">
      <c r="D406" s="265"/>
      <c r="E406" s="101">
        <v>40.002099999999999</v>
      </c>
      <c r="F406" s="101">
        <v>1.0249999999999999</v>
      </c>
      <c r="I406" s="101">
        <v>22.4</v>
      </c>
      <c r="J406" s="101">
        <v>97.27</v>
      </c>
      <c r="K406" s="121">
        <f t="shared" si="220"/>
        <v>20.001100000000001</v>
      </c>
      <c r="L406" s="122">
        <f t="shared" si="221"/>
        <v>4.4000000000000004</v>
      </c>
      <c r="M406" s="101">
        <v>0.90700000000000003</v>
      </c>
      <c r="N406" s="102">
        <f t="shared" si="222"/>
        <v>2.0750000000000002</v>
      </c>
      <c r="O406" s="292"/>
      <c r="P406" s="305"/>
      <c r="S406" s="113">
        <v>7.9</v>
      </c>
      <c r="T406" s="101">
        <v>0.86599999999999999</v>
      </c>
    </row>
    <row r="407" spans="3:20">
      <c r="D407" s="265" t="s">
        <v>985</v>
      </c>
      <c r="E407" s="101">
        <v>40.001899999999999</v>
      </c>
      <c r="F407" s="101">
        <v>1.0249999999999999</v>
      </c>
      <c r="I407" s="101">
        <v>19.350000000000001</v>
      </c>
      <c r="J407" s="101">
        <v>96.33</v>
      </c>
      <c r="K407" s="121">
        <f t="shared" si="220"/>
        <v>20.001000000000001</v>
      </c>
      <c r="L407" s="122">
        <f t="shared" si="221"/>
        <v>3.7</v>
      </c>
      <c r="M407" s="101">
        <v>0.91700000000000004</v>
      </c>
      <c r="N407" s="102">
        <f t="shared" si="222"/>
        <v>2.4289999999999998</v>
      </c>
      <c r="O407" s="291">
        <f t="shared" si="233"/>
        <v>2.4300000000000002</v>
      </c>
      <c r="P407" s="304">
        <f>(N408-N407)*100/O407</f>
        <v>0.25</v>
      </c>
      <c r="Q407" s="101">
        <v>2.4300000000000002</v>
      </c>
      <c r="S407" s="113">
        <v>8</v>
      </c>
      <c r="T407" s="101">
        <v>0.86499999999999999</v>
      </c>
    </row>
    <row r="408" spans="3:20">
      <c r="D408" s="265"/>
      <c r="E408" s="101">
        <v>40.002099999999999</v>
      </c>
      <c r="F408" s="101">
        <v>1.0249999999999999</v>
      </c>
      <c r="I408" s="101">
        <v>19.3</v>
      </c>
      <c r="J408" s="101">
        <v>96.33</v>
      </c>
      <c r="K408" s="121">
        <f t="shared" si="220"/>
        <v>20.001100000000001</v>
      </c>
      <c r="L408" s="122">
        <f t="shared" si="221"/>
        <v>3.7</v>
      </c>
      <c r="M408" s="101">
        <v>0.91700000000000004</v>
      </c>
      <c r="N408" s="102">
        <f t="shared" si="222"/>
        <v>2.4350000000000001</v>
      </c>
      <c r="O408" s="292"/>
      <c r="P408" s="305"/>
    </row>
    <row r="409" spans="3:20">
      <c r="C409" s="101">
        <v>8.5</v>
      </c>
      <c r="D409" s="265" t="s">
        <v>404</v>
      </c>
      <c r="E409" s="101">
        <v>1.0106999999999999</v>
      </c>
      <c r="F409" s="101">
        <v>1.0249999999999999</v>
      </c>
      <c r="I409" s="101">
        <v>8.8000000000000007</v>
      </c>
      <c r="J409" s="101">
        <v>99.3</v>
      </c>
      <c r="K409" s="121">
        <f t="shared" ref="K409:K416" si="234">E409/200*100</f>
        <v>0.50539999999999996</v>
      </c>
      <c r="L409" s="122">
        <f t="shared" ref="L409:L416" si="235">K409*J409*I409/10000</f>
        <v>0</v>
      </c>
      <c r="M409" s="101">
        <v>0.99099999999999999</v>
      </c>
      <c r="N409" s="102">
        <f t="shared" ref="N409:N416" si="236">1000*M409*F409/(K409*I409)</f>
        <v>228.39099999999999</v>
      </c>
      <c r="O409" s="291">
        <f t="shared" ref="O409" si="237">(N410+N409)/2</f>
        <v>228.39</v>
      </c>
      <c r="P409" s="304">
        <f t="shared" ref="P409" si="238">(N410-N409)*100/O409</f>
        <v>0</v>
      </c>
    </row>
    <row r="410" spans="3:20">
      <c r="D410" s="265"/>
      <c r="E410" s="101">
        <v>1.0106999999999999</v>
      </c>
      <c r="F410" s="101">
        <v>1.0249999999999999</v>
      </c>
      <c r="I410" s="101">
        <v>8.8000000000000007</v>
      </c>
      <c r="J410" s="101">
        <v>99.3</v>
      </c>
      <c r="K410" s="121">
        <f t="shared" si="234"/>
        <v>0.50539999999999996</v>
      </c>
      <c r="L410" s="122">
        <f t="shared" si="235"/>
        <v>0</v>
      </c>
      <c r="M410" s="101">
        <v>0.99099999999999999</v>
      </c>
      <c r="N410" s="102">
        <f t="shared" si="236"/>
        <v>228.39099999999999</v>
      </c>
      <c r="O410" s="292"/>
      <c r="P410" s="305"/>
    </row>
    <row r="411" spans="3:20">
      <c r="D411" s="265" t="s">
        <v>405</v>
      </c>
      <c r="E411" s="101">
        <v>1.052</v>
      </c>
      <c r="F411" s="101">
        <v>1.0249999999999999</v>
      </c>
      <c r="I411" s="101">
        <v>8.8000000000000007</v>
      </c>
      <c r="J411" s="101">
        <v>99.3</v>
      </c>
      <c r="K411" s="121">
        <f t="shared" si="234"/>
        <v>0.52600000000000002</v>
      </c>
      <c r="L411" s="122">
        <f t="shared" si="235"/>
        <v>0</v>
      </c>
      <c r="M411" s="101">
        <v>0.90700000000000003</v>
      </c>
      <c r="N411" s="102">
        <f t="shared" si="236"/>
        <v>200.846</v>
      </c>
      <c r="O411" s="291">
        <f t="shared" ref="O411" si="239">(N412+N411)/2</f>
        <v>200.85</v>
      </c>
      <c r="P411" s="304">
        <f t="shared" ref="P411:P415" si="240">(N412-N411)*100/O411</f>
        <v>0</v>
      </c>
    </row>
    <row r="412" spans="3:20">
      <c r="D412" s="265"/>
      <c r="E412" s="101">
        <v>1.052</v>
      </c>
      <c r="F412" s="101">
        <v>1.0249999999999999</v>
      </c>
      <c r="I412" s="101">
        <v>8.8000000000000007</v>
      </c>
      <c r="J412" s="101">
        <v>99.3</v>
      </c>
      <c r="K412" s="121">
        <f t="shared" si="234"/>
        <v>0.52600000000000002</v>
      </c>
      <c r="L412" s="122">
        <f t="shared" si="235"/>
        <v>0</v>
      </c>
      <c r="M412" s="101">
        <v>0.90700000000000003</v>
      </c>
      <c r="N412" s="102">
        <f t="shared" si="236"/>
        <v>200.846</v>
      </c>
      <c r="O412" s="292"/>
      <c r="P412" s="305"/>
    </row>
    <row r="413" spans="3:20">
      <c r="D413" s="265" t="s">
        <v>406</v>
      </c>
      <c r="E413" s="101">
        <v>10.014799999999999</v>
      </c>
      <c r="F413" s="101">
        <v>1.0249999999999999</v>
      </c>
      <c r="I413" s="101">
        <v>8.8000000000000007</v>
      </c>
      <c r="J413" s="101">
        <v>99.9</v>
      </c>
      <c r="K413" s="121">
        <f t="shared" si="234"/>
        <v>5.0073999999999996</v>
      </c>
      <c r="L413" s="122">
        <f t="shared" si="235"/>
        <v>0.4</v>
      </c>
      <c r="M413" s="101">
        <v>0.91700000000000004</v>
      </c>
      <c r="N413" s="102">
        <f t="shared" si="236"/>
        <v>21.33</v>
      </c>
      <c r="O413" s="291">
        <f t="shared" ref="O413" si="241">(N414+N413)/2</f>
        <v>21.33</v>
      </c>
      <c r="P413" s="304">
        <f t="shared" si="240"/>
        <v>0</v>
      </c>
    </row>
    <row r="414" spans="3:20">
      <c r="D414" s="265"/>
      <c r="E414" s="101">
        <v>10.014799999999999</v>
      </c>
      <c r="F414" s="101">
        <v>1.0249999999999999</v>
      </c>
      <c r="I414" s="101">
        <v>8.8000000000000007</v>
      </c>
      <c r="J414" s="101">
        <v>99.9</v>
      </c>
      <c r="K414" s="121">
        <f t="shared" si="234"/>
        <v>5.0073999999999996</v>
      </c>
      <c r="L414" s="122">
        <f t="shared" si="235"/>
        <v>0.4</v>
      </c>
      <c r="M414" s="101">
        <v>0.91700000000000004</v>
      </c>
      <c r="N414" s="102">
        <f t="shared" si="236"/>
        <v>21.33</v>
      </c>
      <c r="O414" s="292"/>
      <c r="P414" s="305"/>
    </row>
    <row r="415" spans="3:20">
      <c r="C415" s="143">
        <v>46241</v>
      </c>
      <c r="D415" s="265" t="s">
        <v>986</v>
      </c>
      <c r="E415" s="101">
        <v>40.001199999999997</v>
      </c>
      <c r="F415" s="101">
        <v>1.0449999999999999</v>
      </c>
      <c r="I415" s="101">
        <v>25.35</v>
      </c>
      <c r="J415" s="101">
        <v>96.43</v>
      </c>
      <c r="K415" s="121">
        <f t="shared" si="234"/>
        <v>20.000599999999999</v>
      </c>
      <c r="L415" s="122">
        <f t="shared" si="235"/>
        <v>4.9000000000000004</v>
      </c>
      <c r="M415" s="101">
        <v>0.90100000000000002</v>
      </c>
      <c r="N415" s="102">
        <f t="shared" si="236"/>
        <v>1.857</v>
      </c>
      <c r="O415" s="291">
        <f>(N416+N415)/2</f>
        <v>1.86</v>
      </c>
      <c r="P415" s="304">
        <f t="shared" si="240"/>
        <v>-0.22</v>
      </c>
    </row>
    <row r="416" spans="3:20">
      <c r="D416" s="265"/>
      <c r="E416" s="101">
        <v>40.000900000000001</v>
      </c>
      <c r="F416" s="101">
        <v>1.0449999999999999</v>
      </c>
      <c r="I416" s="101">
        <v>25.4</v>
      </c>
      <c r="J416" s="101">
        <v>96.43</v>
      </c>
      <c r="K416" s="121">
        <f t="shared" si="234"/>
        <v>20.000499999999999</v>
      </c>
      <c r="L416" s="122">
        <f t="shared" si="235"/>
        <v>4.9000000000000004</v>
      </c>
      <c r="M416" s="101">
        <v>0.90100000000000002</v>
      </c>
      <c r="N416" s="102">
        <f t="shared" si="236"/>
        <v>1.853</v>
      </c>
      <c r="O416" s="292"/>
      <c r="P416" s="305"/>
    </row>
    <row r="417" spans="4:16">
      <c r="D417" s="258"/>
      <c r="N417" s="102">
        <v>227.27</v>
      </c>
      <c r="O417" s="297">
        <f>(N418+N417)/2</f>
        <v>227</v>
      </c>
      <c r="P417" s="304">
        <f>(N418-N417)*100/O417</f>
        <v>-0.26</v>
      </c>
    </row>
    <row r="418" spans="4:16">
      <c r="D418" s="258"/>
      <c r="N418" s="102">
        <v>226.67</v>
      </c>
      <c r="O418" s="298"/>
      <c r="P418" s="305"/>
    </row>
    <row r="419" spans="4:16">
      <c r="D419" s="258"/>
    </row>
    <row r="420" spans="4:16">
      <c r="D420" s="258"/>
    </row>
    <row r="421" spans="4:16">
      <c r="D421" s="258"/>
    </row>
    <row r="422" spans="4:16">
      <c r="D422" s="258"/>
    </row>
    <row r="423" spans="4:16">
      <c r="D423" s="258"/>
    </row>
    <row r="424" spans="4:16">
      <c r="D424" s="258"/>
    </row>
    <row r="425" spans="4:16">
      <c r="D425" s="258"/>
    </row>
    <row r="426" spans="4:16">
      <c r="D426" s="258"/>
    </row>
    <row r="427" spans="4:16">
      <c r="D427" s="258"/>
    </row>
    <row r="428" spans="4:16">
      <c r="D428" s="258"/>
    </row>
    <row r="429" spans="4:16">
      <c r="D429" s="258"/>
    </row>
    <row r="430" spans="4:16">
      <c r="D430" s="258"/>
    </row>
    <row r="431" spans="4:16">
      <c r="D431" s="258"/>
    </row>
    <row r="432" spans="4:16">
      <c r="D432" s="258"/>
    </row>
    <row r="433" spans="4:4">
      <c r="D433" s="258"/>
    </row>
    <row r="434" spans="4:4">
      <c r="D434" s="258"/>
    </row>
    <row r="435" spans="4:4">
      <c r="D435" s="258"/>
    </row>
    <row r="436" spans="4:4">
      <c r="D436" s="258"/>
    </row>
    <row r="437" spans="4:4">
      <c r="D437" s="258"/>
    </row>
    <row r="438" spans="4:4">
      <c r="D438" s="258"/>
    </row>
    <row r="439" spans="4:4">
      <c r="D439" s="258"/>
    </row>
    <row r="440" spans="4:4">
      <c r="D440" s="258"/>
    </row>
    <row r="441" spans="4:4">
      <c r="D441" s="258"/>
    </row>
    <row r="442" spans="4:4">
      <c r="D442" s="258"/>
    </row>
    <row r="443" spans="4:4">
      <c r="D443" s="258"/>
    </row>
    <row r="444" spans="4:4">
      <c r="D444" s="258"/>
    </row>
    <row r="445" spans="4:4">
      <c r="D445" s="258"/>
    </row>
    <row r="446" spans="4:4">
      <c r="D446" s="258"/>
    </row>
    <row r="447" spans="4:4">
      <c r="D447" s="258"/>
    </row>
    <row r="448" spans="4:4">
      <c r="D448" s="258"/>
    </row>
    <row r="449" spans="4:4">
      <c r="D449" s="258"/>
    </row>
    <row r="450" spans="4:4">
      <c r="D450" s="258"/>
    </row>
    <row r="451" spans="4:4">
      <c r="D451" s="258"/>
    </row>
    <row r="452" spans="4:4">
      <c r="D452" s="258"/>
    </row>
  </sheetData>
  <mergeCells count="623">
    <mergeCell ref="P415:P416"/>
    <mergeCell ref="P417:P418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O405:O406"/>
    <mergeCell ref="O407:O408"/>
    <mergeCell ref="O409:O410"/>
    <mergeCell ref="O411:O412"/>
    <mergeCell ref="O413:O414"/>
    <mergeCell ref="O415:O416"/>
    <mergeCell ref="O417:O418"/>
    <mergeCell ref="P2:P3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D447:D448"/>
    <mergeCell ref="D449:D450"/>
    <mergeCell ref="D451:D452"/>
    <mergeCell ref="O2:O3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263:D264"/>
    <mergeCell ref="D265:D266"/>
    <mergeCell ref="D267:D268"/>
    <mergeCell ref="D269:D270"/>
    <mergeCell ref="D271:D272"/>
    <mergeCell ref="D275:D276"/>
    <mergeCell ref="D277:D278"/>
    <mergeCell ref="D279:D280"/>
    <mergeCell ref="D281:D282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G1:I1"/>
    <mergeCell ref="C107:C108"/>
    <mergeCell ref="C111:C112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</mergeCells>
  <phoneticPr fontId="28" type="noConversion"/>
  <pageMargins left="0.69930555555555596" right="0.69930555555555596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64"/>
  <sheetViews>
    <sheetView zoomScale="160" zoomScaleNormal="160" workbookViewId="0">
      <pane xSplit="4" ySplit="1" topLeftCell="E234" activePane="bottomRight" state="frozen"/>
      <selection pane="topRight"/>
      <selection pane="bottomLeft"/>
      <selection pane="bottomRight" activeCell="E252" sqref="E252"/>
    </sheetView>
  </sheetViews>
  <sheetFormatPr defaultColWidth="9" defaultRowHeight="14.25"/>
  <cols>
    <col min="1" max="1" width="9.25" style="91" customWidth="1"/>
    <col min="2" max="2" width="11.75" style="91" hidden="1" customWidth="1"/>
    <col min="3" max="4" width="9" style="91"/>
    <col min="5" max="5" width="7.5" style="91" customWidth="1"/>
    <col min="6" max="6" width="6.375" style="91" customWidth="1"/>
    <col min="7" max="8" width="6.5" style="91" customWidth="1"/>
    <col min="9" max="9" width="9.875" style="91" customWidth="1"/>
    <col min="10" max="10" width="13.25" style="91" customWidth="1"/>
    <col min="11" max="11" width="6.75" style="91" customWidth="1"/>
    <col min="12" max="12" width="6.375" style="91" customWidth="1"/>
    <col min="13" max="13" width="9.875" style="91" customWidth="1"/>
    <col min="14" max="16384" width="9" style="91"/>
  </cols>
  <sheetData>
    <row r="1" spans="1:15" ht="42.75">
      <c r="A1" s="91" t="s">
        <v>0</v>
      </c>
      <c r="B1" s="91" t="s">
        <v>408</v>
      </c>
      <c r="D1" s="91" t="s">
        <v>409</v>
      </c>
      <c r="E1" s="92" t="s">
        <v>412</v>
      </c>
      <c r="F1" s="253" t="s">
        <v>410</v>
      </c>
      <c r="G1" s="253"/>
      <c r="H1" s="253"/>
      <c r="I1" s="92" t="s">
        <v>411</v>
      </c>
      <c r="J1" s="91" t="s">
        <v>413</v>
      </c>
      <c r="K1" s="92" t="s">
        <v>412</v>
      </c>
      <c r="L1" s="92" t="s">
        <v>410</v>
      </c>
      <c r="M1" s="91" t="s">
        <v>987</v>
      </c>
      <c r="O1" s="91" t="s">
        <v>988</v>
      </c>
    </row>
    <row r="2" spans="1:15">
      <c r="A2" s="91">
        <v>12.18</v>
      </c>
      <c r="C2" s="258" t="s">
        <v>989</v>
      </c>
      <c r="D2" s="91">
        <v>2.4336000000000002</v>
      </c>
      <c r="E2" s="91">
        <v>2</v>
      </c>
      <c r="H2" s="91">
        <v>10.1</v>
      </c>
      <c r="I2" s="91">
        <v>11.2</v>
      </c>
      <c r="J2" s="91">
        <f>I2*25*E2/(D2*H2)</f>
        <v>22.783343423099701</v>
      </c>
    </row>
    <row r="3" spans="1:15">
      <c r="C3" s="258"/>
      <c r="J3" s="91" t="e">
        <f t="shared" ref="J3:J13" si="0">I3*10*E3/(D3*H3)</f>
        <v>#DIV/0!</v>
      </c>
    </row>
    <row r="4" spans="1:15">
      <c r="A4" s="91">
        <v>12.18</v>
      </c>
      <c r="C4" s="258" t="s">
        <v>990</v>
      </c>
      <c r="D4" s="91">
        <v>4.0519999999999996</v>
      </c>
      <c r="E4" s="91">
        <v>1</v>
      </c>
      <c r="H4" s="91">
        <v>12.8</v>
      </c>
      <c r="I4" s="91">
        <v>11.3</v>
      </c>
      <c r="J4" s="91">
        <f t="shared" si="0"/>
        <v>2.1787080454096701</v>
      </c>
    </row>
    <row r="5" spans="1:15">
      <c r="C5" s="258"/>
      <c r="D5" s="91">
        <v>4.0536000000000003</v>
      </c>
      <c r="E5" s="91">
        <v>1</v>
      </c>
      <c r="H5" s="91">
        <v>12.8</v>
      </c>
      <c r="I5" s="91">
        <v>11.3</v>
      </c>
      <c r="J5" s="91">
        <f t="shared" si="0"/>
        <v>2.17784808565226</v>
      </c>
    </row>
    <row r="6" spans="1:15">
      <c r="A6" s="91">
        <v>1.23</v>
      </c>
      <c r="C6" s="258" t="s">
        <v>935</v>
      </c>
      <c r="D6" s="91">
        <v>4.1967999999999996</v>
      </c>
      <c r="E6" s="91">
        <v>1</v>
      </c>
      <c r="H6" s="91">
        <v>12.65</v>
      </c>
      <c r="I6" s="91">
        <v>11.3</v>
      </c>
      <c r="J6" s="91">
        <f t="shared" si="0"/>
        <v>2.1284803479104699</v>
      </c>
    </row>
    <row r="7" spans="1:15">
      <c r="C7" s="258"/>
      <c r="E7" s="91">
        <v>1</v>
      </c>
      <c r="I7" s="91">
        <v>11.3</v>
      </c>
      <c r="J7" s="91" t="e">
        <f t="shared" si="0"/>
        <v>#DIV/0!</v>
      </c>
    </row>
    <row r="8" spans="1:15">
      <c r="C8" s="258" t="s">
        <v>936</v>
      </c>
      <c r="D8" s="91">
        <v>4.0073999999999996</v>
      </c>
      <c r="E8" s="91">
        <v>1</v>
      </c>
      <c r="H8" s="91">
        <v>9.5</v>
      </c>
      <c r="I8" s="91">
        <v>11.3</v>
      </c>
      <c r="J8" s="91">
        <f t="shared" si="0"/>
        <v>2.9681930533775698</v>
      </c>
    </row>
    <row r="9" spans="1:15">
      <c r="C9" s="258"/>
      <c r="E9" s="91">
        <v>1</v>
      </c>
      <c r="I9" s="91">
        <v>11.3</v>
      </c>
      <c r="J9" s="91" t="e">
        <f t="shared" si="0"/>
        <v>#DIV/0!</v>
      </c>
    </row>
    <row r="10" spans="1:15">
      <c r="A10" s="91">
        <v>1.3</v>
      </c>
      <c r="C10" s="258" t="s">
        <v>937</v>
      </c>
      <c r="D10" s="91">
        <v>4.1928000000000001</v>
      </c>
      <c r="E10" s="91">
        <v>1</v>
      </c>
      <c r="H10" s="91">
        <v>11.9</v>
      </c>
      <c r="I10" s="91">
        <v>11.4</v>
      </c>
      <c r="J10" s="91">
        <f t="shared" si="0"/>
        <v>2.28482921502889</v>
      </c>
    </row>
    <row r="11" spans="1:15">
      <c r="C11" s="258"/>
      <c r="E11" s="91">
        <v>1</v>
      </c>
      <c r="I11" s="91">
        <v>11.4</v>
      </c>
      <c r="J11" s="91" t="e">
        <f t="shared" si="0"/>
        <v>#DIV/0!</v>
      </c>
    </row>
    <row r="12" spans="1:15">
      <c r="C12" s="258" t="s">
        <v>991</v>
      </c>
      <c r="D12" s="91">
        <v>4.4627999999999997</v>
      </c>
      <c r="E12" s="91">
        <v>1</v>
      </c>
      <c r="H12" s="91">
        <v>12.3</v>
      </c>
      <c r="I12" s="91">
        <v>11.4</v>
      </c>
      <c r="J12" s="91">
        <f t="shared" si="0"/>
        <v>2.07678871626038</v>
      </c>
    </row>
    <row r="13" spans="1:15">
      <c r="C13" s="258"/>
      <c r="E13" s="91">
        <v>1</v>
      </c>
      <c r="I13" s="91">
        <v>11.4</v>
      </c>
      <c r="J13" s="91" t="e">
        <f t="shared" si="0"/>
        <v>#DIV/0!</v>
      </c>
    </row>
    <row r="14" spans="1:15">
      <c r="A14" s="91" t="s">
        <v>430</v>
      </c>
      <c r="C14" s="258" t="s">
        <v>992</v>
      </c>
      <c r="D14" s="91">
        <v>2.6318000000000001</v>
      </c>
      <c r="E14" s="91">
        <v>1</v>
      </c>
      <c r="H14" s="91">
        <v>9.0500000000000007</v>
      </c>
      <c r="I14" s="91">
        <v>11.4</v>
      </c>
      <c r="J14" s="91">
        <f>(I14-H14)*25*E14/D14/10/10</f>
        <v>0.22323124857512</v>
      </c>
      <c r="K14" s="91">
        <v>4</v>
      </c>
      <c r="L14" s="91">
        <v>8.8000000000000007</v>
      </c>
      <c r="M14" s="91">
        <f>I14*K14/D14/L14*50</f>
        <v>98.446275967364201</v>
      </c>
      <c r="O14" s="91">
        <f t="shared" ref="O14:O69" si="1">M14-J14</f>
        <v>98.223044718789097</v>
      </c>
    </row>
    <row r="15" spans="1:15">
      <c r="C15" s="258"/>
      <c r="E15" s="91">
        <v>1</v>
      </c>
      <c r="I15" s="91">
        <v>11.4</v>
      </c>
      <c r="J15" s="91" t="e">
        <f t="shared" ref="J15:J21" si="2">(I15-H15)*25*E15/D15/10/10</f>
        <v>#DIV/0!</v>
      </c>
      <c r="K15" s="91">
        <v>4</v>
      </c>
      <c r="M15" s="91" t="e">
        <f t="shared" ref="M15:M69" si="3">I15*K15/D15/L15*50</f>
        <v>#DIV/0!</v>
      </c>
      <c r="O15" s="91" t="e">
        <f t="shared" si="1"/>
        <v>#DIV/0!</v>
      </c>
    </row>
    <row r="16" spans="1:15">
      <c r="A16" s="91" t="s">
        <v>430</v>
      </c>
      <c r="C16" s="258" t="s">
        <v>993</v>
      </c>
      <c r="D16" s="91">
        <v>2.5535999999999999</v>
      </c>
      <c r="E16" s="91">
        <v>1</v>
      </c>
      <c r="H16" s="91">
        <v>9.1999999999999993</v>
      </c>
      <c r="I16" s="91">
        <v>11.4</v>
      </c>
      <c r="J16" s="91">
        <f t="shared" si="2"/>
        <v>0.21538220551378501</v>
      </c>
      <c r="K16" s="91">
        <v>4</v>
      </c>
      <c r="L16" s="91">
        <v>8.9</v>
      </c>
      <c r="M16" s="91">
        <f t="shared" si="3"/>
        <v>100.321027287319</v>
      </c>
      <c r="O16" s="91">
        <f t="shared" si="1"/>
        <v>100.10564508180499</v>
      </c>
    </row>
    <row r="17" spans="1:15">
      <c r="C17" s="258"/>
      <c r="E17" s="91">
        <v>1</v>
      </c>
      <c r="I17" s="91">
        <v>11.4</v>
      </c>
      <c r="J17" s="91" t="e">
        <f t="shared" si="2"/>
        <v>#DIV/0!</v>
      </c>
      <c r="K17" s="91">
        <v>4</v>
      </c>
      <c r="M17" s="91" t="e">
        <f t="shared" si="3"/>
        <v>#DIV/0!</v>
      </c>
      <c r="O17" s="91" t="e">
        <f t="shared" si="1"/>
        <v>#DIV/0!</v>
      </c>
    </row>
    <row r="18" spans="1:15">
      <c r="A18" s="91" t="s">
        <v>430</v>
      </c>
      <c r="C18" s="258" t="s">
        <v>994</v>
      </c>
      <c r="D18" s="91">
        <v>2.6002000000000001</v>
      </c>
      <c r="E18" s="91">
        <v>1</v>
      </c>
      <c r="H18" s="91">
        <v>9.1</v>
      </c>
      <c r="I18" s="91">
        <v>11.4</v>
      </c>
      <c r="J18" s="91">
        <f t="shared" si="2"/>
        <v>0.22113683562802899</v>
      </c>
      <c r="K18" s="91">
        <v>4</v>
      </c>
      <c r="L18" s="91">
        <v>8.8000000000000007</v>
      </c>
      <c r="M18" s="91">
        <f t="shared" si="3"/>
        <v>99.642684828439798</v>
      </c>
      <c r="O18" s="91">
        <f t="shared" si="1"/>
        <v>99.421547992811796</v>
      </c>
    </row>
    <row r="19" spans="1:15">
      <c r="C19" s="258"/>
      <c r="E19" s="91">
        <v>1</v>
      </c>
      <c r="I19" s="91">
        <v>11.4</v>
      </c>
      <c r="J19" s="91" t="e">
        <f t="shared" si="2"/>
        <v>#DIV/0!</v>
      </c>
      <c r="K19" s="91">
        <v>4</v>
      </c>
      <c r="M19" s="91" t="e">
        <f t="shared" si="3"/>
        <v>#DIV/0!</v>
      </c>
      <c r="O19" s="91" t="e">
        <f t="shared" si="1"/>
        <v>#DIV/0!</v>
      </c>
    </row>
    <row r="20" spans="1:15">
      <c r="A20" s="91" t="s">
        <v>430</v>
      </c>
      <c r="C20" s="258" t="s">
        <v>995</v>
      </c>
      <c r="D20" s="91">
        <v>2.4988999999999999</v>
      </c>
      <c r="E20" s="91">
        <v>1</v>
      </c>
      <c r="H20" s="91">
        <v>9.5500000000000007</v>
      </c>
      <c r="I20" s="91">
        <v>11.4</v>
      </c>
      <c r="J20" s="91">
        <f t="shared" si="2"/>
        <v>0.18508143583176601</v>
      </c>
      <c r="K20" s="91">
        <v>4</v>
      </c>
      <c r="L20" s="91">
        <v>9.4499999999999993</v>
      </c>
      <c r="M20" s="91">
        <f t="shared" si="3"/>
        <v>96.550418692161102</v>
      </c>
      <c r="O20" s="91">
        <f t="shared" si="1"/>
        <v>96.365337256329298</v>
      </c>
    </row>
    <row r="21" spans="1:15">
      <c r="C21" s="258"/>
      <c r="E21" s="91">
        <v>1</v>
      </c>
      <c r="I21" s="91">
        <v>11.4</v>
      </c>
      <c r="J21" s="91" t="e">
        <f t="shared" si="2"/>
        <v>#DIV/0!</v>
      </c>
      <c r="K21" s="91">
        <v>4</v>
      </c>
      <c r="M21" s="91" t="e">
        <f t="shared" si="3"/>
        <v>#DIV/0!</v>
      </c>
      <c r="O21" s="91" t="e">
        <f t="shared" si="1"/>
        <v>#DIV/0!</v>
      </c>
    </row>
    <row r="22" spans="1:15">
      <c r="C22" s="258" t="s">
        <v>996</v>
      </c>
      <c r="D22" s="91">
        <v>2.5339</v>
      </c>
      <c r="E22" s="91">
        <v>1</v>
      </c>
      <c r="H22" s="91">
        <v>7.5</v>
      </c>
      <c r="I22" s="91">
        <v>11.4</v>
      </c>
      <c r="J22" s="91">
        <f>I22*25*E22/(D22*H22)</f>
        <v>14.9966454871937</v>
      </c>
      <c r="K22" s="91">
        <v>4</v>
      </c>
      <c r="L22" s="91">
        <v>9.9</v>
      </c>
      <c r="M22" s="91">
        <f t="shared" si="3"/>
        <v>90.888760528446397</v>
      </c>
      <c r="O22" s="91">
        <f t="shared" si="1"/>
        <v>75.892115041252694</v>
      </c>
    </row>
    <row r="23" spans="1:15">
      <c r="C23" s="258"/>
      <c r="E23" s="91">
        <v>1</v>
      </c>
      <c r="I23" s="91">
        <v>11.4</v>
      </c>
      <c r="J23" s="91" t="e">
        <f t="shared" ref="J23:J69" si="4">I23*25*E23/(D23*H23)</f>
        <v>#DIV/0!</v>
      </c>
      <c r="K23" s="91">
        <v>4</v>
      </c>
      <c r="M23" s="91" t="e">
        <f t="shared" si="3"/>
        <v>#DIV/0!</v>
      </c>
      <c r="O23" s="91" t="e">
        <f t="shared" si="1"/>
        <v>#DIV/0!</v>
      </c>
    </row>
    <row r="24" spans="1:15">
      <c r="C24" s="258" t="s">
        <v>997</v>
      </c>
      <c r="D24" s="91">
        <v>2.5162</v>
      </c>
      <c r="E24" s="91">
        <v>1</v>
      </c>
      <c r="H24" s="91">
        <v>16</v>
      </c>
      <c r="I24" s="91">
        <v>11.4</v>
      </c>
      <c r="J24" s="91">
        <f t="shared" si="4"/>
        <v>7.0791272553851101</v>
      </c>
      <c r="K24" s="91">
        <v>4</v>
      </c>
      <c r="L24" s="91">
        <v>9.4</v>
      </c>
      <c r="M24" s="91">
        <f t="shared" si="3"/>
        <v>96.3966264563078</v>
      </c>
      <c r="O24" s="91">
        <f t="shared" si="1"/>
        <v>89.317499200922697</v>
      </c>
    </row>
    <row r="25" spans="1:15">
      <c r="C25" s="258"/>
      <c r="E25" s="91">
        <v>1</v>
      </c>
      <c r="I25" s="91">
        <v>11.4</v>
      </c>
      <c r="J25" s="91" t="e">
        <f t="shared" si="4"/>
        <v>#DIV/0!</v>
      </c>
      <c r="K25" s="91">
        <v>4</v>
      </c>
      <c r="M25" s="91" t="e">
        <f t="shared" si="3"/>
        <v>#DIV/0!</v>
      </c>
      <c r="O25" s="91" t="e">
        <f t="shared" si="1"/>
        <v>#DIV/0!</v>
      </c>
    </row>
    <row r="26" spans="1:15">
      <c r="C26" s="258" t="s">
        <v>998</v>
      </c>
      <c r="D26" s="91">
        <v>2.6566999999999998</v>
      </c>
      <c r="E26" s="91">
        <v>1</v>
      </c>
      <c r="H26" s="91">
        <v>6.5</v>
      </c>
      <c r="I26" s="91">
        <v>11.4</v>
      </c>
      <c r="J26" s="91">
        <f t="shared" si="4"/>
        <v>16.503991360015799</v>
      </c>
      <c r="K26" s="91">
        <v>4</v>
      </c>
      <c r="L26" s="91">
        <v>9.0500000000000007</v>
      </c>
      <c r="M26" s="91">
        <f t="shared" si="3"/>
        <v>94.829563615560104</v>
      </c>
      <c r="O26" s="91">
        <f t="shared" si="1"/>
        <v>78.325572255544301</v>
      </c>
    </row>
    <row r="27" spans="1:15">
      <c r="C27" s="258"/>
      <c r="E27" s="91">
        <v>1</v>
      </c>
      <c r="I27" s="91">
        <v>11.4</v>
      </c>
      <c r="J27" s="91" t="e">
        <f t="shared" si="4"/>
        <v>#DIV/0!</v>
      </c>
      <c r="K27" s="91">
        <v>4</v>
      </c>
      <c r="M27" s="91" t="e">
        <f t="shared" si="3"/>
        <v>#DIV/0!</v>
      </c>
      <c r="O27" s="91" t="e">
        <f t="shared" si="1"/>
        <v>#DIV/0!</v>
      </c>
    </row>
    <row r="28" spans="1:15">
      <c r="C28" s="258" t="s">
        <v>999</v>
      </c>
      <c r="D28" s="91">
        <v>2.7073</v>
      </c>
      <c r="E28" s="91">
        <v>1</v>
      </c>
      <c r="H28" s="91">
        <v>10.199999999999999</v>
      </c>
      <c r="I28" s="91">
        <v>11.4</v>
      </c>
      <c r="J28" s="91">
        <f t="shared" si="4"/>
        <v>10.320679817747701</v>
      </c>
      <c r="K28" s="91">
        <v>4</v>
      </c>
      <c r="L28" s="91">
        <v>8.5</v>
      </c>
      <c r="M28" s="91">
        <f t="shared" si="3"/>
        <v>99.078526250377493</v>
      </c>
      <c r="O28" s="91">
        <f t="shared" si="1"/>
        <v>88.757846432629805</v>
      </c>
    </row>
    <row r="29" spans="1:15">
      <c r="C29" s="258"/>
      <c r="E29" s="91">
        <v>1</v>
      </c>
      <c r="I29" s="91">
        <v>11.4</v>
      </c>
      <c r="J29" s="91" t="e">
        <f t="shared" si="4"/>
        <v>#DIV/0!</v>
      </c>
      <c r="K29" s="91">
        <v>4</v>
      </c>
      <c r="M29" s="91" t="e">
        <f t="shared" si="3"/>
        <v>#DIV/0!</v>
      </c>
      <c r="O29" s="91" t="e">
        <f t="shared" si="1"/>
        <v>#DIV/0!</v>
      </c>
    </row>
    <row r="30" spans="1:15">
      <c r="C30" s="258" t="s">
        <v>1000</v>
      </c>
      <c r="D30" s="91">
        <v>2.5836999999999999</v>
      </c>
      <c r="E30" s="91">
        <v>1</v>
      </c>
      <c r="H30" s="91">
        <v>6.75</v>
      </c>
      <c r="I30" s="91">
        <v>11.4</v>
      </c>
      <c r="J30" s="91">
        <f t="shared" si="4"/>
        <v>16.341766544963502</v>
      </c>
      <c r="K30" s="91">
        <v>4</v>
      </c>
      <c r="L30" s="91">
        <v>9.6</v>
      </c>
      <c r="M30" s="91">
        <f t="shared" si="3"/>
        <v>91.922436815419701</v>
      </c>
      <c r="O30" s="91">
        <f t="shared" si="1"/>
        <v>75.580670270456196</v>
      </c>
    </row>
    <row r="31" spans="1:15">
      <c r="C31" s="258"/>
      <c r="E31" s="91">
        <v>1</v>
      </c>
      <c r="I31" s="91">
        <v>11.4</v>
      </c>
      <c r="J31" s="91" t="e">
        <f t="shared" si="4"/>
        <v>#DIV/0!</v>
      </c>
      <c r="K31" s="91">
        <v>4</v>
      </c>
      <c r="M31" s="91" t="e">
        <f t="shared" si="3"/>
        <v>#DIV/0!</v>
      </c>
      <c r="O31" s="91" t="e">
        <f t="shared" si="1"/>
        <v>#DIV/0!</v>
      </c>
    </row>
    <row r="32" spans="1:15">
      <c r="C32" s="258" t="s">
        <v>1001</v>
      </c>
      <c r="D32" s="91">
        <v>2.3965000000000001</v>
      </c>
      <c r="E32" s="91">
        <v>1</v>
      </c>
      <c r="H32" s="91">
        <v>7.6</v>
      </c>
      <c r="I32" s="91">
        <v>11.4</v>
      </c>
      <c r="J32" s="91">
        <f t="shared" si="4"/>
        <v>15.647819737116601</v>
      </c>
      <c r="K32" s="91">
        <v>4</v>
      </c>
      <c r="L32" s="91">
        <v>10.1</v>
      </c>
      <c r="M32" s="91">
        <f t="shared" si="3"/>
        <v>94.196776239276403</v>
      </c>
      <c r="O32" s="91">
        <f t="shared" si="1"/>
        <v>78.548956502159797</v>
      </c>
    </row>
    <row r="33" spans="1:15">
      <c r="C33" s="258"/>
      <c r="E33" s="91">
        <v>1</v>
      </c>
      <c r="I33" s="91">
        <v>11.4</v>
      </c>
      <c r="J33" s="91" t="e">
        <f t="shared" si="4"/>
        <v>#DIV/0!</v>
      </c>
      <c r="K33" s="91">
        <v>4</v>
      </c>
      <c r="M33" s="91" t="e">
        <f t="shared" si="3"/>
        <v>#DIV/0!</v>
      </c>
      <c r="O33" s="91" t="e">
        <f t="shared" si="1"/>
        <v>#DIV/0!</v>
      </c>
    </row>
    <row r="34" spans="1:15">
      <c r="C34" s="258" t="s">
        <v>1002</v>
      </c>
      <c r="D34" s="91">
        <v>2.7168000000000001</v>
      </c>
      <c r="E34" s="91">
        <v>1</v>
      </c>
      <c r="H34" s="91">
        <v>7</v>
      </c>
      <c r="I34" s="91">
        <v>11.4</v>
      </c>
      <c r="J34" s="91">
        <f t="shared" si="4"/>
        <v>14.9861181221605</v>
      </c>
      <c r="K34" s="91">
        <v>4</v>
      </c>
      <c r="L34" s="91">
        <v>9</v>
      </c>
      <c r="M34" s="91">
        <f t="shared" si="3"/>
        <v>93.246957204554406</v>
      </c>
      <c r="O34" s="91">
        <f t="shared" si="1"/>
        <v>78.2608390823939</v>
      </c>
    </row>
    <row r="35" spans="1:15">
      <c r="C35" s="258"/>
      <c r="D35" s="91">
        <v>2.7235</v>
      </c>
      <c r="E35" s="91">
        <v>1</v>
      </c>
      <c r="H35" s="91">
        <v>7</v>
      </c>
      <c r="I35" s="91">
        <v>11.4</v>
      </c>
      <c r="J35" s="91">
        <f t="shared" si="4"/>
        <v>14.9492512261009</v>
      </c>
      <c r="K35" s="91">
        <v>4</v>
      </c>
      <c r="M35" s="91" t="e">
        <f t="shared" si="3"/>
        <v>#DIV/0!</v>
      </c>
      <c r="O35" s="91" t="e">
        <f t="shared" si="1"/>
        <v>#DIV/0!</v>
      </c>
    </row>
    <row r="36" spans="1:15">
      <c r="C36" s="258" t="s">
        <v>1003</v>
      </c>
      <c r="D36" s="91">
        <v>2.5661999999999998</v>
      </c>
      <c r="E36" s="91">
        <v>1</v>
      </c>
      <c r="H36" s="91">
        <v>6.8</v>
      </c>
      <c r="I36" s="91">
        <v>11.4</v>
      </c>
      <c r="J36" s="91">
        <f t="shared" si="4"/>
        <v>16.332228472403699</v>
      </c>
      <c r="K36" s="91">
        <v>4</v>
      </c>
      <c r="L36" s="91">
        <v>9.4</v>
      </c>
      <c r="M36" s="91">
        <f t="shared" si="3"/>
        <v>94.518428606251206</v>
      </c>
      <c r="O36" s="91">
        <f t="shared" si="1"/>
        <v>78.186200133847507</v>
      </c>
    </row>
    <row r="37" spans="1:15">
      <c r="C37" s="258"/>
      <c r="E37" s="91">
        <v>1</v>
      </c>
      <c r="I37" s="91">
        <v>11.4</v>
      </c>
      <c r="J37" s="91" t="e">
        <f t="shared" si="4"/>
        <v>#DIV/0!</v>
      </c>
      <c r="K37" s="91">
        <v>4</v>
      </c>
      <c r="M37" s="91" t="e">
        <f t="shared" si="3"/>
        <v>#DIV/0!</v>
      </c>
      <c r="O37" s="91" t="e">
        <f t="shared" si="1"/>
        <v>#DIV/0!</v>
      </c>
    </row>
    <row r="38" spans="1:15">
      <c r="C38" s="258" t="s">
        <v>1004</v>
      </c>
      <c r="D38" s="91">
        <v>2.7317999999999998</v>
      </c>
      <c r="E38" s="91">
        <v>1</v>
      </c>
      <c r="H38" s="91">
        <v>6.35</v>
      </c>
      <c r="I38" s="91">
        <v>11.4</v>
      </c>
      <c r="J38" s="91">
        <f t="shared" si="4"/>
        <v>16.4294200760596</v>
      </c>
      <c r="K38" s="91">
        <v>4</v>
      </c>
      <c r="L38" s="91">
        <v>9.1</v>
      </c>
      <c r="M38" s="91">
        <f t="shared" si="3"/>
        <v>91.7158835015194</v>
      </c>
      <c r="O38" s="91">
        <f t="shared" si="1"/>
        <v>75.2864634254598</v>
      </c>
    </row>
    <row r="39" spans="1:15">
      <c r="C39" s="258"/>
      <c r="E39" s="91">
        <v>1</v>
      </c>
      <c r="I39" s="91">
        <v>11.4</v>
      </c>
      <c r="J39" s="91" t="e">
        <f t="shared" si="4"/>
        <v>#DIV/0!</v>
      </c>
      <c r="K39" s="91">
        <v>4</v>
      </c>
      <c r="M39" s="91" t="e">
        <f t="shared" si="3"/>
        <v>#DIV/0!</v>
      </c>
      <c r="O39" s="91" t="e">
        <f t="shared" si="1"/>
        <v>#DIV/0!</v>
      </c>
    </row>
    <row r="40" spans="1:15">
      <c r="C40" s="258" t="s">
        <v>1005</v>
      </c>
      <c r="D40" s="91">
        <v>2.4156</v>
      </c>
      <c r="E40" s="91">
        <v>1</v>
      </c>
      <c r="H40" s="91">
        <v>8</v>
      </c>
      <c r="I40" s="91">
        <v>11.4</v>
      </c>
      <c r="J40" s="91">
        <f t="shared" si="4"/>
        <v>14.747888723298599</v>
      </c>
      <c r="K40" s="91">
        <v>4</v>
      </c>
      <c r="L40" s="91">
        <v>10.5</v>
      </c>
      <c r="M40" s="91">
        <f t="shared" si="3"/>
        <v>89.891893170581696</v>
      </c>
      <c r="O40" s="91">
        <f t="shared" si="1"/>
        <v>75.144004447283095</v>
      </c>
    </row>
    <row r="41" spans="1:15">
      <c r="C41" s="258"/>
      <c r="E41" s="91">
        <v>1</v>
      </c>
      <c r="I41" s="91">
        <v>11.4</v>
      </c>
      <c r="J41" s="91" t="e">
        <f t="shared" si="4"/>
        <v>#DIV/0!</v>
      </c>
      <c r="K41" s="91">
        <v>4</v>
      </c>
      <c r="M41" s="91" t="e">
        <f t="shared" si="3"/>
        <v>#DIV/0!</v>
      </c>
      <c r="O41" s="91" t="e">
        <f t="shared" si="1"/>
        <v>#DIV/0!</v>
      </c>
    </row>
    <row r="42" spans="1:15">
      <c r="C42" s="258" t="s">
        <v>1006</v>
      </c>
      <c r="D42" s="91">
        <v>2.5560999999999998</v>
      </c>
      <c r="E42" s="91">
        <v>1</v>
      </c>
      <c r="H42" s="91">
        <v>6.8</v>
      </c>
      <c r="I42" s="91">
        <v>11.4</v>
      </c>
      <c r="J42" s="91">
        <f t="shared" si="4"/>
        <v>16.3967625311539</v>
      </c>
      <c r="K42" s="91">
        <v>4</v>
      </c>
      <c r="L42" s="91">
        <v>9.5</v>
      </c>
      <c r="M42" s="91">
        <f t="shared" si="3"/>
        <v>93.893040178396802</v>
      </c>
      <c r="O42" s="91">
        <f t="shared" si="1"/>
        <v>77.496277647242906</v>
      </c>
    </row>
    <row r="43" spans="1:15">
      <c r="C43" s="258"/>
      <c r="E43" s="91">
        <v>1</v>
      </c>
      <c r="I43" s="91">
        <v>11.4</v>
      </c>
      <c r="J43" s="91" t="e">
        <f t="shared" si="4"/>
        <v>#DIV/0!</v>
      </c>
      <c r="K43" s="91">
        <v>4</v>
      </c>
      <c r="M43" s="91" t="e">
        <f t="shared" si="3"/>
        <v>#DIV/0!</v>
      </c>
      <c r="O43" s="91" t="e">
        <f t="shared" si="1"/>
        <v>#DIV/0!</v>
      </c>
    </row>
    <row r="44" spans="1:15">
      <c r="C44" s="258" t="s">
        <v>1007</v>
      </c>
      <c r="D44" s="91">
        <v>2.5598999999999998</v>
      </c>
      <c r="E44" s="91">
        <v>2</v>
      </c>
      <c r="H44" s="91">
        <v>9.5</v>
      </c>
      <c r="I44" s="91">
        <v>11.4</v>
      </c>
      <c r="J44" s="91">
        <f t="shared" si="4"/>
        <v>23.438415563107899</v>
      </c>
      <c r="K44" s="91">
        <v>4</v>
      </c>
      <c r="L44" s="91">
        <v>9.6</v>
      </c>
      <c r="M44" s="91">
        <f t="shared" si="3"/>
        <v>92.777061603968903</v>
      </c>
      <c r="O44" s="91">
        <f t="shared" si="1"/>
        <v>69.338646040860993</v>
      </c>
    </row>
    <row r="45" spans="1:15">
      <c r="C45" s="258"/>
      <c r="E45" s="91">
        <v>1</v>
      </c>
      <c r="I45" s="91">
        <v>11.4</v>
      </c>
      <c r="J45" s="91" t="e">
        <f t="shared" si="4"/>
        <v>#DIV/0!</v>
      </c>
      <c r="K45" s="91">
        <v>4</v>
      </c>
      <c r="M45" s="91" t="e">
        <f t="shared" si="3"/>
        <v>#DIV/0!</v>
      </c>
      <c r="O45" s="91" t="e">
        <f t="shared" si="1"/>
        <v>#DIV/0!</v>
      </c>
    </row>
    <row r="46" spans="1:15">
      <c r="C46" s="258" t="s">
        <v>1008</v>
      </c>
      <c r="D46" s="91">
        <v>2.6358000000000001</v>
      </c>
      <c r="E46" s="91">
        <v>1</v>
      </c>
      <c r="H46" s="91">
        <v>6.6</v>
      </c>
      <c r="I46" s="91">
        <v>11.4</v>
      </c>
      <c r="J46" s="91">
        <f t="shared" si="4"/>
        <v>16.3828128772358</v>
      </c>
      <c r="M46" s="91" t="e">
        <f t="shared" si="3"/>
        <v>#DIV/0!</v>
      </c>
      <c r="O46" s="91" t="e">
        <f t="shared" si="1"/>
        <v>#DIV/0!</v>
      </c>
    </row>
    <row r="47" spans="1:15">
      <c r="C47" s="258"/>
      <c r="E47" s="91">
        <v>1</v>
      </c>
      <c r="I47" s="91">
        <v>11.4</v>
      </c>
      <c r="J47" s="91" t="e">
        <f t="shared" si="4"/>
        <v>#DIV/0!</v>
      </c>
      <c r="M47" s="91" t="e">
        <f t="shared" si="3"/>
        <v>#DIV/0!</v>
      </c>
      <c r="O47" s="91" t="e">
        <f t="shared" si="1"/>
        <v>#DIV/0!</v>
      </c>
    </row>
    <row r="48" spans="1:15">
      <c r="A48" s="91">
        <v>2.7</v>
      </c>
      <c r="C48" s="258" t="s">
        <v>1009</v>
      </c>
      <c r="D48" s="91">
        <v>2.4744000000000002</v>
      </c>
      <c r="E48" s="91">
        <v>1</v>
      </c>
      <c r="H48" s="91">
        <v>7.35</v>
      </c>
      <c r="I48" s="91">
        <v>11.4</v>
      </c>
      <c r="J48" s="91">
        <f t="shared" si="4"/>
        <v>15.6706717604598</v>
      </c>
      <c r="M48" s="91" t="e">
        <f t="shared" si="3"/>
        <v>#DIV/0!</v>
      </c>
      <c r="O48" s="91" t="e">
        <f t="shared" si="1"/>
        <v>#DIV/0!</v>
      </c>
    </row>
    <row r="49" spans="3:15">
      <c r="C49" s="258"/>
      <c r="E49" s="91">
        <v>1</v>
      </c>
      <c r="I49" s="91">
        <v>11.4</v>
      </c>
      <c r="J49" s="91" t="e">
        <f t="shared" si="4"/>
        <v>#DIV/0!</v>
      </c>
      <c r="M49" s="91" t="e">
        <f t="shared" si="3"/>
        <v>#DIV/0!</v>
      </c>
      <c r="O49" s="91" t="e">
        <f t="shared" si="1"/>
        <v>#DIV/0!</v>
      </c>
    </row>
    <row r="50" spans="3:15">
      <c r="C50" s="258" t="s">
        <v>1010</v>
      </c>
      <c r="D50" s="91">
        <v>2.5865</v>
      </c>
      <c r="E50" s="91">
        <v>1</v>
      </c>
      <c r="H50" s="91">
        <v>6.88</v>
      </c>
      <c r="I50" s="91">
        <v>11.4</v>
      </c>
      <c r="J50" s="91">
        <f t="shared" si="4"/>
        <v>16.015626756099401</v>
      </c>
      <c r="M50" s="91" t="e">
        <f t="shared" si="3"/>
        <v>#DIV/0!</v>
      </c>
      <c r="O50" s="91" t="e">
        <f t="shared" si="1"/>
        <v>#DIV/0!</v>
      </c>
    </row>
    <row r="51" spans="3:15">
      <c r="C51" s="258"/>
      <c r="E51" s="91">
        <v>1</v>
      </c>
      <c r="I51" s="91">
        <v>11.4</v>
      </c>
      <c r="J51" s="91" t="e">
        <f t="shared" si="4"/>
        <v>#DIV/0!</v>
      </c>
      <c r="M51" s="91" t="e">
        <f t="shared" si="3"/>
        <v>#DIV/0!</v>
      </c>
      <c r="O51" s="91" t="e">
        <f t="shared" si="1"/>
        <v>#DIV/0!</v>
      </c>
    </row>
    <row r="52" spans="3:15">
      <c r="C52" s="258" t="s">
        <v>1011</v>
      </c>
      <c r="D52" s="91">
        <v>2.5527000000000002</v>
      </c>
      <c r="E52" s="91">
        <v>1</v>
      </c>
      <c r="H52" s="91">
        <v>8.5</v>
      </c>
      <c r="I52" s="91">
        <v>11.4</v>
      </c>
      <c r="J52" s="91">
        <f t="shared" si="4"/>
        <v>13.1348814058471</v>
      </c>
      <c r="M52" s="91" t="e">
        <f t="shared" si="3"/>
        <v>#DIV/0!</v>
      </c>
      <c r="O52" s="91" t="e">
        <f t="shared" si="1"/>
        <v>#DIV/0!</v>
      </c>
    </row>
    <row r="53" spans="3:15">
      <c r="C53" s="258"/>
      <c r="E53" s="91">
        <v>1</v>
      </c>
      <c r="I53" s="91">
        <v>11.4</v>
      </c>
      <c r="J53" s="91" t="e">
        <f t="shared" si="4"/>
        <v>#DIV/0!</v>
      </c>
      <c r="M53" s="91" t="e">
        <f t="shared" si="3"/>
        <v>#DIV/0!</v>
      </c>
      <c r="O53" s="91" t="e">
        <f t="shared" si="1"/>
        <v>#DIV/0!</v>
      </c>
    </row>
    <row r="54" spans="3:15">
      <c r="C54" s="258" t="s">
        <v>1012</v>
      </c>
      <c r="D54" s="91">
        <v>2.6825999999999999</v>
      </c>
      <c r="E54" s="91">
        <v>1</v>
      </c>
      <c r="H54" s="91">
        <v>7.7</v>
      </c>
      <c r="I54" s="91">
        <v>11.4</v>
      </c>
      <c r="J54" s="91">
        <f t="shared" si="4"/>
        <v>13.7974304827358</v>
      </c>
      <c r="M54" s="91" t="e">
        <f t="shared" si="3"/>
        <v>#DIV/0!</v>
      </c>
      <c r="O54" s="91" t="e">
        <f t="shared" si="1"/>
        <v>#DIV/0!</v>
      </c>
    </row>
    <row r="55" spans="3:15">
      <c r="C55" s="258"/>
      <c r="E55" s="91">
        <v>1</v>
      </c>
      <c r="I55" s="91">
        <v>11.4</v>
      </c>
      <c r="J55" s="91" t="e">
        <f t="shared" si="4"/>
        <v>#DIV/0!</v>
      </c>
      <c r="M55" s="91" t="e">
        <f t="shared" si="3"/>
        <v>#DIV/0!</v>
      </c>
      <c r="O55" s="91" t="e">
        <f t="shared" si="1"/>
        <v>#DIV/0!</v>
      </c>
    </row>
    <row r="56" spans="3:15">
      <c r="C56" s="258" t="s">
        <v>1013</v>
      </c>
      <c r="D56" s="91">
        <v>2.5640999999999998</v>
      </c>
      <c r="E56" s="91">
        <v>1</v>
      </c>
      <c r="H56" s="91">
        <v>14.8</v>
      </c>
      <c r="I56" s="91">
        <v>11.4</v>
      </c>
      <c r="J56" s="91">
        <f t="shared" si="4"/>
        <v>7.5101426452777797</v>
      </c>
      <c r="M56" s="91" t="e">
        <f t="shared" si="3"/>
        <v>#DIV/0!</v>
      </c>
      <c r="O56" s="91" t="e">
        <f t="shared" si="1"/>
        <v>#DIV/0!</v>
      </c>
    </row>
    <row r="57" spans="3:15">
      <c r="C57" s="258"/>
      <c r="E57" s="91">
        <v>1</v>
      </c>
      <c r="I57" s="91">
        <v>11.4</v>
      </c>
      <c r="J57" s="91" t="e">
        <f t="shared" si="4"/>
        <v>#DIV/0!</v>
      </c>
      <c r="M57" s="91" t="e">
        <f t="shared" si="3"/>
        <v>#DIV/0!</v>
      </c>
      <c r="O57" s="91" t="e">
        <f t="shared" si="1"/>
        <v>#DIV/0!</v>
      </c>
    </row>
    <row r="58" spans="3:15">
      <c r="C58" s="258" t="s">
        <v>1014</v>
      </c>
      <c r="D58" s="91">
        <v>2.4681999999999999</v>
      </c>
      <c r="E58" s="91">
        <v>1</v>
      </c>
      <c r="H58" s="91">
        <v>9.1</v>
      </c>
      <c r="I58" s="91">
        <v>11.4</v>
      </c>
      <c r="J58" s="91">
        <f t="shared" si="4"/>
        <v>12.688875017697599</v>
      </c>
      <c r="M58" s="91" t="e">
        <f t="shared" si="3"/>
        <v>#DIV/0!</v>
      </c>
      <c r="O58" s="91" t="e">
        <f t="shared" si="1"/>
        <v>#DIV/0!</v>
      </c>
    </row>
    <row r="59" spans="3:15">
      <c r="C59" s="258"/>
      <c r="E59" s="91">
        <v>1</v>
      </c>
      <c r="I59" s="91">
        <v>11.4</v>
      </c>
      <c r="J59" s="91" t="e">
        <f t="shared" si="4"/>
        <v>#DIV/0!</v>
      </c>
      <c r="M59" s="91" t="e">
        <f t="shared" si="3"/>
        <v>#DIV/0!</v>
      </c>
      <c r="O59" s="91" t="e">
        <f t="shared" si="1"/>
        <v>#DIV/0!</v>
      </c>
    </row>
    <row r="60" spans="3:15">
      <c r="C60" s="258" t="s">
        <v>1015</v>
      </c>
      <c r="D60" s="91">
        <v>2.5657999999999999</v>
      </c>
      <c r="E60" s="91">
        <v>1</v>
      </c>
      <c r="H60" s="91">
        <v>8.6</v>
      </c>
      <c r="I60" s="91">
        <v>11.4</v>
      </c>
      <c r="J60" s="91">
        <f t="shared" si="4"/>
        <v>12.915868299836699</v>
      </c>
      <c r="M60" s="91" t="e">
        <f t="shared" si="3"/>
        <v>#DIV/0!</v>
      </c>
      <c r="O60" s="91" t="e">
        <f t="shared" si="1"/>
        <v>#DIV/0!</v>
      </c>
    </row>
    <row r="61" spans="3:15">
      <c r="C61" s="258"/>
      <c r="E61" s="91">
        <v>1</v>
      </c>
      <c r="I61" s="91">
        <v>11.4</v>
      </c>
      <c r="J61" s="91" t="e">
        <f t="shared" si="4"/>
        <v>#DIV/0!</v>
      </c>
      <c r="M61" s="91" t="e">
        <f t="shared" si="3"/>
        <v>#DIV/0!</v>
      </c>
      <c r="O61" s="91" t="e">
        <f t="shared" si="1"/>
        <v>#DIV/0!</v>
      </c>
    </row>
    <row r="62" spans="3:15">
      <c r="C62" s="258" t="s">
        <v>1016</v>
      </c>
      <c r="D62" s="91">
        <v>2.6091000000000002</v>
      </c>
      <c r="E62" s="91">
        <v>1</v>
      </c>
      <c r="H62" s="91">
        <v>9.4</v>
      </c>
      <c r="I62" s="91">
        <v>11.4</v>
      </c>
      <c r="J62" s="91">
        <f t="shared" si="4"/>
        <v>11.6205392419494</v>
      </c>
      <c r="M62" s="91" t="e">
        <f t="shared" si="3"/>
        <v>#DIV/0!</v>
      </c>
      <c r="O62" s="91" t="e">
        <f t="shared" si="1"/>
        <v>#DIV/0!</v>
      </c>
    </row>
    <row r="63" spans="3:15">
      <c r="C63" s="258"/>
      <c r="E63" s="91">
        <v>1</v>
      </c>
      <c r="I63" s="91">
        <v>11.4</v>
      </c>
      <c r="J63" s="91" t="e">
        <f t="shared" si="4"/>
        <v>#DIV/0!</v>
      </c>
      <c r="M63" s="91" t="e">
        <f t="shared" si="3"/>
        <v>#DIV/0!</v>
      </c>
      <c r="O63" s="91" t="e">
        <f t="shared" si="1"/>
        <v>#DIV/0!</v>
      </c>
    </row>
    <row r="64" spans="3:15">
      <c r="C64" s="258" t="s">
        <v>1017</v>
      </c>
      <c r="D64" s="91">
        <v>2.5956999999999999</v>
      </c>
      <c r="E64" s="91">
        <v>1</v>
      </c>
      <c r="H64" s="91">
        <v>9.1</v>
      </c>
      <c r="I64" s="91">
        <v>11.4</v>
      </c>
      <c r="J64" s="91">
        <f t="shared" si="4"/>
        <v>12.065601309350599</v>
      </c>
      <c r="M64" s="91" t="e">
        <f t="shared" si="3"/>
        <v>#DIV/0!</v>
      </c>
      <c r="O64" s="91" t="e">
        <f t="shared" si="1"/>
        <v>#DIV/0!</v>
      </c>
    </row>
    <row r="65" spans="1:15">
      <c r="C65" s="258"/>
      <c r="E65" s="91">
        <v>1</v>
      </c>
      <c r="I65" s="91">
        <v>11.4</v>
      </c>
      <c r="J65" s="91" t="e">
        <f t="shared" si="4"/>
        <v>#DIV/0!</v>
      </c>
      <c r="M65" s="91" t="e">
        <f t="shared" si="3"/>
        <v>#DIV/0!</v>
      </c>
      <c r="O65" s="91" t="e">
        <f t="shared" si="1"/>
        <v>#DIV/0!</v>
      </c>
    </row>
    <row r="66" spans="1:15">
      <c r="C66" s="258" t="s">
        <v>1018</v>
      </c>
      <c r="D66" s="91">
        <v>2.7044999999999999</v>
      </c>
      <c r="E66" s="91">
        <v>1</v>
      </c>
      <c r="H66" s="91">
        <v>8.1</v>
      </c>
      <c r="I66" s="91">
        <v>11.4</v>
      </c>
      <c r="J66" s="91">
        <f t="shared" si="4"/>
        <v>13.0098669569921</v>
      </c>
      <c r="M66" s="91" t="e">
        <f t="shared" si="3"/>
        <v>#DIV/0!</v>
      </c>
      <c r="O66" s="91" t="e">
        <f t="shared" si="1"/>
        <v>#DIV/0!</v>
      </c>
    </row>
    <row r="67" spans="1:15">
      <c r="C67" s="258"/>
      <c r="J67" s="91" t="e">
        <f t="shared" si="4"/>
        <v>#DIV/0!</v>
      </c>
      <c r="M67" s="91" t="e">
        <f t="shared" si="3"/>
        <v>#DIV/0!</v>
      </c>
      <c r="O67" s="91" t="e">
        <f t="shared" si="1"/>
        <v>#DIV/0!</v>
      </c>
    </row>
    <row r="68" spans="1:15">
      <c r="C68" s="258" t="s">
        <v>1019</v>
      </c>
      <c r="D68" s="91">
        <v>2.5636999999999999</v>
      </c>
      <c r="E68" s="91">
        <v>1</v>
      </c>
      <c r="H68" s="91">
        <v>8.6999999999999993</v>
      </c>
      <c r="I68" s="91">
        <v>11.1</v>
      </c>
      <c r="J68" s="91">
        <f t="shared" si="4"/>
        <v>12.4416085049491</v>
      </c>
      <c r="K68" s="91">
        <v>4</v>
      </c>
      <c r="L68" s="91">
        <v>8.9499999999999993</v>
      </c>
      <c r="M68" s="91">
        <f t="shared" si="3"/>
        <v>96.752620328989394</v>
      </c>
      <c r="O68" s="91">
        <f t="shared" si="1"/>
        <v>84.311011824040307</v>
      </c>
    </row>
    <row r="69" spans="1:15">
      <c r="C69" s="258"/>
      <c r="J69" s="91" t="e">
        <f t="shared" si="4"/>
        <v>#DIV/0!</v>
      </c>
      <c r="M69" s="91" t="e">
        <f t="shared" si="3"/>
        <v>#DIV/0!</v>
      </c>
      <c r="O69" s="91" t="e">
        <f t="shared" si="1"/>
        <v>#DIV/0!</v>
      </c>
    </row>
    <row r="70" spans="1:15">
      <c r="A70" s="91">
        <v>2.2200000000000002</v>
      </c>
      <c r="C70" s="258" t="s">
        <v>1020</v>
      </c>
      <c r="D70" s="91">
        <v>2.5205000000000002</v>
      </c>
      <c r="E70" s="91">
        <v>1</v>
      </c>
      <c r="H70" s="91">
        <v>7.2</v>
      </c>
      <c r="I70" s="91">
        <v>11.4</v>
      </c>
      <c r="J70" s="91">
        <f t="shared" ref="J70:J123" si="5">I70*10*E70/(D70*H70)</f>
        <v>6.2818223897374903</v>
      </c>
    </row>
    <row r="71" spans="1:15">
      <c r="C71" s="258"/>
      <c r="J71" s="91" t="e">
        <f t="shared" si="5"/>
        <v>#DIV/0!</v>
      </c>
    </row>
    <row r="72" spans="1:15">
      <c r="C72" s="258" t="s">
        <v>1021</v>
      </c>
      <c r="D72" s="91">
        <v>2.6236999999999999</v>
      </c>
      <c r="E72" s="91">
        <v>1</v>
      </c>
      <c r="H72" s="91">
        <v>9</v>
      </c>
      <c r="I72" s="91">
        <v>11.6</v>
      </c>
      <c r="J72" s="91">
        <f t="shared" si="5"/>
        <v>4.9124857601436496</v>
      </c>
    </row>
    <row r="73" spans="1:15">
      <c r="C73" s="258"/>
      <c r="I73" s="91">
        <v>11.6</v>
      </c>
      <c r="J73" s="91" t="e">
        <f t="shared" si="5"/>
        <v>#DIV/0!</v>
      </c>
    </row>
    <row r="74" spans="1:15">
      <c r="C74" s="258" t="s">
        <v>1022</v>
      </c>
      <c r="D74" s="91">
        <v>2.5472000000000001</v>
      </c>
      <c r="E74" s="91">
        <v>1</v>
      </c>
      <c r="H74" s="91">
        <v>9.4</v>
      </c>
      <c r="I74" s="91">
        <v>11.6</v>
      </c>
      <c r="J74" s="91">
        <f t="shared" si="5"/>
        <v>4.8447022345771398</v>
      </c>
    </row>
    <row r="75" spans="1:15">
      <c r="C75" s="258"/>
      <c r="I75" s="91">
        <v>11.6</v>
      </c>
      <c r="J75" s="91" t="e">
        <f t="shared" si="5"/>
        <v>#DIV/0!</v>
      </c>
    </row>
    <row r="76" spans="1:15">
      <c r="A76" s="91">
        <v>3.14</v>
      </c>
      <c r="C76" s="258" t="s">
        <v>939</v>
      </c>
      <c r="D76" s="91">
        <v>4.2826000000000004</v>
      </c>
      <c r="E76" s="91">
        <v>1</v>
      </c>
      <c r="H76" s="91">
        <v>12</v>
      </c>
      <c r="I76" s="91">
        <v>11.4</v>
      </c>
      <c r="J76" s="91">
        <f t="shared" si="5"/>
        <v>2.2182786157941399</v>
      </c>
    </row>
    <row r="77" spans="1:15">
      <c r="C77" s="258"/>
      <c r="J77" s="91" t="e">
        <f t="shared" si="5"/>
        <v>#DIV/0!</v>
      </c>
    </row>
    <row r="78" spans="1:15">
      <c r="A78" s="91">
        <v>3.19</v>
      </c>
      <c r="C78" s="258" t="s">
        <v>1023</v>
      </c>
      <c r="D78" s="91">
        <v>2.5154000000000001</v>
      </c>
      <c r="E78" s="91">
        <v>1</v>
      </c>
      <c r="H78" s="91">
        <v>9.15</v>
      </c>
      <c r="I78" s="91">
        <v>11.3</v>
      </c>
      <c r="J78" s="91">
        <f t="shared" ref="J78" si="6">(I78-H78)*25*E78/D78/10/10</f>
        <v>0.213683708356524</v>
      </c>
    </row>
    <row r="79" spans="1:15">
      <c r="A79" s="91" t="s">
        <v>430</v>
      </c>
      <c r="C79" s="258"/>
      <c r="J79" s="91" t="e">
        <f t="shared" si="5"/>
        <v>#DIV/0!</v>
      </c>
    </row>
    <row r="80" spans="1:15">
      <c r="C80" s="258" t="s">
        <v>1024</v>
      </c>
      <c r="D80" s="91">
        <v>3.3519999999999999</v>
      </c>
      <c r="E80" s="91">
        <v>1</v>
      </c>
      <c r="H80" s="91">
        <v>10.1</v>
      </c>
      <c r="I80" s="91">
        <v>11.75</v>
      </c>
      <c r="J80" s="91">
        <f>I80*50*E80/(D80*H80)</f>
        <v>17.3533164772325</v>
      </c>
    </row>
    <row r="81" spans="1:10">
      <c r="C81" s="258"/>
      <c r="J81" s="91" t="e">
        <f t="shared" si="5"/>
        <v>#DIV/0!</v>
      </c>
    </row>
    <row r="82" spans="1:10">
      <c r="A82" s="91" t="s">
        <v>430</v>
      </c>
      <c r="C82" s="258"/>
      <c r="D82" s="91">
        <v>3.3519999999999999</v>
      </c>
      <c r="E82" s="91">
        <v>1</v>
      </c>
      <c r="H82" s="91">
        <v>8</v>
      </c>
      <c r="I82" s="91">
        <v>11.75</v>
      </c>
      <c r="J82" s="91">
        <f>(I82-H82)*25*E82/D82/10/10</f>
        <v>0.27968377088305502</v>
      </c>
    </row>
    <row r="83" spans="1:10">
      <c r="C83" s="258"/>
      <c r="J83" s="91" t="e">
        <f t="shared" ref="J83:J91" si="7">(I83-H83)*25*E83/D83/10/10</f>
        <v>#DIV/0!</v>
      </c>
    </row>
    <row r="84" spans="1:10">
      <c r="C84" s="258" t="s">
        <v>1025</v>
      </c>
      <c r="D84" s="91">
        <v>5</v>
      </c>
      <c r="E84" s="91">
        <v>1</v>
      </c>
      <c r="H84" s="91">
        <v>10.5</v>
      </c>
      <c r="I84" s="91">
        <v>11.8</v>
      </c>
      <c r="J84" s="91">
        <f t="shared" si="7"/>
        <v>6.5000000000000002E-2</v>
      </c>
    </row>
    <row r="85" spans="1:10">
      <c r="C85" s="258"/>
      <c r="J85" s="91" t="e">
        <f t="shared" si="7"/>
        <v>#DIV/0!</v>
      </c>
    </row>
    <row r="86" spans="1:10">
      <c r="C86" s="258" t="s">
        <v>1026</v>
      </c>
      <c r="D86" s="91">
        <v>2.5007000000000001</v>
      </c>
      <c r="E86" s="91">
        <v>1</v>
      </c>
      <c r="H86" s="91">
        <v>10.7</v>
      </c>
      <c r="I86" s="91">
        <v>11.8</v>
      </c>
      <c r="J86" s="91">
        <f t="shared" si="7"/>
        <v>0.109969208621586</v>
      </c>
    </row>
    <row r="87" spans="1:10">
      <c r="C87" s="258"/>
      <c r="E87" s="91">
        <v>1</v>
      </c>
      <c r="J87" s="91" t="e">
        <f t="shared" si="7"/>
        <v>#DIV/0!</v>
      </c>
    </row>
    <row r="88" spans="1:10">
      <c r="C88" s="258" t="s">
        <v>1027</v>
      </c>
      <c r="D88" s="91">
        <v>2.5019999999999998</v>
      </c>
      <c r="E88" s="91">
        <v>1</v>
      </c>
      <c r="H88" s="91">
        <v>7.3</v>
      </c>
      <c r="I88" s="91">
        <v>11.9</v>
      </c>
      <c r="J88" s="91">
        <f t="shared" si="7"/>
        <v>0.459632294164668</v>
      </c>
    </row>
    <row r="89" spans="1:10">
      <c r="C89" s="258"/>
      <c r="E89" s="91">
        <v>1</v>
      </c>
      <c r="I89" s="91">
        <v>11.9</v>
      </c>
      <c r="J89" s="91" t="e">
        <f t="shared" si="7"/>
        <v>#DIV/0!</v>
      </c>
    </row>
    <row r="90" spans="1:10">
      <c r="C90" s="258" t="s">
        <v>1028</v>
      </c>
      <c r="D90" s="91">
        <v>2.5305</v>
      </c>
      <c r="E90" s="91">
        <v>1</v>
      </c>
      <c r="H90" s="91">
        <v>8.6999999999999993</v>
      </c>
      <c r="I90" s="91">
        <v>11.9</v>
      </c>
      <c r="J90" s="91">
        <f t="shared" si="7"/>
        <v>0.316143054732266</v>
      </c>
    </row>
    <row r="91" spans="1:10">
      <c r="C91" s="258"/>
      <c r="E91" s="91">
        <v>1</v>
      </c>
      <c r="I91" s="91">
        <v>11.9</v>
      </c>
      <c r="J91" s="91" t="e">
        <f t="shared" si="7"/>
        <v>#DIV/0!</v>
      </c>
    </row>
    <row r="92" spans="1:10">
      <c r="C92" s="258" t="s">
        <v>1029</v>
      </c>
      <c r="D92" s="91">
        <v>2.5196999999999998</v>
      </c>
      <c r="E92" s="91">
        <v>1</v>
      </c>
      <c r="H92" s="91">
        <v>11.5</v>
      </c>
      <c r="I92" s="91">
        <v>11.4</v>
      </c>
      <c r="J92" s="91">
        <f>I92*25*E92/(D92*H92)</f>
        <v>9.8355394275716108</v>
      </c>
    </row>
    <row r="93" spans="1:10">
      <c r="C93" s="258"/>
      <c r="E93" s="91">
        <v>1</v>
      </c>
      <c r="I93" s="91">
        <v>11.4</v>
      </c>
      <c r="J93" s="91" t="e">
        <f t="shared" ref="J93:J107" si="8">I93*25*E93/(D93*H93)</f>
        <v>#DIV/0!</v>
      </c>
    </row>
    <row r="94" spans="1:10">
      <c r="C94" s="258" t="s">
        <v>1030</v>
      </c>
      <c r="D94" s="91">
        <v>2.5070999999999999</v>
      </c>
      <c r="E94" s="91">
        <v>1</v>
      </c>
      <c r="H94" s="91">
        <v>12.3</v>
      </c>
      <c r="I94" s="91">
        <v>11.4</v>
      </c>
      <c r="J94" s="91">
        <f t="shared" si="8"/>
        <v>9.2420452743476798</v>
      </c>
    </row>
    <row r="95" spans="1:10">
      <c r="C95" s="258"/>
      <c r="E95" s="91">
        <v>1</v>
      </c>
      <c r="I95" s="91">
        <v>11.4</v>
      </c>
      <c r="J95" s="91" t="e">
        <f t="shared" si="8"/>
        <v>#DIV/0!</v>
      </c>
    </row>
    <row r="96" spans="1:10">
      <c r="C96" s="258" t="s">
        <v>1031</v>
      </c>
      <c r="D96" s="91">
        <v>2.5280999999999998</v>
      </c>
      <c r="E96" s="91">
        <v>1</v>
      </c>
      <c r="H96" s="91">
        <v>10.4</v>
      </c>
      <c r="I96" s="91">
        <v>11.4</v>
      </c>
      <c r="J96" s="91">
        <f t="shared" si="8"/>
        <v>10.8397002309427</v>
      </c>
    </row>
    <row r="97" spans="3:10">
      <c r="C97" s="258"/>
      <c r="E97" s="91">
        <v>1</v>
      </c>
      <c r="I97" s="91">
        <v>11.4</v>
      </c>
      <c r="J97" s="91" t="e">
        <f t="shared" si="8"/>
        <v>#DIV/0!</v>
      </c>
    </row>
    <row r="98" spans="3:10">
      <c r="C98" s="258" t="s">
        <v>1032</v>
      </c>
      <c r="D98" s="91">
        <v>2.5366</v>
      </c>
      <c r="E98" s="91">
        <v>1</v>
      </c>
      <c r="H98" s="91">
        <v>11.9</v>
      </c>
      <c r="I98" s="91">
        <v>11.4</v>
      </c>
      <c r="J98" s="91">
        <f t="shared" si="8"/>
        <v>9.4416068090880607</v>
      </c>
    </row>
    <row r="99" spans="3:10">
      <c r="C99" s="258"/>
      <c r="E99" s="91">
        <v>1</v>
      </c>
      <c r="I99" s="91">
        <v>11.4</v>
      </c>
      <c r="J99" s="91" t="e">
        <f t="shared" si="8"/>
        <v>#DIV/0!</v>
      </c>
    </row>
    <row r="100" spans="3:10">
      <c r="C100" s="258" t="s">
        <v>1033</v>
      </c>
      <c r="D100" s="91">
        <v>2.5171999999999999</v>
      </c>
      <c r="E100" s="91">
        <v>1</v>
      </c>
      <c r="H100" s="91">
        <v>13.9</v>
      </c>
      <c r="I100" s="91">
        <v>11.4</v>
      </c>
      <c r="J100" s="91">
        <f t="shared" si="8"/>
        <v>8.1453985071913895</v>
      </c>
    </row>
    <row r="101" spans="3:10">
      <c r="C101" s="258"/>
      <c r="E101" s="91">
        <v>1</v>
      </c>
      <c r="I101" s="91">
        <v>11.4</v>
      </c>
      <c r="J101" s="91" t="e">
        <f t="shared" si="8"/>
        <v>#DIV/0!</v>
      </c>
    </row>
    <row r="102" spans="3:10">
      <c r="C102" s="258" t="s">
        <v>1034</v>
      </c>
      <c r="D102" s="91">
        <v>2.5188999999999999</v>
      </c>
      <c r="E102" s="91">
        <v>1</v>
      </c>
      <c r="I102" s="91">
        <v>11.4</v>
      </c>
      <c r="J102" s="91" t="e">
        <f t="shared" si="8"/>
        <v>#DIV/0!</v>
      </c>
    </row>
    <row r="103" spans="3:10">
      <c r="C103" s="258"/>
      <c r="E103" s="91">
        <v>1</v>
      </c>
      <c r="I103" s="91">
        <v>11.4</v>
      </c>
      <c r="J103" s="91" t="e">
        <f t="shared" si="8"/>
        <v>#DIV/0!</v>
      </c>
    </row>
    <row r="104" spans="3:10">
      <c r="C104" s="258" t="s">
        <v>1035</v>
      </c>
      <c r="D104" s="91">
        <v>2.5188000000000001</v>
      </c>
      <c r="E104" s="91">
        <v>1</v>
      </c>
      <c r="I104" s="91">
        <v>11.4</v>
      </c>
      <c r="J104" s="91" t="e">
        <f t="shared" si="8"/>
        <v>#DIV/0!</v>
      </c>
    </row>
    <row r="105" spans="3:10">
      <c r="C105" s="258"/>
      <c r="E105" s="91">
        <v>1</v>
      </c>
      <c r="I105" s="91">
        <v>11.4</v>
      </c>
      <c r="J105" s="91" t="e">
        <f t="shared" si="8"/>
        <v>#DIV/0!</v>
      </c>
    </row>
    <row r="106" spans="3:10">
      <c r="C106" s="258" t="s">
        <v>1036</v>
      </c>
      <c r="D106" s="91">
        <v>2.5655000000000001</v>
      </c>
      <c r="E106" s="91">
        <v>1</v>
      </c>
      <c r="H106" s="91">
        <v>6.5</v>
      </c>
      <c r="I106" s="91">
        <v>11.4</v>
      </c>
      <c r="J106" s="91">
        <f t="shared" si="8"/>
        <v>17.090685576360901</v>
      </c>
    </row>
    <row r="107" spans="3:10">
      <c r="C107" s="258"/>
      <c r="E107" s="91">
        <v>1</v>
      </c>
      <c r="I107" s="91">
        <v>11.4</v>
      </c>
      <c r="J107" s="91" t="e">
        <f t="shared" si="8"/>
        <v>#DIV/0!</v>
      </c>
    </row>
    <row r="108" spans="3:10">
      <c r="C108" s="258" t="s">
        <v>940</v>
      </c>
      <c r="D108" s="91">
        <v>4.1917</v>
      </c>
      <c r="E108" s="91">
        <v>1</v>
      </c>
      <c r="H108" s="91">
        <v>12.1</v>
      </c>
      <c r="I108" s="91">
        <v>11.4</v>
      </c>
      <c r="J108" s="91">
        <f t="shared" si="5"/>
        <v>2.24765312481947</v>
      </c>
    </row>
    <row r="109" spans="3:10">
      <c r="C109" s="258"/>
      <c r="D109" s="91">
        <v>4.1917</v>
      </c>
      <c r="E109" s="91">
        <v>1</v>
      </c>
      <c r="H109" s="91">
        <v>13.4</v>
      </c>
      <c r="I109" s="91">
        <v>11.4</v>
      </c>
      <c r="J109" s="91">
        <f t="shared" si="5"/>
        <v>2.0295972246504199</v>
      </c>
    </row>
    <row r="110" spans="3:10">
      <c r="C110" s="258" t="s">
        <v>1035</v>
      </c>
      <c r="D110" s="91">
        <v>3.2722000000000002</v>
      </c>
      <c r="E110" s="91">
        <v>1</v>
      </c>
      <c r="H110" s="91">
        <v>5.6</v>
      </c>
      <c r="I110" s="91">
        <v>11.4</v>
      </c>
      <c r="J110" s="91">
        <f>I110*25*E110/(D110*H110)</f>
        <v>15.553101015481101</v>
      </c>
    </row>
    <row r="111" spans="3:10">
      <c r="C111" s="258"/>
      <c r="I111" s="91">
        <v>11.4</v>
      </c>
      <c r="J111" s="91" t="e">
        <f t="shared" si="5"/>
        <v>#DIV/0!</v>
      </c>
    </row>
    <row r="112" spans="3:10">
      <c r="C112" s="258"/>
      <c r="D112" s="91">
        <v>4.0753000000000004</v>
      </c>
      <c r="E112" s="91">
        <v>1</v>
      </c>
      <c r="H112" s="91">
        <v>12.3</v>
      </c>
      <c r="I112" s="91">
        <v>11.4</v>
      </c>
      <c r="J112" s="91">
        <f t="shared" si="5"/>
        <v>2.27426022205159</v>
      </c>
    </row>
    <row r="113" spans="1:10">
      <c r="C113" s="258"/>
      <c r="I113" s="91">
        <v>11.4</v>
      </c>
      <c r="J113" s="91" t="e">
        <f t="shared" si="5"/>
        <v>#DIV/0!</v>
      </c>
    </row>
    <row r="114" spans="1:10">
      <c r="C114" s="258"/>
      <c r="D114" s="91">
        <v>2.5346000000000002</v>
      </c>
      <c r="E114" s="91">
        <v>1</v>
      </c>
      <c r="H114" s="91">
        <v>10.8</v>
      </c>
      <c r="I114" s="91">
        <v>11.3</v>
      </c>
      <c r="J114" s="91">
        <f t="shared" ref="J114" si="9">(I114-H114)*25*E114/D114/10/10</f>
        <v>4.9317446539888003E-2</v>
      </c>
    </row>
    <row r="115" spans="1:10">
      <c r="C115" s="258"/>
      <c r="I115" s="91">
        <v>11.4</v>
      </c>
      <c r="J115" s="91" t="e">
        <f t="shared" ref="J115" si="10">I115*10*E115/(D115*H115)</f>
        <v>#DIV/0!</v>
      </c>
    </row>
    <row r="116" spans="1:10">
      <c r="A116" s="91">
        <v>9.26</v>
      </c>
      <c r="C116" s="258" t="s">
        <v>942</v>
      </c>
      <c r="D116" s="91">
        <v>4.0103999999999997</v>
      </c>
      <c r="E116" s="91">
        <v>1</v>
      </c>
      <c r="H116" s="91">
        <v>14.4</v>
      </c>
      <c r="I116" s="91">
        <v>11.4</v>
      </c>
      <c r="J116" s="91">
        <f t="shared" si="5"/>
        <v>1.97403417780438</v>
      </c>
    </row>
    <row r="117" spans="1:10">
      <c r="C117" s="258"/>
      <c r="I117" s="91">
        <v>11.4</v>
      </c>
      <c r="J117" s="91" t="e">
        <f t="shared" si="5"/>
        <v>#DIV/0!</v>
      </c>
    </row>
    <row r="118" spans="1:10">
      <c r="A118" s="91">
        <v>9.2799999999999994</v>
      </c>
      <c r="C118" s="258"/>
      <c r="D118" s="91">
        <v>4.0713999999999997</v>
      </c>
      <c r="E118" s="91">
        <v>1</v>
      </c>
      <c r="H118" s="91">
        <v>0.8</v>
      </c>
      <c r="I118" s="91">
        <v>11.3</v>
      </c>
      <c r="J118" s="91">
        <f t="shared" si="5"/>
        <v>34.693225917374903</v>
      </c>
    </row>
    <row r="119" spans="1:10">
      <c r="C119" s="258"/>
      <c r="I119" s="91">
        <v>11.4</v>
      </c>
      <c r="J119" s="91" t="e">
        <f t="shared" si="5"/>
        <v>#DIV/0!</v>
      </c>
    </row>
    <row r="120" spans="1:10">
      <c r="C120" s="258" t="s">
        <v>692</v>
      </c>
      <c r="D120" s="91">
        <v>2.5066000000000002</v>
      </c>
      <c r="E120" s="91">
        <v>2</v>
      </c>
      <c r="H120" s="91">
        <v>9.6999999999999993</v>
      </c>
      <c r="I120" s="91">
        <v>11.3</v>
      </c>
      <c r="J120" s="91">
        <f>I120*25*E120/(D120*H120)</f>
        <v>23.237621750742999</v>
      </c>
    </row>
    <row r="121" spans="1:10">
      <c r="C121" s="258"/>
      <c r="I121" s="91">
        <v>11.3</v>
      </c>
      <c r="J121" s="91" t="e">
        <f t="shared" si="5"/>
        <v>#DIV/0!</v>
      </c>
    </row>
    <row r="122" spans="1:10">
      <c r="A122" s="91">
        <v>11.7</v>
      </c>
      <c r="C122" s="258" t="s">
        <v>944</v>
      </c>
      <c r="D122" s="91">
        <v>4.4390999999999998</v>
      </c>
      <c r="E122" s="91">
        <v>1</v>
      </c>
      <c r="H122" s="91">
        <v>8.3000000000000007</v>
      </c>
      <c r="I122" s="91">
        <v>11.2</v>
      </c>
      <c r="J122" s="91">
        <f t="shared" si="5"/>
        <v>3.0397999377383802</v>
      </c>
    </row>
    <row r="123" spans="1:10">
      <c r="C123" s="258"/>
      <c r="E123" s="91">
        <v>1</v>
      </c>
      <c r="I123" s="91">
        <v>11.2</v>
      </c>
      <c r="J123" s="91" t="e">
        <f t="shared" si="5"/>
        <v>#DIV/0!</v>
      </c>
    </row>
    <row r="124" spans="1:10">
      <c r="C124" s="258" t="s">
        <v>1037</v>
      </c>
      <c r="D124" s="91">
        <v>2.5032999999999999</v>
      </c>
      <c r="E124" s="91">
        <v>1</v>
      </c>
      <c r="H124" s="91">
        <v>8.6999999999999993</v>
      </c>
      <c r="I124" s="91">
        <v>11.2</v>
      </c>
      <c r="J124" s="91">
        <f t="shared" ref="J124:J133" si="11">(I124-H124)*25*E124/D124/10/10</f>
        <v>0.249670435025766</v>
      </c>
    </row>
    <row r="125" spans="1:10">
      <c r="C125" s="258"/>
      <c r="E125" s="91">
        <v>1</v>
      </c>
      <c r="I125" s="91">
        <v>11.2</v>
      </c>
      <c r="J125" s="91" t="e">
        <f t="shared" si="11"/>
        <v>#DIV/0!</v>
      </c>
    </row>
    <row r="126" spans="1:10">
      <c r="C126" s="258" t="s">
        <v>1038</v>
      </c>
      <c r="D126" s="91">
        <v>2.6985999999999999</v>
      </c>
      <c r="E126" s="91">
        <v>1</v>
      </c>
      <c r="H126" s="91">
        <v>8.0500000000000007</v>
      </c>
      <c r="I126" s="91">
        <v>11.2</v>
      </c>
      <c r="J126" s="91">
        <f t="shared" si="11"/>
        <v>0.29181797969317402</v>
      </c>
    </row>
    <row r="127" spans="1:10">
      <c r="C127" s="258"/>
      <c r="E127" s="91">
        <v>1</v>
      </c>
      <c r="I127" s="91">
        <v>11.2</v>
      </c>
      <c r="J127" s="91" t="e">
        <f t="shared" si="11"/>
        <v>#DIV/0!</v>
      </c>
    </row>
    <row r="128" spans="1:10">
      <c r="C128" s="258" t="s">
        <v>1039</v>
      </c>
      <c r="D128" s="91">
        <v>3.2121</v>
      </c>
      <c r="E128" s="91">
        <v>1</v>
      </c>
      <c r="H128" s="91">
        <v>7.55</v>
      </c>
      <c r="I128" s="91">
        <v>11.2</v>
      </c>
      <c r="J128" s="91">
        <f t="shared" si="11"/>
        <v>0.28408206469288</v>
      </c>
    </row>
    <row r="129" spans="1:10">
      <c r="C129" s="258"/>
      <c r="E129" s="91">
        <v>1</v>
      </c>
      <c r="I129" s="91">
        <v>11.2</v>
      </c>
      <c r="J129" s="91" t="e">
        <f t="shared" si="11"/>
        <v>#DIV/0!</v>
      </c>
    </row>
    <row r="130" spans="1:10">
      <c r="C130" s="258" t="s">
        <v>1040</v>
      </c>
      <c r="D130" s="91">
        <v>2.9961000000000002</v>
      </c>
      <c r="E130" s="91">
        <v>1</v>
      </c>
      <c r="H130" s="91">
        <v>7.45</v>
      </c>
      <c r="I130" s="91">
        <v>11.2</v>
      </c>
      <c r="J130" s="91">
        <f t="shared" si="11"/>
        <v>0.31290677881245599</v>
      </c>
    </row>
    <row r="131" spans="1:10">
      <c r="C131" s="258"/>
      <c r="E131" s="91">
        <v>1</v>
      </c>
      <c r="I131" s="91">
        <v>11.2</v>
      </c>
      <c r="J131" s="91" t="e">
        <f t="shared" si="11"/>
        <v>#DIV/0!</v>
      </c>
    </row>
    <row r="132" spans="1:10">
      <c r="C132" s="258" t="s">
        <v>1041</v>
      </c>
      <c r="D132" s="91">
        <v>2.4737</v>
      </c>
      <c r="E132" s="91">
        <v>1</v>
      </c>
      <c r="H132" s="91">
        <v>8</v>
      </c>
      <c r="I132" s="91">
        <v>11.2</v>
      </c>
      <c r="J132" s="91">
        <f t="shared" si="11"/>
        <v>0.32340219104984402</v>
      </c>
    </row>
    <row r="133" spans="1:10">
      <c r="C133" s="258"/>
      <c r="E133" s="91">
        <v>1</v>
      </c>
      <c r="I133" s="91">
        <v>11.2</v>
      </c>
      <c r="J133" s="91" t="e">
        <f t="shared" si="11"/>
        <v>#DIV/0!</v>
      </c>
    </row>
    <row r="134" spans="1:10">
      <c r="C134" s="258" t="s">
        <v>945</v>
      </c>
      <c r="D134" s="91">
        <v>4.3605</v>
      </c>
      <c r="E134" s="91">
        <v>1</v>
      </c>
      <c r="H134" s="91">
        <v>12.2</v>
      </c>
      <c r="I134" s="91">
        <v>11.2</v>
      </c>
      <c r="J134" s="91">
        <f t="shared" ref="J134:J166" si="12">I134*10*E134/(D134*H134)</f>
        <v>2.1053383485500401</v>
      </c>
    </row>
    <row r="135" spans="1:10">
      <c r="C135" s="258"/>
      <c r="E135" s="91">
        <v>1</v>
      </c>
      <c r="I135" s="91">
        <v>11.2</v>
      </c>
      <c r="J135" s="91" t="e">
        <f t="shared" si="12"/>
        <v>#DIV/0!</v>
      </c>
    </row>
    <row r="136" spans="1:10">
      <c r="C136" s="258" t="s">
        <v>946</v>
      </c>
      <c r="D136" s="91">
        <v>4.1444000000000001</v>
      </c>
      <c r="E136" s="91">
        <v>1</v>
      </c>
      <c r="H136" s="91">
        <v>13.9</v>
      </c>
      <c r="I136" s="91">
        <v>11.3</v>
      </c>
      <c r="J136" s="91">
        <f t="shared" si="12"/>
        <v>1.9615617225358799</v>
      </c>
    </row>
    <row r="137" spans="1:10">
      <c r="C137" s="258"/>
      <c r="E137" s="91">
        <v>1</v>
      </c>
      <c r="I137" s="91">
        <v>11.3</v>
      </c>
      <c r="J137" s="91" t="e">
        <f t="shared" si="12"/>
        <v>#DIV/0!</v>
      </c>
    </row>
    <row r="138" spans="1:10">
      <c r="C138" s="258" t="s">
        <v>947</v>
      </c>
      <c r="D138" s="91">
        <v>4.1426999999999996</v>
      </c>
      <c r="E138" s="91">
        <v>1</v>
      </c>
      <c r="H138" s="91">
        <v>14</v>
      </c>
      <c r="I138" s="91">
        <v>11.3</v>
      </c>
      <c r="J138" s="91">
        <f t="shared" si="12"/>
        <v>1.9483497649910899</v>
      </c>
    </row>
    <row r="139" spans="1:10">
      <c r="C139" s="258"/>
      <c r="E139" s="91">
        <v>1</v>
      </c>
      <c r="I139" s="91">
        <v>11.3</v>
      </c>
      <c r="J139" s="91" t="e">
        <f t="shared" si="12"/>
        <v>#DIV/0!</v>
      </c>
    </row>
    <row r="140" spans="1:10">
      <c r="C140" s="258" t="s">
        <v>1042</v>
      </c>
      <c r="D140" s="91">
        <v>2.7044000000000001</v>
      </c>
      <c r="E140" s="91">
        <v>1</v>
      </c>
      <c r="H140" s="91">
        <v>10</v>
      </c>
      <c r="I140" s="91">
        <v>11.3</v>
      </c>
      <c r="J140" s="91">
        <f>I140*25*E140/(D140*H140)</f>
        <v>10.445939949711599</v>
      </c>
    </row>
    <row r="141" spans="1:10">
      <c r="C141" s="258"/>
      <c r="I141" s="91">
        <v>11.3</v>
      </c>
      <c r="J141" s="91" t="e">
        <f t="shared" si="12"/>
        <v>#DIV/0!</v>
      </c>
    </row>
    <row r="142" spans="1:10">
      <c r="A142" s="91">
        <v>11.14</v>
      </c>
      <c r="C142" s="258" t="s">
        <v>1043</v>
      </c>
      <c r="D142" s="91">
        <v>2.5432000000000001</v>
      </c>
      <c r="E142" s="91">
        <v>1</v>
      </c>
      <c r="H142" s="91">
        <v>6.9</v>
      </c>
      <c r="I142" s="91">
        <v>10.7</v>
      </c>
      <c r="J142" s="91">
        <f>I142*25*E142/(D142*H142)</f>
        <v>15.243832943547099</v>
      </c>
    </row>
    <row r="143" spans="1:10">
      <c r="C143" s="258"/>
      <c r="I143" s="91">
        <v>11.3</v>
      </c>
      <c r="J143" s="91" t="e">
        <f t="shared" si="12"/>
        <v>#DIV/0!</v>
      </c>
    </row>
    <row r="144" spans="1:10">
      <c r="A144" s="91">
        <v>11.16</v>
      </c>
      <c r="C144" s="258" t="s">
        <v>948</v>
      </c>
      <c r="D144" s="91">
        <v>4.0327000000000002</v>
      </c>
      <c r="E144" s="91">
        <v>1</v>
      </c>
      <c r="H144" s="91">
        <v>12.2</v>
      </c>
      <c r="I144" s="91">
        <v>10.7</v>
      </c>
      <c r="J144" s="91">
        <f t="shared" si="12"/>
        <v>2.1748436043540802</v>
      </c>
    </row>
    <row r="145" spans="1:10">
      <c r="C145" s="258"/>
      <c r="I145" s="91">
        <v>10.7</v>
      </c>
      <c r="J145" s="91" t="e">
        <f t="shared" si="12"/>
        <v>#DIV/0!</v>
      </c>
    </row>
    <row r="146" spans="1:10">
      <c r="C146" s="258" t="s">
        <v>1044</v>
      </c>
      <c r="D146" s="91">
        <v>2.5297999999999998</v>
      </c>
      <c r="E146" s="91">
        <v>2.5</v>
      </c>
      <c r="H146" s="91">
        <v>7.8</v>
      </c>
      <c r="I146" s="91">
        <v>10.7</v>
      </c>
      <c r="J146" s="91">
        <f t="shared" si="12"/>
        <v>13.5563569431859</v>
      </c>
    </row>
    <row r="147" spans="1:10">
      <c r="C147" s="258"/>
      <c r="I147" s="91">
        <v>10.7</v>
      </c>
      <c r="J147" s="91" t="e">
        <f t="shared" si="12"/>
        <v>#DIV/0!</v>
      </c>
    </row>
    <row r="148" spans="1:10">
      <c r="A148" s="91">
        <v>11.26</v>
      </c>
      <c r="C148" s="258" t="s">
        <v>949</v>
      </c>
      <c r="D148" s="91">
        <v>4.2751999999999999</v>
      </c>
      <c r="E148" s="91">
        <v>1</v>
      </c>
      <c r="H148" s="91">
        <v>13.8</v>
      </c>
      <c r="I148" s="91">
        <v>11.4</v>
      </c>
      <c r="J148" s="91">
        <f t="shared" si="12"/>
        <v>1.93227675084613</v>
      </c>
    </row>
    <row r="149" spans="1:10">
      <c r="C149" s="258"/>
      <c r="J149" s="91" t="e">
        <f t="shared" si="12"/>
        <v>#DIV/0!</v>
      </c>
    </row>
    <row r="150" spans="1:10">
      <c r="A150" s="91">
        <v>12.2</v>
      </c>
      <c r="C150" s="258" t="s">
        <v>950</v>
      </c>
      <c r="D150" s="91">
        <v>4.0083000000000002</v>
      </c>
      <c r="E150" s="91">
        <v>1</v>
      </c>
      <c r="H150" s="91">
        <v>12.15</v>
      </c>
      <c r="I150" s="91">
        <v>11.3</v>
      </c>
      <c r="J150" s="91">
        <f t="shared" si="12"/>
        <v>2.3202882824723101</v>
      </c>
    </row>
    <row r="151" spans="1:10">
      <c r="C151" s="258"/>
      <c r="J151" s="91" t="e">
        <f t="shared" si="12"/>
        <v>#DIV/0!</v>
      </c>
    </row>
    <row r="152" spans="1:10">
      <c r="C152" s="258" t="s">
        <v>951</v>
      </c>
      <c r="D152" s="91">
        <v>4.2541000000000002</v>
      </c>
      <c r="E152" s="91">
        <v>1</v>
      </c>
      <c r="H152" s="91">
        <v>12.9</v>
      </c>
      <c r="I152" s="91">
        <v>11.3</v>
      </c>
      <c r="J152" s="91">
        <f t="shared" si="12"/>
        <v>2.0591170688231601</v>
      </c>
    </row>
    <row r="153" spans="1:10">
      <c r="C153" s="258"/>
      <c r="J153" s="91" t="e">
        <f t="shared" si="12"/>
        <v>#DIV/0!</v>
      </c>
    </row>
    <row r="154" spans="1:10">
      <c r="C154" s="258" t="s">
        <v>952</v>
      </c>
      <c r="D154" s="91">
        <v>4.2354000000000003</v>
      </c>
      <c r="E154" s="91">
        <v>1</v>
      </c>
      <c r="H154" s="91">
        <v>11.6</v>
      </c>
      <c r="I154" s="91">
        <v>11</v>
      </c>
      <c r="J154" s="91">
        <f t="shared" si="12"/>
        <v>2.2389287011119698</v>
      </c>
    </row>
    <row r="155" spans="1:10">
      <c r="C155" s="258"/>
      <c r="J155" s="91" t="e">
        <f t="shared" si="12"/>
        <v>#DIV/0!</v>
      </c>
    </row>
    <row r="156" spans="1:10">
      <c r="A156" s="91">
        <v>12.7</v>
      </c>
      <c r="C156" s="258" t="s">
        <v>953</v>
      </c>
      <c r="D156" s="91">
        <v>4.4782000000000002</v>
      </c>
      <c r="E156" s="91">
        <v>1</v>
      </c>
      <c r="H156" s="91">
        <v>13.4</v>
      </c>
      <c r="I156" s="91">
        <v>11.3</v>
      </c>
      <c r="J156" s="91">
        <f t="shared" si="12"/>
        <v>1.88308602136919</v>
      </c>
    </row>
    <row r="157" spans="1:10">
      <c r="C157" s="258"/>
      <c r="J157" s="91" t="e">
        <f t="shared" si="12"/>
        <v>#DIV/0!</v>
      </c>
    </row>
    <row r="158" spans="1:10">
      <c r="A158" s="91">
        <v>12.18</v>
      </c>
      <c r="C158" s="91" t="s">
        <v>954</v>
      </c>
      <c r="D158" s="91">
        <v>4.1867999999999999</v>
      </c>
      <c r="E158" s="91">
        <v>1</v>
      </c>
      <c r="H158" s="91">
        <v>11.9</v>
      </c>
      <c r="I158" s="91">
        <v>11.3</v>
      </c>
      <c r="J158" s="91">
        <f t="shared" si="12"/>
        <v>2.2680324637737002</v>
      </c>
    </row>
    <row r="159" spans="1:10">
      <c r="J159" s="91" t="e">
        <f t="shared" si="12"/>
        <v>#DIV/0!</v>
      </c>
    </row>
    <row r="160" spans="1:10">
      <c r="A160" s="91">
        <v>12.18</v>
      </c>
      <c r="C160" s="91" t="s">
        <v>1045</v>
      </c>
      <c r="D160" s="91">
        <v>2.5609999999999999</v>
      </c>
      <c r="E160" s="91">
        <v>1</v>
      </c>
      <c r="I160" s="91">
        <v>11.15</v>
      </c>
      <c r="J160" s="91" t="e">
        <f t="shared" si="12"/>
        <v>#DIV/0!</v>
      </c>
    </row>
    <row r="161" spans="1:10">
      <c r="J161" s="91" t="e">
        <f t="shared" si="12"/>
        <v>#DIV/0!</v>
      </c>
    </row>
    <row r="162" spans="1:10">
      <c r="A162" s="91">
        <v>12.3</v>
      </c>
      <c r="C162" s="91" t="s">
        <v>955</v>
      </c>
      <c r="D162" s="91">
        <v>4.2159000000000004</v>
      </c>
      <c r="E162" s="91">
        <v>1</v>
      </c>
      <c r="H162" s="91">
        <v>12.8</v>
      </c>
      <c r="I162" s="91">
        <v>11</v>
      </c>
      <c r="J162" s="91">
        <f t="shared" si="12"/>
        <v>2.0384140990061401</v>
      </c>
    </row>
    <row r="163" spans="1:10">
      <c r="J163" s="91" t="e">
        <f t="shared" si="12"/>
        <v>#DIV/0!</v>
      </c>
    </row>
    <row r="164" spans="1:10">
      <c r="C164" s="91" t="s">
        <v>1046</v>
      </c>
      <c r="D164" s="91">
        <v>2.6265000000000001</v>
      </c>
      <c r="E164" s="91">
        <v>1</v>
      </c>
      <c r="H164" s="91">
        <v>19.5</v>
      </c>
      <c r="I164" s="91">
        <v>11</v>
      </c>
      <c r="J164" s="91">
        <f t="shared" si="12"/>
        <v>2.1477348718924998</v>
      </c>
    </row>
    <row r="165" spans="1:10">
      <c r="J165" s="91" t="e">
        <f t="shared" si="12"/>
        <v>#DIV/0!</v>
      </c>
    </row>
    <row r="166" spans="1:10">
      <c r="A166" s="91">
        <v>1.6</v>
      </c>
      <c r="C166" s="91" t="s">
        <v>956</v>
      </c>
      <c r="D166" s="91">
        <v>4.2434000000000003</v>
      </c>
      <c r="E166" s="91">
        <v>1</v>
      </c>
      <c r="H166" s="91">
        <v>12</v>
      </c>
      <c r="I166" s="91">
        <v>11.1</v>
      </c>
      <c r="J166" s="91">
        <f t="shared" si="12"/>
        <v>2.1798557760286599</v>
      </c>
    </row>
    <row r="168" spans="1:10">
      <c r="A168" s="91" t="s">
        <v>430</v>
      </c>
      <c r="C168" s="91" t="s">
        <v>1047</v>
      </c>
      <c r="D168" s="91">
        <v>2.5154000000000001</v>
      </c>
      <c r="E168" s="91">
        <v>1</v>
      </c>
      <c r="H168" s="91">
        <v>0.6</v>
      </c>
      <c r="I168" s="91">
        <v>11.1</v>
      </c>
      <c r="J168" s="91">
        <f>(I168-H168)*10*E168/D168/10/10</f>
        <v>0.417428639580186</v>
      </c>
    </row>
    <row r="169" spans="1:10">
      <c r="J169" s="91" t="e">
        <f t="shared" ref="J169:J232" si="13">I169*10*E169/(D169*H169)</f>
        <v>#DIV/0!</v>
      </c>
    </row>
    <row r="170" spans="1:10">
      <c r="A170" s="91">
        <v>1.9</v>
      </c>
      <c r="C170" s="91" t="s">
        <v>1048</v>
      </c>
      <c r="D170" s="91">
        <v>2.5137</v>
      </c>
      <c r="E170" s="91">
        <v>2</v>
      </c>
      <c r="H170" s="91">
        <v>4.8499999999999996</v>
      </c>
      <c r="I170" s="91">
        <v>11.05</v>
      </c>
      <c r="J170" s="91">
        <f t="shared" si="13"/>
        <v>18.127465612156701</v>
      </c>
    </row>
    <row r="171" spans="1:10">
      <c r="C171" s="91" t="s">
        <v>1049</v>
      </c>
      <c r="D171" s="91">
        <v>2.5415999999999999</v>
      </c>
      <c r="E171" s="91">
        <v>2</v>
      </c>
      <c r="H171" s="91">
        <v>6.3</v>
      </c>
      <c r="I171" s="91">
        <v>11.05</v>
      </c>
      <c r="J171" s="91">
        <f t="shared" si="13"/>
        <v>13.8020794300303</v>
      </c>
    </row>
    <row r="172" spans="1:10">
      <c r="C172" s="91" t="s">
        <v>1050</v>
      </c>
      <c r="D172" s="91">
        <v>2.5093000000000001</v>
      </c>
      <c r="E172" s="91">
        <v>2</v>
      </c>
      <c r="H172" s="91">
        <v>7.6</v>
      </c>
      <c r="I172" s="91">
        <v>11.05</v>
      </c>
      <c r="J172" s="91">
        <f t="shared" si="13"/>
        <v>11.588469839565199</v>
      </c>
    </row>
    <row r="173" spans="1:10">
      <c r="C173" s="91" t="s">
        <v>1051</v>
      </c>
      <c r="D173" s="91">
        <v>2.5038999999999998</v>
      </c>
      <c r="E173" s="91">
        <v>2</v>
      </c>
      <c r="H173" s="91">
        <v>5.5</v>
      </c>
      <c r="I173" s="91">
        <v>11.05</v>
      </c>
      <c r="J173" s="91">
        <f t="shared" si="13"/>
        <v>16.0476928718472</v>
      </c>
    </row>
    <row r="174" spans="1:10">
      <c r="C174" s="91" t="s">
        <v>1052</v>
      </c>
      <c r="D174" s="91">
        <v>4.4000000000000004</v>
      </c>
      <c r="E174" s="91">
        <v>1</v>
      </c>
      <c r="H174" s="91">
        <v>4.0999999999999996</v>
      </c>
      <c r="I174" s="91">
        <v>11.1</v>
      </c>
      <c r="J174" s="91">
        <f>(I174-H174)*100*E174/D174/10/1000*100</f>
        <v>1.5909090909090899</v>
      </c>
    </row>
    <row r="175" spans="1:10">
      <c r="A175" s="91">
        <v>1.18</v>
      </c>
      <c r="C175" s="91" t="s">
        <v>958</v>
      </c>
      <c r="D175" s="91">
        <v>4.0308999999999999</v>
      </c>
      <c r="E175" s="91">
        <v>1</v>
      </c>
      <c r="H175" s="91">
        <v>12.05</v>
      </c>
      <c r="I175" s="91">
        <v>11.1</v>
      </c>
      <c r="J175" s="91">
        <f t="shared" si="13"/>
        <v>2.2852510003377402</v>
      </c>
    </row>
    <row r="176" spans="1:10">
      <c r="C176" s="91" t="s">
        <v>959</v>
      </c>
      <c r="D176" s="91">
        <v>4.1275000000000004</v>
      </c>
      <c r="E176" s="91">
        <v>1</v>
      </c>
      <c r="H176" s="91">
        <v>13.6</v>
      </c>
      <c r="I176" s="91">
        <v>11.1</v>
      </c>
      <c r="J176" s="91">
        <f t="shared" si="13"/>
        <v>1.9774111946413899</v>
      </c>
    </row>
    <row r="177" spans="1:10">
      <c r="A177" s="91">
        <v>2.14</v>
      </c>
      <c r="C177" s="91" t="s">
        <v>960</v>
      </c>
      <c r="D177" s="91">
        <v>4.3605</v>
      </c>
      <c r="E177" s="91">
        <v>1</v>
      </c>
      <c r="H177" s="91">
        <v>12.4</v>
      </c>
      <c r="I177" s="91">
        <v>11.1</v>
      </c>
      <c r="J177" s="91">
        <f t="shared" si="13"/>
        <v>2.0528868027120302</v>
      </c>
    </row>
    <row r="178" spans="1:10">
      <c r="D178" s="91">
        <v>4.0225999999999997</v>
      </c>
      <c r="E178" s="91">
        <v>1</v>
      </c>
      <c r="H178" s="91">
        <v>13.4</v>
      </c>
      <c r="I178" s="91">
        <v>11.1</v>
      </c>
      <c r="J178" s="91">
        <f t="shared" si="13"/>
        <v>2.0592606994362499</v>
      </c>
    </row>
    <row r="179" spans="1:10">
      <c r="C179" s="91" t="s">
        <v>1053</v>
      </c>
      <c r="D179" s="91">
        <v>2.573</v>
      </c>
      <c r="E179" s="91">
        <v>2</v>
      </c>
      <c r="H179" s="91">
        <v>6.95</v>
      </c>
      <c r="I179" s="91">
        <v>11.1</v>
      </c>
      <c r="J179" s="91">
        <f t="shared" si="13"/>
        <v>12.414475726065101</v>
      </c>
    </row>
    <row r="180" spans="1:10">
      <c r="C180" s="91" t="s">
        <v>1054</v>
      </c>
      <c r="D180" s="91">
        <v>2.5009999999999999</v>
      </c>
      <c r="E180" s="91">
        <v>1</v>
      </c>
      <c r="H180" s="91">
        <v>9.5</v>
      </c>
      <c r="I180" s="91">
        <v>11.1</v>
      </c>
      <c r="J180" s="91">
        <f>(I168-H168)*10*E168/D168/10/10</f>
        <v>0.417428639580186</v>
      </c>
    </row>
    <row r="181" spans="1:10">
      <c r="A181" s="91">
        <v>3.26</v>
      </c>
      <c r="C181" s="91" t="s">
        <v>1055</v>
      </c>
      <c r="D181" s="91">
        <v>2.5001000000000002</v>
      </c>
      <c r="E181" s="91">
        <v>1</v>
      </c>
      <c r="H181" s="91">
        <v>12.2</v>
      </c>
      <c r="I181" s="91">
        <v>11</v>
      </c>
      <c r="J181" s="91">
        <f>I181*25*E181/(D181*H181)</f>
        <v>9.0160328013108995</v>
      </c>
    </row>
    <row r="182" spans="1:10">
      <c r="A182" s="91" t="s">
        <v>430</v>
      </c>
      <c r="C182" s="91" t="s">
        <v>1056</v>
      </c>
      <c r="D182" s="91">
        <v>2.5053999999999998</v>
      </c>
      <c r="E182" s="91">
        <v>1</v>
      </c>
      <c r="H182" s="91">
        <v>8.3000000000000007</v>
      </c>
      <c r="I182" s="91">
        <v>11</v>
      </c>
      <c r="J182" s="91">
        <f>(I182-H182)*100*E182/D182/10/1000*250</f>
        <v>2.6941805699688701</v>
      </c>
    </row>
    <row r="183" spans="1:10">
      <c r="A183" s="91">
        <v>3.28</v>
      </c>
      <c r="C183" s="91" t="s">
        <v>962</v>
      </c>
      <c r="D183" s="91">
        <v>4.0083000000000002</v>
      </c>
      <c r="E183" s="91">
        <v>1</v>
      </c>
      <c r="H183" s="91">
        <v>12.6</v>
      </c>
      <c r="I183" s="91">
        <v>11.2</v>
      </c>
      <c r="J183" s="91">
        <f t="shared" si="13"/>
        <v>2.2176206593540599</v>
      </c>
    </row>
    <row r="184" spans="1:10">
      <c r="A184" s="91">
        <v>4.2</v>
      </c>
      <c r="C184" s="91" t="s">
        <v>1057</v>
      </c>
      <c r="D184" s="91">
        <v>2.5013999999999998</v>
      </c>
      <c r="E184" s="91">
        <v>1</v>
      </c>
      <c r="H184" s="91">
        <v>9.5</v>
      </c>
      <c r="I184" s="91">
        <v>11</v>
      </c>
      <c r="J184" s="91">
        <f>I184*25*E184/(D184*H184)</f>
        <v>11.5724667870203</v>
      </c>
    </row>
    <row r="185" spans="1:10">
      <c r="C185" s="91" t="s">
        <v>1058</v>
      </c>
      <c r="D185" s="91">
        <v>3.1383999999999999</v>
      </c>
      <c r="E185" s="91">
        <v>1</v>
      </c>
      <c r="H185" s="91">
        <v>9.1</v>
      </c>
      <c r="I185" s="91">
        <v>11</v>
      </c>
      <c r="J185" s="91">
        <f t="shared" ref="J185:J188" si="14">I185*25*E185/(D185*H185)</f>
        <v>9.6290403453288995</v>
      </c>
    </row>
    <row r="186" spans="1:10">
      <c r="C186" s="91" t="s">
        <v>1059</v>
      </c>
      <c r="D186" s="91">
        <v>2.5162</v>
      </c>
      <c r="E186" s="91">
        <v>1</v>
      </c>
      <c r="H186" s="91">
        <v>11.4</v>
      </c>
      <c r="I186" s="91">
        <v>11</v>
      </c>
      <c r="J186" s="91">
        <f t="shared" si="14"/>
        <v>9.5869990531531109</v>
      </c>
    </row>
    <row r="187" spans="1:10">
      <c r="C187" s="91" t="s">
        <v>1060</v>
      </c>
      <c r="D187" s="91">
        <v>2.5272000000000001</v>
      </c>
      <c r="E187" s="91">
        <v>1</v>
      </c>
      <c r="H187" s="91">
        <v>14.3</v>
      </c>
      <c r="I187" s="91">
        <v>11</v>
      </c>
      <c r="J187" s="91">
        <f t="shared" si="14"/>
        <v>7.6095161565247</v>
      </c>
    </row>
    <row r="188" spans="1:10">
      <c r="C188" s="91" t="s">
        <v>1061</v>
      </c>
      <c r="D188" s="91">
        <v>2.5022000000000002</v>
      </c>
      <c r="E188" s="91">
        <v>1</v>
      </c>
      <c r="H188" s="91">
        <v>12.1</v>
      </c>
      <c r="I188" s="91">
        <v>11</v>
      </c>
      <c r="J188" s="91">
        <f t="shared" si="14"/>
        <v>9.0829161247193397</v>
      </c>
    </row>
    <row r="189" spans="1:10">
      <c r="J189" s="91" t="e">
        <f t="shared" si="13"/>
        <v>#DIV/0!</v>
      </c>
    </row>
    <row r="190" spans="1:10">
      <c r="C190" s="91" t="s">
        <v>1057</v>
      </c>
      <c r="D190" s="91">
        <v>2.5013999999999998</v>
      </c>
      <c r="E190" s="91">
        <v>1</v>
      </c>
      <c r="H190" s="91">
        <v>9.5</v>
      </c>
      <c r="I190" s="91">
        <v>11</v>
      </c>
      <c r="J190" s="91">
        <f>I190*25*E190/(D190*H190)</f>
        <v>11.5724667870203</v>
      </c>
    </row>
    <row r="191" spans="1:10">
      <c r="D191" s="91">
        <v>2.5154000000000001</v>
      </c>
      <c r="E191" s="91">
        <v>1</v>
      </c>
      <c r="H191" s="91">
        <v>9.5</v>
      </c>
      <c r="I191" s="91">
        <v>11</v>
      </c>
      <c r="J191" s="91">
        <f t="shared" ref="J191:J194" si="15">I191*25*E191/(D191*H191)</f>
        <v>11.508057732787099</v>
      </c>
    </row>
    <row r="192" spans="1:10">
      <c r="C192" s="91" t="s">
        <v>1060</v>
      </c>
      <c r="D192" s="91">
        <v>2.5272000000000001</v>
      </c>
      <c r="E192" s="91">
        <v>1</v>
      </c>
      <c r="H192" s="91">
        <v>14.3</v>
      </c>
      <c r="I192" s="91">
        <v>11</v>
      </c>
      <c r="J192" s="91">
        <f t="shared" si="15"/>
        <v>7.6095161565247</v>
      </c>
    </row>
    <row r="193" spans="1:10">
      <c r="D193" s="91">
        <v>2.5388999999999999</v>
      </c>
      <c r="E193" s="91">
        <v>1</v>
      </c>
      <c r="H193" s="91">
        <v>14.3</v>
      </c>
      <c r="I193" s="91">
        <v>11</v>
      </c>
      <c r="J193" s="91">
        <f t="shared" si="15"/>
        <v>7.5744492617941797</v>
      </c>
    </row>
    <row r="194" spans="1:10">
      <c r="C194" s="91" t="s">
        <v>834</v>
      </c>
      <c r="D194" s="91">
        <v>2.5169000000000001</v>
      </c>
      <c r="E194" s="91">
        <v>1</v>
      </c>
      <c r="H194" s="91">
        <v>14.3</v>
      </c>
      <c r="I194" s="91">
        <v>11</v>
      </c>
      <c r="J194" s="91">
        <f t="shared" si="15"/>
        <v>7.6406568519882496</v>
      </c>
    </row>
    <row r="195" spans="1:10">
      <c r="C195" s="91" t="s">
        <v>963</v>
      </c>
      <c r="D195" s="91">
        <v>4.0000999999999998</v>
      </c>
      <c r="E195" s="91">
        <v>1</v>
      </c>
      <c r="H195" s="91">
        <v>13.1</v>
      </c>
      <c r="I195" s="91">
        <v>11</v>
      </c>
      <c r="J195" s="91">
        <f>I195*10*E195/(D195*H195)</f>
        <v>2.0991841616173299</v>
      </c>
    </row>
    <row r="196" spans="1:10">
      <c r="C196" s="91" t="s">
        <v>964</v>
      </c>
      <c r="D196" s="91">
        <v>4.1348000000000003</v>
      </c>
      <c r="E196" s="91">
        <v>1</v>
      </c>
      <c r="H196" s="91">
        <v>12.8</v>
      </c>
      <c r="I196" s="91">
        <v>11</v>
      </c>
      <c r="J196" s="91">
        <f t="shared" si="13"/>
        <v>2.0783955693141101</v>
      </c>
    </row>
    <row r="197" spans="1:10">
      <c r="C197" s="91" t="s">
        <v>965</v>
      </c>
      <c r="D197" s="91">
        <v>4.0330000000000004</v>
      </c>
      <c r="E197" s="91">
        <v>1</v>
      </c>
      <c r="H197" s="91">
        <v>11.4</v>
      </c>
      <c r="I197" s="91">
        <v>10.8</v>
      </c>
      <c r="J197" s="91">
        <f t="shared" si="13"/>
        <v>2.34904146058178</v>
      </c>
    </row>
    <row r="198" spans="1:10">
      <c r="C198" s="91" t="s">
        <v>966</v>
      </c>
      <c r="D198" s="91">
        <v>4.0099</v>
      </c>
      <c r="E198" s="91">
        <v>1</v>
      </c>
      <c r="H198" s="91">
        <v>12.7</v>
      </c>
      <c r="I198" s="91">
        <v>10.8</v>
      </c>
      <c r="J198" s="91">
        <f t="shared" si="13"/>
        <v>2.1207354317748601</v>
      </c>
    </row>
    <row r="199" spans="1:10">
      <c r="C199" s="91" t="s">
        <v>1062</v>
      </c>
      <c r="D199" s="91">
        <v>2.5169999999999999</v>
      </c>
      <c r="E199" s="91">
        <v>1</v>
      </c>
      <c r="H199" s="91">
        <v>13.4</v>
      </c>
      <c r="I199" s="91">
        <v>11.4</v>
      </c>
      <c r="J199" s="91">
        <f>I199*25*E199/(D199*H199)</f>
        <v>8.4500026684219005</v>
      </c>
    </row>
    <row r="200" spans="1:10">
      <c r="A200" s="91">
        <v>6.27</v>
      </c>
      <c r="C200" s="91" t="s">
        <v>967</v>
      </c>
      <c r="D200" s="91">
        <v>4.1497000000000002</v>
      </c>
      <c r="E200" s="91">
        <v>1</v>
      </c>
      <c r="H200" s="91">
        <v>12</v>
      </c>
      <c r="I200" s="91">
        <v>10.9</v>
      </c>
      <c r="J200" s="91">
        <f t="shared" si="13"/>
        <v>2.18891325477344</v>
      </c>
    </row>
    <row r="201" spans="1:10">
      <c r="A201" s="91">
        <v>7.1</v>
      </c>
      <c r="C201" s="91" t="s">
        <v>1063</v>
      </c>
      <c r="D201" s="91">
        <v>3.1781000000000001</v>
      </c>
      <c r="E201" s="91">
        <v>1</v>
      </c>
      <c r="H201" s="91">
        <v>11.6</v>
      </c>
      <c r="I201" s="91">
        <v>10.8</v>
      </c>
      <c r="J201" s="91">
        <f>I201*25*E201/(D201*H201)</f>
        <v>7.3238293536910497</v>
      </c>
    </row>
    <row r="202" spans="1:10">
      <c r="C202" s="91" t="s">
        <v>1064</v>
      </c>
      <c r="D202" s="91">
        <v>2.7492000000000001</v>
      </c>
      <c r="E202" s="91">
        <v>1</v>
      </c>
      <c r="H202" s="91">
        <v>6.55</v>
      </c>
      <c r="I202" s="91">
        <v>10.8</v>
      </c>
      <c r="J202" s="91">
        <f t="shared" ref="J202:J220" si="16">I202*25*E202/(D202*H202)</f>
        <v>14.9939524391829</v>
      </c>
    </row>
    <row r="203" spans="1:10">
      <c r="C203" s="91" t="s">
        <v>1065</v>
      </c>
      <c r="D203" s="91">
        <v>2.5926</v>
      </c>
      <c r="E203" s="91">
        <v>1</v>
      </c>
      <c r="H203" s="91">
        <v>9.1</v>
      </c>
      <c r="I203" s="91">
        <v>10.8</v>
      </c>
      <c r="J203" s="91">
        <f t="shared" si="16"/>
        <v>11.4442373178777</v>
      </c>
    </row>
    <row r="204" spans="1:10">
      <c r="C204" s="91" t="s">
        <v>1066</v>
      </c>
      <c r="D204" s="91">
        <v>2.9039000000000001</v>
      </c>
      <c r="E204" s="91">
        <v>1</v>
      </c>
      <c r="H204" s="91">
        <v>8.4</v>
      </c>
      <c r="I204" s="91">
        <v>10.8</v>
      </c>
      <c r="J204" s="91">
        <f t="shared" si="16"/>
        <v>11.068858136594599</v>
      </c>
    </row>
    <row r="205" spans="1:10">
      <c r="C205" s="91" t="s">
        <v>1067</v>
      </c>
      <c r="D205" s="91">
        <v>2.6745999999999999</v>
      </c>
      <c r="E205" s="91">
        <v>1</v>
      </c>
      <c r="H205" s="91">
        <v>10.8</v>
      </c>
      <c r="I205" s="91">
        <v>10.8</v>
      </c>
      <c r="J205" s="91">
        <f t="shared" si="16"/>
        <v>9.3471921034921106</v>
      </c>
    </row>
    <row r="206" spans="1:10">
      <c r="C206" s="91" t="s">
        <v>1068</v>
      </c>
      <c r="D206" s="91">
        <v>2.5804999999999998</v>
      </c>
      <c r="E206" s="91">
        <v>1</v>
      </c>
      <c r="H206" s="91">
        <v>8.6</v>
      </c>
      <c r="I206" s="91">
        <v>10.8</v>
      </c>
      <c r="J206" s="91">
        <f t="shared" si="16"/>
        <v>12.166382033408</v>
      </c>
    </row>
    <row r="207" spans="1:10">
      <c r="C207" s="91" t="s">
        <v>1069</v>
      </c>
      <c r="D207" s="91">
        <v>2.8123</v>
      </c>
      <c r="E207" s="91">
        <v>1</v>
      </c>
      <c r="H207" s="91">
        <v>7.2</v>
      </c>
      <c r="I207" s="91">
        <v>10.8</v>
      </c>
      <c r="J207" s="91">
        <f t="shared" si="16"/>
        <v>13.3342815489101</v>
      </c>
    </row>
    <row r="208" spans="1:10">
      <c r="C208" s="91" t="s">
        <v>1070</v>
      </c>
      <c r="D208" s="91">
        <v>2.6882999999999999</v>
      </c>
      <c r="E208" s="91">
        <v>1</v>
      </c>
      <c r="H208" s="91">
        <v>6.45</v>
      </c>
      <c r="I208" s="91">
        <v>10.8</v>
      </c>
      <c r="J208" s="91">
        <f t="shared" si="16"/>
        <v>15.5713518269089</v>
      </c>
    </row>
    <row r="209" spans="1:10">
      <c r="C209" s="91" t="s">
        <v>1071</v>
      </c>
      <c r="D209" s="91">
        <v>2.722</v>
      </c>
      <c r="E209" s="91">
        <v>1</v>
      </c>
      <c r="H209" s="91">
        <v>13.1</v>
      </c>
      <c r="I209" s="91">
        <v>10.8</v>
      </c>
      <c r="J209" s="91">
        <f t="shared" si="16"/>
        <v>7.57189089746538</v>
      </c>
    </row>
    <row r="210" spans="1:10">
      <c r="C210" s="91" t="s">
        <v>1072</v>
      </c>
      <c r="D210" s="91">
        <v>2.6221000000000001</v>
      </c>
      <c r="E210" s="91">
        <v>1</v>
      </c>
      <c r="H210" s="91">
        <v>8.1999999999999993</v>
      </c>
      <c r="I210" s="91">
        <v>10.8</v>
      </c>
      <c r="J210" s="91">
        <f t="shared" si="16"/>
        <v>12.5574269739112</v>
      </c>
    </row>
    <row r="211" spans="1:10">
      <c r="C211" s="91" t="s">
        <v>1073</v>
      </c>
      <c r="D211" s="91">
        <v>5.8720999999999997</v>
      </c>
      <c r="E211" s="91">
        <v>2.5</v>
      </c>
      <c r="H211" s="91">
        <v>7.3</v>
      </c>
      <c r="I211" s="91">
        <v>10.8</v>
      </c>
      <c r="J211" s="91">
        <f t="shared" si="16"/>
        <v>15.746624448605701</v>
      </c>
    </row>
    <row r="212" spans="1:10">
      <c r="C212" s="91" t="s">
        <v>1074</v>
      </c>
      <c r="D212" s="91">
        <v>2.5047000000000001</v>
      </c>
      <c r="E212" s="91">
        <v>1</v>
      </c>
      <c r="H212" s="91">
        <v>15.7</v>
      </c>
      <c r="I212" s="91">
        <v>10.8</v>
      </c>
      <c r="J212" s="91">
        <f t="shared" si="16"/>
        <v>6.8660726750905798</v>
      </c>
    </row>
    <row r="213" spans="1:10">
      <c r="C213" s="91" t="s">
        <v>1075</v>
      </c>
      <c r="D213" s="91">
        <v>2.5396000000000001</v>
      </c>
      <c r="E213" s="91">
        <v>1</v>
      </c>
      <c r="H213" s="91">
        <v>6.7</v>
      </c>
      <c r="I213" s="91">
        <v>10.8</v>
      </c>
      <c r="J213" s="91">
        <f t="shared" si="16"/>
        <v>15.8680530251562</v>
      </c>
    </row>
    <row r="214" spans="1:10">
      <c r="A214" s="91">
        <v>7.14</v>
      </c>
      <c r="C214" s="91" t="s">
        <v>1076</v>
      </c>
      <c r="D214" s="91">
        <v>2.5045000000000002</v>
      </c>
      <c r="E214" s="91">
        <v>1</v>
      </c>
      <c r="H214" s="91">
        <v>10.1</v>
      </c>
      <c r="I214" s="91">
        <v>10.8</v>
      </c>
      <c r="J214" s="91">
        <f t="shared" si="16"/>
        <v>10.673856365472799</v>
      </c>
    </row>
    <row r="215" spans="1:10">
      <c r="C215" s="91" t="s">
        <v>1077</v>
      </c>
      <c r="D215" s="91">
        <v>2.6294</v>
      </c>
      <c r="E215" s="91">
        <v>1</v>
      </c>
      <c r="H215" s="91">
        <v>10.7</v>
      </c>
      <c r="I215" s="91">
        <v>10.8</v>
      </c>
      <c r="J215" s="91">
        <f t="shared" si="16"/>
        <v>9.5967311401129898</v>
      </c>
    </row>
    <row r="216" spans="1:10">
      <c r="C216" s="91" t="s">
        <v>1078</v>
      </c>
      <c r="D216" s="91">
        <v>3.0628000000000002</v>
      </c>
      <c r="E216" s="91">
        <v>1</v>
      </c>
      <c r="H216" s="91">
        <v>11.1</v>
      </c>
      <c r="I216" s="91">
        <v>10.8</v>
      </c>
      <c r="J216" s="91">
        <f t="shared" si="16"/>
        <v>7.9418585360860403</v>
      </c>
    </row>
    <row r="217" spans="1:10">
      <c r="C217" s="91" t="s">
        <v>1079</v>
      </c>
      <c r="D217" s="91">
        <v>2.5731999999999999</v>
      </c>
      <c r="E217" s="91">
        <v>1</v>
      </c>
      <c r="H217" s="91">
        <v>11.8</v>
      </c>
      <c r="I217" s="91">
        <v>10.8</v>
      </c>
      <c r="J217" s="91">
        <f t="shared" si="16"/>
        <v>8.8921793611858302</v>
      </c>
    </row>
    <row r="218" spans="1:10">
      <c r="C218" s="91" t="s">
        <v>1080</v>
      </c>
      <c r="D218" s="91">
        <v>2.7307000000000001</v>
      </c>
      <c r="E218" s="91">
        <v>1</v>
      </c>
      <c r="H218" s="91">
        <v>9</v>
      </c>
      <c r="I218" s="91">
        <v>10.8</v>
      </c>
      <c r="J218" s="91">
        <f t="shared" si="16"/>
        <v>10.9861940161863</v>
      </c>
    </row>
    <row r="219" spans="1:10">
      <c r="C219" s="91" t="s">
        <v>1081</v>
      </c>
      <c r="D219" s="91">
        <v>2.6173000000000002</v>
      </c>
      <c r="E219" s="91">
        <v>1</v>
      </c>
      <c r="H219" s="91">
        <v>9.4</v>
      </c>
      <c r="I219" s="91">
        <v>10.8</v>
      </c>
      <c r="J219" s="91">
        <f t="shared" si="16"/>
        <v>10.9744409335266</v>
      </c>
    </row>
    <row r="220" spans="1:10">
      <c r="C220" s="91" t="s">
        <v>1082</v>
      </c>
      <c r="D220" s="91">
        <v>2.4380999999999999</v>
      </c>
      <c r="E220" s="91">
        <v>1</v>
      </c>
      <c r="H220" s="91">
        <v>9.6</v>
      </c>
      <c r="I220" s="91">
        <v>10.8</v>
      </c>
      <c r="J220" s="91">
        <f t="shared" si="16"/>
        <v>11.5356220007383</v>
      </c>
    </row>
    <row r="221" spans="1:10">
      <c r="C221" s="91" t="s">
        <v>968</v>
      </c>
      <c r="D221" s="91">
        <v>4.2027999999999999</v>
      </c>
      <c r="E221" s="91">
        <v>1</v>
      </c>
      <c r="H221" s="91">
        <v>11.4</v>
      </c>
      <c r="I221" s="91">
        <v>10.8</v>
      </c>
      <c r="J221" s="91">
        <f t="shared" si="13"/>
        <v>2.2541363401842398</v>
      </c>
    </row>
    <row r="222" spans="1:10">
      <c r="A222" s="91">
        <v>7.16</v>
      </c>
      <c r="C222" s="91" t="s">
        <v>1083</v>
      </c>
      <c r="D222" s="91">
        <v>2.5245000000000002</v>
      </c>
      <c r="E222" s="91">
        <v>1</v>
      </c>
      <c r="H222" s="91">
        <v>8.9</v>
      </c>
      <c r="I222" s="91">
        <v>10.9</v>
      </c>
      <c r="J222" s="91">
        <f>I222*25*E222/(D222*H222)</f>
        <v>12.1283333444602</v>
      </c>
    </row>
    <row r="223" spans="1:10">
      <c r="A223" s="91">
        <v>7.21</v>
      </c>
      <c r="C223" s="91" t="s">
        <v>1084</v>
      </c>
      <c r="D223" s="91">
        <v>2.6812999999999998</v>
      </c>
      <c r="E223" s="91">
        <v>1</v>
      </c>
      <c r="H223" s="91">
        <v>11.3</v>
      </c>
      <c r="I223" s="91">
        <v>11.5</v>
      </c>
      <c r="J223" s="91">
        <f>I223*25*E223/(D223*H223)</f>
        <v>9.4888590892873594</v>
      </c>
    </row>
    <row r="224" spans="1:10">
      <c r="A224" s="91">
        <v>7.22</v>
      </c>
      <c r="C224" s="91" t="s">
        <v>970</v>
      </c>
      <c r="D224" s="91">
        <v>4.5761000000000003</v>
      </c>
      <c r="E224" s="91">
        <v>1</v>
      </c>
      <c r="H224" s="91">
        <v>12.2</v>
      </c>
      <c r="I224" s="91">
        <v>11.5</v>
      </c>
      <c r="J224" s="91">
        <f t="shared" si="13"/>
        <v>2.0598827622203899</v>
      </c>
    </row>
    <row r="225" spans="1:10">
      <c r="C225" s="91" t="s">
        <v>1085</v>
      </c>
      <c r="D225" s="91">
        <v>2.6189</v>
      </c>
      <c r="E225" s="91">
        <v>1</v>
      </c>
      <c r="H225" s="91">
        <v>7.75</v>
      </c>
      <c r="I225" s="91">
        <v>11.5</v>
      </c>
      <c r="J225" s="91">
        <f>I225*25*E225/(D225*H225)</f>
        <v>14.165021266008001</v>
      </c>
    </row>
    <row r="226" spans="1:10">
      <c r="D226" s="91">
        <v>2.4668999999999999</v>
      </c>
      <c r="E226" s="91">
        <v>4</v>
      </c>
      <c r="H226" s="91">
        <v>9</v>
      </c>
      <c r="I226" s="91">
        <v>10.9</v>
      </c>
      <c r="J226" s="91">
        <f>I226*50*E226/(D226*H226)</f>
        <v>98.188910058057601</v>
      </c>
    </row>
    <row r="227" spans="1:10">
      <c r="D227" s="91">
        <v>2.4668999999999999</v>
      </c>
      <c r="E227" s="91">
        <v>1</v>
      </c>
      <c r="H227" s="91">
        <v>10.4</v>
      </c>
      <c r="I227" s="91">
        <v>10.9</v>
      </c>
      <c r="J227" s="91">
        <f>(I227-H227)*100*E227/D227/10/1000*250</f>
        <v>0.50670882484089297</v>
      </c>
    </row>
    <row r="228" spans="1:10">
      <c r="A228" s="91">
        <v>8.8000000000000007</v>
      </c>
      <c r="C228" s="91" t="s">
        <v>1086</v>
      </c>
      <c r="D228" s="91">
        <v>1.0263</v>
      </c>
      <c r="E228" s="91">
        <v>1</v>
      </c>
      <c r="H228" s="91">
        <v>10.65</v>
      </c>
      <c r="I228" s="91">
        <v>11.2</v>
      </c>
      <c r="J228" s="91">
        <f t="shared" si="13"/>
        <v>10.246937469436499</v>
      </c>
    </row>
    <row r="229" spans="1:10">
      <c r="A229" s="91">
        <v>9.11</v>
      </c>
      <c r="C229" s="91" t="s">
        <v>1087</v>
      </c>
      <c r="D229" s="91">
        <v>2.504</v>
      </c>
      <c r="E229" s="91">
        <v>1</v>
      </c>
      <c r="H229" s="91">
        <v>20.8</v>
      </c>
      <c r="I229" s="91">
        <v>11.1</v>
      </c>
      <c r="J229" s="91">
        <f t="shared" si="13"/>
        <v>2.1312054558859699</v>
      </c>
    </row>
    <row r="230" spans="1:10">
      <c r="A230" s="91">
        <v>9.15</v>
      </c>
      <c r="C230" s="91" t="s">
        <v>971</v>
      </c>
      <c r="D230" s="91">
        <v>4.4169</v>
      </c>
      <c r="E230" s="91">
        <v>1</v>
      </c>
      <c r="H230" s="91">
        <v>7</v>
      </c>
      <c r="I230" s="91">
        <v>11.1</v>
      </c>
      <c r="J230" s="91">
        <f t="shared" si="13"/>
        <v>3.59010682993567</v>
      </c>
    </row>
    <row r="231" spans="1:10">
      <c r="A231" s="91">
        <v>9.19</v>
      </c>
      <c r="C231" s="91" t="s">
        <v>1088</v>
      </c>
      <c r="D231" s="91">
        <v>2.5347</v>
      </c>
      <c r="E231" s="91">
        <v>1</v>
      </c>
      <c r="H231" s="91">
        <v>11.1</v>
      </c>
      <c r="I231" s="91">
        <v>10.8</v>
      </c>
      <c r="J231" s="91">
        <f t="shared" si="13"/>
        <v>3.8386119579160201</v>
      </c>
    </row>
    <row r="232" spans="1:10">
      <c r="C232" s="91" t="s">
        <v>1089</v>
      </c>
      <c r="D232" s="91">
        <v>2.7389999999999999</v>
      </c>
      <c r="E232" s="91">
        <v>1</v>
      </c>
      <c r="H232" s="91">
        <v>13.8</v>
      </c>
      <c r="I232" s="91">
        <v>10.8</v>
      </c>
      <c r="J232" s="91">
        <f t="shared" si="13"/>
        <v>2.8572789180437201</v>
      </c>
    </row>
    <row r="233" spans="1:10">
      <c r="C233" s="91" t="s">
        <v>1090</v>
      </c>
      <c r="D233" s="91">
        <v>2.7401</v>
      </c>
      <c r="E233" s="91">
        <v>1</v>
      </c>
      <c r="H233" s="91">
        <v>6.4</v>
      </c>
      <c r="I233" s="91">
        <v>10.8</v>
      </c>
      <c r="J233" s="91">
        <f t="shared" ref="J233:J264" si="17">I233*10*E233/(D233*H233)</f>
        <v>6.1585343600598499</v>
      </c>
    </row>
    <row r="234" spans="1:10">
      <c r="C234" s="91" t="s">
        <v>1091</v>
      </c>
      <c r="D234" s="91">
        <v>2.6111</v>
      </c>
      <c r="E234" s="91">
        <v>1</v>
      </c>
      <c r="H234" s="91">
        <v>9.3000000000000007</v>
      </c>
      <c r="I234" s="91">
        <v>10.8</v>
      </c>
      <c r="J234" s="91">
        <f t="shared" si="17"/>
        <v>4.4475137780270604</v>
      </c>
    </row>
    <row r="235" spans="1:10">
      <c r="C235" s="91" t="s">
        <v>1092</v>
      </c>
      <c r="D235" s="91">
        <v>2.5550999999999999</v>
      </c>
      <c r="E235" s="91">
        <v>2</v>
      </c>
      <c r="H235" s="91">
        <v>7.9</v>
      </c>
      <c r="I235" s="91">
        <v>10.8</v>
      </c>
      <c r="J235" s="91">
        <f>I235*2*25*E235/(D235*H235)</f>
        <v>53.504309326246997</v>
      </c>
    </row>
    <row r="236" spans="1:10">
      <c r="A236" s="91">
        <v>10.11</v>
      </c>
      <c r="C236" s="91" t="s">
        <v>775</v>
      </c>
      <c r="D236" s="91">
        <v>1.1706000000000001</v>
      </c>
      <c r="E236" s="91">
        <v>10</v>
      </c>
      <c r="H236" s="91">
        <v>12.3</v>
      </c>
      <c r="I236" s="91">
        <v>10.8</v>
      </c>
      <c r="J236" s="91">
        <f t="shared" si="17"/>
        <v>75.008438449325496</v>
      </c>
    </row>
    <row r="237" spans="1:10">
      <c r="C237" s="91" t="s">
        <v>1093</v>
      </c>
      <c r="D237" s="91">
        <v>1.0044999999999999</v>
      </c>
      <c r="E237" s="91">
        <v>1</v>
      </c>
      <c r="H237" s="91">
        <v>19.2</v>
      </c>
      <c r="I237" s="91">
        <v>10.8</v>
      </c>
      <c r="J237" s="91">
        <f t="shared" si="17"/>
        <v>5.5998008959681398</v>
      </c>
    </row>
    <row r="238" spans="1:10">
      <c r="C238" s="91" t="s">
        <v>1094</v>
      </c>
      <c r="D238" s="91">
        <v>1.0029999999999999</v>
      </c>
      <c r="E238" s="91">
        <v>2</v>
      </c>
      <c r="H238" s="91">
        <v>9</v>
      </c>
      <c r="I238" s="91">
        <v>10.8</v>
      </c>
      <c r="J238" s="91">
        <f t="shared" si="17"/>
        <v>23.928215353938199</v>
      </c>
    </row>
    <row r="239" spans="1:10">
      <c r="A239" s="91">
        <v>10.14</v>
      </c>
      <c r="C239" s="91" t="s">
        <v>1095</v>
      </c>
      <c r="D239" s="91">
        <v>2.6978</v>
      </c>
      <c r="E239" s="91">
        <v>2</v>
      </c>
      <c r="H239" s="91">
        <v>8.6</v>
      </c>
      <c r="I239" s="91">
        <v>10.8</v>
      </c>
      <c r="J239" s="91">
        <f t="shared" si="17"/>
        <v>9.3099114351573302</v>
      </c>
    </row>
    <row r="240" spans="1:10">
      <c r="A240" s="91">
        <v>10.16</v>
      </c>
      <c r="C240" s="91" t="s">
        <v>1096</v>
      </c>
      <c r="D240" s="91">
        <v>2.5960999999999999</v>
      </c>
      <c r="E240" s="91">
        <v>1</v>
      </c>
      <c r="H240" s="91">
        <v>9.4</v>
      </c>
      <c r="I240" s="91">
        <v>10.8</v>
      </c>
      <c r="J240" s="91">
        <f t="shared" si="17"/>
        <v>4.4256237056075101</v>
      </c>
    </row>
    <row r="241" spans="1:10">
      <c r="A241" s="91">
        <v>10.210000000000001</v>
      </c>
      <c r="C241" s="91" t="s">
        <v>972</v>
      </c>
      <c r="D241" s="91">
        <v>4.0403000000000002</v>
      </c>
      <c r="E241" s="91">
        <v>1</v>
      </c>
      <c r="H241" s="91">
        <v>10.7</v>
      </c>
      <c r="I241" s="91">
        <v>10.8</v>
      </c>
      <c r="J241" s="91">
        <f t="shared" si="17"/>
        <v>2.4981951696471101</v>
      </c>
    </row>
    <row r="242" spans="1:10">
      <c r="A242" s="91">
        <v>11.17</v>
      </c>
      <c r="C242" s="91" t="s">
        <v>973</v>
      </c>
      <c r="D242" s="91">
        <v>4.4958</v>
      </c>
      <c r="E242" s="91">
        <v>1</v>
      </c>
      <c r="H242" s="91">
        <v>11.4</v>
      </c>
      <c r="I242" s="91">
        <v>11</v>
      </c>
      <c r="J242" s="91">
        <f t="shared" si="17"/>
        <v>2.1462526818402798</v>
      </c>
    </row>
    <row r="243" spans="1:10">
      <c r="A243" s="91">
        <v>11.26</v>
      </c>
      <c r="C243" s="91" t="s">
        <v>974</v>
      </c>
      <c r="D243" s="91">
        <v>4.3498999999999999</v>
      </c>
      <c r="E243" s="91">
        <v>1</v>
      </c>
      <c r="H243" s="91">
        <v>10.5</v>
      </c>
      <c r="I243" s="91">
        <v>11</v>
      </c>
      <c r="J243" s="91">
        <f t="shared" si="17"/>
        <v>2.4083750146418299</v>
      </c>
    </row>
    <row r="244" spans="1:10">
      <c r="A244" s="91">
        <v>1.5</v>
      </c>
      <c r="C244" s="91" t="s">
        <v>975</v>
      </c>
      <c r="D244" s="91">
        <v>4.3630000000000004</v>
      </c>
      <c r="E244" s="91">
        <v>1</v>
      </c>
      <c r="H244" s="91">
        <v>11</v>
      </c>
      <c r="I244" s="91">
        <v>11</v>
      </c>
      <c r="J244" s="91">
        <f>I244*10*E245/(D244*H244)</f>
        <v>2.2920009168003701</v>
      </c>
    </row>
    <row r="245" spans="1:10">
      <c r="A245" s="91">
        <v>1.8</v>
      </c>
      <c r="C245" s="91" t="s">
        <v>976</v>
      </c>
      <c r="D245" s="91">
        <v>4.3630000000000004</v>
      </c>
      <c r="E245" s="91">
        <v>1</v>
      </c>
      <c r="J245" s="91" t="e">
        <f>I245*10*E246/(D245*H245)</f>
        <v>#DIV/0!</v>
      </c>
    </row>
    <row r="246" spans="1:10">
      <c r="J246" s="91" t="e">
        <f t="shared" si="17"/>
        <v>#DIV/0!</v>
      </c>
    </row>
    <row r="247" spans="1:10">
      <c r="J247" s="91" t="e">
        <f t="shared" si="17"/>
        <v>#DIV/0!</v>
      </c>
    </row>
    <row r="248" spans="1:10">
      <c r="J248" s="91" t="e">
        <f t="shared" si="17"/>
        <v>#DIV/0!</v>
      </c>
    </row>
    <row r="249" spans="1:10">
      <c r="J249" s="91" t="e">
        <f t="shared" si="17"/>
        <v>#DIV/0!</v>
      </c>
    </row>
    <row r="250" spans="1:10">
      <c r="J250" s="91" t="e">
        <f t="shared" si="17"/>
        <v>#DIV/0!</v>
      </c>
    </row>
    <row r="251" spans="1:10">
      <c r="J251" s="91" t="e">
        <f t="shared" si="17"/>
        <v>#DIV/0!</v>
      </c>
    </row>
    <row r="252" spans="1:10">
      <c r="J252" s="91" t="e">
        <f t="shared" si="17"/>
        <v>#DIV/0!</v>
      </c>
    </row>
    <row r="253" spans="1:10">
      <c r="J253" s="91" t="e">
        <f t="shared" si="17"/>
        <v>#DIV/0!</v>
      </c>
    </row>
    <row r="254" spans="1:10">
      <c r="J254" s="91" t="e">
        <f t="shared" si="17"/>
        <v>#DIV/0!</v>
      </c>
    </row>
    <row r="255" spans="1:10">
      <c r="J255" s="91" t="e">
        <f t="shared" si="17"/>
        <v>#DIV/0!</v>
      </c>
    </row>
    <row r="256" spans="1:10">
      <c r="J256" s="91" t="e">
        <f t="shared" si="17"/>
        <v>#DIV/0!</v>
      </c>
    </row>
    <row r="257" spans="10:10">
      <c r="J257" s="91" t="e">
        <f t="shared" si="17"/>
        <v>#DIV/0!</v>
      </c>
    </row>
    <row r="258" spans="10:10">
      <c r="J258" s="91" t="e">
        <f t="shared" si="17"/>
        <v>#DIV/0!</v>
      </c>
    </row>
    <row r="259" spans="10:10">
      <c r="J259" s="91" t="e">
        <f t="shared" si="17"/>
        <v>#DIV/0!</v>
      </c>
    </row>
    <row r="260" spans="10:10">
      <c r="J260" s="91" t="e">
        <f t="shared" si="17"/>
        <v>#DIV/0!</v>
      </c>
    </row>
    <row r="261" spans="10:10">
      <c r="J261" s="91" t="e">
        <f t="shared" si="17"/>
        <v>#DIV/0!</v>
      </c>
    </row>
    <row r="262" spans="10:10">
      <c r="J262" s="91" t="e">
        <f t="shared" si="17"/>
        <v>#DIV/0!</v>
      </c>
    </row>
    <row r="263" spans="10:10">
      <c r="J263" s="91" t="e">
        <f t="shared" si="17"/>
        <v>#DIV/0!</v>
      </c>
    </row>
    <row r="264" spans="10:10">
      <c r="J264" s="91" t="e">
        <f t="shared" si="17"/>
        <v>#DIV/0!</v>
      </c>
    </row>
  </sheetData>
  <mergeCells count="79">
    <mergeCell ref="C150:C151"/>
    <mergeCell ref="C152:C153"/>
    <mergeCell ref="C154:C155"/>
    <mergeCell ref="C156:C157"/>
    <mergeCell ref="C140:C141"/>
    <mergeCell ref="C142:C143"/>
    <mergeCell ref="C144:C145"/>
    <mergeCell ref="C146:C147"/>
    <mergeCell ref="C148:C149"/>
    <mergeCell ref="C130:C131"/>
    <mergeCell ref="C132:C133"/>
    <mergeCell ref="C134:C135"/>
    <mergeCell ref="C136:C137"/>
    <mergeCell ref="C138:C139"/>
    <mergeCell ref="C120:C121"/>
    <mergeCell ref="C122:C123"/>
    <mergeCell ref="C124:C125"/>
    <mergeCell ref="C126:C127"/>
    <mergeCell ref="C128:C129"/>
    <mergeCell ref="C110:C111"/>
    <mergeCell ref="C112:C113"/>
    <mergeCell ref="C114:C115"/>
    <mergeCell ref="C116:C117"/>
    <mergeCell ref="C118:C119"/>
    <mergeCell ref="C100:C101"/>
    <mergeCell ref="C102:C103"/>
    <mergeCell ref="C104:C105"/>
    <mergeCell ref="C106:C107"/>
    <mergeCell ref="C108:C109"/>
    <mergeCell ref="C90:C91"/>
    <mergeCell ref="C92:C93"/>
    <mergeCell ref="C94:C95"/>
    <mergeCell ref="C96:C97"/>
    <mergeCell ref="C98:C99"/>
    <mergeCell ref="C80:C81"/>
    <mergeCell ref="C82:C83"/>
    <mergeCell ref="C84:C85"/>
    <mergeCell ref="C86:C87"/>
    <mergeCell ref="C88:C89"/>
    <mergeCell ref="C70:C71"/>
    <mergeCell ref="C72:C73"/>
    <mergeCell ref="C74:C75"/>
    <mergeCell ref="C76:C77"/>
    <mergeCell ref="C78:C79"/>
    <mergeCell ref="C60:C61"/>
    <mergeCell ref="C62:C63"/>
    <mergeCell ref="C64:C65"/>
    <mergeCell ref="C66:C67"/>
    <mergeCell ref="C68:C69"/>
    <mergeCell ref="C50:C51"/>
    <mergeCell ref="C52:C53"/>
    <mergeCell ref="C54:C55"/>
    <mergeCell ref="C56:C57"/>
    <mergeCell ref="C58:C59"/>
    <mergeCell ref="C40:C41"/>
    <mergeCell ref="C42:C43"/>
    <mergeCell ref="C44:C45"/>
    <mergeCell ref="C46:C47"/>
    <mergeCell ref="C48:C49"/>
    <mergeCell ref="C30:C31"/>
    <mergeCell ref="C32:C33"/>
    <mergeCell ref="C34:C35"/>
    <mergeCell ref="C36:C37"/>
    <mergeCell ref="C38:C39"/>
    <mergeCell ref="C20:C21"/>
    <mergeCell ref="C22:C23"/>
    <mergeCell ref="C24:C25"/>
    <mergeCell ref="C26:C27"/>
    <mergeCell ref="C28:C29"/>
    <mergeCell ref="C10:C11"/>
    <mergeCell ref="C12:C13"/>
    <mergeCell ref="C14:C15"/>
    <mergeCell ref="C16:C17"/>
    <mergeCell ref="C18:C19"/>
    <mergeCell ref="F1:H1"/>
    <mergeCell ref="C2:C3"/>
    <mergeCell ref="C4:C5"/>
    <mergeCell ref="C6:C7"/>
    <mergeCell ref="C8:C9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2060"/>
  </sheetPr>
  <dimension ref="A1:O1059"/>
  <sheetViews>
    <sheetView zoomScale="130" zoomScaleNormal="130" workbookViewId="0">
      <pane ySplit="1" topLeftCell="A1036" activePane="bottomLeft" state="frozen"/>
      <selection pane="bottomLeft" activeCell="D1060" sqref="D1060"/>
    </sheetView>
  </sheetViews>
  <sheetFormatPr defaultColWidth="9" defaultRowHeight="14.25"/>
  <cols>
    <col min="1" max="1" width="9.25" style="101" customWidth="1"/>
    <col min="2" max="2" width="9" style="101" hidden="1" customWidth="1"/>
    <col min="3" max="3" width="9.375" style="101"/>
    <col min="4" max="4" width="11.875" style="101" customWidth="1"/>
    <col min="5" max="7" width="9" style="101" customWidth="1"/>
    <col min="8" max="8" width="10.375" style="101" customWidth="1"/>
    <col min="9" max="9" width="9" style="103" customWidth="1"/>
    <col min="10" max="10" width="9.5" style="103" customWidth="1"/>
    <col min="11" max="11" width="9" style="103" customWidth="1"/>
    <col min="12" max="12" width="10.875" style="101" customWidth="1"/>
    <col min="13" max="16384" width="9" style="101"/>
  </cols>
  <sheetData>
    <row r="1" spans="1:12" ht="28.5">
      <c r="A1" s="101" t="s">
        <v>0</v>
      </c>
      <c r="B1" s="101" t="s">
        <v>408</v>
      </c>
      <c r="D1" s="101" t="s">
        <v>409</v>
      </c>
      <c r="E1" s="104" t="s">
        <v>1097</v>
      </c>
      <c r="F1" s="104" t="s">
        <v>1098</v>
      </c>
      <c r="G1" s="104" t="s">
        <v>1099</v>
      </c>
      <c r="H1" s="104" t="s">
        <v>1100</v>
      </c>
      <c r="I1" s="108" t="s">
        <v>1101</v>
      </c>
      <c r="J1" s="103" t="s">
        <v>1102</v>
      </c>
      <c r="K1" s="108" t="s">
        <v>178</v>
      </c>
      <c r="L1" s="134" t="s">
        <v>1103</v>
      </c>
    </row>
    <row r="2" spans="1:12">
      <c r="A2" s="101">
        <v>44104</v>
      </c>
      <c r="B2" s="101" t="s">
        <v>795</v>
      </c>
      <c r="C2" s="101" t="s">
        <v>1104</v>
      </c>
      <c r="D2" s="101">
        <v>64.999899999999997</v>
      </c>
      <c r="E2" s="101">
        <v>46.54</v>
      </c>
      <c r="F2" s="101">
        <v>-15.63</v>
      </c>
      <c r="G2" s="101">
        <v>20.100000000000001</v>
      </c>
      <c r="H2" s="101">
        <v>1.6</v>
      </c>
      <c r="I2" s="103">
        <v>12.92</v>
      </c>
      <c r="J2" s="103">
        <f t="shared" ref="J2:J33" si="0">200*(E2-F2)/(132.56-0.0794*(13-I2)-0.53*(G2-20))</f>
        <v>93.84</v>
      </c>
      <c r="K2" s="103">
        <f>AVERAGE(J2:J3)</f>
        <v>93.82</v>
      </c>
      <c r="L2" s="101">
        <f>(J2-J3)/93.7806</f>
        <v>4.2652744810767098E-4</v>
      </c>
    </row>
    <row r="3" spans="1:12">
      <c r="D3" s="101">
        <v>65.001199999999997</v>
      </c>
      <c r="E3" s="101">
        <v>46.68</v>
      </c>
      <c r="F3" s="101">
        <v>-15.46</v>
      </c>
      <c r="G3" s="101">
        <v>20.100000000000001</v>
      </c>
      <c r="H3" s="101">
        <v>1.6</v>
      </c>
      <c r="I3" s="103">
        <v>12.92</v>
      </c>
      <c r="J3" s="103">
        <f t="shared" si="0"/>
        <v>93.8</v>
      </c>
      <c r="L3" s="101" t="s">
        <v>1105</v>
      </c>
    </row>
    <row r="4" spans="1:12">
      <c r="B4" s="101" t="s">
        <v>795</v>
      </c>
      <c r="C4" s="101" t="s">
        <v>1106</v>
      </c>
      <c r="D4" s="101">
        <v>65.006900000000002</v>
      </c>
      <c r="E4" s="101">
        <v>46.34</v>
      </c>
      <c r="F4" s="101">
        <v>-15.63</v>
      </c>
      <c r="G4" s="101">
        <v>20.100000000000001</v>
      </c>
      <c r="H4" s="101">
        <v>1.43</v>
      </c>
      <c r="I4" s="103">
        <f t="shared" ref="I4:I35" si="1">13*(100-H4)/100</f>
        <v>12.81</v>
      </c>
      <c r="J4" s="103">
        <f t="shared" si="0"/>
        <v>93.55</v>
      </c>
      <c r="K4" s="103">
        <f>AVERAGE(J4:J5)</f>
        <v>93.57</v>
      </c>
      <c r="L4" s="101">
        <f>AVERAGE(J4:J5)</f>
        <v>93.57</v>
      </c>
    </row>
    <row r="5" spans="1:12">
      <c r="D5" s="101">
        <v>65.000299999999996</v>
      </c>
      <c r="E5" s="101">
        <v>46.29</v>
      </c>
      <c r="F5" s="101">
        <v>-15.71</v>
      </c>
      <c r="G5" s="101">
        <v>20.100000000000001</v>
      </c>
      <c r="H5" s="101">
        <v>1.43</v>
      </c>
      <c r="I5" s="103">
        <f t="shared" si="1"/>
        <v>12.81</v>
      </c>
      <c r="J5" s="103">
        <f t="shared" si="0"/>
        <v>93.59</v>
      </c>
      <c r="L5" s="101">
        <f>(J4-J5)/L4</f>
        <v>-4.2748744255644201E-4</v>
      </c>
    </row>
    <row r="6" spans="1:12">
      <c r="A6" s="101">
        <v>44123</v>
      </c>
      <c r="B6" s="101" t="s">
        <v>795</v>
      </c>
      <c r="C6" s="101" t="s">
        <v>1107</v>
      </c>
      <c r="D6" s="101">
        <v>64.999399999999994</v>
      </c>
      <c r="E6" s="101">
        <v>47.31</v>
      </c>
      <c r="F6" s="101">
        <v>-16.07</v>
      </c>
      <c r="G6" s="101">
        <v>20.8</v>
      </c>
      <c r="I6" s="103">
        <f t="shared" si="1"/>
        <v>13</v>
      </c>
      <c r="J6" s="103">
        <f t="shared" si="0"/>
        <v>95.93</v>
      </c>
    </row>
    <row r="7" spans="1:12">
      <c r="C7" s="101" t="s">
        <v>1108</v>
      </c>
      <c r="D7" s="101">
        <v>65.024600000000007</v>
      </c>
      <c r="E7" s="101">
        <v>44.82</v>
      </c>
      <c r="F7" s="101">
        <v>-15.9</v>
      </c>
      <c r="G7" s="101">
        <v>20.8</v>
      </c>
      <c r="I7" s="103">
        <f t="shared" si="1"/>
        <v>13</v>
      </c>
      <c r="J7" s="103">
        <f t="shared" si="0"/>
        <v>91.91</v>
      </c>
    </row>
    <row r="8" spans="1:12">
      <c r="C8" s="101" t="s">
        <v>1109</v>
      </c>
      <c r="I8" s="103">
        <f t="shared" si="1"/>
        <v>13</v>
      </c>
      <c r="J8" s="103">
        <f t="shared" si="0"/>
        <v>0</v>
      </c>
    </row>
    <row r="9" spans="1:12">
      <c r="A9" s="101">
        <v>44173</v>
      </c>
      <c r="B9" s="101" t="s">
        <v>795</v>
      </c>
      <c r="C9" s="101" t="s">
        <v>1110</v>
      </c>
      <c r="D9" s="101">
        <v>65.0017</v>
      </c>
      <c r="E9" s="101">
        <v>47.54</v>
      </c>
      <c r="F9" s="101">
        <v>-16.399999999999999</v>
      </c>
      <c r="G9" s="101">
        <v>20</v>
      </c>
      <c r="H9" s="101">
        <v>1.52</v>
      </c>
      <c r="I9" s="103">
        <f t="shared" si="1"/>
        <v>12.8</v>
      </c>
      <c r="J9" s="103">
        <f t="shared" si="0"/>
        <v>96.48</v>
      </c>
      <c r="K9" s="290">
        <f>(J10+J9)/2</f>
        <v>96.46</v>
      </c>
      <c r="L9" s="299">
        <f>(J10-J9)*100/K9</f>
        <v>-4.1467965996274399E-2</v>
      </c>
    </row>
    <row r="10" spans="1:12">
      <c r="D10" s="101">
        <v>65.001999999999995</v>
      </c>
      <c r="E10" s="101">
        <v>47.55</v>
      </c>
      <c r="F10" s="101">
        <v>-16.36</v>
      </c>
      <c r="G10" s="101">
        <v>20</v>
      </c>
      <c r="H10" s="101">
        <v>1.52</v>
      </c>
      <c r="I10" s="103">
        <f t="shared" si="1"/>
        <v>12.8</v>
      </c>
      <c r="J10" s="103">
        <f t="shared" si="0"/>
        <v>96.44</v>
      </c>
      <c r="K10" s="290"/>
      <c r="L10" s="299"/>
    </row>
    <row r="11" spans="1:12">
      <c r="C11" s="101" t="s">
        <v>1111</v>
      </c>
      <c r="D11" s="101">
        <v>65.000699999999995</v>
      </c>
      <c r="E11" s="101">
        <v>47.33</v>
      </c>
      <c r="F11" s="101">
        <v>-16.34</v>
      </c>
      <c r="G11" s="101">
        <v>20</v>
      </c>
      <c r="H11" s="101">
        <v>0.87</v>
      </c>
      <c r="I11" s="103">
        <f t="shared" si="1"/>
        <v>12.89</v>
      </c>
      <c r="J11" s="103">
        <f t="shared" si="0"/>
        <v>96.07</v>
      </c>
      <c r="K11" s="290">
        <f>(J12+J11)/2</f>
        <v>96.09</v>
      </c>
      <c r="L11" s="299">
        <f>(J12-J11)*100/K11</f>
        <v>3.1220730565096399E-2</v>
      </c>
    </row>
    <row r="12" spans="1:12">
      <c r="D12" s="101">
        <v>65.001999999999995</v>
      </c>
      <c r="E12" s="101">
        <v>47.34</v>
      </c>
      <c r="F12" s="101">
        <v>-16.350000000000001</v>
      </c>
      <c r="G12" s="101">
        <v>20</v>
      </c>
      <c r="H12" s="101">
        <v>0.87</v>
      </c>
      <c r="I12" s="103">
        <f t="shared" si="1"/>
        <v>12.89</v>
      </c>
      <c r="J12" s="103">
        <f t="shared" si="0"/>
        <v>96.1</v>
      </c>
      <c r="K12" s="290"/>
      <c r="L12" s="299"/>
    </row>
    <row r="13" spans="1:12">
      <c r="C13" s="101" t="s">
        <v>1112</v>
      </c>
      <c r="D13" s="101">
        <v>65.000500000000002</v>
      </c>
      <c r="E13" s="101">
        <v>47.89</v>
      </c>
      <c r="F13" s="101">
        <v>-16.52</v>
      </c>
      <c r="G13" s="101">
        <v>20</v>
      </c>
      <c r="H13" s="101">
        <v>1.06</v>
      </c>
      <c r="I13" s="103">
        <f t="shared" si="1"/>
        <v>12.86</v>
      </c>
      <c r="J13" s="103">
        <f t="shared" si="0"/>
        <v>97.19</v>
      </c>
      <c r="K13" s="290">
        <f>(J14+J13)/2</f>
        <v>97.21</v>
      </c>
      <c r="L13" s="299">
        <f>(J13-J14)*100/K13</f>
        <v>-3.08610225285476E-2</v>
      </c>
    </row>
    <row r="14" spans="1:12" ht="16.5" customHeight="1">
      <c r="D14" s="101">
        <v>65.001499999999993</v>
      </c>
      <c r="E14" s="101">
        <v>47.9</v>
      </c>
      <c r="F14" s="101">
        <v>-16.53</v>
      </c>
      <c r="G14" s="101">
        <v>20</v>
      </c>
      <c r="H14" s="101">
        <v>1.06</v>
      </c>
      <c r="I14" s="103">
        <f t="shared" si="1"/>
        <v>12.86</v>
      </c>
      <c r="J14" s="103">
        <f t="shared" si="0"/>
        <v>97.22</v>
      </c>
      <c r="K14" s="290"/>
      <c r="L14" s="299"/>
    </row>
    <row r="15" spans="1:12">
      <c r="A15" s="101">
        <v>44229</v>
      </c>
      <c r="C15" s="101" t="s">
        <v>801</v>
      </c>
      <c r="D15" s="101">
        <v>64.998999999999995</v>
      </c>
      <c r="E15" s="101">
        <v>48.17</v>
      </c>
      <c r="F15" s="101">
        <v>-16.739999999999998</v>
      </c>
      <c r="G15" s="101">
        <v>20</v>
      </c>
      <c r="H15" s="101">
        <v>0.91</v>
      </c>
      <c r="I15" s="103">
        <f t="shared" si="1"/>
        <v>12.88</v>
      </c>
      <c r="J15" s="103">
        <f t="shared" si="0"/>
        <v>97.94</v>
      </c>
      <c r="K15" s="290">
        <f>(J16+J15)/2</f>
        <v>97.96</v>
      </c>
      <c r="L15" s="299">
        <f>(J15-J16)*100/K15</f>
        <v>-3.0624744793794501E-2</v>
      </c>
    </row>
    <row r="16" spans="1:12">
      <c r="D16" s="101">
        <v>65.000299999999996</v>
      </c>
      <c r="E16" s="101">
        <v>48.09</v>
      </c>
      <c r="F16" s="101">
        <v>-16.84</v>
      </c>
      <c r="G16" s="101">
        <v>20</v>
      </c>
      <c r="H16" s="101">
        <v>0.91</v>
      </c>
      <c r="I16" s="103">
        <f t="shared" si="1"/>
        <v>12.88</v>
      </c>
      <c r="J16" s="103">
        <f t="shared" si="0"/>
        <v>97.97</v>
      </c>
      <c r="K16" s="290"/>
      <c r="L16" s="299"/>
    </row>
    <row r="17" spans="1:15">
      <c r="C17" s="101" t="s">
        <v>799</v>
      </c>
      <c r="D17" s="101">
        <v>65.000699999999995</v>
      </c>
      <c r="E17" s="101">
        <v>48.29</v>
      </c>
      <c r="F17" s="101">
        <v>-16.27</v>
      </c>
      <c r="G17" s="101">
        <v>20</v>
      </c>
      <c r="H17" s="101">
        <v>1.78</v>
      </c>
      <c r="I17" s="103">
        <f t="shared" si="1"/>
        <v>12.77</v>
      </c>
      <c r="J17" s="103">
        <f t="shared" si="0"/>
        <v>97.42</v>
      </c>
      <c r="K17" s="290">
        <f>(J18+J17)/2</f>
        <v>97.44</v>
      </c>
      <c r="L17" s="299">
        <f>(J17-J18)*100/K17</f>
        <v>-3.0788177339902599E-2</v>
      </c>
    </row>
    <row r="18" spans="1:15">
      <c r="D18" s="101">
        <v>64.999899999999997</v>
      </c>
      <c r="E18" s="101">
        <v>48.25</v>
      </c>
      <c r="F18" s="101">
        <v>-16.329999999999998</v>
      </c>
      <c r="G18" s="101">
        <v>20</v>
      </c>
      <c r="H18" s="101">
        <v>1.78</v>
      </c>
      <c r="I18" s="103">
        <f t="shared" si="1"/>
        <v>12.77</v>
      </c>
      <c r="J18" s="103">
        <f t="shared" si="0"/>
        <v>97.45</v>
      </c>
      <c r="K18" s="290"/>
      <c r="L18" s="299"/>
    </row>
    <row r="19" spans="1:15">
      <c r="C19" s="101" t="s">
        <v>800</v>
      </c>
      <c r="D19" s="101">
        <v>64.999300000000005</v>
      </c>
      <c r="E19" s="101">
        <v>48.15</v>
      </c>
      <c r="F19" s="101">
        <v>-16.84</v>
      </c>
      <c r="G19" s="101">
        <v>20</v>
      </c>
      <c r="H19" s="101">
        <v>1.36</v>
      </c>
      <c r="I19" s="103">
        <f t="shared" si="1"/>
        <v>12.82</v>
      </c>
      <c r="J19" s="103">
        <f t="shared" si="0"/>
        <v>98.06</v>
      </c>
      <c r="K19" s="290">
        <f>(J20+J19)/2</f>
        <v>98.07</v>
      </c>
      <c r="L19" s="299">
        <f>(J19-J20)*100/K19</f>
        <v>-2.0393596410723001E-2</v>
      </c>
    </row>
    <row r="20" spans="1:15">
      <c r="D20" s="101">
        <v>65.000399999999999</v>
      </c>
      <c r="E20" s="101">
        <v>48.17</v>
      </c>
      <c r="F20" s="101">
        <v>-16.829999999999998</v>
      </c>
      <c r="G20" s="101">
        <v>20</v>
      </c>
      <c r="H20" s="101">
        <v>1.36</v>
      </c>
      <c r="I20" s="103">
        <f t="shared" si="1"/>
        <v>12.82</v>
      </c>
      <c r="J20" s="103">
        <f t="shared" si="0"/>
        <v>98.08</v>
      </c>
      <c r="K20" s="290"/>
      <c r="L20" s="299"/>
    </row>
    <row r="21" spans="1:15">
      <c r="A21" s="101">
        <v>44292</v>
      </c>
      <c r="C21" s="101" t="s">
        <v>802</v>
      </c>
      <c r="D21" s="101">
        <v>65.000200000000007</v>
      </c>
      <c r="E21" s="101">
        <v>47.98</v>
      </c>
      <c r="F21" s="101">
        <v>-15.44</v>
      </c>
      <c r="G21" s="101">
        <v>20</v>
      </c>
      <c r="H21" s="101">
        <v>1.68</v>
      </c>
      <c r="I21" s="103">
        <f t="shared" si="1"/>
        <v>12.78</v>
      </c>
      <c r="J21" s="103">
        <f t="shared" si="0"/>
        <v>95.7</v>
      </c>
      <c r="K21" s="290">
        <f>(J22+J21)/2</f>
        <v>95.74</v>
      </c>
      <c r="L21" s="299">
        <f>(J21-J22)*100/K21</f>
        <v>-7.3114685606844795E-2</v>
      </c>
    </row>
    <row r="22" spans="1:15">
      <c r="D22" s="101">
        <v>65.000299999999996</v>
      </c>
      <c r="E22" s="101">
        <v>47.99</v>
      </c>
      <c r="F22" s="101">
        <v>-15.48</v>
      </c>
      <c r="G22" s="101">
        <v>20</v>
      </c>
      <c r="H22" s="101">
        <v>1.68</v>
      </c>
      <c r="I22" s="103">
        <f t="shared" si="1"/>
        <v>12.78</v>
      </c>
      <c r="J22" s="103">
        <f t="shared" si="0"/>
        <v>95.77</v>
      </c>
      <c r="K22" s="290"/>
      <c r="L22" s="299"/>
    </row>
    <row r="23" spans="1:15">
      <c r="A23" s="101">
        <v>4.21</v>
      </c>
      <c r="B23" s="101" t="s">
        <v>803</v>
      </c>
      <c r="C23" s="101" t="s">
        <v>804</v>
      </c>
      <c r="D23" s="101">
        <v>65.001800000000003</v>
      </c>
      <c r="E23" s="101">
        <v>46.49</v>
      </c>
      <c r="F23" s="101">
        <v>-15.11</v>
      </c>
      <c r="G23" s="101">
        <v>20</v>
      </c>
      <c r="H23" s="101">
        <v>2.36</v>
      </c>
      <c r="I23" s="103">
        <f t="shared" si="1"/>
        <v>12.69</v>
      </c>
      <c r="J23" s="103">
        <f t="shared" si="0"/>
        <v>92.96</v>
      </c>
      <c r="K23" s="290">
        <f>(J24+J23)/2</f>
        <v>92.95</v>
      </c>
      <c r="L23" s="299">
        <f>(J23-J24)*100/K23</f>
        <v>3.2275416890787403E-2</v>
      </c>
    </row>
    <row r="24" spans="1:15">
      <c r="D24" s="101">
        <v>65.001099999999994</v>
      </c>
      <c r="E24" s="101">
        <v>46.54</v>
      </c>
      <c r="F24" s="101">
        <v>-15.04</v>
      </c>
      <c r="G24" s="101">
        <v>20</v>
      </c>
      <c r="H24" s="101">
        <v>2.36</v>
      </c>
      <c r="I24" s="103">
        <f t="shared" si="1"/>
        <v>12.69</v>
      </c>
      <c r="J24" s="103">
        <f t="shared" si="0"/>
        <v>92.93</v>
      </c>
      <c r="K24" s="290"/>
      <c r="L24" s="299"/>
    </row>
    <row r="25" spans="1:15">
      <c r="A25" s="101">
        <v>44311</v>
      </c>
      <c r="C25" s="101" t="s">
        <v>805</v>
      </c>
      <c r="D25" s="101">
        <v>65.004199999999997</v>
      </c>
      <c r="E25" s="101">
        <v>48.25</v>
      </c>
      <c r="F25" s="101">
        <v>-16.77</v>
      </c>
      <c r="G25" s="101">
        <v>20</v>
      </c>
      <c r="H25" s="101">
        <v>1.23</v>
      </c>
      <c r="I25" s="103">
        <f t="shared" si="1"/>
        <v>12.84</v>
      </c>
      <c r="J25" s="103">
        <f t="shared" si="0"/>
        <v>98.11</v>
      </c>
      <c r="K25" s="290">
        <f>(J26+J25)/2</f>
        <v>98.13</v>
      </c>
      <c r="L25" s="299">
        <f>(J25-J26)*100/K25</f>
        <v>-3.0571690614492102E-2</v>
      </c>
    </row>
    <row r="26" spans="1:15">
      <c r="D26" s="101">
        <v>65.002700000000004</v>
      </c>
      <c r="E26" s="101">
        <v>48.47</v>
      </c>
      <c r="F26" s="101">
        <v>-16.57</v>
      </c>
      <c r="G26" s="101">
        <v>20</v>
      </c>
      <c r="H26" s="132">
        <v>1.23</v>
      </c>
      <c r="I26" s="103">
        <f t="shared" si="1"/>
        <v>12.84</v>
      </c>
      <c r="J26" s="103">
        <f t="shared" si="0"/>
        <v>98.14</v>
      </c>
      <c r="K26" s="290"/>
      <c r="L26" s="299"/>
      <c r="O26" s="101" t="s">
        <v>987</v>
      </c>
    </row>
    <row r="27" spans="1:15">
      <c r="C27" s="101" t="s">
        <v>1113</v>
      </c>
      <c r="D27" s="101">
        <v>65.001599999999996</v>
      </c>
      <c r="E27" s="101">
        <v>43.58</v>
      </c>
      <c r="F27" s="101">
        <v>-15.32</v>
      </c>
      <c r="G27" s="101">
        <v>20</v>
      </c>
      <c r="H27" s="132">
        <v>4.07</v>
      </c>
      <c r="I27" s="103">
        <f t="shared" si="1"/>
        <v>12.47</v>
      </c>
      <c r="J27" s="103">
        <f t="shared" si="0"/>
        <v>88.89</v>
      </c>
      <c r="K27" s="290">
        <f>(J28+J27)/2</f>
        <v>88.88</v>
      </c>
      <c r="L27" s="299">
        <f>(J27-J28)*100/K27</f>
        <v>3.3753375337535002E-2</v>
      </c>
    </row>
    <row r="28" spans="1:15">
      <c r="D28" s="101">
        <v>65.009399999999999</v>
      </c>
      <c r="E28" s="101">
        <v>43.74</v>
      </c>
      <c r="F28" s="101">
        <v>-15.14</v>
      </c>
      <c r="G28" s="101">
        <v>20</v>
      </c>
      <c r="H28" s="132">
        <v>4.07</v>
      </c>
      <c r="I28" s="103">
        <f t="shared" si="1"/>
        <v>12.47</v>
      </c>
      <c r="J28" s="103">
        <f t="shared" si="0"/>
        <v>88.86</v>
      </c>
      <c r="K28" s="290"/>
      <c r="L28" s="299"/>
    </row>
    <row r="29" spans="1:15">
      <c r="A29" s="100">
        <v>2</v>
      </c>
      <c r="B29" s="100">
        <v>90</v>
      </c>
      <c r="C29" s="100" t="s">
        <v>1114</v>
      </c>
      <c r="D29" s="100">
        <v>65.000100000000003</v>
      </c>
      <c r="E29" s="100">
        <v>45.74</v>
      </c>
      <c r="F29" s="100">
        <v>-13.77</v>
      </c>
      <c r="G29" s="100">
        <v>20</v>
      </c>
      <c r="H29" s="100">
        <v>2.2200000000000002</v>
      </c>
      <c r="I29" s="135">
        <f t="shared" si="1"/>
        <v>12.71</v>
      </c>
      <c r="J29" s="135">
        <f t="shared" si="0"/>
        <v>89.8</v>
      </c>
      <c r="K29" s="290">
        <f>(J30+J29)/2</f>
        <v>89.8</v>
      </c>
      <c r="L29" s="299">
        <f>(J29-J30)*100/K29</f>
        <v>1.1135857461014399E-2</v>
      </c>
      <c r="N29" s="101">
        <v>3.49</v>
      </c>
      <c r="O29" s="101">
        <v>99.046999999999997</v>
      </c>
    </row>
    <row r="30" spans="1:15">
      <c r="A30" s="100"/>
      <c r="B30" s="100"/>
      <c r="C30" s="100"/>
      <c r="D30" s="100">
        <v>65.001099999999994</v>
      </c>
      <c r="E30" s="100">
        <v>45.5</v>
      </c>
      <c r="F30" s="100">
        <v>-14</v>
      </c>
      <c r="G30" s="100">
        <v>20</v>
      </c>
      <c r="H30" s="100">
        <v>2.2200000000000002</v>
      </c>
      <c r="I30" s="135">
        <f t="shared" si="1"/>
        <v>12.71</v>
      </c>
      <c r="J30" s="135">
        <f t="shared" si="0"/>
        <v>89.79</v>
      </c>
      <c r="K30" s="290"/>
      <c r="L30" s="299"/>
    </row>
    <row r="31" spans="1:15">
      <c r="C31" s="101" t="s">
        <v>1115</v>
      </c>
      <c r="D31" s="101">
        <v>65.001000000000005</v>
      </c>
      <c r="E31" s="101">
        <v>44.69</v>
      </c>
      <c r="F31" s="101">
        <v>-13.1</v>
      </c>
      <c r="G31" s="101">
        <v>20</v>
      </c>
      <c r="H31" s="132">
        <v>3.8</v>
      </c>
      <c r="I31" s="103">
        <f t="shared" si="1"/>
        <v>12.51</v>
      </c>
      <c r="J31" s="103">
        <f t="shared" si="0"/>
        <v>87.22</v>
      </c>
      <c r="K31" s="290">
        <f>(J32+J31)/2</f>
        <v>87.23</v>
      </c>
      <c r="L31" s="299">
        <f>(J31-J32)*100/K31</f>
        <v>-1.14639458901813E-2</v>
      </c>
    </row>
    <row r="32" spans="1:15">
      <c r="D32" s="101">
        <v>65.004400000000004</v>
      </c>
      <c r="E32" s="101">
        <v>44.47</v>
      </c>
      <c r="F32" s="101">
        <v>-13.33</v>
      </c>
      <c r="G32" s="101">
        <v>20</v>
      </c>
      <c r="H32" s="132">
        <v>3.8</v>
      </c>
      <c r="I32" s="103">
        <f t="shared" si="1"/>
        <v>12.51</v>
      </c>
      <c r="J32" s="103">
        <f t="shared" si="0"/>
        <v>87.23</v>
      </c>
      <c r="K32" s="290"/>
      <c r="L32" s="299"/>
    </row>
    <row r="33" spans="2:12">
      <c r="C33" s="101" t="s">
        <v>1116</v>
      </c>
      <c r="D33" s="101">
        <v>65.000699999999995</v>
      </c>
      <c r="E33" s="101">
        <v>44.66</v>
      </c>
      <c r="F33" s="101">
        <v>-15.92</v>
      </c>
      <c r="G33" s="101">
        <v>20</v>
      </c>
      <c r="H33" s="132">
        <v>2.35</v>
      </c>
      <c r="I33" s="103">
        <f t="shared" si="1"/>
        <v>12.69</v>
      </c>
      <c r="J33" s="103">
        <f t="shared" si="0"/>
        <v>91.42</v>
      </c>
      <c r="K33" s="290">
        <f>(J34+J33)/2</f>
        <v>91.43</v>
      </c>
      <c r="L33" s="299">
        <f>(J33-J34)*100/K33</f>
        <v>-1.0937329104238299E-2</v>
      </c>
    </row>
    <row r="34" spans="2:12">
      <c r="D34" s="101">
        <v>65.000100000000003</v>
      </c>
      <c r="E34" s="101">
        <v>44.76</v>
      </c>
      <c r="F34" s="101">
        <v>-15.83</v>
      </c>
      <c r="G34" s="101">
        <v>20</v>
      </c>
      <c r="H34" s="132">
        <v>2.35</v>
      </c>
      <c r="I34" s="103">
        <f t="shared" si="1"/>
        <v>12.69</v>
      </c>
      <c r="J34" s="103">
        <f t="shared" ref="J34:J65" si="2">200*(E34-F34)/(132.56-0.0794*(13-I34)-0.53*(G34-20))</f>
        <v>91.43</v>
      </c>
      <c r="K34" s="290"/>
      <c r="L34" s="299"/>
    </row>
    <row r="35" spans="2:12">
      <c r="C35" s="101" t="s">
        <v>1117</v>
      </c>
      <c r="D35" s="101">
        <v>64.998900000000006</v>
      </c>
      <c r="E35" s="101">
        <v>46</v>
      </c>
      <c r="F35" s="101">
        <v>-16.149999999999999</v>
      </c>
      <c r="G35" s="101">
        <v>20</v>
      </c>
      <c r="H35" s="132">
        <v>1.41</v>
      </c>
      <c r="I35" s="103">
        <f t="shared" si="1"/>
        <v>12.82</v>
      </c>
      <c r="J35" s="103">
        <f t="shared" si="2"/>
        <v>93.78</v>
      </c>
      <c r="K35" s="290">
        <f>(J36+J35)/2</f>
        <v>93.8</v>
      </c>
      <c r="L35" s="299">
        <f>(J35-J36)*100/K35</f>
        <v>-3.1982942430704799E-2</v>
      </c>
    </row>
    <row r="36" spans="2:12">
      <c r="D36" s="101">
        <v>65.004599999999996</v>
      </c>
      <c r="E36" s="101">
        <v>46.21</v>
      </c>
      <c r="F36" s="101">
        <v>-15.96</v>
      </c>
      <c r="G36" s="101">
        <v>20</v>
      </c>
      <c r="H36" s="132">
        <v>1.41</v>
      </c>
      <c r="I36" s="103">
        <f t="shared" ref="I36:I67" si="3">13*(100-H36)/100</f>
        <v>12.82</v>
      </c>
      <c r="J36" s="103">
        <f t="shared" si="2"/>
        <v>93.81</v>
      </c>
      <c r="K36" s="290"/>
      <c r="L36" s="299"/>
    </row>
    <row r="37" spans="2:12">
      <c r="C37" s="101" t="s">
        <v>1118</v>
      </c>
      <c r="D37" s="101">
        <v>65.000100000000003</v>
      </c>
      <c r="E37" s="101">
        <v>44.32</v>
      </c>
      <c r="F37" s="101">
        <v>-15.38</v>
      </c>
      <c r="G37" s="101">
        <v>20</v>
      </c>
      <c r="H37" s="132">
        <v>3.33</v>
      </c>
      <c r="I37" s="103">
        <f t="shared" si="3"/>
        <v>12.57</v>
      </c>
      <c r="J37" s="103">
        <f t="shared" si="2"/>
        <v>90.1</v>
      </c>
      <c r="K37" s="290">
        <f>(J38+J37)/2</f>
        <v>90.12</v>
      </c>
      <c r="L37" s="299">
        <f>(J37-J38)*100/K37</f>
        <v>-4.4385264092328298E-2</v>
      </c>
    </row>
    <row r="38" spans="2:12">
      <c r="D38" s="101">
        <v>65.000500000000002</v>
      </c>
      <c r="E38" s="101">
        <v>44.39</v>
      </c>
      <c r="F38" s="101">
        <v>-15.34</v>
      </c>
      <c r="G38" s="101">
        <v>20</v>
      </c>
      <c r="H38" s="132">
        <v>3.33</v>
      </c>
      <c r="I38" s="103">
        <f t="shared" si="3"/>
        <v>12.57</v>
      </c>
      <c r="J38" s="103">
        <f t="shared" si="2"/>
        <v>90.14</v>
      </c>
      <c r="K38" s="290"/>
      <c r="L38" s="299"/>
    </row>
    <row r="39" spans="2:12">
      <c r="B39" s="101">
        <v>90</v>
      </c>
      <c r="C39" s="101" t="s">
        <v>1119</v>
      </c>
      <c r="D39" s="101">
        <v>64.999399999999994</v>
      </c>
      <c r="E39" s="101">
        <v>45.53</v>
      </c>
      <c r="F39" s="101">
        <v>-15.85</v>
      </c>
      <c r="G39" s="101">
        <v>20</v>
      </c>
      <c r="H39" s="132">
        <v>2.33</v>
      </c>
      <c r="I39" s="103">
        <f t="shared" si="3"/>
        <v>12.7</v>
      </c>
      <c r="J39" s="103">
        <f t="shared" si="2"/>
        <v>92.62</v>
      </c>
      <c r="K39" s="290">
        <f>(J40+J39)/2</f>
        <v>92.64</v>
      </c>
      <c r="L39" s="299">
        <f>(J39-J40)*100/K39</f>
        <v>-3.2383419689120403E-2</v>
      </c>
    </row>
    <row r="40" spans="2:12">
      <c r="D40" s="101">
        <v>66.0047</v>
      </c>
      <c r="E40" s="101">
        <v>45.96</v>
      </c>
      <c r="F40" s="101">
        <v>-15.44</v>
      </c>
      <c r="G40" s="101">
        <v>20</v>
      </c>
      <c r="H40" s="132">
        <v>2.33</v>
      </c>
      <c r="I40" s="103">
        <f t="shared" si="3"/>
        <v>12.7</v>
      </c>
      <c r="J40" s="103">
        <f t="shared" si="2"/>
        <v>92.65</v>
      </c>
      <c r="K40" s="290"/>
      <c r="L40" s="299"/>
    </row>
    <row r="41" spans="2:12">
      <c r="C41" s="133" t="s">
        <v>1120</v>
      </c>
      <c r="D41" s="133">
        <v>64.999700000000004</v>
      </c>
      <c r="E41" s="133">
        <v>39.99</v>
      </c>
      <c r="F41" s="133">
        <v>-3.75</v>
      </c>
      <c r="G41" s="133">
        <v>20</v>
      </c>
      <c r="H41" s="133">
        <v>2.2599999999999998</v>
      </c>
      <c r="I41" s="136">
        <f t="shared" si="3"/>
        <v>12.71</v>
      </c>
      <c r="J41" s="136">
        <f t="shared" si="2"/>
        <v>66</v>
      </c>
      <c r="K41" s="290">
        <f>(J42+J41)/2</f>
        <v>66.010000000000005</v>
      </c>
      <c r="L41" s="299">
        <f>(J41-J42)*100/K41</f>
        <v>-3.0298439630352999E-2</v>
      </c>
    </row>
    <row r="42" spans="2:12">
      <c r="C42" s="133"/>
      <c r="D42" s="133">
        <v>65.000699999999995</v>
      </c>
      <c r="E42" s="133">
        <v>39.9</v>
      </c>
      <c r="F42" s="133">
        <v>-3.85</v>
      </c>
      <c r="G42" s="133">
        <v>20</v>
      </c>
      <c r="H42" s="133">
        <v>2.2599999999999998</v>
      </c>
      <c r="I42" s="136">
        <f t="shared" si="3"/>
        <v>12.71</v>
      </c>
      <c r="J42" s="136">
        <f t="shared" si="2"/>
        <v>66.02</v>
      </c>
      <c r="K42" s="290"/>
      <c r="L42" s="299"/>
    </row>
    <row r="43" spans="2:12">
      <c r="C43" s="101" t="s">
        <v>421</v>
      </c>
      <c r="D43" s="101">
        <v>64.999399999999994</v>
      </c>
      <c r="E43" s="101">
        <v>45.53</v>
      </c>
      <c r="F43" s="101">
        <v>-15.85</v>
      </c>
      <c r="G43" s="101">
        <v>20</v>
      </c>
      <c r="H43" s="132">
        <v>2.33</v>
      </c>
      <c r="I43" s="103">
        <f t="shared" si="3"/>
        <v>12.7</v>
      </c>
      <c r="J43" s="103">
        <f t="shared" si="2"/>
        <v>92.62</v>
      </c>
      <c r="K43" s="290">
        <f>(J44+J43+J45+J46+J47+J48)/6</f>
        <v>92.64</v>
      </c>
      <c r="L43" s="299">
        <f>(J46-J45)*100/92.6</f>
        <v>5.39956803455693E-2</v>
      </c>
    </row>
    <row r="44" spans="2:12">
      <c r="D44" s="101">
        <v>65.0017</v>
      </c>
      <c r="E44" s="101">
        <v>45.96</v>
      </c>
      <c r="F44" s="101">
        <v>-15.44</v>
      </c>
      <c r="G44" s="101">
        <v>20</v>
      </c>
      <c r="H44" s="132">
        <v>2.33</v>
      </c>
      <c r="I44" s="103">
        <f t="shared" si="3"/>
        <v>12.7</v>
      </c>
      <c r="J44" s="103">
        <f t="shared" si="2"/>
        <v>92.65</v>
      </c>
      <c r="K44" s="290"/>
      <c r="L44" s="299"/>
    </row>
    <row r="45" spans="2:12">
      <c r="D45" s="101">
        <v>65.000200000000007</v>
      </c>
      <c r="E45" s="101">
        <v>45.66</v>
      </c>
      <c r="F45" s="101">
        <v>-15.72</v>
      </c>
      <c r="G45" s="101">
        <v>20</v>
      </c>
      <c r="H45" s="132">
        <v>2.33</v>
      </c>
      <c r="I45" s="103">
        <f t="shared" si="3"/>
        <v>12.7</v>
      </c>
      <c r="J45" s="135">
        <f t="shared" si="2"/>
        <v>92.62</v>
      </c>
      <c r="K45" s="290"/>
      <c r="L45" s="299"/>
    </row>
    <row r="46" spans="2:12">
      <c r="D46" s="101">
        <v>65.001199999999997</v>
      </c>
      <c r="E46" s="101">
        <v>45.82</v>
      </c>
      <c r="F46" s="101">
        <v>-15.59</v>
      </c>
      <c r="G46" s="101">
        <v>20</v>
      </c>
      <c r="H46" s="132">
        <v>2.33</v>
      </c>
      <c r="I46" s="103">
        <f t="shared" si="3"/>
        <v>12.7</v>
      </c>
      <c r="J46" s="135">
        <f t="shared" si="2"/>
        <v>92.67</v>
      </c>
      <c r="K46" s="290"/>
      <c r="L46" s="299"/>
    </row>
    <row r="47" spans="2:12">
      <c r="D47" s="101">
        <v>65.001800000000003</v>
      </c>
      <c r="E47" s="101">
        <v>45.9</v>
      </c>
      <c r="F47" s="101">
        <v>-15.5</v>
      </c>
      <c r="G47" s="101">
        <v>20</v>
      </c>
      <c r="H47" s="132">
        <v>2.33</v>
      </c>
      <c r="I47" s="103">
        <f t="shared" si="3"/>
        <v>12.7</v>
      </c>
      <c r="J47" s="103">
        <f t="shared" si="2"/>
        <v>92.65</v>
      </c>
      <c r="K47" s="290"/>
      <c r="L47" s="299"/>
    </row>
    <row r="48" spans="2:12">
      <c r="D48" s="101">
        <v>65.000500000000002</v>
      </c>
      <c r="E48" s="101">
        <v>45.99</v>
      </c>
      <c r="F48" s="101">
        <v>-15.41</v>
      </c>
      <c r="G48" s="101">
        <v>20</v>
      </c>
      <c r="H48" s="132">
        <v>2.33</v>
      </c>
      <c r="I48" s="103">
        <f t="shared" si="3"/>
        <v>12.7</v>
      </c>
      <c r="J48" s="103">
        <f t="shared" si="2"/>
        <v>92.65</v>
      </c>
      <c r="K48" s="290"/>
      <c r="L48" s="299"/>
    </row>
    <row r="49" spans="1:12">
      <c r="C49" s="101" t="s">
        <v>1117</v>
      </c>
      <c r="D49" s="101">
        <v>64.998900000000006</v>
      </c>
      <c r="E49" s="101">
        <v>46</v>
      </c>
      <c r="F49" s="101">
        <v>-16.149999999999999</v>
      </c>
      <c r="G49" s="101">
        <v>20</v>
      </c>
      <c r="H49" s="132">
        <v>1.41</v>
      </c>
      <c r="I49" s="103">
        <f t="shared" si="3"/>
        <v>12.82</v>
      </c>
      <c r="J49" s="103">
        <f t="shared" si="2"/>
        <v>93.78</v>
      </c>
      <c r="K49" s="290">
        <f>(J50+J49)/2</f>
        <v>93.8</v>
      </c>
      <c r="L49" s="299">
        <f>(J49-J50)*100/K49</f>
        <v>-3.1982942430704799E-2</v>
      </c>
    </row>
    <row r="50" spans="1:12">
      <c r="D50" s="101">
        <v>65.004599999999996</v>
      </c>
      <c r="E50" s="101">
        <v>46.21</v>
      </c>
      <c r="F50" s="101">
        <v>-15.96</v>
      </c>
      <c r="G50" s="101">
        <v>20</v>
      </c>
      <c r="H50" s="132">
        <v>1.41</v>
      </c>
      <c r="I50" s="103">
        <f t="shared" si="3"/>
        <v>12.82</v>
      </c>
      <c r="J50" s="103">
        <f t="shared" si="2"/>
        <v>93.81</v>
      </c>
      <c r="K50" s="290"/>
      <c r="L50" s="299"/>
    </row>
    <row r="51" spans="1:12" ht="11.25" customHeight="1">
      <c r="C51" s="101" t="s">
        <v>1121</v>
      </c>
      <c r="D51" s="101">
        <v>65.000100000000003</v>
      </c>
      <c r="E51" s="101">
        <v>47.94</v>
      </c>
      <c r="F51" s="101">
        <v>-15.97</v>
      </c>
      <c r="G51" s="101">
        <v>20</v>
      </c>
      <c r="H51" s="132">
        <v>0.95799999999999996</v>
      </c>
      <c r="I51" s="103">
        <f t="shared" si="3"/>
        <v>12.88</v>
      </c>
      <c r="J51" s="103">
        <f t="shared" si="2"/>
        <v>96.43</v>
      </c>
      <c r="K51" s="290">
        <f>(J52+J51)/2</f>
        <v>96.41</v>
      </c>
      <c r="L51" s="299">
        <f>(J51-J52)*100/K51</f>
        <v>4.1489472046474699E-2</v>
      </c>
    </row>
    <row r="52" spans="1:12">
      <c r="D52" s="101">
        <v>65.000799999999998</v>
      </c>
      <c r="E52" s="101">
        <v>48.01</v>
      </c>
      <c r="F52" s="101">
        <v>-15.87</v>
      </c>
      <c r="G52" s="101">
        <v>20</v>
      </c>
      <c r="H52" s="132">
        <v>0.95799999999999996</v>
      </c>
      <c r="I52" s="103">
        <f t="shared" si="3"/>
        <v>12.88</v>
      </c>
      <c r="J52" s="103">
        <f t="shared" si="2"/>
        <v>96.39</v>
      </c>
      <c r="K52" s="290"/>
      <c r="L52" s="299"/>
    </row>
    <row r="53" spans="1:12">
      <c r="C53" s="101" t="s">
        <v>807</v>
      </c>
      <c r="D53" s="101">
        <v>65.000699999999995</v>
      </c>
      <c r="E53" s="101">
        <v>47.33</v>
      </c>
      <c r="F53" s="101">
        <v>-16.34</v>
      </c>
      <c r="G53" s="101">
        <v>20</v>
      </c>
      <c r="H53" s="101">
        <v>1.21</v>
      </c>
      <c r="I53" s="103">
        <f t="shared" si="3"/>
        <v>12.84</v>
      </c>
      <c r="J53" s="103">
        <f t="shared" si="2"/>
        <v>96.07</v>
      </c>
      <c r="K53" s="290">
        <f>(J54+J53)/2</f>
        <v>96.09</v>
      </c>
      <c r="L53" s="299">
        <f>(J54-J53)*100/K53</f>
        <v>3.1220730565096399E-2</v>
      </c>
    </row>
    <row r="54" spans="1:12">
      <c r="D54" s="101">
        <v>65.001999999999995</v>
      </c>
      <c r="E54" s="101">
        <v>47.34</v>
      </c>
      <c r="F54" s="101">
        <v>-16.350000000000001</v>
      </c>
      <c r="G54" s="101">
        <v>20</v>
      </c>
      <c r="H54" s="101">
        <v>1.21</v>
      </c>
      <c r="I54" s="103">
        <f t="shared" si="3"/>
        <v>12.84</v>
      </c>
      <c r="J54" s="103">
        <f t="shared" si="2"/>
        <v>96.1</v>
      </c>
      <c r="K54" s="290"/>
      <c r="L54" s="299"/>
    </row>
    <row r="55" spans="1:12">
      <c r="C55" s="101" t="s">
        <v>808</v>
      </c>
      <c r="D55" s="101">
        <v>65.000100000000003</v>
      </c>
      <c r="E55" s="101">
        <v>47.33</v>
      </c>
      <c r="F55" s="101">
        <v>-16.670000000000002</v>
      </c>
      <c r="G55" s="101">
        <v>20</v>
      </c>
      <c r="H55" s="132">
        <v>1.52</v>
      </c>
      <c r="I55" s="103">
        <f t="shared" si="3"/>
        <v>12.8</v>
      </c>
      <c r="J55" s="103">
        <f t="shared" si="2"/>
        <v>96.57</v>
      </c>
      <c r="K55" s="290">
        <f>(J56+J55)/2</f>
        <v>96.59</v>
      </c>
      <c r="L55" s="299">
        <f>(J56-J55)*100/K55</f>
        <v>3.1059115850503301E-2</v>
      </c>
    </row>
    <row r="56" spans="1:12">
      <c r="D56" s="101">
        <v>65.000699999999995</v>
      </c>
      <c r="E56" s="101">
        <v>47.45</v>
      </c>
      <c r="F56" s="101">
        <v>-16.57</v>
      </c>
      <c r="G56" s="101">
        <v>20</v>
      </c>
      <c r="H56" s="132">
        <v>1.52</v>
      </c>
      <c r="I56" s="103">
        <f t="shared" si="3"/>
        <v>12.8</v>
      </c>
      <c r="J56" s="103">
        <f t="shared" si="2"/>
        <v>96.6</v>
      </c>
      <c r="K56" s="290"/>
      <c r="L56" s="299"/>
    </row>
    <row r="57" spans="1:12">
      <c r="A57" s="101">
        <v>6.15</v>
      </c>
      <c r="B57" s="101" t="s">
        <v>1122</v>
      </c>
      <c r="C57" s="101" t="s">
        <v>1123</v>
      </c>
      <c r="D57" s="101">
        <v>65.002099999999999</v>
      </c>
      <c r="E57" s="101">
        <v>42.65</v>
      </c>
      <c r="F57" s="101">
        <v>-15.02</v>
      </c>
      <c r="G57" s="101">
        <v>20</v>
      </c>
      <c r="H57" s="132">
        <v>4.4400000000000004</v>
      </c>
      <c r="I57" s="103">
        <f t="shared" si="3"/>
        <v>12.42</v>
      </c>
      <c r="J57" s="103">
        <f t="shared" si="2"/>
        <v>87.04</v>
      </c>
      <c r="K57" s="290">
        <f>(J58+J57)/2</f>
        <v>87.03</v>
      </c>
      <c r="L57" s="299">
        <f>(J58-J57)*100/K57</f>
        <v>-2.29805814087214E-2</v>
      </c>
    </row>
    <row r="58" spans="1:12">
      <c r="D58" s="101">
        <v>65.001400000000004</v>
      </c>
      <c r="E58" s="101">
        <v>42.55</v>
      </c>
      <c r="F58" s="101">
        <v>-15.11</v>
      </c>
      <c r="G58" s="101">
        <v>20</v>
      </c>
      <c r="H58" s="132">
        <v>4.4400000000000004</v>
      </c>
      <c r="I58" s="103">
        <f t="shared" si="3"/>
        <v>12.42</v>
      </c>
      <c r="J58" s="103">
        <f t="shared" si="2"/>
        <v>87.02</v>
      </c>
      <c r="K58" s="290"/>
      <c r="L58" s="299"/>
    </row>
    <row r="59" spans="1:12">
      <c r="B59" s="101" t="s">
        <v>1124</v>
      </c>
      <c r="C59" s="101" t="s">
        <v>1125</v>
      </c>
      <c r="D59" s="101">
        <v>65.001099999999994</v>
      </c>
      <c r="E59" s="101">
        <v>46.72</v>
      </c>
      <c r="F59" s="101">
        <v>-15.34</v>
      </c>
      <c r="G59" s="101">
        <v>20</v>
      </c>
      <c r="H59" s="132">
        <v>2.14</v>
      </c>
      <c r="I59" s="103">
        <f t="shared" si="3"/>
        <v>12.72</v>
      </c>
      <c r="J59" s="103">
        <f t="shared" si="2"/>
        <v>93.65</v>
      </c>
      <c r="K59" s="290">
        <f>(J60+J59)/2</f>
        <v>93.67</v>
      </c>
      <c r="L59" s="299">
        <f>(J60-J59)*100/K59</f>
        <v>4.2703106651000397E-2</v>
      </c>
    </row>
    <row r="60" spans="1:12">
      <c r="D60" s="101">
        <v>65.002399999999994</v>
      </c>
      <c r="E60" s="101">
        <v>46.66</v>
      </c>
      <c r="F60" s="101">
        <v>-15.43</v>
      </c>
      <c r="G60" s="101">
        <v>20</v>
      </c>
      <c r="H60" s="132">
        <v>2.14</v>
      </c>
      <c r="I60" s="103">
        <f t="shared" si="3"/>
        <v>12.72</v>
      </c>
      <c r="J60" s="103">
        <f t="shared" si="2"/>
        <v>93.69</v>
      </c>
      <c r="K60" s="290"/>
      <c r="L60" s="299"/>
    </row>
    <row r="61" spans="1:12">
      <c r="C61" s="101" t="s">
        <v>809</v>
      </c>
      <c r="D61" s="101">
        <v>65.001000000000005</v>
      </c>
      <c r="E61" s="101">
        <v>48.04</v>
      </c>
      <c r="F61" s="101">
        <v>-15.77</v>
      </c>
      <c r="G61" s="101">
        <v>20</v>
      </c>
      <c r="H61" s="132">
        <v>1.52</v>
      </c>
      <c r="I61" s="103">
        <f t="shared" si="3"/>
        <v>12.8</v>
      </c>
      <c r="J61" s="103">
        <f t="shared" si="2"/>
        <v>96.28</v>
      </c>
      <c r="K61" s="290">
        <f>(J62+J61)/2</f>
        <v>96.3</v>
      </c>
      <c r="L61" s="299">
        <f>(J62-J61)*100/K61</f>
        <v>4.1536863966762302E-2</v>
      </c>
    </row>
    <row r="62" spans="1:12">
      <c r="D62" s="101">
        <v>65.000900000000001</v>
      </c>
      <c r="E62" s="101">
        <v>47.79</v>
      </c>
      <c r="F62" s="101">
        <v>-16.04</v>
      </c>
      <c r="G62" s="101">
        <v>20</v>
      </c>
      <c r="H62" s="132">
        <v>1.52</v>
      </c>
      <c r="I62" s="103">
        <f t="shared" si="3"/>
        <v>12.8</v>
      </c>
      <c r="J62" s="103">
        <f t="shared" si="2"/>
        <v>96.32</v>
      </c>
      <c r="K62" s="290"/>
      <c r="L62" s="299"/>
    </row>
    <row r="63" spans="1:12">
      <c r="C63" s="101" t="s">
        <v>810</v>
      </c>
      <c r="D63" s="101">
        <v>65.000399999999999</v>
      </c>
      <c r="E63" s="101">
        <v>48.22</v>
      </c>
      <c r="F63" s="101">
        <v>-16.11</v>
      </c>
      <c r="G63" s="101">
        <v>20</v>
      </c>
      <c r="H63" s="132">
        <v>0.88100000000000001</v>
      </c>
      <c r="I63" s="103">
        <f t="shared" si="3"/>
        <v>12.89</v>
      </c>
      <c r="J63" s="103">
        <f t="shared" si="2"/>
        <v>97.06</v>
      </c>
      <c r="K63" s="290">
        <f>(J64+J63)/2</f>
        <v>97.08</v>
      </c>
      <c r="L63" s="299">
        <f>(J64-J63)*100/K63</f>
        <v>3.09023485784931E-2</v>
      </c>
    </row>
    <row r="64" spans="1:12">
      <c r="B64" s="101" t="s">
        <v>1122</v>
      </c>
      <c r="D64" s="101">
        <v>65.001199999999997</v>
      </c>
      <c r="E64" s="101">
        <v>48.15</v>
      </c>
      <c r="F64" s="101">
        <v>-16.2</v>
      </c>
      <c r="G64" s="101">
        <v>20</v>
      </c>
      <c r="H64" s="132">
        <v>0.88100000000000001</v>
      </c>
      <c r="I64" s="103">
        <f t="shared" si="3"/>
        <v>12.89</v>
      </c>
      <c r="J64" s="103">
        <f t="shared" si="2"/>
        <v>97.09</v>
      </c>
      <c r="K64" s="290"/>
      <c r="L64" s="299"/>
    </row>
    <row r="65" spans="2:12">
      <c r="B65" s="101" t="s">
        <v>1122</v>
      </c>
      <c r="C65" s="101" t="s">
        <v>1126</v>
      </c>
      <c r="D65" s="101">
        <v>65.001599999999996</v>
      </c>
      <c r="E65" s="101">
        <v>43.16</v>
      </c>
      <c r="F65" s="101">
        <v>-13.32</v>
      </c>
      <c r="G65" s="101">
        <v>20</v>
      </c>
      <c r="H65" s="132">
        <v>4.4800000000000004</v>
      </c>
      <c r="I65" s="103">
        <f t="shared" si="3"/>
        <v>12.42</v>
      </c>
      <c r="J65" s="103">
        <f t="shared" si="2"/>
        <v>85.24</v>
      </c>
      <c r="K65" s="290">
        <f>(J66+J65)/2</f>
        <v>85.23</v>
      </c>
      <c r="L65" s="299">
        <f>(J66-J65)*100/K65</f>
        <v>-3.5198873636045E-2</v>
      </c>
    </row>
    <row r="66" spans="2:12">
      <c r="B66" s="101" t="s">
        <v>1122</v>
      </c>
      <c r="D66" s="137">
        <v>65.000100000000003</v>
      </c>
      <c r="E66" s="137">
        <v>42.89</v>
      </c>
      <c r="F66" s="137">
        <v>-13.57</v>
      </c>
      <c r="G66" s="137">
        <v>20</v>
      </c>
      <c r="H66" s="137">
        <v>4.4800000000000004</v>
      </c>
      <c r="I66" s="139">
        <f t="shared" si="3"/>
        <v>12.42</v>
      </c>
      <c r="J66" s="139">
        <f t="shared" ref="J66:J97" si="4">200*(E66-F66)/(132.56-0.0794*(13-I66)-0.53*(G66-20))</f>
        <v>85.21</v>
      </c>
      <c r="K66" s="290"/>
      <c r="L66" s="299"/>
    </row>
    <row r="67" spans="2:12">
      <c r="C67" s="101" t="s">
        <v>1127</v>
      </c>
      <c r="D67" s="137">
        <v>65.000900000000001</v>
      </c>
      <c r="E67" s="137">
        <v>46.62</v>
      </c>
      <c r="F67" s="137">
        <v>-15.09</v>
      </c>
      <c r="G67" s="137">
        <v>20</v>
      </c>
      <c r="H67" s="137">
        <v>1.59</v>
      </c>
      <c r="I67" s="139">
        <f t="shared" si="3"/>
        <v>12.79</v>
      </c>
      <c r="J67" s="139">
        <f t="shared" si="4"/>
        <v>93.12</v>
      </c>
      <c r="K67" s="290">
        <f>(J68+J67)/2</f>
        <v>93.14</v>
      </c>
      <c r="L67" s="299">
        <f>(J68-J67)*100/K67</f>
        <v>4.2946102641176799E-2</v>
      </c>
    </row>
    <row r="68" spans="2:12">
      <c r="D68" s="137">
        <v>65.001199999999997</v>
      </c>
      <c r="E68" s="137">
        <v>46.77</v>
      </c>
      <c r="F68" s="137">
        <v>-14.97</v>
      </c>
      <c r="G68" s="137">
        <v>20</v>
      </c>
      <c r="H68" s="137">
        <v>1.59</v>
      </c>
      <c r="I68" s="139">
        <f t="shared" ref="I68:I99" si="5">13*(100-H68)/100</f>
        <v>12.79</v>
      </c>
      <c r="J68" s="139">
        <f t="shared" si="4"/>
        <v>93.16</v>
      </c>
      <c r="K68" s="290"/>
      <c r="L68" s="299"/>
    </row>
    <row r="69" spans="2:12">
      <c r="C69" s="299" t="s">
        <v>1128</v>
      </c>
      <c r="D69" s="137">
        <v>65.001499999999993</v>
      </c>
      <c r="E69" s="137">
        <v>46.87</v>
      </c>
      <c r="F69" s="137">
        <v>-13.17</v>
      </c>
      <c r="G69" s="137">
        <v>20</v>
      </c>
      <c r="H69" s="137">
        <v>1.61</v>
      </c>
      <c r="I69" s="139">
        <f t="shared" si="5"/>
        <v>12.79</v>
      </c>
      <c r="J69" s="139">
        <f t="shared" si="4"/>
        <v>90.6</v>
      </c>
      <c r="K69" s="290">
        <f>(J70+J69)/2</f>
        <v>90.61</v>
      </c>
      <c r="L69" s="299">
        <f>(J70-J69)*100/K69</f>
        <v>1.10363094581229E-2</v>
      </c>
    </row>
    <row r="70" spans="2:12">
      <c r="C70" s="299"/>
      <c r="D70" s="137">
        <v>65.000299999999996</v>
      </c>
      <c r="E70" s="137">
        <v>47.2</v>
      </c>
      <c r="F70" s="137">
        <v>-12.85</v>
      </c>
      <c r="G70" s="137">
        <v>20</v>
      </c>
      <c r="H70" s="137">
        <v>1.61</v>
      </c>
      <c r="I70" s="139">
        <f t="shared" si="5"/>
        <v>12.79</v>
      </c>
      <c r="J70" s="139">
        <f t="shared" si="4"/>
        <v>90.61</v>
      </c>
      <c r="K70" s="290"/>
      <c r="L70" s="299"/>
    </row>
    <row r="71" spans="2:12">
      <c r="C71" s="106" t="s">
        <v>1129</v>
      </c>
      <c r="D71" s="137">
        <v>65.000500000000002</v>
      </c>
      <c r="E71" s="137">
        <v>45.31</v>
      </c>
      <c r="F71" s="137">
        <v>-15.37</v>
      </c>
      <c r="G71" s="137">
        <v>20</v>
      </c>
      <c r="H71" s="137">
        <v>2.34</v>
      </c>
      <c r="I71" s="139">
        <f t="shared" si="5"/>
        <v>12.7</v>
      </c>
      <c r="J71" s="139">
        <f t="shared" si="4"/>
        <v>91.57</v>
      </c>
      <c r="K71" s="290">
        <f>(J72+J71)/2</f>
        <v>91.59</v>
      </c>
      <c r="L71" s="299">
        <f>(J72-J71)*100/K71</f>
        <v>4.3672890053506101E-2</v>
      </c>
    </row>
    <row r="72" spans="2:12">
      <c r="C72" s="106"/>
      <c r="D72" s="137">
        <v>65.001499999999993</v>
      </c>
      <c r="E72" s="137">
        <v>45.39</v>
      </c>
      <c r="F72" s="137">
        <v>-15.32</v>
      </c>
      <c r="G72" s="137">
        <v>20</v>
      </c>
      <c r="H72" s="137">
        <v>2.34</v>
      </c>
      <c r="I72" s="139">
        <f t="shared" si="5"/>
        <v>12.7</v>
      </c>
      <c r="J72" s="139">
        <f t="shared" si="4"/>
        <v>91.61</v>
      </c>
      <c r="K72" s="290"/>
      <c r="L72" s="299"/>
    </row>
    <row r="73" spans="2:12">
      <c r="C73" s="106" t="s">
        <v>1130</v>
      </c>
      <c r="D73" s="137">
        <v>65.000200000000007</v>
      </c>
      <c r="E73" s="137">
        <v>44.19</v>
      </c>
      <c r="F73" s="137">
        <v>-15.32</v>
      </c>
      <c r="G73" s="137">
        <v>20</v>
      </c>
      <c r="H73" s="137">
        <v>2.5</v>
      </c>
      <c r="I73" s="139">
        <f t="shared" si="5"/>
        <v>12.68</v>
      </c>
      <c r="J73" s="139">
        <f t="shared" si="4"/>
        <v>89.8</v>
      </c>
      <c r="K73" s="290">
        <f>(J74+J73)/2</f>
        <v>89.78</v>
      </c>
      <c r="L73" s="299">
        <f>(J74-J73)*100/K73</f>
        <v>-4.4553352639777298E-2</v>
      </c>
    </row>
    <row r="74" spans="2:12">
      <c r="C74" s="106"/>
      <c r="D74" s="137">
        <v>65.002099999999999</v>
      </c>
      <c r="E74" s="137">
        <v>44.47</v>
      </c>
      <c r="F74" s="137">
        <v>-15.01</v>
      </c>
      <c r="G74" s="137">
        <v>20</v>
      </c>
      <c r="H74" s="137">
        <v>2.5</v>
      </c>
      <c r="I74" s="139">
        <f t="shared" si="5"/>
        <v>12.68</v>
      </c>
      <c r="J74" s="139">
        <f t="shared" si="4"/>
        <v>89.76</v>
      </c>
      <c r="K74" s="290"/>
      <c r="L74" s="299"/>
    </row>
    <row r="75" spans="2:12">
      <c r="B75" s="101" t="s">
        <v>1122</v>
      </c>
      <c r="C75" s="101" t="s">
        <v>1131</v>
      </c>
      <c r="D75" s="101">
        <v>65.000200000000007</v>
      </c>
      <c r="E75" s="101">
        <v>46.54</v>
      </c>
      <c r="F75" s="137">
        <v>-15.08</v>
      </c>
      <c r="G75" s="137">
        <v>20</v>
      </c>
      <c r="H75" s="132">
        <v>1.42</v>
      </c>
      <c r="I75" s="103">
        <f t="shared" si="5"/>
        <v>12.82</v>
      </c>
      <c r="J75" s="103">
        <f t="shared" si="4"/>
        <v>92.98</v>
      </c>
      <c r="K75" s="290">
        <f>(J76+J75)/2</f>
        <v>93</v>
      </c>
      <c r="L75" s="299">
        <f>(J76-J75)*100/K75</f>
        <v>4.3010752688163498E-2</v>
      </c>
    </row>
    <row r="76" spans="2:12">
      <c r="D76" s="101">
        <v>65.000399999999999</v>
      </c>
      <c r="E76" s="101">
        <v>46.44</v>
      </c>
      <c r="F76" s="137">
        <v>-15.21</v>
      </c>
      <c r="G76" s="137">
        <v>20</v>
      </c>
      <c r="H76" s="132">
        <v>1.42</v>
      </c>
      <c r="I76" s="103">
        <f t="shared" si="5"/>
        <v>12.82</v>
      </c>
      <c r="J76" s="103">
        <f t="shared" si="4"/>
        <v>93.02</v>
      </c>
      <c r="K76" s="290"/>
      <c r="L76" s="299"/>
    </row>
    <row r="77" spans="2:12">
      <c r="C77" s="101" t="s">
        <v>1132</v>
      </c>
      <c r="D77" s="101">
        <v>64.999799999999993</v>
      </c>
      <c r="E77" s="101">
        <v>46.13</v>
      </c>
      <c r="F77" s="137">
        <v>-15.56</v>
      </c>
      <c r="G77" s="137">
        <v>20</v>
      </c>
      <c r="H77" s="132">
        <v>2.37</v>
      </c>
      <c r="I77" s="103">
        <f t="shared" si="5"/>
        <v>12.69</v>
      </c>
      <c r="J77" s="103">
        <f t="shared" si="4"/>
        <v>93.09</v>
      </c>
      <c r="K77" s="290">
        <f>(J78+J77)/2</f>
        <v>93.1</v>
      </c>
      <c r="L77" s="299">
        <f>(J78-J77)*100/K77</f>
        <v>2.1482277121370599E-2</v>
      </c>
    </row>
    <row r="78" spans="2:12">
      <c r="D78" s="101">
        <v>65.001499999999993</v>
      </c>
      <c r="E78" s="101">
        <v>46.25</v>
      </c>
      <c r="F78" s="137">
        <v>-15.45</v>
      </c>
      <c r="G78" s="137">
        <v>20</v>
      </c>
      <c r="H78" s="132">
        <v>2.37</v>
      </c>
      <c r="I78" s="103">
        <f t="shared" si="5"/>
        <v>12.69</v>
      </c>
      <c r="J78" s="103">
        <f t="shared" si="4"/>
        <v>93.11</v>
      </c>
      <c r="K78" s="290"/>
      <c r="L78" s="299"/>
    </row>
    <row r="79" spans="2:12">
      <c r="C79" s="101" t="s">
        <v>1133</v>
      </c>
      <c r="D79" s="101">
        <v>65.001900000000006</v>
      </c>
      <c r="E79" s="101">
        <v>45.51</v>
      </c>
      <c r="F79" s="137">
        <v>-14.84</v>
      </c>
      <c r="G79" s="137">
        <v>20</v>
      </c>
      <c r="H79" s="132">
        <v>1.36</v>
      </c>
      <c r="I79" s="103">
        <f t="shared" si="5"/>
        <v>12.82</v>
      </c>
      <c r="J79" s="103">
        <f t="shared" si="4"/>
        <v>91.06</v>
      </c>
      <c r="K79" s="290">
        <f>(J80+J79)/2</f>
        <v>91.07</v>
      </c>
      <c r="L79" s="299">
        <f>(J80-J79)*100/K79</f>
        <v>2.1961128802016099E-2</v>
      </c>
    </row>
    <row r="80" spans="2:12">
      <c r="D80" s="101">
        <v>65.001000000000005</v>
      </c>
      <c r="E80" s="101">
        <v>45.49</v>
      </c>
      <c r="F80" s="137">
        <v>-14.87</v>
      </c>
      <c r="G80" s="137">
        <v>20</v>
      </c>
      <c r="H80" s="132">
        <v>1.36</v>
      </c>
      <c r="I80" s="103">
        <f t="shared" si="5"/>
        <v>12.82</v>
      </c>
      <c r="J80" s="103">
        <f t="shared" si="4"/>
        <v>91.08</v>
      </c>
      <c r="K80" s="290"/>
      <c r="L80" s="299"/>
    </row>
    <row r="81" spans="1:12">
      <c r="C81" s="101" t="s">
        <v>1134</v>
      </c>
      <c r="D81" s="101">
        <v>65.001499999999993</v>
      </c>
      <c r="E81" s="101">
        <v>42</v>
      </c>
      <c r="F81" s="137">
        <v>-15.54</v>
      </c>
      <c r="G81" s="137">
        <v>20</v>
      </c>
      <c r="H81" s="132">
        <v>2.2000000000000002</v>
      </c>
      <c r="I81" s="103">
        <f t="shared" si="5"/>
        <v>12.71</v>
      </c>
      <c r="J81" s="103">
        <f t="shared" si="4"/>
        <v>86.83</v>
      </c>
      <c r="K81" s="290">
        <f>(J82+J81)/2</f>
        <v>86.82</v>
      </c>
      <c r="L81" s="299">
        <f>(J82-J81)*100/K81</f>
        <v>-2.30361667818429E-2</v>
      </c>
    </row>
    <row r="82" spans="1:12">
      <c r="D82" s="101">
        <v>65.000900000000001</v>
      </c>
      <c r="E82" s="101">
        <v>42.29</v>
      </c>
      <c r="F82" s="137">
        <v>-15.24</v>
      </c>
      <c r="G82" s="137">
        <v>20</v>
      </c>
      <c r="H82" s="132">
        <v>2.2000000000000002</v>
      </c>
      <c r="I82" s="103">
        <f t="shared" si="5"/>
        <v>12.71</v>
      </c>
      <c r="J82" s="103">
        <f t="shared" si="4"/>
        <v>86.81</v>
      </c>
      <c r="K82" s="290"/>
      <c r="L82" s="299"/>
    </row>
    <row r="83" spans="1:12">
      <c r="C83" s="101" t="s">
        <v>1135</v>
      </c>
      <c r="D83" s="101">
        <v>65.0017</v>
      </c>
      <c r="E83" s="101">
        <v>44.66</v>
      </c>
      <c r="F83" s="137">
        <v>-15.69</v>
      </c>
      <c r="G83" s="137">
        <v>20</v>
      </c>
      <c r="H83" s="132">
        <v>1.92</v>
      </c>
      <c r="I83" s="103">
        <f t="shared" si="5"/>
        <v>12.75</v>
      </c>
      <c r="J83" s="103">
        <f t="shared" si="4"/>
        <v>91.07</v>
      </c>
      <c r="K83" s="290">
        <f>(J84+J83)/2</f>
        <v>91.06</v>
      </c>
      <c r="L83" s="299">
        <f>(J84-J83)*100/K83</f>
        <v>-3.2945310784083998E-2</v>
      </c>
    </row>
    <row r="84" spans="1:12">
      <c r="D84" s="101">
        <v>65.000600000000006</v>
      </c>
      <c r="E84" s="101">
        <v>44.69</v>
      </c>
      <c r="F84" s="137">
        <v>-15.64</v>
      </c>
      <c r="G84" s="137">
        <v>20</v>
      </c>
      <c r="H84" s="132">
        <v>1.92</v>
      </c>
      <c r="I84" s="103">
        <f t="shared" si="5"/>
        <v>12.75</v>
      </c>
      <c r="J84" s="103">
        <f t="shared" si="4"/>
        <v>91.04</v>
      </c>
      <c r="K84" s="290"/>
      <c r="L84" s="299"/>
    </row>
    <row r="85" spans="1:12">
      <c r="C85" s="101" t="s">
        <v>1136</v>
      </c>
      <c r="D85" s="101">
        <v>64.999200000000002</v>
      </c>
      <c r="E85" s="101">
        <v>43.64</v>
      </c>
      <c r="F85" s="137">
        <v>-15.99</v>
      </c>
      <c r="G85" s="137">
        <v>20</v>
      </c>
      <c r="H85" s="132">
        <v>3.34</v>
      </c>
      <c r="I85" s="103">
        <f t="shared" si="5"/>
        <v>12.57</v>
      </c>
      <c r="J85" s="103">
        <f t="shared" si="4"/>
        <v>89.99</v>
      </c>
      <c r="K85" s="290">
        <f>(J86+J85)/2</f>
        <v>90</v>
      </c>
      <c r="L85" s="299">
        <f>(J86-J85)*100/K85</f>
        <v>2.2222222222233599E-2</v>
      </c>
    </row>
    <row r="86" spans="1:12">
      <c r="D86" s="101">
        <v>65.000200000000007</v>
      </c>
      <c r="E86" s="101">
        <v>43.99</v>
      </c>
      <c r="F86" s="101">
        <v>-15.65</v>
      </c>
      <c r="G86" s="137">
        <v>20</v>
      </c>
      <c r="H86" s="132">
        <v>3.34</v>
      </c>
      <c r="I86" s="103">
        <f t="shared" si="5"/>
        <v>12.57</v>
      </c>
      <c r="J86" s="103">
        <f t="shared" si="4"/>
        <v>90.01</v>
      </c>
      <c r="K86" s="290"/>
      <c r="L86" s="299"/>
    </row>
    <row r="87" spans="1:12">
      <c r="C87" s="101" t="s">
        <v>1137</v>
      </c>
      <c r="D87" s="101">
        <v>65.000200000000007</v>
      </c>
      <c r="E87" s="101">
        <v>40.65</v>
      </c>
      <c r="F87" s="137">
        <v>-13.15</v>
      </c>
      <c r="G87" s="137">
        <v>20</v>
      </c>
      <c r="H87" s="138">
        <v>4.71</v>
      </c>
      <c r="I87" s="103">
        <f t="shared" si="5"/>
        <v>12.39</v>
      </c>
      <c r="J87" s="103">
        <f t="shared" si="4"/>
        <v>81.2</v>
      </c>
      <c r="K87" s="290">
        <f>(J88+J87)/2</f>
        <v>81.2</v>
      </c>
      <c r="L87" s="299">
        <f>(J88-J87)*100/K87</f>
        <v>-1.2315270935966899E-2</v>
      </c>
    </row>
    <row r="88" spans="1:12">
      <c r="D88" s="101">
        <v>65.001599999999996</v>
      </c>
      <c r="E88" s="101">
        <v>40.549999999999997</v>
      </c>
      <c r="F88" s="137">
        <v>-13.24</v>
      </c>
      <c r="G88" s="137">
        <v>20</v>
      </c>
      <c r="H88" s="132">
        <v>4.71</v>
      </c>
      <c r="I88" s="103">
        <f t="shared" si="5"/>
        <v>12.39</v>
      </c>
      <c r="J88" s="103">
        <f t="shared" si="4"/>
        <v>81.19</v>
      </c>
      <c r="K88" s="290"/>
      <c r="L88" s="299"/>
    </row>
    <row r="89" spans="1:12">
      <c r="A89" s="101" t="s">
        <v>1138</v>
      </c>
      <c r="C89" s="101" t="s">
        <v>1139</v>
      </c>
      <c r="D89" s="101">
        <v>65.000600000000006</v>
      </c>
      <c r="E89" s="101">
        <v>40.21</v>
      </c>
      <c r="F89" s="101">
        <v>-14.59</v>
      </c>
      <c r="G89" s="137">
        <v>20</v>
      </c>
      <c r="H89" s="132">
        <v>4.1500000000000004</v>
      </c>
      <c r="I89" s="103">
        <f t="shared" si="5"/>
        <v>12.46</v>
      </c>
      <c r="J89" s="103">
        <f t="shared" si="4"/>
        <v>82.71</v>
      </c>
      <c r="K89" s="290">
        <f>(J90+J89)/2</f>
        <v>82.7</v>
      </c>
      <c r="L89" s="299">
        <f>(J90-J89)*100/K89</f>
        <v>-2.41837968561016E-2</v>
      </c>
    </row>
    <row r="90" spans="1:12">
      <c r="D90" s="101">
        <v>65.001099999999994</v>
      </c>
      <c r="E90" s="101">
        <v>40.18</v>
      </c>
      <c r="F90" s="137">
        <v>-14.61</v>
      </c>
      <c r="G90" s="137">
        <v>20</v>
      </c>
      <c r="H90" s="132">
        <v>4.1500000000000004</v>
      </c>
      <c r="I90" s="103">
        <f t="shared" si="5"/>
        <v>12.46</v>
      </c>
      <c r="J90" s="103">
        <f t="shared" si="4"/>
        <v>82.69</v>
      </c>
      <c r="K90" s="290"/>
      <c r="L90" s="299"/>
    </row>
    <row r="91" spans="1:12">
      <c r="C91" s="299" t="s">
        <v>1140</v>
      </c>
      <c r="D91" s="101">
        <v>65.000100000000003</v>
      </c>
      <c r="E91" s="101">
        <v>39.979999999999997</v>
      </c>
      <c r="F91" s="137">
        <v>-14.68</v>
      </c>
      <c r="G91" s="137">
        <v>20</v>
      </c>
      <c r="H91" s="132">
        <v>4.1900000000000004</v>
      </c>
      <c r="I91" s="103">
        <f t="shared" si="5"/>
        <v>12.46</v>
      </c>
      <c r="J91" s="103">
        <f t="shared" si="4"/>
        <v>82.49</v>
      </c>
      <c r="K91" s="290">
        <f>(J92+J91)/2</f>
        <v>82.5</v>
      </c>
      <c r="L91" s="299">
        <f>(J92-J91)*100/K91</f>
        <v>2.4242424242436601E-2</v>
      </c>
    </row>
    <row r="92" spans="1:12">
      <c r="A92" s="101" t="s">
        <v>1138</v>
      </c>
      <c r="C92" s="299"/>
      <c r="D92" s="101">
        <v>64.999700000000004</v>
      </c>
      <c r="E92" s="101">
        <v>39.86</v>
      </c>
      <c r="F92" s="137">
        <v>-14.81</v>
      </c>
      <c r="G92" s="137">
        <v>20</v>
      </c>
      <c r="H92" s="132">
        <v>4.1900000000000004</v>
      </c>
      <c r="I92" s="103">
        <f t="shared" si="5"/>
        <v>12.46</v>
      </c>
      <c r="J92" s="103">
        <f t="shared" si="4"/>
        <v>82.51</v>
      </c>
      <c r="K92" s="290"/>
      <c r="L92" s="299"/>
    </row>
    <row r="93" spans="1:12">
      <c r="A93" s="101" t="s">
        <v>1141</v>
      </c>
      <c r="C93" s="299" t="s">
        <v>1142</v>
      </c>
      <c r="D93" s="101">
        <v>64.999700000000004</v>
      </c>
      <c r="E93" s="101">
        <v>40.25</v>
      </c>
      <c r="F93" s="137">
        <v>-13.09</v>
      </c>
      <c r="G93" s="137">
        <v>20</v>
      </c>
      <c r="H93" s="132">
        <v>4.72</v>
      </c>
      <c r="I93" s="103">
        <f t="shared" si="5"/>
        <v>12.39</v>
      </c>
      <c r="J93" s="103">
        <f t="shared" si="4"/>
        <v>80.510000000000005</v>
      </c>
      <c r="K93" s="290">
        <f>(J94+J93)/2</f>
        <v>80.53</v>
      </c>
      <c r="L93" s="299">
        <f>(J94-J93)*100/K93</f>
        <v>3.7253197566125801E-2</v>
      </c>
    </row>
    <row r="94" spans="1:12">
      <c r="C94" s="299"/>
      <c r="D94" s="101">
        <v>65.000399999999999</v>
      </c>
      <c r="E94" s="101">
        <v>40.15</v>
      </c>
      <c r="F94" s="137">
        <v>-13.21</v>
      </c>
      <c r="G94" s="137">
        <v>20</v>
      </c>
      <c r="H94" s="132">
        <v>4.72</v>
      </c>
      <c r="I94" s="103">
        <f t="shared" si="5"/>
        <v>12.39</v>
      </c>
      <c r="J94" s="103">
        <f t="shared" si="4"/>
        <v>80.540000000000006</v>
      </c>
      <c r="K94" s="290"/>
      <c r="L94" s="299"/>
    </row>
    <row r="95" spans="1:12">
      <c r="C95" s="299" t="s">
        <v>1143</v>
      </c>
      <c r="D95" s="101">
        <v>65.001400000000004</v>
      </c>
      <c r="E95" s="101">
        <v>42</v>
      </c>
      <c r="F95" s="137">
        <v>-15.64</v>
      </c>
      <c r="G95" s="137">
        <v>20</v>
      </c>
      <c r="H95" s="132">
        <v>4.88</v>
      </c>
      <c r="I95" s="103">
        <f t="shared" si="5"/>
        <v>12.37</v>
      </c>
      <c r="J95" s="103">
        <f t="shared" si="4"/>
        <v>87</v>
      </c>
      <c r="K95" s="290">
        <f>(J96+J95)/2</f>
        <v>86.99</v>
      </c>
      <c r="L95" s="299">
        <f>(J96-J95)*100/K95</f>
        <v>-2.2991148407858399E-2</v>
      </c>
    </row>
    <row r="96" spans="1:12">
      <c r="C96" s="299"/>
      <c r="D96" s="101">
        <v>65.000200000000007</v>
      </c>
      <c r="E96" s="101">
        <v>42.29</v>
      </c>
      <c r="F96" s="137">
        <v>-15.34</v>
      </c>
      <c r="G96" s="137">
        <v>20</v>
      </c>
      <c r="H96" s="132">
        <v>4.88</v>
      </c>
      <c r="I96" s="103">
        <f t="shared" si="5"/>
        <v>12.37</v>
      </c>
      <c r="J96" s="103">
        <f t="shared" si="4"/>
        <v>86.98</v>
      </c>
      <c r="K96" s="290"/>
      <c r="L96" s="299"/>
    </row>
    <row r="97" spans="1:12">
      <c r="C97" s="299" t="s">
        <v>1144</v>
      </c>
      <c r="D97" s="101">
        <v>65.001099999999994</v>
      </c>
      <c r="E97" s="101">
        <v>42.46</v>
      </c>
      <c r="F97" s="101">
        <v>-13.32</v>
      </c>
      <c r="G97" s="101">
        <v>20</v>
      </c>
      <c r="H97" s="132">
        <v>5.53</v>
      </c>
      <c r="I97" s="103">
        <f t="shared" si="5"/>
        <v>12.28</v>
      </c>
      <c r="J97" s="103">
        <f t="shared" si="4"/>
        <v>84.19</v>
      </c>
      <c r="K97" s="290">
        <f>(J98+J97)/2</f>
        <v>84.18</v>
      </c>
      <c r="L97" s="299">
        <f>(J98-J97)*100/K97</f>
        <v>-3.5637918745546601E-2</v>
      </c>
    </row>
    <row r="98" spans="1:12">
      <c r="C98" s="299"/>
      <c r="D98" s="137">
        <v>65.000100000000003</v>
      </c>
      <c r="E98" s="137">
        <v>42.19</v>
      </c>
      <c r="F98" s="137">
        <v>-13.57</v>
      </c>
      <c r="G98" s="137">
        <v>20</v>
      </c>
      <c r="H98" s="132">
        <v>5.53</v>
      </c>
      <c r="I98" s="103">
        <f t="shared" si="5"/>
        <v>12.28</v>
      </c>
      <c r="J98" s="103">
        <f t="shared" ref="J98:J129" si="6">200*(E98-F98)/(132.56-0.0794*(13-I98)-0.53*(G98-20))</f>
        <v>84.16</v>
      </c>
      <c r="K98" s="290"/>
      <c r="L98" s="299"/>
    </row>
    <row r="99" spans="1:12">
      <c r="C99" s="299" t="s">
        <v>1145</v>
      </c>
      <c r="D99" s="101">
        <v>65.000200000000007</v>
      </c>
      <c r="E99" s="101">
        <v>46.13</v>
      </c>
      <c r="F99" s="137">
        <v>-15.66</v>
      </c>
      <c r="G99" s="137">
        <v>20</v>
      </c>
      <c r="H99" s="132">
        <v>2.56</v>
      </c>
      <c r="I99" s="103">
        <f t="shared" si="5"/>
        <v>12.67</v>
      </c>
      <c r="J99" s="103">
        <f t="shared" si="6"/>
        <v>93.24</v>
      </c>
      <c r="K99" s="290">
        <f>(J100+J99)/2</f>
        <v>93.25</v>
      </c>
      <c r="L99" s="299">
        <f>(J100-J99)*100/K99</f>
        <v>2.1447721179635601E-2</v>
      </c>
    </row>
    <row r="100" spans="1:12">
      <c r="C100" s="299"/>
      <c r="D100" s="101">
        <v>65.001499999999993</v>
      </c>
      <c r="E100" s="101">
        <v>46.25</v>
      </c>
      <c r="F100" s="137">
        <v>-15.55</v>
      </c>
      <c r="G100" s="137">
        <v>20</v>
      </c>
      <c r="H100" s="132">
        <v>2.56</v>
      </c>
      <c r="I100" s="103">
        <f t="shared" ref="I100:I131" si="7">13*(100-H100)/100</f>
        <v>12.67</v>
      </c>
      <c r="J100" s="103">
        <f t="shared" si="6"/>
        <v>93.26</v>
      </c>
      <c r="K100" s="290"/>
      <c r="L100" s="299"/>
    </row>
    <row r="101" spans="1:12">
      <c r="C101" s="299" t="s">
        <v>1146</v>
      </c>
      <c r="D101" s="101">
        <v>65.000399999999999</v>
      </c>
      <c r="E101" s="101">
        <v>45.03</v>
      </c>
      <c r="F101" s="137">
        <v>-13.71</v>
      </c>
      <c r="G101" s="137">
        <v>20</v>
      </c>
      <c r="H101" s="132">
        <v>4.55</v>
      </c>
      <c r="I101" s="103">
        <f t="shared" si="7"/>
        <v>12.41</v>
      </c>
      <c r="J101" s="103">
        <f t="shared" si="6"/>
        <v>88.66</v>
      </c>
      <c r="K101" s="290">
        <f>(J102+J101)/2</f>
        <v>88.68</v>
      </c>
      <c r="L101" s="299">
        <f>(J102-J101)*100/K101</f>
        <v>3.3829499323411297E-2</v>
      </c>
    </row>
    <row r="102" spans="1:12">
      <c r="A102" s="101" t="s">
        <v>1141</v>
      </c>
      <c r="C102" s="299"/>
      <c r="D102" s="101">
        <v>65.000100000000003</v>
      </c>
      <c r="E102" s="101">
        <v>45.01</v>
      </c>
      <c r="F102" s="137">
        <v>-13.75</v>
      </c>
      <c r="G102" s="137">
        <v>20</v>
      </c>
      <c r="H102" s="132">
        <v>4.55</v>
      </c>
      <c r="I102" s="103">
        <f t="shared" si="7"/>
        <v>12.41</v>
      </c>
      <c r="J102" s="103">
        <f t="shared" si="6"/>
        <v>88.69</v>
      </c>
      <c r="K102" s="290"/>
      <c r="L102" s="299"/>
    </row>
    <row r="103" spans="1:12">
      <c r="C103" s="299" t="s">
        <v>1147</v>
      </c>
      <c r="D103" s="101">
        <v>65.000299999999996</v>
      </c>
      <c r="E103" s="101">
        <v>47.22</v>
      </c>
      <c r="F103" s="137">
        <v>-12.69</v>
      </c>
      <c r="G103" s="137">
        <v>20</v>
      </c>
      <c r="H103" s="132">
        <v>4.58</v>
      </c>
      <c r="I103" s="103">
        <f t="shared" si="7"/>
        <v>12.4</v>
      </c>
      <c r="J103" s="103">
        <f t="shared" si="6"/>
        <v>90.42</v>
      </c>
      <c r="K103" s="290">
        <f>(J104+J103)/2</f>
        <v>90.42</v>
      </c>
      <c r="L103" s="299">
        <f>(J104-J103)*100/K103</f>
        <v>-1.10595001106007E-2</v>
      </c>
    </row>
    <row r="104" spans="1:12">
      <c r="A104" s="101" t="s">
        <v>1148</v>
      </c>
      <c r="C104" s="299"/>
      <c r="D104" s="101">
        <v>65.000100000000003</v>
      </c>
      <c r="E104" s="101">
        <v>47.08</v>
      </c>
      <c r="F104" s="137">
        <v>-12.82</v>
      </c>
      <c r="G104" s="137">
        <v>20</v>
      </c>
      <c r="H104" s="132">
        <v>4.58</v>
      </c>
      <c r="I104" s="103">
        <f t="shared" si="7"/>
        <v>12.4</v>
      </c>
      <c r="J104" s="103">
        <f t="shared" si="6"/>
        <v>90.41</v>
      </c>
      <c r="K104" s="290"/>
      <c r="L104" s="299"/>
    </row>
    <row r="105" spans="1:12">
      <c r="C105" s="299" t="s">
        <v>1149</v>
      </c>
      <c r="D105" s="101">
        <v>65.000600000000006</v>
      </c>
      <c r="E105" s="101">
        <v>43.94</v>
      </c>
      <c r="F105" s="137">
        <v>-16.43</v>
      </c>
      <c r="G105" s="137">
        <v>20</v>
      </c>
      <c r="H105" s="132">
        <v>4.5599999999999996</v>
      </c>
      <c r="I105" s="103">
        <f t="shared" si="7"/>
        <v>12.41</v>
      </c>
      <c r="J105" s="103">
        <f t="shared" si="6"/>
        <v>91.12</v>
      </c>
      <c r="K105" s="290">
        <f>(J106+J105)/2</f>
        <v>91.14</v>
      </c>
      <c r="L105" s="299">
        <f>(J106-J105)*100/K105</f>
        <v>3.2916392363398203E-2</v>
      </c>
    </row>
    <row r="106" spans="1:12">
      <c r="A106" s="101" t="s">
        <v>1150</v>
      </c>
      <c r="C106" s="299"/>
      <c r="D106" s="101">
        <v>65.001000000000005</v>
      </c>
      <c r="E106" s="101">
        <v>43.67</v>
      </c>
      <c r="F106" s="137">
        <v>-16.72</v>
      </c>
      <c r="G106" s="137">
        <v>20</v>
      </c>
      <c r="H106" s="132">
        <v>4.5599999999999996</v>
      </c>
      <c r="I106" s="103">
        <f t="shared" si="7"/>
        <v>12.41</v>
      </c>
      <c r="J106" s="103">
        <f t="shared" si="6"/>
        <v>91.15</v>
      </c>
      <c r="K106" s="290"/>
      <c r="L106" s="299"/>
    </row>
    <row r="107" spans="1:12">
      <c r="C107" s="299" t="s">
        <v>1151</v>
      </c>
      <c r="D107" s="101">
        <v>65.002399999999994</v>
      </c>
      <c r="E107" s="101">
        <v>35.24</v>
      </c>
      <c r="F107" s="137">
        <v>-15.06</v>
      </c>
      <c r="G107" s="137">
        <v>20</v>
      </c>
      <c r="H107" s="132">
        <v>4.8499999999999996</v>
      </c>
      <c r="I107" s="103">
        <f t="shared" si="7"/>
        <v>12.37</v>
      </c>
      <c r="J107" s="103">
        <f t="shared" si="6"/>
        <v>75.92</v>
      </c>
      <c r="K107" s="290">
        <f>(J108+J107)/2</f>
        <v>75.91</v>
      </c>
      <c r="L107" s="299">
        <f>(J108-J107)*100/K107</f>
        <v>-2.6346989856403699E-2</v>
      </c>
    </row>
    <row r="108" spans="1:12">
      <c r="C108" s="299"/>
      <c r="D108" s="101">
        <v>65.001099999999994</v>
      </c>
      <c r="E108" s="101">
        <v>35.08</v>
      </c>
      <c r="F108" s="137">
        <v>-15.21</v>
      </c>
      <c r="G108" s="137">
        <v>20</v>
      </c>
      <c r="H108" s="132">
        <v>4.8499999999999996</v>
      </c>
      <c r="I108" s="103">
        <f t="shared" si="7"/>
        <v>12.37</v>
      </c>
      <c r="J108" s="103">
        <f t="shared" si="6"/>
        <v>75.900000000000006</v>
      </c>
      <c r="K108" s="290"/>
      <c r="L108" s="299"/>
    </row>
    <row r="109" spans="1:12">
      <c r="C109" s="299" t="s">
        <v>1152</v>
      </c>
      <c r="D109" s="101">
        <v>65.001199999999997</v>
      </c>
      <c r="E109" s="101">
        <v>32.409999999999997</v>
      </c>
      <c r="F109" s="137">
        <v>-15.15</v>
      </c>
      <c r="G109" s="137">
        <v>20</v>
      </c>
      <c r="H109" s="132">
        <v>4.34</v>
      </c>
      <c r="I109" s="103">
        <f t="shared" si="7"/>
        <v>12.44</v>
      </c>
      <c r="J109" s="103">
        <f t="shared" si="6"/>
        <v>71.78</v>
      </c>
      <c r="K109" s="290">
        <f>(J110+J109)/2</f>
        <v>71.77</v>
      </c>
      <c r="L109" s="299">
        <f>(J110-J109)*100/K109</f>
        <v>-4.1800195067578601E-2</v>
      </c>
    </row>
    <row r="110" spans="1:12">
      <c r="C110" s="299"/>
      <c r="D110" s="101">
        <v>65.000299999999996</v>
      </c>
      <c r="E110" s="101">
        <v>32.15</v>
      </c>
      <c r="F110" s="137">
        <v>-15.39</v>
      </c>
      <c r="G110" s="137">
        <v>20</v>
      </c>
      <c r="H110" s="132">
        <v>4.34</v>
      </c>
      <c r="I110" s="103">
        <f t="shared" si="7"/>
        <v>12.44</v>
      </c>
      <c r="J110" s="103">
        <f t="shared" si="6"/>
        <v>71.75</v>
      </c>
      <c r="K110" s="290"/>
      <c r="L110" s="299"/>
    </row>
    <row r="111" spans="1:12">
      <c r="C111" s="299" t="s">
        <v>1153</v>
      </c>
      <c r="D111" s="101">
        <v>65.002799999999993</v>
      </c>
      <c r="E111" s="101">
        <v>42.74</v>
      </c>
      <c r="F111" s="137">
        <v>-14.79</v>
      </c>
      <c r="G111" s="137">
        <v>20</v>
      </c>
      <c r="H111" s="132">
        <v>3.24</v>
      </c>
      <c r="I111" s="103">
        <f t="shared" si="7"/>
        <v>12.58</v>
      </c>
      <c r="J111" s="103">
        <f t="shared" si="6"/>
        <v>86.82</v>
      </c>
      <c r="K111" s="290">
        <f>(J112+J111)/2</f>
        <v>86.84</v>
      </c>
      <c r="L111" s="299">
        <f>(J112-J111)*100/K111</f>
        <v>3.4546292031323297E-2</v>
      </c>
    </row>
    <row r="112" spans="1:12">
      <c r="C112" s="299"/>
      <c r="D112" s="101">
        <v>65.001300000000001</v>
      </c>
      <c r="E112" s="101">
        <v>42.89</v>
      </c>
      <c r="F112" s="137">
        <v>-14.66</v>
      </c>
      <c r="G112" s="137">
        <v>20</v>
      </c>
      <c r="H112" s="132">
        <v>3.24</v>
      </c>
      <c r="I112" s="103">
        <f t="shared" si="7"/>
        <v>12.58</v>
      </c>
      <c r="J112" s="103">
        <f t="shared" si="6"/>
        <v>86.85</v>
      </c>
      <c r="K112" s="290"/>
      <c r="L112" s="299"/>
    </row>
    <row r="113" spans="3:12">
      <c r="C113" s="299" t="s">
        <v>1154</v>
      </c>
      <c r="D113" s="101">
        <v>65.002099999999999</v>
      </c>
      <c r="E113" s="101">
        <v>30.38</v>
      </c>
      <c r="F113" s="137">
        <v>-14.73</v>
      </c>
      <c r="G113" s="137">
        <v>20</v>
      </c>
      <c r="H113" s="132">
        <v>2.0299999999999998</v>
      </c>
      <c r="I113" s="103">
        <f t="shared" si="7"/>
        <v>12.74</v>
      </c>
      <c r="J113" s="103">
        <f t="shared" si="6"/>
        <v>68.069999999999993</v>
      </c>
      <c r="K113" s="290">
        <f>(J114+J113)/2</f>
        <v>68.08</v>
      </c>
      <c r="L113" s="299">
        <f>(J114-J113)*100/K113</f>
        <v>2.9377203290261798E-2</v>
      </c>
    </row>
    <row r="114" spans="3:12">
      <c r="C114" s="299"/>
      <c r="D114" s="101">
        <v>65.001199999999997</v>
      </c>
      <c r="E114" s="101">
        <v>30.42</v>
      </c>
      <c r="F114" s="137">
        <v>-14.7</v>
      </c>
      <c r="G114" s="137">
        <v>20</v>
      </c>
      <c r="H114" s="132">
        <v>2.0299999999999998</v>
      </c>
      <c r="I114" s="103">
        <f t="shared" si="7"/>
        <v>12.74</v>
      </c>
      <c r="J114" s="103">
        <f t="shared" si="6"/>
        <v>68.09</v>
      </c>
      <c r="K114" s="290"/>
      <c r="L114" s="299"/>
    </row>
    <row r="115" spans="3:12">
      <c r="C115" s="299" t="s">
        <v>1155</v>
      </c>
      <c r="D115" s="101">
        <v>65.003600000000006</v>
      </c>
      <c r="E115" s="101">
        <v>39.86</v>
      </c>
      <c r="F115" s="137">
        <v>-15.26</v>
      </c>
      <c r="G115" s="137">
        <v>20</v>
      </c>
      <c r="H115" s="132">
        <v>3.42</v>
      </c>
      <c r="I115" s="103">
        <f t="shared" si="7"/>
        <v>12.56</v>
      </c>
      <c r="J115" s="103">
        <f t="shared" si="6"/>
        <v>83.18</v>
      </c>
      <c r="K115" s="290">
        <f>(J116+J115)/2</f>
        <v>83.17</v>
      </c>
      <c r="L115" s="299">
        <f>(J116-J115)*100/K115</f>
        <v>-3.6070698569197E-2</v>
      </c>
    </row>
    <row r="116" spans="3:12">
      <c r="C116" s="299"/>
      <c r="D116" s="101">
        <v>65.000799999999998</v>
      </c>
      <c r="E116" s="101">
        <v>39.71</v>
      </c>
      <c r="F116" s="137">
        <v>-15.39</v>
      </c>
      <c r="G116" s="137">
        <v>20</v>
      </c>
      <c r="H116" s="132">
        <v>3.42</v>
      </c>
      <c r="I116" s="103">
        <f t="shared" si="7"/>
        <v>12.56</v>
      </c>
      <c r="J116" s="103">
        <f t="shared" si="6"/>
        <v>83.15</v>
      </c>
      <c r="K116" s="290"/>
      <c r="L116" s="299"/>
    </row>
    <row r="117" spans="3:12">
      <c r="C117" s="299" t="s">
        <v>1156</v>
      </c>
      <c r="D117" s="101">
        <v>65.000200000000007</v>
      </c>
      <c r="E117" s="101">
        <v>33.729999999999997</v>
      </c>
      <c r="F117" s="137">
        <v>-15.22</v>
      </c>
      <c r="G117" s="137">
        <v>20</v>
      </c>
      <c r="H117" s="132">
        <v>3.74</v>
      </c>
      <c r="I117" s="103">
        <f t="shared" si="7"/>
        <v>12.51</v>
      </c>
      <c r="J117" s="103">
        <f t="shared" si="6"/>
        <v>73.88</v>
      </c>
      <c r="K117" s="290">
        <f>(J118+J117)/2</f>
        <v>73.87</v>
      </c>
      <c r="L117" s="299">
        <f>(J118-J117)*100/K117</f>
        <v>-2.7074590496813301E-2</v>
      </c>
    </row>
    <row r="118" spans="3:12">
      <c r="C118" s="299"/>
      <c r="D118" s="101">
        <v>65.001199999999997</v>
      </c>
      <c r="E118" s="101">
        <v>33.549999999999997</v>
      </c>
      <c r="F118" s="137">
        <v>-15.39</v>
      </c>
      <c r="G118" s="137">
        <v>20</v>
      </c>
      <c r="H118" s="132">
        <v>3.74</v>
      </c>
      <c r="I118" s="103">
        <f t="shared" si="7"/>
        <v>12.51</v>
      </c>
      <c r="J118" s="103">
        <f t="shared" si="6"/>
        <v>73.86</v>
      </c>
      <c r="K118" s="290"/>
      <c r="L118" s="299"/>
    </row>
    <row r="119" spans="3:12">
      <c r="C119" s="299" t="s">
        <v>869</v>
      </c>
      <c r="D119" s="101">
        <v>65.010099999999994</v>
      </c>
      <c r="E119" s="101">
        <v>47.28</v>
      </c>
      <c r="F119" s="137">
        <v>-15.44</v>
      </c>
      <c r="G119" s="137">
        <v>20</v>
      </c>
      <c r="H119" s="132">
        <v>0.65900000000000003</v>
      </c>
      <c r="I119" s="103">
        <f t="shared" si="7"/>
        <v>12.91</v>
      </c>
      <c r="J119" s="103">
        <f t="shared" si="6"/>
        <v>94.63</v>
      </c>
      <c r="K119" s="290">
        <f>(J120+J119)/2</f>
        <v>94.64</v>
      </c>
      <c r="L119" s="299">
        <f>(J120-J119)*100/K119</f>
        <v>2.11327134404166E-2</v>
      </c>
    </row>
    <row r="120" spans="3:12">
      <c r="C120" s="299"/>
      <c r="D120" s="101">
        <v>65.001099999999994</v>
      </c>
      <c r="E120" s="101">
        <v>47.51</v>
      </c>
      <c r="F120" s="137">
        <v>-15.22</v>
      </c>
      <c r="G120" s="137">
        <v>20</v>
      </c>
      <c r="H120" s="132">
        <v>0.65900000000000003</v>
      </c>
      <c r="I120" s="103">
        <f t="shared" si="7"/>
        <v>12.91</v>
      </c>
      <c r="J120" s="103">
        <f t="shared" si="6"/>
        <v>94.65</v>
      </c>
      <c r="K120" s="290"/>
      <c r="L120" s="299"/>
    </row>
    <row r="121" spans="3:12">
      <c r="C121" s="299" t="s">
        <v>871</v>
      </c>
      <c r="D121" s="101">
        <v>65.007199999999997</v>
      </c>
      <c r="E121" s="101">
        <v>46.93</v>
      </c>
      <c r="F121" s="137">
        <v>-15.13</v>
      </c>
      <c r="G121" s="137">
        <v>20</v>
      </c>
      <c r="H121" s="132">
        <v>2</v>
      </c>
      <c r="I121" s="103">
        <f t="shared" si="7"/>
        <v>12.74</v>
      </c>
      <c r="J121" s="103">
        <f t="shared" si="6"/>
        <v>93.65</v>
      </c>
      <c r="K121" s="290">
        <f>(J122+J121)/2</f>
        <v>46.83</v>
      </c>
      <c r="L121" s="299">
        <f>(J122-J121)*100/K121</f>
        <v>-199.97864616698701</v>
      </c>
    </row>
    <row r="122" spans="3:12">
      <c r="C122" s="299"/>
      <c r="F122" s="137"/>
      <c r="G122" s="137">
        <v>20</v>
      </c>
      <c r="H122" s="132"/>
      <c r="I122" s="103">
        <f t="shared" si="7"/>
        <v>13</v>
      </c>
      <c r="J122" s="103">
        <f t="shared" si="6"/>
        <v>0</v>
      </c>
      <c r="K122" s="290"/>
      <c r="L122" s="299"/>
    </row>
    <row r="123" spans="3:12">
      <c r="C123" s="299" t="s">
        <v>870</v>
      </c>
      <c r="D123" s="101">
        <v>65.038799999999995</v>
      </c>
      <c r="E123" s="101">
        <v>47.68</v>
      </c>
      <c r="F123" s="137">
        <v>-15.31</v>
      </c>
      <c r="G123" s="137">
        <v>20</v>
      </c>
      <c r="H123" s="132">
        <v>1.29</v>
      </c>
      <c r="I123" s="103">
        <f t="shared" si="7"/>
        <v>12.83</v>
      </c>
      <c r="J123" s="103">
        <f t="shared" si="6"/>
        <v>95.05</v>
      </c>
      <c r="K123" s="290">
        <f>(J124+J123)/2</f>
        <v>95.06</v>
      </c>
      <c r="L123" s="299">
        <f>(J124-J123)*100/K123</f>
        <v>1.05196717862457E-2</v>
      </c>
    </row>
    <row r="124" spans="3:12">
      <c r="C124" s="299"/>
      <c r="D124" s="101">
        <v>65.001199999999997</v>
      </c>
      <c r="E124" s="101">
        <v>47.74</v>
      </c>
      <c r="F124" s="137">
        <v>-15.26</v>
      </c>
      <c r="G124" s="137">
        <v>20</v>
      </c>
      <c r="H124" s="132">
        <v>1.29</v>
      </c>
      <c r="I124" s="103">
        <f t="shared" si="7"/>
        <v>12.83</v>
      </c>
      <c r="J124" s="103">
        <f t="shared" si="6"/>
        <v>95.06</v>
      </c>
      <c r="K124" s="290"/>
      <c r="L124" s="299"/>
    </row>
    <row r="125" spans="3:12">
      <c r="C125" s="299" t="s">
        <v>1157</v>
      </c>
      <c r="D125" s="101">
        <v>35.040399999999998</v>
      </c>
      <c r="E125" s="101">
        <v>47.94</v>
      </c>
      <c r="F125" s="137">
        <v>-15.64</v>
      </c>
      <c r="G125" s="137">
        <v>20</v>
      </c>
      <c r="H125" s="132"/>
      <c r="I125" s="103">
        <f t="shared" si="7"/>
        <v>13</v>
      </c>
      <c r="J125" s="103">
        <f t="shared" si="6"/>
        <v>95.93</v>
      </c>
      <c r="K125" s="290">
        <f>(J126+J125)/2</f>
        <v>47.97</v>
      </c>
      <c r="L125" s="299">
        <f>(J126-J125)*100/K125</f>
        <v>-199.97915363768999</v>
      </c>
    </row>
    <row r="126" spans="3:12">
      <c r="C126" s="299"/>
      <c r="F126" s="137"/>
      <c r="G126" s="137">
        <v>20</v>
      </c>
      <c r="H126" s="132"/>
      <c r="I126" s="103">
        <f t="shared" si="7"/>
        <v>13</v>
      </c>
      <c r="J126" s="103">
        <f t="shared" si="6"/>
        <v>0</v>
      </c>
      <c r="K126" s="290"/>
      <c r="L126" s="299"/>
    </row>
    <row r="127" spans="3:12">
      <c r="C127" s="299" t="s">
        <v>873</v>
      </c>
      <c r="D127" s="101">
        <v>65.090699999999998</v>
      </c>
      <c r="E127" s="101">
        <v>47.8</v>
      </c>
      <c r="F127" s="137">
        <v>-15.7</v>
      </c>
      <c r="G127" s="137">
        <v>20</v>
      </c>
      <c r="H127" s="132"/>
      <c r="I127" s="103">
        <f t="shared" si="7"/>
        <v>13</v>
      </c>
      <c r="J127" s="103">
        <f t="shared" si="6"/>
        <v>95.81</v>
      </c>
      <c r="K127" s="290">
        <f>(J128+J127)/2</f>
        <v>47.91</v>
      </c>
      <c r="L127" s="299">
        <f>(J128-J127)*100/K127</f>
        <v>-199.979127530787</v>
      </c>
    </row>
    <row r="128" spans="3:12">
      <c r="C128" s="299"/>
      <c r="F128" s="137"/>
      <c r="G128" s="137">
        <v>20</v>
      </c>
      <c r="H128" s="132"/>
      <c r="I128" s="103">
        <f t="shared" si="7"/>
        <v>13</v>
      </c>
      <c r="J128" s="103">
        <f t="shared" si="6"/>
        <v>0</v>
      </c>
      <c r="K128" s="290"/>
      <c r="L128" s="299"/>
    </row>
    <row r="129" spans="3:12">
      <c r="C129" s="299" t="s">
        <v>1158</v>
      </c>
      <c r="D129" s="101">
        <v>65.002600000000001</v>
      </c>
      <c r="E129" s="101">
        <v>45.57</v>
      </c>
      <c r="F129" s="137">
        <v>-16.010000000000002</v>
      </c>
      <c r="G129" s="137">
        <v>20</v>
      </c>
      <c r="H129" s="132">
        <v>2.4700000000000002</v>
      </c>
      <c r="I129" s="103">
        <f t="shared" si="7"/>
        <v>12.68</v>
      </c>
      <c r="J129" s="103">
        <f t="shared" si="6"/>
        <v>92.93</v>
      </c>
      <c r="K129" s="290">
        <f>(J130+J129)/2</f>
        <v>92.92</v>
      </c>
      <c r="L129" s="299">
        <f>(J130-J129)*100/K129</f>
        <v>-2.1523891519597799E-2</v>
      </c>
    </row>
    <row r="130" spans="3:12">
      <c r="C130" s="299"/>
      <c r="D130" s="101">
        <v>65.000100000000003</v>
      </c>
      <c r="E130" s="101">
        <v>45.47</v>
      </c>
      <c r="F130" s="137">
        <v>-16.100000000000001</v>
      </c>
      <c r="G130" s="137">
        <v>20</v>
      </c>
      <c r="H130" s="132">
        <v>2.4700000000000002</v>
      </c>
      <c r="I130" s="103">
        <f t="shared" si="7"/>
        <v>12.68</v>
      </c>
      <c r="J130" s="103">
        <f t="shared" ref="J130:J139" si="8">200*(E130-F130)/(132.56-0.0794*(13-I130)-0.53*(G130-20))</f>
        <v>92.91</v>
      </c>
      <c r="K130" s="290"/>
      <c r="L130" s="299"/>
    </row>
    <row r="131" spans="3:12">
      <c r="C131" s="299" t="s">
        <v>1159</v>
      </c>
      <c r="D131" s="101">
        <v>65.001599999999996</v>
      </c>
      <c r="E131" s="101">
        <v>44.77</v>
      </c>
      <c r="F131" s="137">
        <v>-15.86</v>
      </c>
      <c r="G131" s="137">
        <v>20</v>
      </c>
      <c r="H131" s="132">
        <v>3.09</v>
      </c>
      <c r="I131" s="103">
        <f t="shared" si="7"/>
        <v>12.6</v>
      </c>
      <c r="J131" s="103">
        <f t="shared" si="8"/>
        <v>91.5</v>
      </c>
      <c r="K131" s="290">
        <f>(J132+J131)/2</f>
        <v>91.52</v>
      </c>
      <c r="L131" s="299">
        <f>(J132-J131)*100/K131</f>
        <v>3.2779720279721501E-2</v>
      </c>
    </row>
    <row r="132" spans="3:12">
      <c r="C132" s="299"/>
      <c r="D132" s="101">
        <v>65.000399999999999</v>
      </c>
      <c r="E132" s="101">
        <v>44.74</v>
      </c>
      <c r="F132" s="137">
        <v>-15.91</v>
      </c>
      <c r="G132" s="137">
        <v>20</v>
      </c>
      <c r="H132" s="132">
        <v>3.09</v>
      </c>
      <c r="I132" s="103">
        <f t="shared" ref="I132:I138" si="9">13*(100-H132)/100</f>
        <v>12.6</v>
      </c>
      <c r="J132" s="103">
        <f t="shared" si="8"/>
        <v>91.53</v>
      </c>
      <c r="K132" s="290"/>
      <c r="L132" s="299"/>
    </row>
    <row r="133" spans="3:12">
      <c r="C133" s="299" t="s">
        <v>1160</v>
      </c>
      <c r="D133" s="101">
        <v>65.034400000000005</v>
      </c>
      <c r="E133" s="101">
        <v>48.45</v>
      </c>
      <c r="F133" s="137">
        <v>-15.23</v>
      </c>
      <c r="G133" s="137">
        <v>20</v>
      </c>
      <c r="H133" s="132">
        <v>2.2000000000000002</v>
      </c>
      <c r="I133" s="103">
        <f t="shared" si="9"/>
        <v>12.71</v>
      </c>
      <c r="J133" s="103">
        <f t="shared" si="8"/>
        <v>96.09</v>
      </c>
      <c r="K133" s="290">
        <f>(J134+J133)/2</f>
        <v>96.13</v>
      </c>
      <c r="L133" s="299">
        <f>(J134-J133)*100/K133</f>
        <v>8.3220638718400394E-2</v>
      </c>
    </row>
    <row r="134" spans="3:12">
      <c r="C134" s="299"/>
      <c r="D134" s="101">
        <v>65.001099999999994</v>
      </c>
      <c r="E134" s="101">
        <v>48.55</v>
      </c>
      <c r="F134" s="137">
        <v>-15.18</v>
      </c>
      <c r="G134" s="137">
        <v>20</v>
      </c>
      <c r="H134" s="132">
        <v>2.2000000000000002</v>
      </c>
      <c r="I134" s="103">
        <f t="shared" si="9"/>
        <v>12.71</v>
      </c>
      <c r="J134" s="103">
        <f t="shared" si="8"/>
        <v>96.17</v>
      </c>
      <c r="K134" s="290"/>
      <c r="L134" s="299"/>
    </row>
    <row r="135" spans="3:12">
      <c r="C135" s="299" t="s">
        <v>1161</v>
      </c>
      <c r="D135" s="101">
        <v>65.002300000000005</v>
      </c>
      <c r="E135" s="101">
        <v>46.08</v>
      </c>
      <c r="F135" s="137">
        <v>-14.46</v>
      </c>
      <c r="G135" s="137">
        <v>20</v>
      </c>
      <c r="H135" s="132">
        <v>2.2999999999999998</v>
      </c>
      <c r="I135" s="103">
        <f t="shared" si="9"/>
        <v>12.7</v>
      </c>
      <c r="J135" s="103">
        <f t="shared" si="8"/>
        <v>91.36</v>
      </c>
      <c r="K135" s="290">
        <f>(J136+J135)/2</f>
        <v>91.38</v>
      </c>
      <c r="L135" s="299">
        <f>(J136-J135)*100/K135</f>
        <v>4.3773254541482003E-2</v>
      </c>
    </row>
    <row r="136" spans="3:12">
      <c r="C136" s="299"/>
      <c r="D136" s="101">
        <v>65.003600000000006</v>
      </c>
      <c r="E136" s="101">
        <v>46.02</v>
      </c>
      <c r="F136" s="137">
        <v>-14.55</v>
      </c>
      <c r="G136" s="137">
        <v>20</v>
      </c>
      <c r="H136" s="132">
        <v>2.2999999999999998</v>
      </c>
      <c r="I136" s="103">
        <f t="shared" si="9"/>
        <v>12.7</v>
      </c>
      <c r="J136" s="103">
        <f t="shared" si="8"/>
        <v>91.4</v>
      </c>
      <c r="K136" s="290"/>
      <c r="L136" s="299"/>
    </row>
    <row r="137" spans="3:12">
      <c r="C137" s="299" t="s">
        <v>1162</v>
      </c>
      <c r="D137" s="101">
        <v>65.054699999999997</v>
      </c>
      <c r="E137" s="101">
        <v>41.34</v>
      </c>
      <c r="F137" s="137">
        <v>-15.09</v>
      </c>
      <c r="G137" s="137">
        <v>20</v>
      </c>
      <c r="H137" s="132">
        <v>4.53</v>
      </c>
      <c r="I137" s="103">
        <f t="shared" si="9"/>
        <v>12.41</v>
      </c>
      <c r="J137" s="103">
        <f t="shared" si="8"/>
        <v>85.17</v>
      </c>
      <c r="K137" s="290">
        <f>(J138+J137)/2</f>
        <v>85.19</v>
      </c>
      <c r="L137" s="299">
        <f>(J138-J137)*100/K137</f>
        <v>4.6953867824852703E-2</v>
      </c>
    </row>
    <row r="138" spans="3:12">
      <c r="C138" s="299"/>
      <c r="D138" s="101">
        <v>65.000699999999995</v>
      </c>
      <c r="E138" s="101">
        <v>40.99</v>
      </c>
      <c r="F138" s="137">
        <v>-15.47</v>
      </c>
      <c r="G138" s="137">
        <v>20</v>
      </c>
      <c r="H138" s="132">
        <v>4.53</v>
      </c>
      <c r="I138" s="103">
        <f t="shared" si="9"/>
        <v>12.41</v>
      </c>
      <c r="J138" s="103">
        <f t="shared" si="8"/>
        <v>85.21</v>
      </c>
      <c r="K138" s="290"/>
      <c r="L138" s="299"/>
    </row>
    <row r="139" spans="3:12">
      <c r="F139" s="137"/>
      <c r="G139" s="137">
        <v>20</v>
      </c>
      <c r="H139" s="132"/>
      <c r="J139" s="103">
        <f t="shared" si="8"/>
        <v>0</v>
      </c>
      <c r="K139" s="290">
        <f>(J140+J139)/2</f>
        <v>0</v>
      </c>
      <c r="L139" s="299" t="e">
        <f>(J140-J139)*100/K139</f>
        <v>#DIV/0!</v>
      </c>
    </row>
    <row r="140" spans="3:12">
      <c r="F140" s="137"/>
      <c r="G140" s="137"/>
      <c r="H140" s="132"/>
      <c r="K140" s="290"/>
      <c r="L140" s="299"/>
    </row>
    <row r="141" spans="3:12">
      <c r="C141" s="299"/>
      <c r="F141" s="137"/>
      <c r="G141" s="137"/>
      <c r="H141" s="132"/>
      <c r="K141" s="109"/>
      <c r="L141" s="106"/>
    </row>
    <row r="142" spans="3:12">
      <c r="C142" s="299"/>
      <c r="F142" s="137"/>
      <c r="G142" s="137"/>
      <c r="H142" s="132"/>
      <c r="K142" s="109"/>
      <c r="L142" s="106"/>
    </row>
    <row r="143" spans="3:12">
      <c r="C143" s="106"/>
      <c r="F143" s="137"/>
      <c r="G143" s="137"/>
      <c r="H143" s="132"/>
      <c r="K143" s="109"/>
      <c r="L143" s="106"/>
    </row>
    <row r="144" spans="3:12">
      <c r="C144" s="101" t="s">
        <v>1115</v>
      </c>
      <c r="D144" s="101">
        <v>65.001000000000005</v>
      </c>
      <c r="E144" s="101">
        <v>44.69</v>
      </c>
      <c r="F144" s="101">
        <v>-13.1</v>
      </c>
      <c r="G144" s="101">
        <v>20</v>
      </c>
      <c r="H144" s="132">
        <v>3.8</v>
      </c>
      <c r="I144" s="103">
        <f t="shared" ref="I144:I175" si="10">13*(100-H144)/100</f>
        <v>12.51</v>
      </c>
      <c r="J144" s="103">
        <f t="shared" ref="J144:J175" si="11">200*(E144-F144)/(132.56-0.0794*(13-I144)-0.53*(G144-20))</f>
        <v>87.22</v>
      </c>
      <c r="K144" s="290">
        <f>(J145+J144)/2</f>
        <v>87.23</v>
      </c>
      <c r="L144" s="299">
        <f>(J144-J145)*100/K144</f>
        <v>-1.14639458901813E-2</v>
      </c>
    </row>
    <row r="145" spans="2:12">
      <c r="D145" s="101">
        <v>65.004400000000004</v>
      </c>
      <c r="E145" s="101">
        <v>44.47</v>
      </c>
      <c r="F145" s="101">
        <v>-13.33</v>
      </c>
      <c r="G145" s="101">
        <v>20</v>
      </c>
      <c r="H145" s="132">
        <v>3.8</v>
      </c>
      <c r="I145" s="103">
        <f t="shared" si="10"/>
        <v>12.51</v>
      </c>
      <c r="J145" s="103">
        <f t="shared" si="11"/>
        <v>87.23</v>
      </c>
      <c r="K145" s="290"/>
      <c r="L145" s="299"/>
    </row>
    <row r="146" spans="2:12">
      <c r="B146" s="101" t="s">
        <v>556</v>
      </c>
      <c r="C146" s="101" t="s">
        <v>1163</v>
      </c>
      <c r="D146" s="101">
        <v>65.000200000000007</v>
      </c>
      <c r="E146" s="101">
        <v>46.31</v>
      </c>
      <c r="F146" s="101">
        <v>-6.84</v>
      </c>
      <c r="G146" s="101">
        <v>20</v>
      </c>
      <c r="H146" s="132">
        <v>2.63</v>
      </c>
      <c r="I146" s="103">
        <f t="shared" si="10"/>
        <v>12.66</v>
      </c>
      <c r="J146" s="103">
        <f t="shared" si="11"/>
        <v>80.209999999999994</v>
      </c>
      <c r="K146" s="290">
        <f>(J147+J146)/2</f>
        <v>80.22</v>
      </c>
      <c r="L146" s="299">
        <f>(J146-J147)*100/K146</f>
        <v>-1.24657192720084E-2</v>
      </c>
    </row>
    <row r="147" spans="2:12">
      <c r="D147" s="101">
        <v>65.000900000000001</v>
      </c>
      <c r="E147" s="101">
        <v>46.25</v>
      </c>
      <c r="F147" s="101">
        <v>-6.91</v>
      </c>
      <c r="G147" s="101">
        <v>20</v>
      </c>
      <c r="H147" s="132">
        <v>2.63</v>
      </c>
      <c r="I147" s="103">
        <f t="shared" si="10"/>
        <v>12.66</v>
      </c>
      <c r="J147" s="103">
        <f t="shared" si="11"/>
        <v>80.22</v>
      </c>
      <c r="K147" s="290"/>
      <c r="L147" s="299"/>
    </row>
    <row r="148" spans="2:12">
      <c r="B148" s="101" t="s">
        <v>21</v>
      </c>
      <c r="C148" s="101" t="s">
        <v>1163</v>
      </c>
      <c r="D148" s="101">
        <v>65.001199999999997</v>
      </c>
      <c r="E148" s="101">
        <v>46.33</v>
      </c>
      <c r="F148" s="101">
        <v>-6.85</v>
      </c>
      <c r="G148" s="101">
        <v>20</v>
      </c>
      <c r="H148" s="132">
        <v>2.61</v>
      </c>
      <c r="I148" s="103">
        <f t="shared" si="10"/>
        <v>12.66</v>
      </c>
      <c r="J148" s="103">
        <f t="shared" si="11"/>
        <v>80.25</v>
      </c>
      <c r="K148" s="290">
        <f>(J149+J148)/2</f>
        <v>80.25</v>
      </c>
      <c r="L148" s="299">
        <f>(J148-J149)*100/K148</f>
        <v>1.24610591900375E-2</v>
      </c>
    </row>
    <row r="149" spans="2:12">
      <c r="D149" s="101">
        <v>65.002300000000005</v>
      </c>
      <c r="E149" s="101">
        <v>46.4</v>
      </c>
      <c r="F149" s="101">
        <v>-6.77</v>
      </c>
      <c r="G149" s="101">
        <v>20</v>
      </c>
      <c r="H149" s="132">
        <v>2.61</v>
      </c>
      <c r="I149" s="103">
        <f t="shared" si="10"/>
        <v>12.66</v>
      </c>
      <c r="J149" s="103">
        <f t="shared" si="11"/>
        <v>80.239999999999995</v>
      </c>
      <c r="K149" s="290"/>
      <c r="L149" s="299"/>
    </row>
    <row r="150" spans="2:12">
      <c r="C150" s="101" t="s">
        <v>817</v>
      </c>
      <c r="D150" s="101">
        <v>65.001199999999997</v>
      </c>
      <c r="E150" s="101">
        <v>47.84</v>
      </c>
      <c r="F150" s="101">
        <v>-15.56</v>
      </c>
      <c r="G150" s="101">
        <v>20</v>
      </c>
      <c r="H150" s="132">
        <v>1.31</v>
      </c>
      <c r="I150" s="103">
        <f t="shared" si="10"/>
        <v>12.83</v>
      </c>
      <c r="J150" s="103">
        <f t="shared" si="11"/>
        <v>95.66</v>
      </c>
      <c r="K150" s="290">
        <f>(J151+J150)/2</f>
        <v>95.68</v>
      </c>
      <c r="L150" s="299">
        <f>(J150-J151)*100/K150</f>
        <v>-3.1354515050168397E-2</v>
      </c>
    </row>
    <row r="151" spans="2:12">
      <c r="D151" s="101">
        <v>65.000799999999998</v>
      </c>
      <c r="E151" s="101">
        <v>47.81</v>
      </c>
      <c r="F151" s="101">
        <v>-15.61</v>
      </c>
      <c r="G151" s="101">
        <v>20</v>
      </c>
      <c r="H151" s="132">
        <v>1.31</v>
      </c>
      <c r="I151" s="103">
        <f t="shared" si="10"/>
        <v>12.83</v>
      </c>
      <c r="J151" s="103">
        <f t="shared" si="11"/>
        <v>95.69</v>
      </c>
      <c r="K151" s="290"/>
      <c r="L151" s="299"/>
    </row>
    <row r="152" spans="2:12">
      <c r="C152" s="101" t="s">
        <v>818</v>
      </c>
      <c r="D152" s="101">
        <v>65.002200000000002</v>
      </c>
      <c r="E152" s="101">
        <v>48.77</v>
      </c>
      <c r="F152" s="101">
        <v>-15.34</v>
      </c>
      <c r="G152" s="101">
        <v>20</v>
      </c>
      <c r="H152" s="132">
        <v>1.06</v>
      </c>
      <c r="I152" s="103">
        <f t="shared" si="10"/>
        <v>12.86</v>
      </c>
      <c r="J152" s="103">
        <f t="shared" si="11"/>
        <v>96.73</v>
      </c>
      <c r="K152" s="290">
        <f>(J153+J152)/2</f>
        <v>96.74</v>
      </c>
      <c r="L152" s="299">
        <f>(J152-J153)*100/K152</f>
        <v>-2.06739714699153E-2</v>
      </c>
    </row>
    <row r="153" spans="2:12">
      <c r="D153" s="101">
        <v>65.000299999999996</v>
      </c>
      <c r="E153" s="101">
        <v>48.71</v>
      </c>
      <c r="F153" s="101">
        <v>-15.41</v>
      </c>
      <c r="G153" s="101">
        <v>20</v>
      </c>
      <c r="H153" s="132">
        <v>1.06</v>
      </c>
      <c r="I153" s="103">
        <f t="shared" si="10"/>
        <v>12.86</v>
      </c>
      <c r="J153" s="103">
        <f t="shared" si="11"/>
        <v>96.75</v>
      </c>
      <c r="K153" s="290"/>
      <c r="L153" s="299"/>
    </row>
    <row r="154" spans="2:12">
      <c r="C154" s="101" t="s">
        <v>819</v>
      </c>
      <c r="D154" s="101">
        <v>65.002099999999999</v>
      </c>
      <c r="E154" s="101">
        <v>48.57</v>
      </c>
      <c r="F154" s="101">
        <v>-15.27</v>
      </c>
      <c r="G154" s="101">
        <v>20</v>
      </c>
      <c r="H154" s="132">
        <v>1.24</v>
      </c>
      <c r="I154" s="103">
        <f t="shared" si="10"/>
        <v>12.84</v>
      </c>
      <c r="J154" s="103">
        <f t="shared" si="11"/>
        <v>96.33</v>
      </c>
      <c r="K154" s="290">
        <f>(J155+J154)/2</f>
        <v>96.34</v>
      </c>
      <c r="L154" s="299">
        <f>(J154-J155)*100/K154</f>
        <v>-1.0379904504883899E-2</v>
      </c>
    </row>
    <row r="155" spans="2:12">
      <c r="D155" s="101">
        <v>65.002300000000005</v>
      </c>
      <c r="E155" s="101">
        <v>48.72</v>
      </c>
      <c r="F155" s="101">
        <v>-15.13</v>
      </c>
      <c r="G155" s="101">
        <v>20</v>
      </c>
      <c r="H155" s="132">
        <v>1.24</v>
      </c>
      <c r="I155" s="103">
        <f t="shared" si="10"/>
        <v>12.84</v>
      </c>
      <c r="J155" s="103">
        <f t="shared" si="11"/>
        <v>96.34</v>
      </c>
      <c r="K155" s="290"/>
      <c r="L155" s="299"/>
    </row>
    <row r="156" spans="2:12">
      <c r="C156" s="101" t="s">
        <v>820</v>
      </c>
      <c r="D156" s="101">
        <v>65.001000000000005</v>
      </c>
      <c r="E156" s="101">
        <v>48.16</v>
      </c>
      <c r="F156" s="101">
        <v>-15.02</v>
      </c>
      <c r="G156" s="101">
        <v>20</v>
      </c>
      <c r="H156" s="132">
        <v>1.26</v>
      </c>
      <c r="I156" s="103">
        <f t="shared" si="10"/>
        <v>12.84</v>
      </c>
      <c r="J156" s="103">
        <f t="shared" si="11"/>
        <v>95.33</v>
      </c>
      <c r="K156" s="290">
        <f>(J157+J156)/2</f>
        <v>95.32</v>
      </c>
      <c r="L156" s="299">
        <f>(J156-J157)*100/K156</f>
        <v>3.1472933277382598E-2</v>
      </c>
    </row>
    <row r="157" spans="2:12">
      <c r="D157" s="101">
        <v>65.002300000000005</v>
      </c>
      <c r="E157" s="101">
        <v>47.95</v>
      </c>
      <c r="F157" s="101">
        <v>-15.21</v>
      </c>
      <c r="G157" s="101">
        <v>20</v>
      </c>
      <c r="H157" s="132">
        <v>1.26</v>
      </c>
      <c r="I157" s="103">
        <f t="shared" si="10"/>
        <v>12.84</v>
      </c>
      <c r="J157" s="103">
        <f t="shared" si="11"/>
        <v>95.3</v>
      </c>
      <c r="K157" s="290"/>
      <c r="L157" s="299"/>
    </row>
    <row r="158" spans="2:12">
      <c r="C158" s="101" t="s">
        <v>821</v>
      </c>
      <c r="D158" s="101">
        <v>65.000900000000001</v>
      </c>
      <c r="E158" s="101">
        <v>47.88</v>
      </c>
      <c r="F158" s="101">
        <v>-15.47</v>
      </c>
      <c r="G158" s="101">
        <v>20</v>
      </c>
      <c r="H158" s="132">
        <v>1.05</v>
      </c>
      <c r="I158" s="103">
        <f t="shared" si="10"/>
        <v>12.86</v>
      </c>
      <c r="J158" s="103">
        <f t="shared" si="11"/>
        <v>95.59</v>
      </c>
      <c r="K158" s="290">
        <f>(J159+J158)/2</f>
        <v>95.61</v>
      </c>
      <c r="L158" s="299">
        <f>(J158-J159)*100/K158</f>
        <v>-3.1377470975840503E-2</v>
      </c>
    </row>
    <row r="159" spans="2:12">
      <c r="D159" s="101">
        <v>65.002099999999999</v>
      </c>
      <c r="E159" s="101">
        <v>47.75</v>
      </c>
      <c r="F159" s="101">
        <v>-15.62</v>
      </c>
      <c r="G159" s="101">
        <v>20</v>
      </c>
      <c r="H159" s="132">
        <v>1.05</v>
      </c>
      <c r="I159" s="103">
        <f t="shared" si="10"/>
        <v>12.86</v>
      </c>
      <c r="J159" s="103">
        <f t="shared" si="11"/>
        <v>95.62</v>
      </c>
      <c r="K159" s="290"/>
      <c r="L159" s="299"/>
    </row>
    <row r="160" spans="2:12">
      <c r="C160" s="101" t="s">
        <v>822</v>
      </c>
      <c r="D160" s="101">
        <v>65.000200000000007</v>
      </c>
      <c r="E160" s="101">
        <v>48.25</v>
      </c>
      <c r="F160" s="101">
        <v>-15.66</v>
      </c>
      <c r="G160" s="101">
        <v>20</v>
      </c>
      <c r="H160" s="132">
        <v>1.04</v>
      </c>
      <c r="I160" s="103">
        <f t="shared" si="10"/>
        <v>12.86</v>
      </c>
      <c r="J160" s="103">
        <f t="shared" si="11"/>
        <v>96.43</v>
      </c>
      <c r="K160" s="290">
        <f>(J161+J160)/2</f>
        <v>96.46</v>
      </c>
      <c r="L160" s="299">
        <f>(J160-J161)*100/K160</f>
        <v>-5.1834957495331901E-2</v>
      </c>
    </row>
    <row r="161" spans="3:12">
      <c r="D161" s="101">
        <v>65.000500000000002</v>
      </c>
      <c r="E161" s="101">
        <v>48.33</v>
      </c>
      <c r="F161" s="101">
        <v>-15.61</v>
      </c>
      <c r="G161" s="101">
        <v>20</v>
      </c>
      <c r="H161" s="132">
        <v>1.04</v>
      </c>
      <c r="I161" s="103">
        <f t="shared" si="10"/>
        <v>12.86</v>
      </c>
      <c r="J161" s="103">
        <f t="shared" si="11"/>
        <v>96.48</v>
      </c>
      <c r="K161" s="290"/>
      <c r="L161" s="299"/>
    </row>
    <row r="162" spans="3:12">
      <c r="C162" s="101" t="s">
        <v>823</v>
      </c>
      <c r="D162" s="101">
        <v>65.000100000000003</v>
      </c>
      <c r="E162" s="101">
        <v>48.45</v>
      </c>
      <c r="F162" s="101">
        <v>-15.46</v>
      </c>
      <c r="G162" s="101">
        <v>20</v>
      </c>
      <c r="H162" s="132">
        <v>0.88500000000000001</v>
      </c>
      <c r="I162" s="103">
        <f t="shared" si="10"/>
        <v>12.88</v>
      </c>
      <c r="J162" s="103">
        <f t="shared" si="11"/>
        <v>96.43</v>
      </c>
      <c r="K162" s="290">
        <f>(J163+J162)/2</f>
        <v>96.45</v>
      </c>
      <c r="L162" s="299">
        <f>(J162-J163)*100/K162</f>
        <v>-3.1104199066860499E-2</v>
      </c>
    </row>
    <row r="163" spans="3:12">
      <c r="D163" s="101">
        <v>65.002300000000005</v>
      </c>
      <c r="E163" s="101">
        <v>48.41</v>
      </c>
      <c r="F163" s="101">
        <v>-15.52</v>
      </c>
      <c r="G163" s="101">
        <v>20</v>
      </c>
      <c r="H163" s="132">
        <v>0.88500000000000001</v>
      </c>
      <c r="I163" s="103">
        <f t="shared" si="10"/>
        <v>12.88</v>
      </c>
      <c r="J163" s="103">
        <f t="shared" si="11"/>
        <v>96.46</v>
      </c>
      <c r="K163" s="290"/>
      <c r="L163" s="299"/>
    </row>
    <row r="164" spans="3:12">
      <c r="C164" s="101" t="s">
        <v>1164</v>
      </c>
      <c r="D164" s="101">
        <v>65.000200000000007</v>
      </c>
      <c r="E164" s="101">
        <v>46.54</v>
      </c>
      <c r="F164" s="101">
        <v>-15.08</v>
      </c>
      <c r="G164" s="101">
        <v>20</v>
      </c>
      <c r="H164" s="132">
        <v>0.88500000000000001</v>
      </c>
      <c r="I164" s="103">
        <f t="shared" si="10"/>
        <v>12.88</v>
      </c>
      <c r="J164" s="103">
        <f t="shared" si="11"/>
        <v>92.98</v>
      </c>
      <c r="K164" s="109" t="e">
        <f>(#REF!+J164)/2</f>
        <v>#REF!</v>
      </c>
      <c r="L164" s="106" t="e">
        <f>(J164-#REF!)*100/K164</f>
        <v>#REF!</v>
      </c>
    </row>
    <row r="165" spans="3:12">
      <c r="C165" s="299" t="s">
        <v>824</v>
      </c>
      <c r="D165" s="101">
        <v>65.000799999999998</v>
      </c>
      <c r="E165" s="101">
        <v>46.46</v>
      </c>
      <c r="F165" s="101">
        <v>-14.99</v>
      </c>
      <c r="G165" s="101">
        <v>20</v>
      </c>
      <c r="H165" s="132">
        <v>1.4</v>
      </c>
      <c r="I165" s="103">
        <f t="shared" si="10"/>
        <v>12.82</v>
      </c>
      <c r="J165" s="103">
        <f t="shared" si="11"/>
        <v>92.72</v>
      </c>
      <c r="K165" s="290">
        <f>(J166+J165)/2</f>
        <v>92.72</v>
      </c>
      <c r="L165" s="299">
        <f>(J165-J166)*100/K165</f>
        <v>0</v>
      </c>
    </row>
    <row r="166" spans="3:12">
      <c r="C166" s="299"/>
      <c r="D166" s="101">
        <v>65.001099999999994</v>
      </c>
      <c r="E166" s="101">
        <v>46.46</v>
      </c>
      <c r="F166" s="101">
        <v>-14.99</v>
      </c>
      <c r="G166" s="101">
        <v>20</v>
      </c>
      <c r="H166" s="132">
        <v>1.4</v>
      </c>
      <c r="I166" s="103">
        <f t="shared" si="10"/>
        <v>12.82</v>
      </c>
      <c r="J166" s="103">
        <f t="shared" si="11"/>
        <v>92.72</v>
      </c>
      <c r="K166" s="290"/>
      <c r="L166" s="299"/>
    </row>
    <row r="167" spans="3:12">
      <c r="C167" s="299"/>
      <c r="D167" s="101">
        <v>65.002300000000005</v>
      </c>
      <c r="E167" s="101">
        <v>46.62</v>
      </c>
      <c r="F167" s="101">
        <v>-14.75</v>
      </c>
      <c r="G167" s="101">
        <v>20</v>
      </c>
      <c r="H167" s="132">
        <v>1.42</v>
      </c>
      <c r="I167" s="103">
        <f t="shared" si="10"/>
        <v>12.82</v>
      </c>
      <c r="J167" s="103">
        <f t="shared" si="11"/>
        <v>92.6</v>
      </c>
      <c r="K167" s="290">
        <f>(J168+J167)/2</f>
        <v>92.6</v>
      </c>
      <c r="L167" s="299">
        <f>(J167-J168)*100/K167</f>
        <v>1.07991360691047E-2</v>
      </c>
    </row>
    <row r="168" spans="3:12">
      <c r="C168" s="299"/>
      <c r="D168" s="101">
        <v>65.001599999999996</v>
      </c>
      <c r="E168" s="101">
        <v>46.61</v>
      </c>
      <c r="F168" s="101">
        <v>-14.75</v>
      </c>
      <c r="G168" s="101">
        <v>20</v>
      </c>
      <c r="H168" s="132">
        <v>1.42</v>
      </c>
      <c r="I168" s="103">
        <f t="shared" si="10"/>
        <v>12.82</v>
      </c>
      <c r="J168" s="103">
        <f t="shared" si="11"/>
        <v>92.59</v>
      </c>
      <c r="K168" s="290"/>
      <c r="L168" s="299"/>
    </row>
    <row r="169" spans="3:12">
      <c r="C169" s="101" t="s">
        <v>825</v>
      </c>
      <c r="D169" s="101">
        <v>65.000299999999996</v>
      </c>
      <c r="E169" s="101">
        <v>47.89</v>
      </c>
      <c r="F169" s="101">
        <v>-15.39</v>
      </c>
      <c r="G169" s="101">
        <v>20</v>
      </c>
      <c r="H169" s="132">
        <v>1.56</v>
      </c>
      <c r="I169" s="103">
        <f t="shared" si="10"/>
        <v>12.8</v>
      </c>
      <c r="J169" s="103">
        <f t="shared" si="11"/>
        <v>95.49</v>
      </c>
      <c r="K169" s="290">
        <f>(J170+J169)/2</f>
        <v>95.5</v>
      </c>
      <c r="L169" s="299">
        <f>(J169-J170)*100/K169</f>
        <v>-1.0471204188487E-2</v>
      </c>
    </row>
    <row r="170" spans="3:12">
      <c r="D170" s="101">
        <v>65.001199999999997</v>
      </c>
      <c r="E170" s="101">
        <v>47.87</v>
      </c>
      <c r="F170" s="101">
        <v>-15.42</v>
      </c>
      <c r="G170" s="101">
        <v>20</v>
      </c>
      <c r="H170" s="132">
        <v>1.56</v>
      </c>
      <c r="I170" s="103">
        <f t="shared" si="10"/>
        <v>12.8</v>
      </c>
      <c r="J170" s="103">
        <f t="shared" si="11"/>
        <v>95.5</v>
      </c>
      <c r="K170" s="290"/>
      <c r="L170" s="299"/>
    </row>
    <row r="171" spans="3:12">
      <c r="C171" s="299" t="s">
        <v>826</v>
      </c>
      <c r="D171" s="101">
        <v>65.002200000000002</v>
      </c>
      <c r="E171" s="101">
        <v>46.98</v>
      </c>
      <c r="F171" s="101">
        <v>-15.98</v>
      </c>
      <c r="G171" s="101">
        <v>20</v>
      </c>
      <c r="H171" s="132">
        <v>1.27</v>
      </c>
      <c r="I171" s="103">
        <f t="shared" si="10"/>
        <v>12.83</v>
      </c>
      <c r="J171" s="103">
        <f t="shared" si="11"/>
        <v>95</v>
      </c>
      <c r="K171" s="290">
        <f>(J172+J171)/2</f>
        <v>95.03</v>
      </c>
      <c r="L171" s="299">
        <f>(J171-J172)*100/K171</f>
        <v>-5.2614963695672097E-2</v>
      </c>
    </row>
    <row r="172" spans="3:12">
      <c r="C172" s="299"/>
      <c r="D172" s="101">
        <v>65.000600000000006</v>
      </c>
      <c r="E172" s="101">
        <v>47.01</v>
      </c>
      <c r="F172" s="101">
        <v>-15.98</v>
      </c>
      <c r="G172" s="101">
        <v>20</v>
      </c>
      <c r="H172" s="132">
        <v>1.27</v>
      </c>
      <c r="I172" s="103">
        <f t="shared" si="10"/>
        <v>12.83</v>
      </c>
      <c r="J172" s="103">
        <f t="shared" si="11"/>
        <v>95.05</v>
      </c>
      <c r="K172" s="290"/>
      <c r="L172" s="299"/>
    </row>
    <row r="173" spans="3:12">
      <c r="C173" s="299" t="s">
        <v>827</v>
      </c>
      <c r="D173" s="101">
        <v>65.000600000000006</v>
      </c>
      <c r="E173" s="101">
        <v>47.31</v>
      </c>
      <c r="F173" s="101">
        <v>-15.55</v>
      </c>
      <c r="G173" s="101">
        <v>20</v>
      </c>
      <c r="H173" s="132">
        <v>1.32</v>
      </c>
      <c r="I173" s="103">
        <f t="shared" si="10"/>
        <v>12.83</v>
      </c>
      <c r="J173" s="103">
        <f t="shared" si="11"/>
        <v>94.85</v>
      </c>
      <c r="K173" s="290">
        <f>(J174+J173)/2</f>
        <v>94.87</v>
      </c>
      <c r="L173" s="299">
        <f>(J173-J174)*100/K173</f>
        <v>-4.2162959839787302E-2</v>
      </c>
    </row>
    <row r="174" spans="3:12">
      <c r="C174" s="299"/>
      <c r="D174" s="101">
        <v>65.002700000000004</v>
      </c>
      <c r="E174" s="101">
        <v>47.35</v>
      </c>
      <c r="F174" s="101">
        <v>-15.54</v>
      </c>
      <c r="G174" s="101">
        <v>20</v>
      </c>
      <c r="H174" s="132">
        <v>1.32</v>
      </c>
      <c r="I174" s="103">
        <f t="shared" si="10"/>
        <v>12.83</v>
      </c>
      <c r="J174" s="103">
        <f t="shared" si="11"/>
        <v>94.89</v>
      </c>
      <c r="K174" s="290"/>
      <c r="L174" s="299"/>
    </row>
    <row r="175" spans="3:12">
      <c r="C175" s="101" t="s">
        <v>828</v>
      </c>
      <c r="D175" s="101">
        <v>65.0017</v>
      </c>
      <c r="E175" s="101">
        <v>47.98</v>
      </c>
      <c r="F175" s="137">
        <v>-16</v>
      </c>
      <c r="G175" s="137">
        <v>20</v>
      </c>
      <c r="H175" s="132">
        <v>1.3</v>
      </c>
      <c r="I175" s="103">
        <f t="shared" si="10"/>
        <v>12.83</v>
      </c>
      <c r="J175" s="103">
        <f t="shared" si="11"/>
        <v>96.54</v>
      </c>
      <c r="K175" s="290">
        <f>(J176+J175)/2</f>
        <v>96.52</v>
      </c>
      <c r="L175" s="299">
        <f>(J175-J176)*100/K175</f>
        <v>5.1802735184429502E-2</v>
      </c>
    </row>
    <row r="176" spans="3:12">
      <c r="D176" s="101">
        <v>65.000600000000006</v>
      </c>
      <c r="E176" s="101">
        <v>47.99</v>
      </c>
      <c r="F176" s="137">
        <v>-15.96</v>
      </c>
      <c r="G176" s="137">
        <v>20</v>
      </c>
      <c r="H176" s="132">
        <v>1.3</v>
      </c>
      <c r="I176" s="103">
        <f t="shared" ref="I176:I207" si="12">13*(100-H176)/100</f>
        <v>12.83</v>
      </c>
      <c r="J176" s="103">
        <f t="shared" ref="J176:J207" si="13">200*(E176-F176)/(132.56-0.0794*(13-I176)-0.53*(G176-20))</f>
        <v>96.49</v>
      </c>
      <c r="K176" s="290"/>
      <c r="L176" s="299"/>
    </row>
    <row r="177" spans="3:12">
      <c r="C177" s="299" t="s">
        <v>829</v>
      </c>
      <c r="D177" s="101">
        <v>65.001199999999997</v>
      </c>
      <c r="E177" s="101">
        <v>47.95</v>
      </c>
      <c r="F177" s="101">
        <v>-15.98</v>
      </c>
      <c r="G177" s="101">
        <v>20</v>
      </c>
      <c r="H177" s="132">
        <v>1.39</v>
      </c>
      <c r="I177" s="103">
        <f t="shared" si="12"/>
        <v>12.82</v>
      </c>
      <c r="J177" s="103">
        <f t="shared" si="13"/>
        <v>96.46</v>
      </c>
      <c r="K177" s="290">
        <f>(J178+J177)/2</f>
        <v>96.47</v>
      </c>
      <c r="L177" s="299">
        <f>(J177-J178)*100/K177</f>
        <v>-2.07318337307041E-2</v>
      </c>
    </row>
    <row r="178" spans="3:12">
      <c r="C178" s="299"/>
      <c r="D178" s="101">
        <v>64.999600000000001</v>
      </c>
      <c r="E178" s="101">
        <v>47.97</v>
      </c>
      <c r="F178" s="101">
        <v>-15.97</v>
      </c>
      <c r="G178" s="101">
        <v>20</v>
      </c>
      <c r="H178" s="132">
        <v>1.39</v>
      </c>
      <c r="I178" s="103">
        <f t="shared" si="12"/>
        <v>12.82</v>
      </c>
      <c r="J178" s="103">
        <f t="shared" si="13"/>
        <v>96.48</v>
      </c>
      <c r="K178" s="290"/>
      <c r="L178" s="299"/>
    </row>
    <row r="179" spans="3:12">
      <c r="C179" s="299" t="s">
        <v>830</v>
      </c>
      <c r="D179" s="101">
        <v>65.000100000000003</v>
      </c>
      <c r="E179" s="101">
        <v>47.92</v>
      </c>
      <c r="F179" s="101">
        <v>-15.54</v>
      </c>
      <c r="G179" s="101">
        <v>20</v>
      </c>
      <c r="H179" s="132">
        <v>1.72</v>
      </c>
      <c r="I179" s="103">
        <f t="shared" si="12"/>
        <v>12.78</v>
      </c>
      <c r="J179" s="103">
        <f t="shared" si="13"/>
        <v>95.76</v>
      </c>
      <c r="K179" s="290">
        <f>(J180+J179)/2</f>
        <v>95.75</v>
      </c>
      <c r="L179" s="299">
        <f>(J179-J180)*100/K179</f>
        <v>3.1331592689296202E-2</v>
      </c>
    </row>
    <row r="180" spans="3:12">
      <c r="C180" s="299"/>
      <c r="D180" s="101">
        <v>64.999799999999993</v>
      </c>
      <c r="E180" s="101">
        <v>47.95</v>
      </c>
      <c r="F180" s="101">
        <v>-15.49</v>
      </c>
      <c r="G180" s="101">
        <v>20</v>
      </c>
      <c r="H180" s="132">
        <v>1.72</v>
      </c>
      <c r="I180" s="103">
        <f t="shared" si="12"/>
        <v>12.78</v>
      </c>
      <c r="J180" s="103">
        <f t="shared" si="13"/>
        <v>95.73</v>
      </c>
      <c r="K180" s="290"/>
      <c r="L180" s="299"/>
    </row>
    <row r="181" spans="3:12">
      <c r="C181" s="299" t="s">
        <v>831</v>
      </c>
      <c r="D181" s="101">
        <v>65.000200000000007</v>
      </c>
      <c r="E181" s="101">
        <v>48.19</v>
      </c>
      <c r="F181" s="101">
        <v>-15.57</v>
      </c>
      <c r="G181" s="101">
        <v>20</v>
      </c>
      <c r="H181" s="132">
        <v>1.1000000000000001</v>
      </c>
      <c r="I181" s="103">
        <f t="shared" si="12"/>
        <v>12.86</v>
      </c>
      <c r="J181" s="103">
        <f t="shared" si="13"/>
        <v>96.21</v>
      </c>
      <c r="K181" s="290">
        <f>(J182+J181)/2</f>
        <v>96.23</v>
      </c>
      <c r="L181" s="299">
        <f>(J181-J182)*100/K181</f>
        <v>-3.1175309155150301E-2</v>
      </c>
    </row>
    <row r="182" spans="3:12">
      <c r="C182" s="299"/>
      <c r="D182" s="101">
        <v>65.001199999999997</v>
      </c>
      <c r="E182" s="101">
        <v>47.91</v>
      </c>
      <c r="F182" s="101">
        <v>-15.87</v>
      </c>
      <c r="G182" s="101">
        <v>20</v>
      </c>
      <c r="H182" s="132">
        <v>1.1000000000000001</v>
      </c>
      <c r="I182" s="103">
        <f t="shared" si="12"/>
        <v>12.86</v>
      </c>
      <c r="J182" s="103">
        <f t="shared" si="13"/>
        <v>96.24</v>
      </c>
      <c r="K182" s="290"/>
      <c r="L182" s="299"/>
    </row>
    <row r="183" spans="3:12">
      <c r="C183" s="299" t="s">
        <v>832</v>
      </c>
      <c r="D183" s="101">
        <v>65.000249999999994</v>
      </c>
      <c r="E183" s="101">
        <v>47.89</v>
      </c>
      <c r="F183" s="101">
        <v>-16.21</v>
      </c>
      <c r="G183" s="101">
        <v>20</v>
      </c>
      <c r="H183" s="132">
        <v>1.28</v>
      </c>
      <c r="I183" s="103">
        <f t="shared" si="12"/>
        <v>12.83</v>
      </c>
      <c r="J183" s="103">
        <f t="shared" si="13"/>
        <v>96.72</v>
      </c>
      <c r="K183" s="290">
        <f>(J184+J183)/2</f>
        <v>96.74</v>
      </c>
      <c r="L183" s="299">
        <f>(J183-J184)*100/K183</f>
        <v>-3.1010957204880198E-2</v>
      </c>
    </row>
    <row r="184" spans="3:12">
      <c r="C184" s="299"/>
      <c r="D184" s="101">
        <v>65.001599999999996</v>
      </c>
      <c r="E184" s="101">
        <v>47.91</v>
      </c>
      <c r="F184" s="101">
        <v>-16.21</v>
      </c>
      <c r="G184" s="101">
        <v>20</v>
      </c>
      <c r="H184" s="132">
        <v>1.28</v>
      </c>
      <c r="I184" s="103">
        <f t="shared" si="12"/>
        <v>12.83</v>
      </c>
      <c r="J184" s="103">
        <f t="shared" si="13"/>
        <v>96.75</v>
      </c>
      <c r="K184" s="290"/>
      <c r="L184" s="299"/>
    </row>
    <row r="185" spans="3:12">
      <c r="C185" s="299" t="s">
        <v>833</v>
      </c>
      <c r="D185" s="101">
        <v>65.002099999999999</v>
      </c>
      <c r="E185" s="101">
        <v>47.46</v>
      </c>
      <c r="F185" s="101">
        <v>-16.54</v>
      </c>
      <c r="G185" s="101">
        <v>20</v>
      </c>
      <c r="H185" s="132">
        <v>1.34</v>
      </c>
      <c r="I185" s="103">
        <f t="shared" si="12"/>
        <v>12.83</v>
      </c>
      <c r="J185" s="103">
        <f t="shared" si="13"/>
        <v>96.57</v>
      </c>
      <c r="K185" s="290">
        <f>(J186+J185)/2</f>
        <v>96.58</v>
      </c>
      <c r="L185" s="299">
        <f>(J185-J186)*100/K185</f>
        <v>-1.0354110581906301E-2</v>
      </c>
    </row>
    <row r="186" spans="3:12">
      <c r="C186" s="299"/>
      <c r="D186" s="101">
        <v>65.001400000000004</v>
      </c>
      <c r="E186" s="101">
        <v>47.44</v>
      </c>
      <c r="F186" s="101">
        <v>-16.57</v>
      </c>
      <c r="G186" s="101">
        <v>20</v>
      </c>
      <c r="H186" s="132">
        <v>1.34</v>
      </c>
      <c r="I186" s="103">
        <f t="shared" si="12"/>
        <v>12.83</v>
      </c>
      <c r="J186" s="103">
        <f t="shared" si="13"/>
        <v>96.58</v>
      </c>
      <c r="K186" s="290"/>
      <c r="L186" s="299"/>
    </row>
    <row r="187" spans="3:12">
      <c r="C187" s="299" t="s">
        <v>834</v>
      </c>
      <c r="D187" s="101">
        <v>65.001400000000004</v>
      </c>
      <c r="E187" s="101">
        <v>47.44</v>
      </c>
      <c r="F187" s="101">
        <v>-16.55</v>
      </c>
      <c r="G187" s="101">
        <v>20</v>
      </c>
      <c r="H187" s="132">
        <v>0.96699999999999997</v>
      </c>
      <c r="I187" s="103">
        <f t="shared" si="12"/>
        <v>12.87</v>
      </c>
      <c r="J187" s="103">
        <f t="shared" si="13"/>
        <v>96.55</v>
      </c>
      <c r="K187" s="290">
        <f>(J188+J187)/2</f>
        <v>96.53</v>
      </c>
      <c r="L187" s="299">
        <f>(J187-J188)*100/K187</f>
        <v>4.1437894954928001E-2</v>
      </c>
    </row>
    <row r="188" spans="3:12">
      <c r="C188" s="299"/>
      <c r="D188" s="101">
        <v>65.000200000000007</v>
      </c>
      <c r="E188" s="101">
        <v>47.42</v>
      </c>
      <c r="F188" s="101">
        <v>-16.54</v>
      </c>
      <c r="G188" s="101">
        <v>20</v>
      </c>
      <c r="H188" s="132">
        <v>0.96699999999999997</v>
      </c>
      <c r="I188" s="103">
        <f t="shared" si="12"/>
        <v>12.87</v>
      </c>
      <c r="J188" s="103">
        <f t="shared" si="13"/>
        <v>96.51</v>
      </c>
      <c r="K188" s="290"/>
      <c r="L188" s="299"/>
    </row>
    <row r="189" spans="3:12">
      <c r="C189" s="299" t="s">
        <v>835</v>
      </c>
      <c r="D189" s="101">
        <v>65.000399999999999</v>
      </c>
      <c r="E189" s="101">
        <v>47.52</v>
      </c>
      <c r="F189" s="101">
        <v>-16.489999999999998</v>
      </c>
      <c r="G189" s="101">
        <v>20</v>
      </c>
      <c r="H189" s="132">
        <v>1.51</v>
      </c>
      <c r="I189" s="103">
        <f t="shared" si="12"/>
        <v>12.8</v>
      </c>
      <c r="J189" s="103">
        <f t="shared" si="13"/>
        <v>96.59</v>
      </c>
      <c r="K189" s="290">
        <f>(J190+J189)/2</f>
        <v>96.6</v>
      </c>
      <c r="L189" s="299">
        <f>(J189-J190)*100/K189</f>
        <v>-1.03519668736966E-2</v>
      </c>
    </row>
    <row r="190" spans="3:12">
      <c r="C190" s="299"/>
      <c r="D190" s="101">
        <v>65.000200000000007</v>
      </c>
      <c r="E190" s="101">
        <v>47.51</v>
      </c>
      <c r="F190" s="101">
        <v>-16.510000000000002</v>
      </c>
      <c r="G190" s="101">
        <v>20</v>
      </c>
      <c r="H190" s="132">
        <v>1.51</v>
      </c>
      <c r="I190" s="103">
        <f t="shared" si="12"/>
        <v>12.8</v>
      </c>
      <c r="J190" s="103">
        <f t="shared" si="13"/>
        <v>96.6</v>
      </c>
      <c r="K190" s="290"/>
      <c r="L190" s="299"/>
    </row>
    <row r="191" spans="3:12">
      <c r="C191" s="299" t="s">
        <v>1165</v>
      </c>
      <c r="D191" s="101">
        <v>65.001599999999996</v>
      </c>
      <c r="E191" s="101">
        <v>47.61</v>
      </c>
      <c r="F191" s="101">
        <v>-16.64</v>
      </c>
      <c r="G191" s="101">
        <v>20</v>
      </c>
      <c r="H191" s="132">
        <v>2.25</v>
      </c>
      <c r="I191" s="103">
        <f t="shared" si="12"/>
        <v>12.71</v>
      </c>
      <c r="J191" s="103">
        <f t="shared" si="13"/>
        <v>96.95</v>
      </c>
      <c r="K191" s="290">
        <f>(J192+J191)/2</f>
        <v>96.93</v>
      </c>
      <c r="L191" s="299">
        <f>(J191-J192)*100/K191</f>
        <v>4.1266893634588103E-2</v>
      </c>
    </row>
    <row r="192" spans="3:12">
      <c r="C192" s="299"/>
      <c r="D192" s="101">
        <v>65.002099999999999</v>
      </c>
      <c r="E192" s="101">
        <v>47.51</v>
      </c>
      <c r="F192" s="101">
        <v>-16.71</v>
      </c>
      <c r="G192" s="101">
        <v>20</v>
      </c>
      <c r="H192" s="132">
        <v>2.25</v>
      </c>
      <c r="I192" s="103">
        <f t="shared" si="12"/>
        <v>12.71</v>
      </c>
      <c r="J192" s="103">
        <f t="shared" si="13"/>
        <v>96.91</v>
      </c>
      <c r="K192" s="290"/>
      <c r="L192" s="299"/>
    </row>
    <row r="193" spans="3:12">
      <c r="C193" s="299" t="s">
        <v>836</v>
      </c>
      <c r="D193" s="101">
        <v>65.000100000000003</v>
      </c>
      <c r="E193" s="101">
        <v>47.28</v>
      </c>
      <c r="F193" s="101">
        <v>-16.59</v>
      </c>
      <c r="G193" s="101">
        <v>20</v>
      </c>
      <c r="H193" s="132">
        <v>1.38</v>
      </c>
      <c r="I193" s="103">
        <f t="shared" si="12"/>
        <v>12.82</v>
      </c>
      <c r="J193" s="103">
        <f t="shared" si="13"/>
        <v>96.37</v>
      </c>
      <c r="K193" s="290">
        <f>(J194+J193)/2</f>
        <v>96.4</v>
      </c>
      <c r="L193" s="299">
        <f>(J193-J194)*100/K193</f>
        <v>-5.1867219917009502E-2</v>
      </c>
    </row>
    <row r="194" spans="3:12">
      <c r="C194" s="299"/>
      <c r="D194" s="101">
        <v>65.000299999999996</v>
      </c>
      <c r="E194" s="101">
        <v>47.22</v>
      </c>
      <c r="F194" s="101">
        <v>-16.68</v>
      </c>
      <c r="G194" s="101">
        <v>20</v>
      </c>
      <c r="H194" s="132">
        <v>1.38</v>
      </c>
      <c r="I194" s="103">
        <f t="shared" si="12"/>
        <v>12.82</v>
      </c>
      <c r="J194" s="103">
        <f t="shared" si="13"/>
        <v>96.42</v>
      </c>
      <c r="K194" s="290"/>
      <c r="L194" s="299"/>
    </row>
    <row r="195" spans="3:12">
      <c r="C195" s="299" t="s">
        <v>837</v>
      </c>
      <c r="D195" s="101">
        <v>65.000299999999996</v>
      </c>
      <c r="E195" s="101">
        <v>47.11</v>
      </c>
      <c r="F195" s="101">
        <v>-16.84</v>
      </c>
      <c r="G195" s="101">
        <v>20</v>
      </c>
      <c r="H195" s="132">
        <v>1.3</v>
      </c>
      <c r="I195" s="103">
        <f t="shared" si="12"/>
        <v>12.83</v>
      </c>
      <c r="J195" s="103">
        <f t="shared" si="13"/>
        <v>96.49</v>
      </c>
      <c r="K195" s="290">
        <f>(J196+J195)/2</f>
        <v>96.48</v>
      </c>
      <c r="L195" s="299">
        <f>(J195-J196)*100/K195</f>
        <v>3.1094527363185302E-2</v>
      </c>
    </row>
    <row r="196" spans="3:12">
      <c r="C196" s="299"/>
      <c r="D196" s="101">
        <v>65.000200000000007</v>
      </c>
      <c r="E196" s="101">
        <v>47.15</v>
      </c>
      <c r="F196" s="101">
        <v>-16.78</v>
      </c>
      <c r="G196" s="101">
        <v>20</v>
      </c>
      <c r="H196" s="132">
        <v>1.3</v>
      </c>
      <c r="I196" s="103">
        <f t="shared" si="12"/>
        <v>12.83</v>
      </c>
      <c r="J196" s="103">
        <f t="shared" si="13"/>
        <v>96.46</v>
      </c>
      <c r="K196" s="290"/>
      <c r="L196" s="299"/>
    </row>
    <row r="197" spans="3:12">
      <c r="C197" s="299" t="s">
        <v>838</v>
      </c>
      <c r="D197" s="101">
        <v>64.999099999999999</v>
      </c>
      <c r="E197" s="101">
        <v>47.57</v>
      </c>
      <c r="F197" s="101">
        <v>-15.61</v>
      </c>
      <c r="G197" s="101">
        <v>20</v>
      </c>
      <c r="H197" s="132">
        <v>1.44</v>
      </c>
      <c r="I197" s="103">
        <f t="shared" si="12"/>
        <v>12.81</v>
      </c>
      <c r="J197" s="103">
        <f t="shared" si="13"/>
        <v>95.33</v>
      </c>
      <c r="K197" s="290">
        <f>(J198+J197)/2</f>
        <v>95.32</v>
      </c>
      <c r="L197" s="299">
        <f>(J197-J198)*100/K197</f>
        <v>3.1472933277382598E-2</v>
      </c>
    </row>
    <row r="198" spans="3:12">
      <c r="C198" s="299"/>
      <c r="D198" s="101">
        <v>65.001199999999997</v>
      </c>
      <c r="E198" s="101">
        <v>47.62</v>
      </c>
      <c r="F198" s="101">
        <v>-15.54</v>
      </c>
      <c r="G198" s="101">
        <v>20</v>
      </c>
      <c r="H198" s="132">
        <v>1.44</v>
      </c>
      <c r="I198" s="103">
        <f t="shared" si="12"/>
        <v>12.81</v>
      </c>
      <c r="J198" s="103">
        <f t="shared" si="13"/>
        <v>95.3</v>
      </c>
      <c r="K198" s="290"/>
      <c r="L198" s="299"/>
    </row>
    <row r="199" spans="3:12">
      <c r="C199" s="299" t="s">
        <v>1166</v>
      </c>
      <c r="D199" s="101">
        <v>65.001400000000004</v>
      </c>
      <c r="E199" s="101">
        <v>47.44</v>
      </c>
      <c r="F199" s="101">
        <v>-16.55</v>
      </c>
      <c r="G199" s="101">
        <v>20</v>
      </c>
      <c r="H199" s="132">
        <v>1.1200000000000001</v>
      </c>
      <c r="I199" s="103">
        <f t="shared" si="12"/>
        <v>12.85</v>
      </c>
      <c r="J199" s="103">
        <f t="shared" si="13"/>
        <v>96.55</v>
      </c>
      <c r="K199" s="290">
        <f>(J200+J199)/2</f>
        <v>96.53</v>
      </c>
      <c r="L199" s="299">
        <f>(J199-J200)*100/K199</f>
        <v>4.1437894954928001E-2</v>
      </c>
    </row>
    <row r="200" spans="3:12">
      <c r="C200" s="299"/>
      <c r="D200" s="101">
        <v>65.000200000000007</v>
      </c>
      <c r="E200" s="101">
        <v>47.42</v>
      </c>
      <c r="F200" s="101">
        <v>-16.54</v>
      </c>
      <c r="G200" s="101">
        <v>20</v>
      </c>
      <c r="H200" s="132">
        <v>1.1200000000000001</v>
      </c>
      <c r="I200" s="103">
        <f t="shared" si="12"/>
        <v>12.85</v>
      </c>
      <c r="J200" s="103">
        <f t="shared" si="13"/>
        <v>96.51</v>
      </c>
      <c r="K200" s="290"/>
      <c r="L200" s="299"/>
    </row>
    <row r="201" spans="3:12">
      <c r="C201" s="299" t="s">
        <v>840</v>
      </c>
      <c r="D201" s="101">
        <v>65.000100000000003</v>
      </c>
      <c r="E201" s="101">
        <v>47.55</v>
      </c>
      <c r="F201" s="101">
        <v>-16.649999999999999</v>
      </c>
      <c r="G201" s="101">
        <v>20</v>
      </c>
      <c r="H201" s="132">
        <v>1.26</v>
      </c>
      <c r="I201" s="103">
        <f t="shared" si="12"/>
        <v>12.84</v>
      </c>
      <c r="J201" s="103">
        <f t="shared" si="13"/>
        <v>96.87</v>
      </c>
      <c r="K201" s="290">
        <f>(J202+J201)/2</f>
        <v>96.85</v>
      </c>
      <c r="L201" s="299">
        <f>(J201-J202)*100/K201</f>
        <v>4.1300980898302801E-2</v>
      </c>
    </row>
    <row r="202" spans="3:12">
      <c r="C202" s="299"/>
      <c r="D202" s="101">
        <v>65.001499999999993</v>
      </c>
      <c r="E202" s="101">
        <v>47.84</v>
      </c>
      <c r="F202" s="101">
        <v>-16.329999999999998</v>
      </c>
      <c r="G202" s="101">
        <v>20</v>
      </c>
      <c r="H202" s="132">
        <v>1.26</v>
      </c>
      <c r="I202" s="103">
        <f t="shared" si="12"/>
        <v>12.84</v>
      </c>
      <c r="J202" s="103">
        <f t="shared" si="13"/>
        <v>96.83</v>
      </c>
      <c r="K202" s="290"/>
      <c r="L202" s="299"/>
    </row>
    <row r="203" spans="3:12">
      <c r="C203" s="299" t="s">
        <v>841</v>
      </c>
      <c r="D203" s="101">
        <v>65.000299999999996</v>
      </c>
      <c r="E203" s="101">
        <v>47.88</v>
      </c>
      <c r="F203" s="101">
        <v>-16.350000000000001</v>
      </c>
      <c r="G203" s="101">
        <v>20</v>
      </c>
      <c r="H203" s="132">
        <v>0.96299999999999997</v>
      </c>
      <c r="I203" s="103">
        <f t="shared" si="12"/>
        <v>12.87</v>
      </c>
      <c r="J203" s="103">
        <f t="shared" si="13"/>
        <v>96.91</v>
      </c>
      <c r="K203" s="290">
        <f>(J204+J203)/2</f>
        <v>96.91</v>
      </c>
      <c r="L203" s="299">
        <f>(J203-J204)*100/K203</f>
        <v>0</v>
      </c>
    </row>
    <row r="204" spans="3:12">
      <c r="C204" s="299"/>
      <c r="D204" s="101">
        <v>65.000100000000003</v>
      </c>
      <c r="E204" s="101">
        <v>47.95</v>
      </c>
      <c r="F204" s="101">
        <v>-16.28</v>
      </c>
      <c r="G204" s="101">
        <v>20</v>
      </c>
      <c r="H204" s="132">
        <v>0.96299999999999997</v>
      </c>
      <c r="I204" s="103">
        <f t="shared" si="12"/>
        <v>12.87</v>
      </c>
      <c r="J204" s="103">
        <f t="shared" si="13"/>
        <v>96.91</v>
      </c>
      <c r="K204" s="290"/>
      <c r="L204" s="299"/>
    </row>
    <row r="205" spans="3:12">
      <c r="C205" s="299" t="s">
        <v>842</v>
      </c>
      <c r="D205" s="101">
        <v>65.002099999999999</v>
      </c>
      <c r="E205" s="101">
        <v>47.48</v>
      </c>
      <c r="F205" s="101">
        <v>-16.77</v>
      </c>
      <c r="G205" s="101">
        <v>20</v>
      </c>
      <c r="H205" s="132">
        <v>1.1399999999999999</v>
      </c>
      <c r="I205" s="103">
        <f t="shared" si="12"/>
        <v>12.85</v>
      </c>
      <c r="J205" s="103">
        <f t="shared" si="13"/>
        <v>96.95</v>
      </c>
      <c r="K205" s="290">
        <f>(J206+J205)/2</f>
        <v>96.97</v>
      </c>
      <c r="L205" s="299">
        <f>(J205-J206)*100/K205</f>
        <v>-4.1249871094144602E-2</v>
      </c>
    </row>
    <row r="206" spans="3:12">
      <c r="C206" s="299"/>
      <c r="D206" s="101">
        <v>65.001800000000003</v>
      </c>
      <c r="E206" s="101">
        <v>47.49</v>
      </c>
      <c r="F206" s="101">
        <v>-16.79</v>
      </c>
      <c r="G206" s="101">
        <v>20</v>
      </c>
      <c r="H206" s="132">
        <v>1.1399999999999999</v>
      </c>
      <c r="I206" s="103">
        <f t="shared" si="12"/>
        <v>12.85</v>
      </c>
      <c r="J206" s="103">
        <f t="shared" si="13"/>
        <v>96.99</v>
      </c>
      <c r="K206" s="290"/>
      <c r="L206" s="299"/>
    </row>
    <row r="207" spans="3:12">
      <c r="C207" s="299" t="s">
        <v>843</v>
      </c>
      <c r="D207" s="101">
        <v>65.001400000000004</v>
      </c>
      <c r="E207" s="101">
        <v>47.88</v>
      </c>
      <c r="F207" s="101">
        <v>-16.68</v>
      </c>
      <c r="G207" s="101">
        <v>20</v>
      </c>
      <c r="H207" s="132">
        <v>0.48499999999999999</v>
      </c>
      <c r="I207" s="103">
        <f t="shared" si="12"/>
        <v>12.94</v>
      </c>
      <c r="J207" s="103">
        <f t="shared" si="13"/>
        <v>97.41</v>
      </c>
      <c r="K207" s="290">
        <f>(J208+J207)/2</f>
        <v>97.4</v>
      </c>
      <c r="L207" s="299">
        <f>(J207-J208)*100/K207</f>
        <v>3.08008213552373E-2</v>
      </c>
    </row>
    <row r="208" spans="3:12">
      <c r="C208" s="299"/>
      <c r="D208" s="101">
        <v>65.000299999999996</v>
      </c>
      <c r="E208" s="101">
        <v>47.79</v>
      </c>
      <c r="F208" s="101">
        <v>-16.75</v>
      </c>
      <c r="G208" s="101">
        <v>20</v>
      </c>
      <c r="H208" s="132">
        <v>0.48499999999999999</v>
      </c>
      <c r="I208" s="103">
        <f t="shared" ref="I208:I239" si="14">13*(100-H208)/100</f>
        <v>12.94</v>
      </c>
      <c r="J208" s="103">
        <f t="shared" ref="J208:J239" si="15">200*(E208-F208)/(132.56-0.0794*(13-I208)-0.53*(G208-20))</f>
        <v>97.38</v>
      </c>
      <c r="K208" s="290"/>
      <c r="L208" s="299"/>
    </row>
    <row r="209" spans="2:12">
      <c r="C209" s="299" t="s">
        <v>1167</v>
      </c>
      <c r="D209" s="101">
        <v>65.002099999999999</v>
      </c>
      <c r="E209" s="101">
        <v>47.41</v>
      </c>
      <c r="F209" s="101">
        <v>-16.77</v>
      </c>
      <c r="G209" s="101">
        <v>20</v>
      </c>
      <c r="H209" s="132">
        <v>1.0900000000000001</v>
      </c>
      <c r="I209" s="103">
        <f t="shared" si="14"/>
        <v>12.86</v>
      </c>
      <c r="J209" s="103">
        <f t="shared" si="15"/>
        <v>96.84</v>
      </c>
      <c r="K209" s="290">
        <f>(J210+J209)/2</f>
        <v>96.85</v>
      </c>
      <c r="L209" s="299">
        <f>(J209-J210)*100/K209</f>
        <v>-1.03252452245647E-2</v>
      </c>
    </row>
    <row r="210" spans="2:12">
      <c r="C210" s="299"/>
      <c r="D210" s="101">
        <v>65.001800000000003</v>
      </c>
      <c r="E210" s="101">
        <v>47.4</v>
      </c>
      <c r="F210" s="101">
        <v>-16.79</v>
      </c>
      <c r="G210" s="101">
        <v>20</v>
      </c>
      <c r="H210" s="132">
        <v>1.0900000000000001</v>
      </c>
      <c r="I210" s="103">
        <f t="shared" si="14"/>
        <v>12.86</v>
      </c>
      <c r="J210" s="103">
        <f t="shared" si="15"/>
        <v>96.85</v>
      </c>
      <c r="K210" s="290"/>
      <c r="L210" s="299"/>
    </row>
    <row r="211" spans="2:12" ht="14.25" customHeight="1">
      <c r="C211" s="299" t="s">
        <v>845</v>
      </c>
      <c r="D211" s="101">
        <v>65.000799999999998</v>
      </c>
      <c r="E211" s="101">
        <v>47.58</v>
      </c>
      <c r="F211" s="101">
        <v>-16.73</v>
      </c>
      <c r="G211" s="101">
        <v>20</v>
      </c>
      <c r="H211" s="132">
        <v>0.99099999999999999</v>
      </c>
      <c r="I211" s="103">
        <f t="shared" si="14"/>
        <v>12.87</v>
      </c>
      <c r="J211" s="103">
        <f t="shared" si="15"/>
        <v>97.04</v>
      </c>
      <c r="K211" s="290">
        <f>(J212+J211)/2</f>
        <v>97.06</v>
      </c>
      <c r="L211" s="299">
        <f>(J211-J212)*100/K211</f>
        <v>-3.09087162579713E-2</v>
      </c>
    </row>
    <row r="212" spans="2:12">
      <c r="C212" s="299"/>
      <c r="D212" s="101">
        <v>65.001800000000003</v>
      </c>
      <c r="E212" s="101">
        <v>47.61</v>
      </c>
      <c r="F212" s="101">
        <v>-16.72</v>
      </c>
      <c r="G212" s="101">
        <v>20</v>
      </c>
      <c r="H212" s="132">
        <v>0.99099999999999999</v>
      </c>
      <c r="I212" s="103">
        <f t="shared" si="14"/>
        <v>12.87</v>
      </c>
      <c r="J212" s="103">
        <f t="shared" si="15"/>
        <v>97.07</v>
      </c>
      <c r="K212" s="290"/>
      <c r="L212" s="299"/>
    </row>
    <row r="213" spans="2:12">
      <c r="C213" s="299" t="s">
        <v>846</v>
      </c>
      <c r="D213" s="101">
        <v>65.001000000000005</v>
      </c>
      <c r="E213" s="101">
        <v>46.36</v>
      </c>
      <c r="F213" s="101">
        <v>-8.23</v>
      </c>
      <c r="G213" s="101">
        <v>20</v>
      </c>
      <c r="H213" s="132">
        <v>1.67</v>
      </c>
      <c r="I213" s="103">
        <f t="shared" si="14"/>
        <v>12.78</v>
      </c>
      <c r="J213" s="103">
        <f t="shared" si="15"/>
        <v>82.37</v>
      </c>
      <c r="K213" s="290">
        <f>(J214+J213)/2</f>
        <v>82.37</v>
      </c>
      <c r="L213" s="299">
        <f>(J213-J214)*100/K213</f>
        <v>1.21403423576607E-2</v>
      </c>
    </row>
    <row r="214" spans="2:12">
      <c r="C214" s="299"/>
      <c r="D214" s="101">
        <v>65.001099999999994</v>
      </c>
      <c r="E214" s="101">
        <v>46.44</v>
      </c>
      <c r="F214" s="101">
        <v>-8.14</v>
      </c>
      <c r="G214" s="101">
        <v>20</v>
      </c>
      <c r="H214" s="132">
        <v>1.67</v>
      </c>
      <c r="I214" s="103">
        <f t="shared" si="14"/>
        <v>12.78</v>
      </c>
      <c r="J214" s="103">
        <f t="shared" si="15"/>
        <v>82.36</v>
      </c>
      <c r="K214" s="290"/>
      <c r="L214" s="299"/>
    </row>
    <row r="215" spans="2:12" ht="12.75" customHeight="1">
      <c r="B215" s="101" t="s">
        <v>21</v>
      </c>
      <c r="C215" s="299" t="s">
        <v>846</v>
      </c>
      <c r="D215" s="101">
        <v>65.000200000000007</v>
      </c>
      <c r="E215" s="101">
        <v>46.25</v>
      </c>
      <c r="F215" s="101">
        <v>-8.31</v>
      </c>
      <c r="G215" s="101">
        <v>20</v>
      </c>
      <c r="H215" s="132">
        <v>1.66</v>
      </c>
      <c r="I215" s="103">
        <f t="shared" si="14"/>
        <v>12.78</v>
      </c>
      <c r="J215" s="103">
        <f t="shared" si="15"/>
        <v>82.33</v>
      </c>
      <c r="K215" s="290">
        <f>(J216+J215)/2</f>
        <v>82.35</v>
      </c>
      <c r="L215" s="299">
        <f>(J215-J216)*100/K215</f>
        <v>-3.6429872495447699E-2</v>
      </c>
    </row>
    <row r="216" spans="2:12">
      <c r="C216" s="299"/>
      <c r="D216" s="101">
        <v>65.000100000000003</v>
      </c>
      <c r="E216" s="101">
        <v>46.33</v>
      </c>
      <c r="F216" s="101">
        <v>-8.25</v>
      </c>
      <c r="G216" s="101">
        <v>20</v>
      </c>
      <c r="H216" s="132">
        <v>1.66</v>
      </c>
      <c r="I216" s="103">
        <f t="shared" si="14"/>
        <v>12.78</v>
      </c>
      <c r="J216" s="103">
        <f t="shared" si="15"/>
        <v>82.36</v>
      </c>
      <c r="K216" s="290"/>
      <c r="L216" s="299"/>
    </row>
    <row r="217" spans="2:12">
      <c r="C217" s="299" t="s">
        <v>847</v>
      </c>
      <c r="D217" s="101">
        <v>65.000500000000002</v>
      </c>
      <c r="E217" s="101">
        <v>44.73</v>
      </c>
      <c r="F217" s="101">
        <v>10.71</v>
      </c>
      <c r="G217" s="101">
        <v>20</v>
      </c>
      <c r="H217" s="132">
        <v>1.51</v>
      </c>
      <c r="I217" s="103">
        <f t="shared" si="14"/>
        <v>12.8</v>
      </c>
      <c r="J217" s="103">
        <f t="shared" si="15"/>
        <v>51.33</v>
      </c>
      <c r="K217" s="290">
        <f>(J218+J217)/2</f>
        <v>51.34</v>
      </c>
      <c r="L217" s="299">
        <f>(J217-J218)*100/K217</f>
        <v>-3.89559797428966E-2</v>
      </c>
    </row>
    <row r="218" spans="2:12">
      <c r="C218" s="299"/>
      <c r="D218" s="101">
        <v>65.000699999999995</v>
      </c>
      <c r="E218" s="101">
        <v>44.85</v>
      </c>
      <c r="F218" s="101">
        <v>10.82</v>
      </c>
      <c r="G218" s="101">
        <v>20</v>
      </c>
      <c r="H218" s="132">
        <v>1.51</v>
      </c>
      <c r="I218" s="103">
        <f t="shared" si="14"/>
        <v>12.8</v>
      </c>
      <c r="J218" s="103">
        <f t="shared" si="15"/>
        <v>51.35</v>
      </c>
      <c r="K218" s="290"/>
      <c r="L218" s="299"/>
    </row>
    <row r="219" spans="2:12">
      <c r="C219" s="299" t="s">
        <v>847</v>
      </c>
      <c r="D219" s="101">
        <v>65.001400000000004</v>
      </c>
      <c r="E219" s="101">
        <v>44.89</v>
      </c>
      <c r="F219" s="101">
        <v>10.95</v>
      </c>
      <c r="G219" s="101">
        <v>20</v>
      </c>
      <c r="H219" s="132">
        <v>1.52</v>
      </c>
      <c r="I219" s="103">
        <f t="shared" si="14"/>
        <v>12.8</v>
      </c>
      <c r="J219" s="103">
        <f t="shared" si="15"/>
        <v>51.21</v>
      </c>
      <c r="K219" s="290">
        <f>(J220+J219)/2</f>
        <v>51.21</v>
      </c>
      <c r="L219" s="299">
        <f>(J219-J220)*100/K219</f>
        <v>0</v>
      </c>
    </row>
    <row r="220" spans="2:12">
      <c r="B220" s="101" t="s">
        <v>21</v>
      </c>
      <c r="C220" s="299"/>
      <c r="D220" s="101">
        <v>65.001999999999995</v>
      </c>
      <c r="E220" s="101">
        <v>44.84</v>
      </c>
      <c r="F220" s="101">
        <v>10.9</v>
      </c>
      <c r="G220" s="101">
        <v>20</v>
      </c>
      <c r="H220" s="132">
        <v>1.52</v>
      </c>
      <c r="I220" s="103">
        <f t="shared" si="14"/>
        <v>12.8</v>
      </c>
      <c r="J220" s="103">
        <f t="shared" si="15"/>
        <v>51.21</v>
      </c>
      <c r="K220" s="290"/>
      <c r="L220" s="299"/>
    </row>
    <row r="221" spans="2:12">
      <c r="C221" s="299" t="s">
        <v>848</v>
      </c>
      <c r="D221" s="101">
        <v>65.000799999999998</v>
      </c>
      <c r="E221" s="101">
        <v>47.5</v>
      </c>
      <c r="F221" s="101">
        <v>-16.05</v>
      </c>
      <c r="G221" s="101">
        <v>20</v>
      </c>
      <c r="H221" s="132">
        <v>1.52</v>
      </c>
      <c r="I221" s="103">
        <f t="shared" si="14"/>
        <v>12.8</v>
      </c>
      <c r="J221" s="103">
        <f t="shared" si="15"/>
        <v>95.89</v>
      </c>
      <c r="K221" s="290">
        <f>(J222+J221)/2</f>
        <v>95.9</v>
      </c>
      <c r="L221" s="299">
        <f>(J221-J222)*100/K221</f>
        <v>-2.08550573514036E-2</v>
      </c>
    </row>
    <row r="222" spans="2:12">
      <c r="C222" s="299"/>
      <c r="D222" s="101">
        <v>65.0017</v>
      </c>
      <c r="E222" s="101">
        <v>47.55</v>
      </c>
      <c r="F222" s="101">
        <v>-16.010000000000002</v>
      </c>
      <c r="G222" s="101">
        <v>20</v>
      </c>
      <c r="H222" s="132">
        <v>1.52</v>
      </c>
      <c r="I222" s="103">
        <f t="shared" si="14"/>
        <v>12.8</v>
      </c>
      <c r="J222" s="103">
        <f t="shared" si="15"/>
        <v>95.91</v>
      </c>
      <c r="K222" s="290"/>
      <c r="L222" s="299"/>
    </row>
    <row r="223" spans="2:12">
      <c r="C223" s="299" t="s">
        <v>849</v>
      </c>
      <c r="D223" s="101">
        <v>65.000399999999999</v>
      </c>
      <c r="E223" s="101">
        <v>47.64</v>
      </c>
      <c r="F223" s="101">
        <v>-16</v>
      </c>
      <c r="G223" s="101">
        <v>20</v>
      </c>
      <c r="H223" s="132">
        <v>1.21</v>
      </c>
      <c r="I223" s="103">
        <f t="shared" si="14"/>
        <v>12.84</v>
      </c>
      <c r="J223" s="103">
        <f t="shared" si="15"/>
        <v>96.03</v>
      </c>
      <c r="K223" s="290">
        <f>(J224+J223)/2</f>
        <v>96.02</v>
      </c>
      <c r="L223" s="299">
        <f>(J223-J224)*100/K223</f>
        <v>3.1243490939388802E-2</v>
      </c>
    </row>
    <row r="224" spans="2:12">
      <c r="C224" s="299"/>
      <c r="D224" s="101">
        <v>65.001199999999997</v>
      </c>
      <c r="E224" s="101">
        <v>47.71</v>
      </c>
      <c r="F224" s="101">
        <v>-15.91</v>
      </c>
      <c r="G224" s="101">
        <v>20</v>
      </c>
      <c r="H224" s="132">
        <v>1.21</v>
      </c>
      <c r="I224" s="103">
        <f t="shared" si="14"/>
        <v>12.84</v>
      </c>
      <c r="J224" s="103">
        <f t="shared" si="15"/>
        <v>96</v>
      </c>
      <c r="K224" s="290"/>
      <c r="L224" s="299"/>
    </row>
    <row r="225" spans="2:12">
      <c r="C225" s="299" t="s">
        <v>850</v>
      </c>
      <c r="D225" s="101">
        <v>65.003200000000007</v>
      </c>
      <c r="E225" s="101">
        <v>47.65</v>
      </c>
      <c r="F225" s="101">
        <v>-16.32</v>
      </c>
      <c r="G225" s="101">
        <v>20</v>
      </c>
      <c r="H225" s="132">
        <v>0.89300000000000002</v>
      </c>
      <c r="I225" s="103">
        <f t="shared" si="14"/>
        <v>12.88</v>
      </c>
      <c r="J225" s="103">
        <f t="shared" si="15"/>
        <v>96.52</v>
      </c>
      <c r="K225" s="290">
        <f>(J226+J225)/2</f>
        <v>96.54</v>
      </c>
      <c r="L225" s="299">
        <f>(J225-J226)*100/K225</f>
        <v>-3.10752019888141E-2</v>
      </c>
    </row>
    <row r="226" spans="2:12">
      <c r="C226" s="299"/>
      <c r="D226" s="101">
        <v>65.002099999999999</v>
      </c>
      <c r="E226" s="101">
        <v>47.73</v>
      </c>
      <c r="F226" s="101">
        <v>-16.260000000000002</v>
      </c>
      <c r="G226" s="101">
        <v>20</v>
      </c>
      <c r="H226" s="132">
        <v>0.89300000000000002</v>
      </c>
      <c r="I226" s="103">
        <f t="shared" si="14"/>
        <v>12.88</v>
      </c>
      <c r="J226" s="103">
        <f t="shared" si="15"/>
        <v>96.55</v>
      </c>
      <c r="K226" s="290"/>
      <c r="L226" s="299"/>
    </row>
    <row r="227" spans="2:12">
      <c r="C227" s="299" t="s">
        <v>851</v>
      </c>
      <c r="D227" s="101">
        <v>65.001300000000001</v>
      </c>
      <c r="E227" s="101">
        <v>45.92</v>
      </c>
      <c r="F227" s="101">
        <v>-15.33</v>
      </c>
      <c r="G227" s="101">
        <v>20</v>
      </c>
      <c r="H227" s="132">
        <v>1.54</v>
      </c>
      <c r="I227" s="103">
        <f t="shared" si="14"/>
        <v>12.8</v>
      </c>
      <c r="J227" s="103">
        <f t="shared" si="15"/>
        <v>92.42</v>
      </c>
      <c r="K227" s="290">
        <f>(J228+J227)/2</f>
        <v>92.45</v>
      </c>
      <c r="L227" s="299">
        <f>(J227-J228)*100/K227</f>
        <v>-5.4083288263923397E-2</v>
      </c>
    </row>
    <row r="228" spans="2:12">
      <c r="C228" s="299"/>
      <c r="D228" s="101">
        <v>65.0017</v>
      </c>
      <c r="E228" s="101">
        <v>45.98</v>
      </c>
      <c r="F228" s="101">
        <v>-15.3</v>
      </c>
      <c r="G228" s="101">
        <v>20</v>
      </c>
      <c r="H228" s="132">
        <v>1.54</v>
      </c>
      <c r="I228" s="103">
        <f t="shared" si="14"/>
        <v>12.8</v>
      </c>
      <c r="J228" s="103">
        <f t="shared" si="15"/>
        <v>92.47</v>
      </c>
      <c r="K228" s="290"/>
      <c r="L228" s="299"/>
    </row>
    <row r="229" spans="2:12">
      <c r="B229" s="101" t="s">
        <v>21</v>
      </c>
      <c r="C229" s="299" t="s">
        <v>851</v>
      </c>
      <c r="D229" s="101">
        <v>65.000200000000007</v>
      </c>
      <c r="E229" s="101">
        <v>45.78</v>
      </c>
      <c r="F229" s="101">
        <v>-15.42</v>
      </c>
      <c r="G229" s="101">
        <v>20</v>
      </c>
      <c r="H229" s="132">
        <v>1.53</v>
      </c>
      <c r="I229" s="103">
        <f t="shared" si="14"/>
        <v>12.8</v>
      </c>
      <c r="J229" s="103">
        <f t="shared" si="15"/>
        <v>92.35</v>
      </c>
      <c r="K229" s="290">
        <f>(J230+J229)/2</f>
        <v>92.34</v>
      </c>
      <c r="L229" s="299">
        <f>(J229-J230)*100/K229</f>
        <v>2.16590859865671E-2</v>
      </c>
    </row>
    <row r="230" spans="2:12" ht="12" customHeight="1">
      <c r="C230" s="299"/>
      <c r="D230" s="101">
        <v>65.001400000000004</v>
      </c>
      <c r="E230" s="101">
        <v>45.74</v>
      </c>
      <c r="F230" s="101">
        <v>-15.451000000000001</v>
      </c>
      <c r="G230" s="101">
        <v>20</v>
      </c>
      <c r="H230" s="132">
        <v>1.53</v>
      </c>
      <c r="I230" s="103">
        <f t="shared" si="14"/>
        <v>12.8</v>
      </c>
      <c r="J230" s="103">
        <f t="shared" si="15"/>
        <v>92.33</v>
      </c>
      <c r="K230" s="290"/>
      <c r="L230" s="299"/>
    </row>
    <row r="231" spans="2:12">
      <c r="C231" s="299" t="s">
        <v>852</v>
      </c>
      <c r="D231" s="101">
        <v>65.000200000000007</v>
      </c>
      <c r="E231" s="101">
        <v>46.99</v>
      </c>
      <c r="F231" s="101">
        <v>-16.22</v>
      </c>
      <c r="G231" s="101">
        <v>20</v>
      </c>
      <c r="H231" s="132">
        <v>1.1299999999999999</v>
      </c>
      <c r="I231" s="103">
        <f t="shared" si="14"/>
        <v>12.85</v>
      </c>
      <c r="J231" s="103">
        <f t="shared" si="15"/>
        <v>95.38</v>
      </c>
      <c r="K231" s="290">
        <f>(J232+J231)/2</f>
        <v>95.37</v>
      </c>
      <c r="L231" s="299">
        <f>(J231-J232)*100/K231</f>
        <v>2.0970955227006399E-2</v>
      </c>
    </row>
    <row r="232" spans="2:12">
      <c r="C232" s="299"/>
      <c r="D232" s="101">
        <v>65.001099999999994</v>
      </c>
      <c r="E232" s="101">
        <v>47.12</v>
      </c>
      <c r="F232" s="101">
        <v>-16.079999999999998</v>
      </c>
      <c r="G232" s="101">
        <v>20</v>
      </c>
      <c r="H232" s="132">
        <v>1.1299999999999999</v>
      </c>
      <c r="I232" s="103">
        <f t="shared" si="14"/>
        <v>12.85</v>
      </c>
      <c r="J232" s="103">
        <f t="shared" si="15"/>
        <v>95.36</v>
      </c>
      <c r="K232" s="290"/>
      <c r="L232" s="299"/>
    </row>
    <row r="233" spans="2:12">
      <c r="C233" s="299" t="s">
        <v>853</v>
      </c>
      <c r="D233" s="101">
        <v>65.000200000000007</v>
      </c>
      <c r="E233" s="101">
        <v>47.89</v>
      </c>
      <c r="F233" s="101">
        <v>-16.25</v>
      </c>
      <c r="G233" s="101">
        <v>20</v>
      </c>
      <c r="H233" s="132">
        <v>0.85699999999999998</v>
      </c>
      <c r="I233" s="103">
        <f t="shared" si="14"/>
        <v>12.89</v>
      </c>
      <c r="J233" s="103">
        <f t="shared" si="15"/>
        <v>96.78</v>
      </c>
      <c r="K233" s="290">
        <f>(J234+J233)/2</f>
        <v>96.77</v>
      </c>
      <c r="L233" s="299">
        <f>(J233-J234)*100/K233</f>
        <v>3.10013433915481E-2</v>
      </c>
    </row>
    <row r="234" spans="2:12">
      <c r="C234" s="299"/>
      <c r="D234" s="101">
        <v>65.002099999999999</v>
      </c>
      <c r="E234" s="101">
        <v>47.67</v>
      </c>
      <c r="F234" s="101">
        <v>-16.45</v>
      </c>
      <c r="G234" s="101">
        <v>20</v>
      </c>
      <c r="H234" s="132">
        <v>0.85699999999999998</v>
      </c>
      <c r="I234" s="103">
        <f t="shared" si="14"/>
        <v>12.89</v>
      </c>
      <c r="J234" s="103">
        <f t="shared" si="15"/>
        <v>96.75</v>
      </c>
      <c r="K234" s="290"/>
      <c r="L234" s="299"/>
    </row>
    <row r="235" spans="2:12">
      <c r="C235" s="299" t="s">
        <v>1168</v>
      </c>
      <c r="D235" s="101">
        <v>65.000100000000003</v>
      </c>
      <c r="E235" s="101">
        <v>47.86</v>
      </c>
      <c r="F235" s="101">
        <v>-16.21</v>
      </c>
      <c r="G235" s="101">
        <v>20</v>
      </c>
      <c r="H235" s="132">
        <v>0.84599999999999997</v>
      </c>
      <c r="I235" s="103">
        <f t="shared" si="14"/>
        <v>12.89</v>
      </c>
      <c r="J235" s="103">
        <f t="shared" si="15"/>
        <v>96.67</v>
      </c>
      <c r="K235" s="290">
        <f>(J236+J235)/2</f>
        <v>96.7</v>
      </c>
      <c r="L235" s="299">
        <f>(J235-J236)*100/K235</f>
        <v>-5.1706308169593797E-2</v>
      </c>
    </row>
    <row r="236" spans="2:12">
      <c r="C236" s="299"/>
      <c r="D236" s="101">
        <v>65.001400000000004</v>
      </c>
      <c r="E236" s="101">
        <v>47.55</v>
      </c>
      <c r="F236" s="101">
        <v>-16.55</v>
      </c>
      <c r="G236" s="101">
        <v>20</v>
      </c>
      <c r="H236" s="132">
        <v>0.84599999999999997</v>
      </c>
      <c r="I236" s="103">
        <f t="shared" si="14"/>
        <v>12.89</v>
      </c>
      <c r="J236" s="103">
        <f t="shared" si="15"/>
        <v>96.72</v>
      </c>
      <c r="K236" s="290"/>
      <c r="L236" s="299"/>
    </row>
    <row r="237" spans="2:12">
      <c r="C237" s="299" t="s">
        <v>1169</v>
      </c>
      <c r="D237" s="101">
        <v>65.002300000000005</v>
      </c>
      <c r="E237" s="101">
        <v>47.35</v>
      </c>
      <c r="F237" s="101">
        <v>-16.329999999999998</v>
      </c>
      <c r="G237" s="101">
        <v>20</v>
      </c>
      <c r="H237" s="132">
        <v>1.45</v>
      </c>
      <c r="I237" s="103">
        <f t="shared" si="14"/>
        <v>12.81</v>
      </c>
      <c r="J237" s="103">
        <f t="shared" si="15"/>
        <v>96.09</v>
      </c>
      <c r="K237" s="290">
        <f>(J238+J237)/2</f>
        <v>96.08</v>
      </c>
      <c r="L237" s="299">
        <f>(J237-J238)*100/K237</f>
        <v>3.1223980016653999E-2</v>
      </c>
    </row>
    <row r="238" spans="2:12">
      <c r="C238" s="299"/>
      <c r="D238" s="101">
        <v>65.001499999999993</v>
      </c>
      <c r="E238" s="101">
        <v>47.27</v>
      </c>
      <c r="F238" s="101">
        <v>-16.39</v>
      </c>
      <c r="G238" s="101">
        <v>20</v>
      </c>
      <c r="H238" s="132">
        <v>1.45</v>
      </c>
      <c r="I238" s="103">
        <f t="shared" si="14"/>
        <v>12.81</v>
      </c>
      <c r="J238" s="103">
        <f t="shared" si="15"/>
        <v>96.06</v>
      </c>
      <c r="K238" s="290"/>
      <c r="L238" s="299"/>
    </row>
    <row r="239" spans="2:12">
      <c r="C239" s="299" t="s">
        <v>856</v>
      </c>
      <c r="D239" s="101">
        <v>65.000299999999996</v>
      </c>
      <c r="E239" s="101">
        <v>47.52</v>
      </c>
      <c r="F239" s="101">
        <v>-16.600000000000001</v>
      </c>
      <c r="G239" s="101">
        <v>20</v>
      </c>
      <c r="H239" s="132">
        <v>0.80100000000000005</v>
      </c>
      <c r="I239" s="103">
        <f t="shared" si="14"/>
        <v>12.9</v>
      </c>
      <c r="J239" s="103">
        <f t="shared" si="15"/>
        <v>96.75</v>
      </c>
      <c r="K239" s="290">
        <f>(J240+J239)/2</f>
        <v>96.73</v>
      </c>
      <c r="L239" s="299">
        <f>(J239-J240)*100/K239</f>
        <v>5.16902718908272E-2</v>
      </c>
    </row>
    <row r="240" spans="2:12">
      <c r="C240" s="299"/>
      <c r="D240" s="101">
        <v>65.000900000000001</v>
      </c>
      <c r="E240" s="101">
        <v>47.41</v>
      </c>
      <c r="F240" s="101">
        <v>-16.68</v>
      </c>
      <c r="G240" s="101">
        <v>20</v>
      </c>
      <c r="H240" s="132">
        <v>0.80100000000000005</v>
      </c>
      <c r="I240" s="103">
        <f t="shared" ref="I240:I266" si="16">13*(100-H240)/100</f>
        <v>12.9</v>
      </c>
      <c r="J240" s="103">
        <f t="shared" ref="J240:J271" si="17">200*(E240-F240)/(132.56-0.0794*(13-I240)-0.53*(G240-20))</f>
        <v>96.7</v>
      </c>
      <c r="K240" s="290"/>
      <c r="L240" s="299"/>
    </row>
    <row r="241" spans="3:12">
      <c r="C241" s="299" t="s">
        <v>859</v>
      </c>
      <c r="D241" s="101">
        <v>65.000100000000003</v>
      </c>
      <c r="E241" s="101">
        <v>46.98</v>
      </c>
      <c r="F241" s="101">
        <v>-17.22</v>
      </c>
      <c r="G241" s="101">
        <v>20</v>
      </c>
      <c r="H241" s="132">
        <v>0.80100000000000005</v>
      </c>
      <c r="I241" s="103">
        <f t="shared" si="16"/>
        <v>12.9</v>
      </c>
      <c r="J241" s="103">
        <f t="shared" si="17"/>
        <v>96.87</v>
      </c>
      <c r="K241" s="290">
        <f>(J242+J241)/2</f>
        <v>96.86</v>
      </c>
      <c r="L241" s="299">
        <f>(J241-J242)*100/K241</f>
        <v>3.0972537683255402E-2</v>
      </c>
    </row>
    <row r="242" spans="3:12">
      <c r="C242" s="299"/>
      <c r="D242" s="101">
        <v>65.000699999999995</v>
      </c>
      <c r="E242" s="101">
        <v>47.12</v>
      </c>
      <c r="F242" s="101">
        <v>-17.059999999999999</v>
      </c>
      <c r="G242" s="101">
        <v>20</v>
      </c>
      <c r="H242" s="132">
        <v>1.36</v>
      </c>
      <c r="I242" s="103">
        <f t="shared" si="16"/>
        <v>12.82</v>
      </c>
      <c r="J242" s="103">
        <f t="shared" si="17"/>
        <v>96.84</v>
      </c>
      <c r="K242" s="290"/>
      <c r="L242" s="299"/>
    </row>
    <row r="243" spans="3:12">
      <c r="C243" s="299" t="s">
        <v>860</v>
      </c>
      <c r="D243" s="101">
        <v>65.001300000000001</v>
      </c>
      <c r="E243" s="101">
        <v>46.53</v>
      </c>
      <c r="F243" s="101">
        <v>-17.03</v>
      </c>
      <c r="G243" s="101">
        <v>20</v>
      </c>
      <c r="H243" s="132">
        <v>1.39</v>
      </c>
      <c r="I243" s="103">
        <f t="shared" si="16"/>
        <v>12.82</v>
      </c>
      <c r="J243" s="103">
        <f t="shared" si="17"/>
        <v>95.91</v>
      </c>
      <c r="K243" s="290">
        <f>(J244+J243)/2</f>
        <v>95.93</v>
      </c>
      <c r="L243" s="299">
        <f>(J243-J244)*100/K243</f>
        <v>-3.1272803085584402E-2</v>
      </c>
    </row>
    <row r="244" spans="3:12">
      <c r="C244" s="299"/>
      <c r="D244" s="101">
        <v>65.000200000000007</v>
      </c>
      <c r="E244" s="101">
        <v>46.49</v>
      </c>
      <c r="F244" s="101">
        <v>-17.09</v>
      </c>
      <c r="G244" s="101">
        <v>20</v>
      </c>
      <c r="H244" s="132">
        <v>1.39</v>
      </c>
      <c r="I244" s="103">
        <f t="shared" si="16"/>
        <v>12.82</v>
      </c>
      <c r="J244" s="103">
        <f t="shared" si="17"/>
        <v>95.94</v>
      </c>
      <c r="K244" s="290"/>
      <c r="L244" s="299"/>
    </row>
    <row r="245" spans="3:12">
      <c r="C245" s="299" t="s">
        <v>861</v>
      </c>
      <c r="D245" s="101">
        <v>65.000399999999999</v>
      </c>
      <c r="E245" s="101">
        <v>46.32</v>
      </c>
      <c r="F245" s="101">
        <v>-17.55</v>
      </c>
      <c r="G245" s="101">
        <v>20</v>
      </c>
      <c r="H245" s="132">
        <v>1.65</v>
      </c>
      <c r="I245" s="103">
        <f t="shared" si="16"/>
        <v>12.79</v>
      </c>
      <c r="J245" s="103">
        <f t="shared" si="17"/>
        <v>96.38</v>
      </c>
      <c r="K245" s="290">
        <f>(J246+J245)/2</f>
        <v>96.4</v>
      </c>
      <c r="L245" s="299">
        <f>(J245-J246)*100/K245</f>
        <v>-4.1493775933616403E-2</v>
      </c>
    </row>
    <row r="246" spans="3:12">
      <c r="C246" s="299"/>
      <c r="D246" s="101">
        <v>65.002099999999999</v>
      </c>
      <c r="E246" s="101">
        <v>46.81</v>
      </c>
      <c r="F246" s="101">
        <v>-17.09</v>
      </c>
      <c r="G246" s="101">
        <v>20</v>
      </c>
      <c r="H246" s="132">
        <v>1.65</v>
      </c>
      <c r="I246" s="103">
        <f t="shared" si="16"/>
        <v>12.79</v>
      </c>
      <c r="J246" s="103">
        <f t="shared" si="17"/>
        <v>96.42</v>
      </c>
      <c r="K246" s="290"/>
      <c r="L246" s="299"/>
    </row>
    <row r="247" spans="3:12">
      <c r="C247" s="299" t="s">
        <v>862</v>
      </c>
      <c r="D247" s="101">
        <v>65.000200000000007</v>
      </c>
      <c r="E247" s="101">
        <v>46.99</v>
      </c>
      <c r="F247" s="101">
        <v>-16.22</v>
      </c>
      <c r="G247" s="101">
        <v>20</v>
      </c>
      <c r="H247" s="132">
        <v>1.57</v>
      </c>
      <c r="I247" s="103">
        <f t="shared" si="16"/>
        <v>12.8</v>
      </c>
      <c r="J247" s="103">
        <f t="shared" si="17"/>
        <v>95.38</v>
      </c>
      <c r="K247" s="290">
        <f>(J248+J247)/2</f>
        <v>95.37</v>
      </c>
      <c r="L247" s="299">
        <f>(J247-J248)*100/K247</f>
        <v>2.0970955227006399E-2</v>
      </c>
    </row>
    <row r="248" spans="3:12">
      <c r="C248" s="299"/>
      <c r="D248" s="101">
        <v>65.001099999999994</v>
      </c>
      <c r="E248" s="101">
        <v>47.12</v>
      </c>
      <c r="F248" s="101">
        <v>-16.079999999999998</v>
      </c>
      <c r="G248" s="101">
        <v>20</v>
      </c>
      <c r="H248" s="132">
        <v>1.57</v>
      </c>
      <c r="I248" s="103">
        <f t="shared" si="16"/>
        <v>12.8</v>
      </c>
      <c r="J248" s="103">
        <f t="shared" si="17"/>
        <v>95.36</v>
      </c>
      <c r="K248" s="290"/>
      <c r="L248" s="299"/>
    </row>
    <row r="249" spans="3:12">
      <c r="C249" s="299" t="s">
        <v>863</v>
      </c>
      <c r="D249" s="101">
        <v>65.000200000000007</v>
      </c>
      <c r="E249" s="101">
        <v>47.81</v>
      </c>
      <c r="F249" s="101">
        <v>-16.25</v>
      </c>
      <c r="G249" s="101">
        <v>20</v>
      </c>
      <c r="H249" s="132">
        <v>1.4</v>
      </c>
      <c r="I249" s="103">
        <f t="shared" si="16"/>
        <v>12.82</v>
      </c>
      <c r="J249" s="103">
        <f t="shared" si="17"/>
        <v>96.66</v>
      </c>
      <c r="K249" s="290">
        <f>(J250+J249)/2</f>
        <v>96.66</v>
      </c>
      <c r="L249" s="299">
        <f>(J249-J250)*100/K249</f>
        <v>1.0345541071788599E-2</v>
      </c>
    </row>
    <row r="250" spans="3:12">
      <c r="C250" s="299"/>
      <c r="D250" s="101">
        <v>65.002099999999999</v>
      </c>
      <c r="E250" s="101">
        <v>47.6</v>
      </c>
      <c r="F250" s="101">
        <v>-16.45</v>
      </c>
      <c r="G250" s="101">
        <v>20</v>
      </c>
      <c r="H250" s="132">
        <v>1.4</v>
      </c>
      <c r="I250" s="103">
        <f t="shared" si="16"/>
        <v>12.82</v>
      </c>
      <c r="J250" s="103">
        <f t="shared" si="17"/>
        <v>96.65</v>
      </c>
      <c r="K250" s="290"/>
      <c r="L250" s="299"/>
    </row>
    <row r="251" spans="3:12">
      <c r="C251" s="299" t="s">
        <v>864</v>
      </c>
      <c r="D251" s="101">
        <v>65.000100000000003</v>
      </c>
      <c r="E251" s="101">
        <v>47.68</v>
      </c>
      <c r="F251" s="101">
        <v>-16.21</v>
      </c>
      <c r="G251" s="101">
        <v>20</v>
      </c>
      <c r="H251" s="132">
        <v>1.63</v>
      </c>
      <c r="I251" s="103">
        <f t="shared" si="16"/>
        <v>12.79</v>
      </c>
      <c r="J251" s="103">
        <f t="shared" si="17"/>
        <v>96.41</v>
      </c>
      <c r="K251" s="290">
        <f>(J252+J251)/2</f>
        <v>96.42</v>
      </c>
      <c r="L251" s="299">
        <f>(J251-J252)*100/K251</f>
        <v>-1.03712922630213E-2</v>
      </c>
    </row>
    <row r="252" spans="3:12">
      <c r="C252" s="299"/>
      <c r="D252" s="101">
        <v>65.001400000000004</v>
      </c>
      <c r="E252" s="101">
        <v>47.35</v>
      </c>
      <c r="F252" s="101">
        <v>-16.55</v>
      </c>
      <c r="G252" s="101">
        <v>20</v>
      </c>
      <c r="H252" s="132">
        <v>1.63</v>
      </c>
      <c r="I252" s="103">
        <f t="shared" si="16"/>
        <v>12.79</v>
      </c>
      <c r="J252" s="103">
        <f t="shared" si="17"/>
        <v>96.42</v>
      </c>
      <c r="K252" s="290"/>
      <c r="L252" s="299"/>
    </row>
    <row r="253" spans="3:12">
      <c r="C253" s="299" t="s">
        <v>865</v>
      </c>
      <c r="D253" s="101">
        <v>65.002300000000005</v>
      </c>
      <c r="E253" s="101">
        <v>47.35</v>
      </c>
      <c r="F253" s="101">
        <v>-16.329999999999998</v>
      </c>
      <c r="G253" s="101">
        <v>20</v>
      </c>
      <c r="H253" s="132">
        <v>0.99</v>
      </c>
      <c r="I253" s="103">
        <f t="shared" si="16"/>
        <v>12.87</v>
      </c>
      <c r="J253" s="103">
        <f t="shared" si="17"/>
        <v>96.08</v>
      </c>
      <c r="K253" s="290">
        <f>(J254+J253)/2</f>
        <v>96.07</v>
      </c>
      <c r="L253" s="299">
        <f>(J253-J254)*100/K253</f>
        <v>3.1227230144687399E-2</v>
      </c>
    </row>
    <row r="254" spans="3:12">
      <c r="C254" s="299"/>
      <c r="D254" s="101">
        <v>65.001499999999993</v>
      </c>
      <c r="E254" s="101">
        <v>47.27</v>
      </c>
      <c r="F254" s="101">
        <v>-16.39</v>
      </c>
      <c r="G254" s="101">
        <v>20</v>
      </c>
      <c r="H254" s="132">
        <v>0.99</v>
      </c>
      <c r="I254" s="103">
        <f t="shared" si="16"/>
        <v>12.87</v>
      </c>
      <c r="J254" s="103">
        <f t="shared" si="17"/>
        <v>96.05</v>
      </c>
      <c r="K254" s="290"/>
      <c r="L254" s="299"/>
    </row>
    <row r="255" spans="3:12">
      <c r="C255" s="299" t="s">
        <v>866</v>
      </c>
      <c r="D255" s="101">
        <v>65.000299999999996</v>
      </c>
      <c r="E255" s="101">
        <v>47.52</v>
      </c>
      <c r="F255" s="101">
        <v>-16.600000000000001</v>
      </c>
      <c r="G255" s="101">
        <v>20</v>
      </c>
      <c r="H255" s="132">
        <v>0.95899999999999996</v>
      </c>
      <c r="I255" s="103">
        <f t="shared" si="16"/>
        <v>12.88</v>
      </c>
      <c r="J255" s="103">
        <f t="shared" si="17"/>
        <v>96.75</v>
      </c>
      <c r="K255" s="290">
        <f>(J256+J255)/2</f>
        <v>96.73</v>
      </c>
      <c r="L255" s="299">
        <f>(J255-J256)*100/K255</f>
        <v>5.16902718908272E-2</v>
      </c>
    </row>
    <row r="256" spans="3:12">
      <c r="C256" s="299"/>
      <c r="D256" s="101">
        <v>65.000900000000001</v>
      </c>
      <c r="E256" s="101">
        <v>47.41</v>
      </c>
      <c r="F256" s="101">
        <v>-16.68</v>
      </c>
      <c r="G256" s="101">
        <v>20</v>
      </c>
      <c r="H256" s="132">
        <v>0.95899999999999996</v>
      </c>
      <c r="I256" s="103">
        <f t="shared" si="16"/>
        <v>12.88</v>
      </c>
      <c r="J256" s="103">
        <f t="shared" si="17"/>
        <v>96.7</v>
      </c>
      <c r="K256" s="290"/>
      <c r="L256" s="299"/>
    </row>
    <row r="257" spans="3:13" s="100" customFormat="1">
      <c r="C257" s="306" t="s">
        <v>867</v>
      </c>
      <c r="D257" s="100">
        <v>65.000900000000001</v>
      </c>
      <c r="E257" s="100">
        <v>48.41</v>
      </c>
      <c r="F257" s="100">
        <v>-15.94</v>
      </c>
      <c r="G257" s="100">
        <v>20</v>
      </c>
      <c r="H257" s="100">
        <v>0.97699999999999998</v>
      </c>
      <c r="I257" s="135">
        <f t="shared" si="16"/>
        <v>12.87</v>
      </c>
      <c r="J257" s="135">
        <f t="shared" si="17"/>
        <v>97.1</v>
      </c>
      <c r="K257" s="315">
        <f>(J258+J257)/2</f>
        <v>97.1</v>
      </c>
      <c r="L257" s="306">
        <f>(J257-J258)*100/K257</f>
        <v>0</v>
      </c>
    </row>
    <row r="258" spans="3:13" s="100" customFormat="1">
      <c r="C258" s="306"/>
      <c r="D258" s="100">
        <v>65.000699999999995</v>
      </c>
      <c r="E258" s="100">
        <v>47.36</v>
      </c>
      <c r="F258" s="100">
        <v>-16.989999999999998</v>
      </c>
      <c r="G258" s="100">
        <v>20</v>
      </c>
      <c r="H258" s="100">
        <v>1.2</v>
      </c>
      <c r="I258" s="135">
        <f t="shared" si="16"/>
        <v>12.84</v>
      </c>
      <c r="J258" s="135">
        <f t="shared" si="17"/>
        <v>97.1</v>
      </c>
      <c r="K258" s="315"/>
      <c r="L258" s="306"/>
    </row>
    <row r="259" spans="3:13">
      <c r="C259" s="299" t="s">
        <v>868</v>
      </c>
      <c r="D259" s="101">
        <v>65.000500000000002</v>
      </c>
      <c r="E259" s="101">
        <v>48.46</v>
      </c>
      <c r="F259" s="101">
        <v>-16.29</v>
      </c>
      <c r="G259" s="101">
        <v>20</v>
      </c>
      <c r="H259" s="132">
        <v>1.2</v>
      </c>
      <c r="I259" s="103">
        <f t="shared" si="16"/>
        <v>12.84</v>
      </c>
      <c r="J259" s="103">
        <f t="shared" si="17"/>
        <v>97.7</v>
      </c>
      <c r="K259" s="290">
        <f>(J260+J259)/2</f>
        <v>97.73</v>
      </c>
      <c r="L259" s="299">
        <f>(J259-J260)*100/K259</f>
        <v>-5.1161362938705802E-2</v>
      </c>
    </row>
    <row r="260" spans="3:13">
      <c r="C260" s="299"/>
      <c r="D260" s="101">
        <v>65.000200000000007</v>
      </c>
      <c r="E260" s="101">
        <v>48.59</v>
      </c>
      <c r="F260" s="101">
        <v>-16.190000000000001</v>
      </c>
      <c r="G260" s="101">
        <v>20</v>
      </c>
      <c r="H260" s="132">
        <v>1.2</v>
      </c>
      <c r="I260" s="103">
        <f t="shared" si="16"/>
        <v>12.84</v>
      </c>
      <c r="J260" s="103">
        <f t="shared" si="17"/>
        <v>97.75</v>
      </c>
      <c r="K260" s="290"/>
      <c r="L260" s="299"/>
    </row>
    <row r="261" spans="3:13">
      <c r="C261" s="299"/>
      <c r="D261" s="101">
        <v>65.000399999999999</v>
      </c>
      <c r="E261" s="101">
        <v>46.32</v>
      </c>
      <c r="F261" s="101">
        <v>-17.55</v>
      </c>
      <c r="G261" s="101">
        <v>20</v>
      </c>
      <c r="H261" s="132">
        <v>1.65</v>
      </c>
      <c r="I261" s="103">
        <f t="shared" si="16"/>
        <v>12.79</v>
      </c>
      <c r="J261" s="103">
        <f t="shared" si="17"/>
        <v>96.38</v>
      </c>
      <c r="K261" s="290">
        <f>(J262+J261)/2</f>
        <v>96.4</v>
      </c>
      <c r="L261" s="299">
        <f>(J261-J262)*100/K261</f>
        <v>-4.1493775933616403E-2</v>
      </c>
    </row>
    <row r="262" spans="3:13">
      <c r="C262" s="299"/>
      <c r="D262" s="101">
        <v>65.002099999999999</v>
      </c>
      <c r="E262" s="101">
        <v>46.81</v>
      </c>
      <c r="F262" s="101">
        <v>-17.09</v>
      </c>
      <c r="G262" s="101">
        <v>20</v>
      </c>
      <c r="H262" s="132">
        <v>1.65</v>
      </c>
      <c r="I262" s="103">
        <f t="shared" si="16"/>
        <v>12.79</v>
      </c>
      <c r="J262" s="103">
        <f t="shared" si="17"/>
        <v>96.42</v>
      </c>
      <c r="K262" s="290"/>
      <c r="L262" s="299"/>
    </row>
    <row r="263" spans="3:13">
      <c r="C263" s="299" t="s">
        <v>869</v>
      </c>
      <c r="D263" s="101">
        <v>65.000100000000003</v>
      </c>
      <c r="E263" s="101">
        <v>47.28</v>
      </c>
      <c r="F263" s="137">
        <v>-15.49</v>
      </c>
      <c r="G263" s="137">
        <v>20</v>
      </c>
      <c r="H263" s="132">
        <v>0.65900000000000003</v>
      </c>
      <c r="I263" s="103">
        <f t="shared" si="16"/>
        <v>12.91</v>
      </c>
      <c r="J263" s="103">
        <f t="shared" si="17"/>
        <v>94.71</v>
      </c>
      <c r="K263" s="290">
        <f>(J264+J263)/2</f>
        <v>94.73</v>
      </c>
      <c r="L263" s="299">
        <f>(J263-J264)*100/K263</f>
        <v>-3.1668953868891701E-2</v>
      </c>
    </row>
    <row r="264" spans="3:13">
      <c r="C264" s="299"/>
      <c r="D264" s="101">
        <v>65.001099999999994</v>
      </c>
      <c r="E264" s="101">
        <v>47.51</v>
      </c>
      <c r="F264" s="137">
        <v>-15.28</v>
      </c>
      <c r="G264" s="137">
        <v>20</v>
      </c>
      <c r="H264" s="132">
        <v>0.65900000000000003</v>
      </c>
      <c r="I264" s="103">
        <f t="shared" si="16"/>
        <v>12.91</v>
      </c>
      <c r="J264" s="103">
        <f t="shared" si="17"/>
        <v>94.74</v>
      </c>
      <c r="K264" s="290"/>
      <c r="L264" s="299"/>
      <c r="M264" s="101">
        <v>94.72</v>
      </c>
    </row>
    <row r="265" spans="3:13" ht="14.25" customHeight="1">
      <c r="C265" s="299" t="s">
        <v>871</v>
      </c>
      <c r="D265" s="101">
        <v>65.000799999999998</v>
      </c>
      <c r="E265" s="101">
        <v>46.99</v>
      </c>
      <c r="F265" s="137">
        <v>-15.49</v>
      </c>
      <c r="G265" s="137">
        <v>20</v>
      </c>
      <c r="H265" s="132">
        <v>1.25</v>
      </c>
      <c r="I265" s="103">
        <f t="shared" si="16"/>
        <v>12.84</v>
      </c>
      <c r="J265" s="103">
        <f t="shared" si="17"/>
        <v>94.28</v>
      </c>
      <c r="K265" s="290">
        <f>(J266+J265)/2</f>
        <v>94.3</v>
      </c>
      <c r="L265" s="299">
        <f>(J265-J266)*100/K265</f>
        <v>-4.2417815482494202E-2</v>
      </c>
    </row>
    <row r="266" spans="3:13">
      <c r="C266" s="299"/>
      <c r="D266" s="101">
        <v>65.000299999999996</v>
      </c>
      <c r="E266" s="101">
        <v>47.18</v>
      </c>
      <c r="F266" s="137">
        <v>-15.33</v>
      </c>
      <c r="G266" s="137">
        <v>20</v>
      </c>
      <c r="H266" s="132">
        <v>1.25</v>
      </c>
      <c r="I266" s="103">
        <f t="shared" si="16"/>
        <v>12.84</v>
      </c>
      <c r="J266" s="103">
        <f t="shared" si="17"/>
        <v>94.32</v>
      </c>
      <c r="K266" s="290"/>
      <c r="L266" s="299"/>
      <c r="M266" s="101">
        <v>93.79</v>
      </c>
    </row>
    <row r="267" spans="3:13">
      <c r="C267" s="299" t="s">
        <v>870</v>
      </c>
      <c r="D267" s="101">
        <v>65.000799999999998</v>
      </c>
      <c r="E267" s="101">
        <v>47.68</v>
      </c>
      <c r="F267" s="137">
        <v>-15.31</v>
      </c>
      <c r="G267" s="137">
        <v>20</v>
      </c>
      <c r="H267" s="132">
        <v>1.29</v>
      </c>
      <c r="I267" s="103">
        <v>12.83</v>
      </c>
      <c r="J267" s="103">
        <f t="shared" si="17"/>
        <v>95.05</v>
      </c>
      <c r="K267" s="290">
        <f>(J268+J267)/2</f>
        <v>95.06</v>
      </c>
      <c r="L267" s="299">
        <f>(J267-J268)*100/K267</f>
        <v>-1.05196717862457E-2</v>
      </c>
    </row>
    <row r="268" spans="3:13">
      <c r="C268" s="299"/>
      <c r="D268" s="101">
        <v>65.001199999999997</v>
      </c>
      <c r="E268" s="101">
        <v>47.74</v>
      </c>
      <c r="F268" s="137">
        <v>-15.26</v>
      </c>
      <c r="G268" s="137">
        <v>20</v>
      </c>
      <c r="H268" s="132">
        <v>1.29</v>
      </c>
      <c r="I268" s="103">
        <v>12.83</v>
      </c>
      <c r="J268" s="103">
        <f t="shared" si="17"/>
        <v>95.06</v>
      </c>
      <c r="K268" s="290"/>
      <c r="L268" s="299"/>
    </row>
    <row r="269" spans="3:13">
      <c r="C269" s="299" t="s">
        <v>872</v>
      </c>
      <c r="D269" s="101">
        <v>65.000399999999999</v>
      </c>
      <c r="E269" s="101">
        <v>47.94</v>
      </c>
      <c r="F269" s="137">
        <v>-15.64</v>
      </c>
      <c r="G269" s="137">
        <v>20</v>
      </c>
      <c r="H269" s="132">
        <v>1.1399999999999999</v>
      </c>
      <c r="I269" s="103">
        <f t="shared" ref="I269:I318" si="18">13*(100-H269)/100</f>
        <v>12.85</v>
      </c>
      <c r="J269" s="103">
        <f t="shared" si="17"/>
        <v>95.93</v>
      </c>
      <c r="K269" s="290">
        <f>(J270+J269)/2</f>
        <v>95.95</v>
      </c>
      <c r="L269" s="299">
        <f>(J269-J270)*100/K269</f>
        <v>-4.1688379364243897E-2</v>
      </c>
    </row>
    <row r="270" spans="3:13">
      <c r="C270" s="299"/>
      <c r="D270" s="101">
        <v>65.000100000000003</v>
      </c>
      <c r="E270" s="101">
        <v>48.01</v>
      </c>
      <c r="F270" s="137">
        <v>-15.59</v>
      </c>
      <c r="G270" s="137">
        <v>20</v>
      </c>
      <c r="H270" s="132">
        <v>1.1399999999999999</v>
      </c>
      <c r="I270" s="103">
        <f t="shared" si="18"/>
        <v>12.85</v>
      </c>
      <c r="J270" s="103">
        <f t="shared" si="17"/>
        <v>95.97</v>
      </c>
      <c r="K270" s="290"/>
      <c r="L270" s="299"/>
    </row>
    <row r="271" spans="3:13">
      <c r="C271" s="299" t="s">
        <v>873</v>
      </c>
      <c r="D271" s="101">
        <v>65.000699999999995</v>
      </c>
      <c r="E271" s="101">
        <v>47.86</v>
      </c>
      <c r="F271" s="137">
        <v>-15.75</v>
      </c>
      <c r="G271" s="137">
        <v>20</v>
      </c>
      <c r="H271" s="132">
        <v>1.32</v>
      </c>
      <c r="I271" s="103">
        <f t="shared" si="18"/>
        <v>12.83</v>
      </c>
      <c r="J271" s="103">
        <f t="shared" si="17"/>
        <v>95.98</v>
      </c>
      <c r="K271" s="290">
        <f>(J272+J271)/2</f>
        <v>96.01</v>
      </c>
      <c r="L271" s="299">
        <f>(J271-J272)*100/K271</f>
        <v>-5.20779085511896E-2</v>
      </c>
    </row>
    <row r="272" spans="3:13">
      <c r="C272" s="299"/>
      <c r="D272" s="101">
        <v>65.001300000000001</v>
      </c>
      <c r="E272" s="101">
        <v>48.02</v>
      </c>
      <c r="F272" s="137">
        <v>-15.62</v>
      </c>
      <c r="G272" s="137">
        <v>20</v>
      </c>
      <c r="H272" s="132">
        <v>1.32</v>
      </c>
      <c r="I272" s="103">
        <f t="shared" si="18"/>
        <v>12.83</v>
      </c>
      <c r="J272" s="103">
        <f t="shared" ref="J272:J312" si="19">200*(E272-F272)/(132.56-0.0794*(13-I272)-0.53*(G272-20))</f>
        <v>96.03</v>
      </c>
      <c r="K272" s="290"/>
      <c r="L272" s="299"/>
    </row>
    <row r="273" spans="1:12">
      <c r="C273" s="299" t="s">
        <v>874</v>
      </c>
      <c r="D273" s="101">
        <v>65.000200000000007</v>
      </c>
      <c r="E273" s="101">
        <v>47.07</v>
      </c>
      <c r="F273" s="137">
        <v>-16.059999999999999</v>
      </c>
      <c r="G273" s="137">
        <v>20</v>
      </c>
      <c r="H273" s="132">
        <v>1.51</v>
      </c>
      <c r="I273" s="103">
        <f t="shared" si="18"/>
        <v>12.8</v>
      </c>
      <c r="J273" s="103">
        <f t="shared" si="19"/>
        <v>95.26</v>
      </c>
      <c r="K273" s="290">
        <f>(J274+J273)/2</f>
        <v>95.28</v>
      </c>
      <c r="L273" s="299">
        <f>(J273-J274)*100/K273</f>
        <v>-4.1981528127615499E-2</v>
      </c>
    </row>
    <row r="274" spans="1:12">
      <c r="C274" s="299"/>
      <c r="D274" s="101">
        <v>65.003600000000006</v>
      </c>
      <c r="E274" s="101">
        <v>47.07</v>
      </c>
      <c r="F274" s="137">
        <v>-16.09</v>
      </c>
      <c r="G274" s="137">
        <v>20</v>
      </c>
      <c r="H274" s="132">
        <v>1.51</v>
      </c>
      <c r="I274" s="103">
        <f t="shared" si="18"/>
        <v>12.8</v>
      </c>
      <c r="J274" s="103">
        <f t="shared" si="19"/>
        <v>95.3</v>
      </c>
      <c r="K274" s="290"/>
      <c r="L274" s="299"/>
    </row>
    <row r="275" spans="1:12">
      <c r="C275" s="299" t="s">
        <v>875</v>
      </c>
      <c r="D275" s="101">
        <v>65.000699999999995</v>
      </c>
      <c r="E275" s="101">
        <v>47.14</v>
      </c>
      <c r="F275" s="137">
        <v>-16.29</v>
      </c>
      <c r="G275" s="137">
        <v>20</v>
      </c>
      <c r="H275" s="132">
        <v>1.61</v>
      </c>
      <c r="I275" s="103">
        <f t="shared" si="18"/>
        <v>12.79</v>
      </c>
      <c r="J275" s="103">
        <f t="shared" si="19"/>
        <v>95.71</v>
      </c>
      <c r="K275" s="290">
        <f>(J276+J275)/2</f>
        <v>95.72</v>
      </c>
      <c r="L275" s="299">
        <f>(J275-J276)*100/K275</f>
        <v>-2.0894274968669298E-2</v>
      </c>
    </row>
    <row r="276" spans="1:12">
      <c r="C276" s="299"/>
      <c r="D276" s="101">
        <v>65.003200000000007</v>
      </c>
      <c r="E276" s="101">
        <v>47.36</v>
      </c>
      <c r="F276" s="137">
        <v>-16.079999999999998</v>
      </c>
      <c r="G276" s="137">
        <v>20</v>
      </c>
      <c r="H276" s="132">
        <v>1.61</v>
      </c>
      <c r="I276" s="103">
        <f t="shared" si="18"/>
        <v>12.79</v>
      </c>
      <c r="J276" s="103">
        <f t="shared" si="19"/>
        <v>95.73</v>
      </c>
      <c r="K276" s="290"/>
      <c r="L276" s="299"/>
    </row>
    <row r="277" spans="1:12">
      <c r="C277" s="299" t="s">
        <v>876</v>
      </c>
      <c r="D277" s="101">
        <v>65.002300000000005</v>
      </c>
      <c r="E277" s="101">
        <v>47.21</v>
      </c>
      <c r="F277" s="137">
        <v>-16.22</v>
      </c>
      <c r="G277" s="137">
        <v>20</v>
      </c>
      <c r="H277" s="132">
        <v>0.80600000000000005</v>
      </c>
      <c r="I277" s="103">
        <f t="shared" si="18"/>
        <v>12.9</v>
      </c>
      <c r="J277" s="103">
        <f t="shared" si="19"/>
        <v>95.71</v>
      </c>
      <c r="K277" s="290">
        <f>(J278+J277)/2</f>
        <v>95.72</v>
      </c>
      <c r="L277" s="299">
        <f>(J277-J278)*100/K277</f>
        <v>-1.0447137484334601E-2</v>
      </c>
    </row>
    <row r="278" spans="1:12">
      <c r="C278" s="299"/>
      <c r="D278" s="101">
        <v>65.000299999999996</v>
      </c>
      <c r="E278" s="101">
        <v>47.25</v>
      </c>
      <c r="F278" s="137">
        <v>-16.190000000000001</v>
      </c>
      <c r="G278" s="137">
        <v>20</v>
      </c>
      <c r="H278" s="132">
        <v>0.80600000000000005</v>
      </c>
      <c r="I278" s="103">
        <f t="shared" si="18"/>
        <v>12.9</v>
      </c>
      <c r="J278" s="103">
        <f t="shared" si="19"/>
        <v>95.72</v>
      </c>
      <c r="K278" s="290"/>
      <c r="L278" s="299"/>
    </row>
    <row r="279" spans="1:12">
      <c r="C279" s="299" t="s">
        <v>877</v>
      </c>
      <c r="D279" s="101">
        <v>65.001599999999996</v>
      </c>
      <c r="E279" s="101">
        <v>47.31</v>
      </c>
      <c r="F279" s="137">
        <v>-15.62</v>
      </c>
      <c r="G279" s="137">
        <v>20</v>
      </c>
      <c r="H279" s="132">
        <v>0.94</v>
      </c>
      <c r="I279" s="103">
        <f t="shared" si="18"/>
        <v>12.88</v>
      </c>
      <c r="J279" s="103">
        <f t="shared" si="19"/>
        <v>94.95</v>
      </c>
      <c r="K279" s="290">
        <f>(J280+J279)/2</f>
        <v>94.97</v>
      </c>
      <c r="L279" s="299">
        <f>(J279-J280)*100/K279</f>
        <v>-3.1588922817733102E-2</v>
      </c>
    </row>
    <row r="280" spans="1:12">
      <c r="C280" s="299"/>
      <c r="D280" s="101">
        <v>65.000100000000003</v>
      </c>
      <c r="E280" s="101">
        <v>47.74</v>
      </c>
      <c r="F280" s="137">
        <v>-15.21</v>
      </c>
      <c r="G280" s="137">
        <v>20</v>
      </c>
      <c r="H280" s="132">
        <v>0.94</v>
      </c>
      <c r="I280" s="103">
        <f t="shared" si="18"/>
        <v>12.88</v>
      </c>
      <c r="J280" s="103">
        <f t="shared" si="19"/>
        <v>94.98</v>
      </c>
      <c r="K280" s="290"/>
      <c r="L280" s="299"/>
    </row>
    <row r="281" spans="1:12">
      <c r="C281" s="299" t="s">
        <v>878</v>
      </c>
      <c r="D281" s="101">
        <v>65.001099999999994</v>
      </c>
      <c r="E281" s="101">
        <v>47.81</v>
      </c>
      <c r="F281" s="137">
        <v>-15.99</v>
      </c>
      <c r="G281" s="137">
        <v>20</v>
      </c>
      <c r="H281" s="132">
        <v>0.92800000000000005</v>
      </c>
      <c r="I281" s="103">
        <f t="shared" si="18"/>
        <v>12.88</v>
      </c>
      <c r="J281" s="103">
        <f t="shared" si="19"/>
        <v>96.27</v>
      </c>
      <c r="K281" s="290">
        <f>(J282+J281)/2</f>
        <v>96.29</v>
      </c>
      <c r="L281" s="299">
        <f>(J281-J282)*100/K281</f>
        <v>-3.11558832692919E-2</v>
      </c>
    </row>
    <row r="282" spans="1:12">
      <c r="C282" s="299"/>
      <c r="D282" s="101">
        <v>65.003100000000003</v>
      </c>
      <c r="E282" s="101">
        <v>47.59</v>
      </c>
      <c r="F282" s="137">
        <v>-16.23</v>
      </c>
      <c r="G282" s="137">
        <v>20</v>
      </c>
      <c r="H282" s="132">
        <v>0.92800000000000005</v>
      </c>
      <c r="I282" s="103">
        <f t="shared" si="18"/>
        <v>12.88</v>
      </c>
      <c r="J282" s="103">
        <f t="shared" si="19"/>
        <v>96.3</v>
      </c>
      <c r="K282" s="290"/>
      <c r="L282" s="299"/>
    </row>
    <row r="283" spans="1:12">
      <c r="C283" s="299" t="s">
        <v>879</v>
      </c>
      <c r="D283" s="101">
        <v>65.001199999999997</v>
      </c>
      <c r="E283" s="101">
        <v>47.1</v>
      </c>
      <c r="F283" s="137">
        <v>-16.989999999999998</v>
      </c>
      <c r="G283" s="137">
        <v>20</v>
      </c>
      <c r="H283" s="132">
        <v>0.94099999999999995</v>
      </c>
      <c r="I283" s="103">
        <f t="shared" si="18"/>
        <v>12.88</v>
      </c>
      <c r="J283" s="103">
        <f t="shared" si="19"/>
        <v>96.7</v>
      </c>
      <c r="K283" s="290">
        <f>(J284+J283)/2</f>
        <v>96.7</v>
      </c>
      <c r="L283" s="299">
        <f>(J283-J284)*100/K283</f>
        <v>0</v>
      </c>
    </row>
    <row r="284" spans="1:12">
      <c r="C284" s="299"/>
      <c r="D284" s="101">
        <v>65.000100000000003</v>
      </c>
      <c r="E284" s="101">
        <v>47.58</v>
      </c>
      <c r="F284" s="137">
        <v>-16.510000000000002</v>
      </c>
      <c r="G284" s="137">
        <v>20</v>
      </c>
      <c r="H284" s="132">
        <v>0.94099999999999995</v>
      </c>
      <c r="I284" s="103">
        <f t="shared" si="18"/>
        <v>12.88</v>
      </c>
      <c r="J284" s="103">
        <f t="shared" si="19"/>
        <v>96.7</v>
      </c>
      <c r="K284" s="290"/>
      <c r="L284" s="299"/>
    </row>
    <row r="285" spans="1:12">
      <c r="C285" s="299" t="s">
        <v>880</v>
      </c>
      <c r="D285" s="101">
        <v>65.001300000000001</v>
      </c>
      <c r="E285" s="101">
        <v>47.88</v>
      </c>
      <c r="F285" s="137">
        <v>-16.36</v>
      </c>
      <c r="G285" s="137">
        <v>20</v>
      </c>
      <c r="H285" s="132">
        <v>1.22</v>
      </c>
      <c r="I285" s="103">
        <f t="shared" si="18"/>
        <v>12.84</v>
      </c>
      <c r="J285" s="103">
        <f t="shared" si="19"/>
        <v>96.93</v>
      </c>
      <c r="K285" s="290">
        <f>(J286+J285)/2</f>
        <v>96.92</v>
      </c>
      <c r="L285" s="299">
        <f>(J285-J286)*100/K285</f>
        <v>3.0953363598845599E-2</v>
      </c>
    </row>
    <row r="286" spans="1:12">
      <c r="C286" s="299"/>
      <c r="D286" s="101">
        <v>65.001400000000004</v>
      </c>
      <c r="E286" s="101">
        <v>47.61</v>
      </c>
      <c r="F286" s="137">
        <v>-16.61</v>
      </c>
      <c r="G286" s="137">
        <v>20</v>
      </c>
      <c r="H286" s="132">
        <v>1.22</v>
      </c>
      <c r="I286" s="103">
        <f t="shared" si="18"/>
        <v>12.84</v>
      </c>
      <c r="J286" s="103">
        <f t="shared" si="19"/>
        <v>96.9</v>
      </c>
      <c r="K286" s="290"/>
      <c r="L286" s="299"/>
    </row>
    <row r="287" spans="1:12">
      <c r="A287" s="101">
        <v>7.3</v>
      </c>
      <c r="C287" s="299" t="s">
        <v>417</v>
      </c>
      <c r="D287" s="101">
        <v>65.001800000000003</v>
      </c>
      <c r="E287" s="101">
        <v>47.28</v>
      </c>
      <c r="F287" s="137">
        <v>-15.05</v>
      </c>
      <c r="G287" s="137">
        <v>20</v>
      </c>
      <c r="H287" s="132">
        <v>1.26</v>
      </c>
      <c r="I287" s="103">
        <f t="shared" si="18"/>
        <v>12.84</v>
      </c>
      <c r="J287" s="103">
        <f t="shared" si="19"/>
        <v>94.05</v>
      </c>
      <c r="K287" s="290">
        <f>(J288+J287)/2</f>
        <v>94.04</v>
      </c>
      <c r="L287" s="299">
        <f>(J287-J288)*100/K287</f>
        <v>3.1901318587836201E-2</v>
      </c>
    </row>
    <row r="288" spans="1:12">
      <c r="C288" s="299"/>
      <c r="D288" s="101">
        <v>65.001199999999997</v>
      </c>
      <c r="E288" s="101">
        <v>47.3</v>
      </c>
      <c r="F288" s="137">
        <v>-15.01</v>
      </c>
      <c r="G288" s="137">
        <v>20</v>
      </c>
      <c r="H288" s="132">
        <v>1.26</v>
      </c>
      <c r="I288" s="103">
        <f t="shared" si="18"/>
        <v>12.84</v>
      </c>
      <c r="J288" s="103">
        <f t="shared" si="19"/>
        <v>94.02</v>
      </c>
      <c r="K288" s="290"/>
      <c r="L288" s="299"/>
    </row>
    <row r="289" spans="1:12">
      <c r="C289" s="299" t="s">
        <v>1170</v>
      </c>
      <c r="D289" s="101">
        <v>65.001900000000006</v>
      </c>
      <c r="E289" s="101">
        <v>44.91</v>
      </c>
      <c r="F289" s="137">
        <v>-14.66</v>
      </c>
      <c r="G289" s="137">
        <v>20</v>
      </c>
      <c r="H289" s="132">
        <v>3.04</v>
      </c>
      <c r="I289" s="103">
        <f t="shared" si="18"/>
        <v>12.6</v>
      </c>
      <c r="J289" s="103">
        <f t="shared" si="19"/>
        <v>89.9</v>
      </c>
      <c r="K289" s="290">
        <f>(J290+J289)/2</f>
        <v>89.92</v>
      </c>
      <c r="L289" s="299">
        <f>(J289-J290)*100/K289</f>
        <v>-3.3362989323844697E-2</v>
      </c>
    </row>
    <row r="290" spans="1:12">
      <c r="C290" s="299"/>
      <c r="D290" s="101">
        <v>65.001199999999997</v>
      </c>
      <c r="E290" s="101">
        <v>44.89</v>
      </c>
      <c r="F290" s="137">
        <v>-14.7</v>
      </c>
      <c r="G290" s="137">
        <v>20</v>
      </c>
      <c r="H290" s="132">
        <v>3.04</v>
      </c>
      <c r="I290" s="103">
        <f t="shared" si="18"/>
        <v>12.6</v>
      </c>
      <c r="J290" s="103">
        <f t="shared" si="19"/>
        <v>89.93</v>
      </c>
      <c r="K290" s="290"/>
      <c r="L290" s="299"/>
    </row>
    <row r="291" spans="1:12">
      <c r="A291" s="101">
        <v>8.8000000000000007</v>
      </c>
      <c r="C291" s="299" t="s">
        <v>1171</v>
      </c>
      <c r="D291" s="101">
        <v>65.003900000000002</v>
      </c>
      <c r="E291" s="101">
        <v>43.53</v>
      </c>
      <c r="F291" s="137">
        <v>-15.06</v>
      </c>
      <c r="G291" s="137">
        <v>20</v>
      </c>
      <c r="H291" s="132">
        <v>5.18</v>
      </c>
      <c r="I291" s="103">
        <f t="shared" si="18"/>
        <v>12.33</v>
      </c>
      <c r="J291" s="103">
        <f t="shared" si="19"/>
        <v>88.43</v>
      </c>
      <c r="K291" s="290">
        <f>(J292+J291)/2</f>
        <v>88.45</v>
      </c>
      <c r="L291" s="299">
        <f>(J291-J292)*100/K291</f>
        <v>-3.39174674957455E-2</v>
      </c>
    </row>
    <row r="292" spans="1:12">
      <c r="C292" s="299"/>
      <c r="D292" s="101">
        <v>65.000600000000006</v>
      </c>
      <c r="E292" s="101">
        <v>43.59</v>
      </c>
      <c r="F292" s="137">
        <v>-15.02</v>
      </c>
      <c r="G292" s="137">
        <v>20</v>
      </c>
      <c r="H292" s="132">
        <v>5.18</v>
      </c>
      <c r="I292" s="103">
        <f t="shared" si="18"/>
        <v>12.33</v>
      </c>
      <c r="J292" s="103">
        <f t="shared" si="19"/>
        <v>88.46</v>
      </c>
      <c r="K292" s="290"/>
      <c r="L292" s="299"/>
    </row>
    <row r="293" spans="1:12">
      <c r="A293" s="101">
        <v>8.31</v>
      </c>
      <c r="C293" s="299" t="s">
        <v>1172</v>
      </c>
      <c r="D293" s="101">
        <v>65.002499999999998</v>
      </c>
      <c r="E293" s="101">
        <v>40.799999999999997</v>
      </c>
      <c r="F293" s="137">
        <v>-15.88</v>
      </c>
      <c r="G293" s="137">
        <v>20</v>
      </c>
      <c r="H293" s="132">
        <v>2.63</v>
      </c>
      <c r="I293" s="103">
        <f t="shared" si="18"/>
        <v>12.66</v>
      </c>
      <c r="J293" s="103">
        <f t="shared" si="19"/>
        <v>85.53</v>
      </c>
      <c r="K293" s="290">
        <f>(J294+J293)/2</f>
        <v>85.53</v>
      </c>
      <c r="L293" s="299">
        <f>(J293-J294)*100/K293</f>
        <v>1.1691804045370201E-2</v>
      </c>
    </row>
    <row r="294" spans="1:12">
      <c r="C294" s="299"/>
      <c r="D294" s="101">
        <v>65.005300000000005</v>
      </c>
      <c r="E294" s="101">
        <v>40.880000000000003</v>
      </c>
      <c r="F294" s="137">
        <v>-15.79</v>
      </c>
      <c r="G294" s="137">
        <v>20</v>
      </c>
      <c r="H294" s="132">
        <v>2.63</v>
      </c>
      <c r="I294" s="103">
        <f t="shared" si="18"/>
        <v>12.66</v>
      </c>
      <c r="J294" s="103">
        <f t="shared" si="19"/>
        <v>85.52</v>
      </c>
      <c r="K294" s="290"/>
      <c r="L294" s="299"/>
    </row>
    <row r="295" spans="1:12">
      <c r="C295" s="299" t="s">
        <v>1173</v>
      </c>
      <c r="D295" s="101">
        <v>65.006200000000007</v>
      </c>
      <c r="E295" s="101">
        <v>43.9</v>
      </c>
      <c r="F295" s="137">
        <v>-12.04</v>
      </c>
      <c r="G295" s="137">
        <v>20</v>
      </c>
      <c r="H295" s="132">
        <v>6.21</v>
      </c>
      <c r="I295" s="103">
        <f t="shared" si="18"/>
        <v>12.19</v>
      </c>
      <c r="J295" s="103">
        <f t="shared" si="19"/>
        <v>84.44</v>
      </c>
      <c r="K295" s="290">
        <f>(J296+J295)/2</f>
        <v>84.43</v>
      </c>
      <c r="L295" s="299">
        <f>(J295-J296)*100/K295</f>
        <v>3.5532393698923498E-2</v>
      </c>
    </row>
    <row r="296" spans="1:12">
      <c r="C296" s="299"/>
      <c r="D296" s="101">
        <v>65.002799999999993</v>
      </c>
      <c r="E296" s="101">
        <v>43.77</v>
      </c>
      <c r="F296" s="137">
        <v>-12.15</v>
      </c>
      <c r="G296" s="137">
        <v>20</v>
      </c>
      <c r="H296" s="132">
        <v>6.21</v>
      </c>
      <c r="I296" s="103">
        <f t="shared" si="18"/>
        <v>12.19</v>
      </c>
      <c r="J296" s="103">
        <f t="shared" si="19"/>
        <v>84.41</v>
      </c>
      <c r="K296" s="290"/>
      <c r="L296" s="299"/>
    </row>
    <row r="297" spans="1:12">
      <c r="C297" s="299" t="s">
        <v>1174</v>
      </c>
      <c r="D297" s="101">
        <v>65.008700000000005</v>
      </c>
      <c r="E297" s="101">
        <v>40.04</v>
      </c>
      <c r="F297" s="137">
        <v>-14.24</v>
      </c>
      <c r="G297" s="137">
        <v>20</v>
      </c>
      <c r="H297" s="132">
        <v>6.99</v>
      </c>
      <c r="I297" s="103">
        <f t="shared" si="18"/>
        <v>12.09</v>
      </c>
      <c r="J297" s="103">
        <f t="shared" si="19"/>
        <v>81.94</v>
      </c>
      <c r="K297" s="290">
        <f>(J298+J297)/2</f>
        <v>81.96</v>
      </c>
      <c r="L297" s="299">
        <f>(J297-J298)*100/K297</f>
        <v>-3.6603221083456698E-2</v>
      </c>
    </row>
    <row r="298" spans="1:12">
      <c r="C298" s="299"/>
      <c r="D298" s="101">
        <v>65.001400000000004</v>
      </c>
      <c r="E298" s="101">
        <v>40</v>
      </c>
      <c r="F298" s="137">
        <v>-14.3</v>
      </c>
      <c r="G298" s="137">
        <v>20</v>
      </c>
      <c r="H298" s="132">
        <v>6.99</v>
      </c>
      <c r="I298" s="103">
        <f t="shared" si="18"/>
        <v>12.09</v>
      </c>
      <c r="J298" s="103">
        <f t="shared" si="19"/>
        <v>81.97</v>
      </c>
      <c r="K298" s="290"/>
      <c r="L298" s="299"/>
    </row>
    <row r="299" spans="1:12">
      <c r="C299" s="299" t="s">
        <v>1175</v>
      </c>
      <c r="D299" s="101">
        <v>65.005300000000005</v>
      </c>
      <c r="E299" s="101">
        <v>35.76</v>
      </c>
      <c r="F299" s="137">
        <v>-13.98</v>
      </c>
      <c r="G299" s="137">
        <v>20</v>
      </c>
      <c r="H299" s="132">
        <v>5.44</v>
      </c>
      <c r="I299" s="103">
        <f t="shared" si="18"/>
        <v>12.29</v>
      </c>
      <c r="J299" s="103">
        <f t="shared" si="19"/>
        <v>75.08</v>
      </c>
      <c r="K299" s="290">
        <f>(J300+J299)/2</f>
        <v>75.069999999999993</v>
      </c>
      <c r="L299" s="299">
        <f>(J299-J300)*100/K299</f>
        <v>3.99627014786215E-2</v>
      </c>
    </row>
    <row r="300" spans="1:12">
      <c r="C300" s="299"/>
      <c r="D300" s="101">
        <v>65.002099999999999</v>
      </c>
      <c r="E300" s="101">
        <v>35.61</v>
      </c>
      <c r="F300" s="137">
        <v>-14.11</v>
      </c>
      <c r="G300" s="137">
        <v>20</v>
      </c>
      <c r="H300" s="132">
        <v>5.44</v>
      </c>
      <c r="I300" s="103">
        <f t="shared" si="18"/>
        <v>12.29</v>
      </c>
      <c r="J300" s="103">
        <f t="shared" si="19"/>
        <v>75.05</v>
      </c>
      <c r="K300" s="290"/>
      <c r="L300" s="299"/>
    </row>
    <row r="301" spans="1:12">
      <c r="C301" s="299" t="s">
        <v>1176</v>
      </c>
      <c r="D301" s="101">
        <v>65.005499999999998</v>
      </c>
      <c r="E301" s="101">
        <v>40.76</v>
      </c>
      <c r="F301" s="137">
        <v>-14.52</v>
      </c>
      <c r="G301" s="137">
        <v>20</v>
      </c>
      <c r="H301" s="132">
        <v>7.05</v>
      </c>
      <c r="I301" s="103">
        <f t="shared" si="18"/>
        <v>12.08</v>
      </c>
      <c r="J301" s="103">
        <f t="shared" si="19"/>
        <v>83.45</v>
      </c>
      <c r="K301" s="290">
        <f>(J302+J301)/2</f>
        <v>83.46</v>
      </c>
      <c r="L301" s="299">
        <f>(J301-J302)*100/K301</f>
        <v>-1.19817876827114E-2</v>
      </c>
    </row>
    <row r="302" spans="1:12">
      <c r="C302" s="299"/>
      <c r="D302" s="101">
        <v>65.001300000000001</v>
      </c>
      <c r="E302" s="101">
        <v>40.72</v>
      </c>
      <c r="F302" s="137">
        <v>-14.57</v>
      </c>
      <c r="G302" s="137">
        <v>20</v>
      </c>
      <c r="H302" s="132">
        <v>7.05</v>
      </c>
      <c r="I302" s="103">
        <f t="shared" si="18"/>
        <v>12.08</v>
      </c>
      <c r="J302" s="103">
        <f t="shared" si="19"/>
        <v>83.46</v>
      </c>
      <c r="K302" s="290"/>
      <c r="L302" s="299"/>
    </row>
    <row r="303" spans="1:12">
      <c r="A303" s="101">
        <v>12.16</v>
      </c>
      <c r="C303" s="299" t="s">
        <v>424</v>
      </c>
      <c r="D303" s="101">
        <v>65.007800000000003</v>
      </c>
      <c r="E303" s="101">
        <v>38.28</v>
      </c>
      <c r="F303" s="101">
        <v>-15.29</v>
      </c>
      <c r="G303" s="101">
        <v>20</v>
      </c>
      <c r="H303" s="132">
        <v>2.54</v>
      </c>
      <c r="I303" s="103">
        <f t="shared" si="18"/>
        <v>12.67</v>
      </c>
      <c r="J303" s="103">
        <f t="shared" si="19"/>
        <v>80.84</v>
      </c>
      <c r="K303" s="290">
        <f>(J304+J303)/2</f>
        <v>80.83</v>
      </c>
      <c r="L303" s="299">
        <f>(J303-J304)*100/K303</f>
        <v>3.7114932574540599E-2</v>
      </c>
    </row>
    <row r="304" spans="1:12">
      <c r="C304" s="299"/>
      <c r="D304" s="101">
        <v>65.003399999999999</v>
      </c>
      <c r="E304" s="101">
        <v>38.22</v>
      </c>
      <c r="F304" s="101">
        <v>-15.33</v>
      </c>
      <c r="G304" s="137">
        <v>20</v>
      </c>
      <c r="H304" s="132">
        <v>2.54</v>
      </c>
      <c r="I304" s="103">
        <f t="shared" si="18"/>
        <v>12.67</v>
      </c>
      <c r="J304" s="103">
        <f t="shared" si="19"/>
        <v>80.81</v>
      </c>
      <c r="K304" s="290"/>
      <c r="L304" s="299"/>
    </row>
    <row r="305" spans="1:15">
      <c r="C305" s="299" t="s">
        <v>425</v>
      </c>
      <c r="D305" s="101">
        <v>65.006799999999998</v>
      </c>
      <c r="E305" s="101">
        <v>38.229999999999997</v>
      </c>
      <c r="F305" s="101">
        <v>-15.35</v>
      </c>
      <c r="G305" s="101">
        <v>20</v>
      </c>
      <c r="H305" s="132">
        <v>4.6100000000000003</v>
      </c>
      <c r="I305" s="103">
        <f t="shared" si="18"/>
        <v>12.4</v>
      </c>
      <c r="J305" s="103">
        <f t="shared" si="19"/>
        <v>80.87</v>
      </c>
      <c r="K305" s="290">
        <f>(J306+J305)/2</f>
        <v>80.86</v>
      </c>
      <c r="L305" s="299">
        <f>(J305-J306)*100/K305</f>
        <v>3.7101162503093199E-2</v>
      </c>
    </row>
    <row r="306" spans="1:15">
      <c r="C306" s="299"/>
      <c r="D306" s="101">
        <v>65.001900000000006</v>
      </c>
      <c r="E306" s="101">
        <v>38.22</v>
      </c>
      <c r="F306" s="101">
        <v>-15.34</v>
      </c>
      <c r="G306" s="137">
        <v>20</v>
      </c>
      <c r="H306" s="132">
        <v>4.6100000000000003</v>
      </c>
      <c r="I306" s="103">
        <f t="shared" si="18"/>
        <v>12.4</v>
      </c>
      <c r="J306" s="103">
        <f t="shared" si="19"/>
        <v>80.84</v>
      </c>
      <c r="K306" s="290"/>
      <c r="L306" s="299"/>
    </row>
    <row r="307" spans="1:15">
      <c r="A307" s="101">
        <v>12.15</v>
      </c>
      <c r="B307" s="101">
        <v>85</v>
      </c>
      <c r="C307" s="299" t="s">
        <v>423</v>
      </c>
      <c r="D307" s="101">
        <v>65.003200000000007</v>
      </c>
      <c r="E307" s="101">
        <v>47.18</v>
      </c>
      <c r="F307" s="101">
        <v>-16.36</v>
      </c>
      <c r="G307" s="101">
        <v>20</v>
      </c>
      <c r="H307" s="101">
        <v>0.96499999999999997</v>
      </c>
      <c r="I307" s="103">
        <f t="shared" si="18"/>
        <v>12.87</v>
      </c>
      <c r="J307" s="103">
        <f t="shared" si="19"/>
        <v>95.87</v>
      </c>
      <c r="K307" s="290">
        <f>(J308+J307)/2</f>
        <v>95.86</v>
      </c>
      <c r="L307" s="299">
        <f>(J307-J308)*100/K307</f>
        <v>3.1295639474234402E-2</v>
      </c>
      <c r="M307" s="101">
        <v>96.72</v>
      </c>
    </row>
    <row r="308" spans="1:15">
      <c r="A308" s="100"/>
      <c r="B308" s="100">
        <v>90</v>
      </c>
      <c r="C308" s="299"/>
      <c r="D308" s="101">
        <v>65.002399999999994</v>
      </c>
      <c r="E308" s="101">
        <v>47.13</v>
      </c>
      <c r="F308" s="101">
        <v>-16.39</v>
      </c>
      <c r="G308" s="137">
        <v>20</v>
      </c>
      <c r="H308" s="101">
        <v>0.96499999999999997</v>
      </c>
      <c r="I308" s="103">
        <f t="shared" si="18"/>
        <v>12.87</v>
      </c>
      <c r="J308" s="103">
        <f t="shared" si="19"/>
        <v>95.84</v>
      </c>
      <c r="K308" s="290"/>
      <c r="L308" s="299"/>
    </row>
    <row r="309" spans="1:15">
      <c r="A309" s="100">
        <v>2.1</v>
      </c>
      <c r="B309" s="100"/>
      <c r="C309" s="299" t="s">
        <v>881</v>
      </c>
      <c r="D309" s="101">
        <v>65.001099999999994</v>
      </c>
      <c r="E309" s="101">
        <v>47.14</v>
      </c>
      <c r="F309" s="101">
        <v>-16.350000000000001</v>
      </c>
      <c r="G309" s="101">
        <v>20</v>
      </c>
      <c r="H309" s="101">
        <v>1.47</v>
      </c>
      <c r="I309" s="103">
        <f t="shared" si="18"/>
        <v>12.81</v>
      </c>
      <c r="J309" s="103">
        <f t="shared" si="19"/>
        <v>95.8</v>
      </c>
      <c r="K309" s="290">
        <f>(J310+J309)/2</f>
        <v>95.82</v>
      </c>
      <c r="L309" s="299">
        <f>(J309-J310)*100/K309</f>
        <v>-3.1308703819663102E-2</v>
      </c>
    </row>
    <row r="310" spans="1:15">
      <c r="B310" s="101">
        <v>85</v>
      </c>
      <c r="C310" s="299"/>
      <c r="D310" s="101">
        <v>65.004099999999994</v>
      </c>
      <c r="E310" s="101">
        <v>47.15</v>
      </c>
      <c r="F310" s="101">
        <v>-16.36</v>
      </c>
      <c r="G310" s="137">
        <v>20</v>
      </c>
      <c r="H310" s="101">
        <v>1.47</v>
      </c>
      <c r="I310" s="103">
        <f t="shared" si="18"/>
        <v>12.81</v>
      </c>
      <c r="J310" s="103">
        <f t="shared" si="19"/>
        <v>95.83</v>
      </c>
      <c r="K310" s="290"/>
      <c r="L310" s="299"/>
    </row>
    <row r="311" spans="1:15">
      <c r="B311" s="101">
        <v>90</v>
      </c>
      <c r="C311" s="299" t="s">
        <v>882</v>
      </c>
      <c r="D311" s="101">
        <v>65.002099999999999</v>
      </c>
      <c r="E311" s="101">
        <v>47.34</v>
      </c>
      <c r="F311" s="101">
        <v>-16.510000000000002</v>
      </c>
      <c r="G311" s="101">
        <v>20</v>
      </c>
      <c r="H311" s="101">
        <v>1.18</v>
      </c>
      <c r="I311" s="103">
        <f t="shared" si="18"/>
        <v>12.85</v>
      </c>
      <c r="J311" s="103">
        <f t="shared" si="19"/>
        <v>96.34</v>
      </c>
      <c r="K311" s="290">
        <f>(J312+J311)/2</f>
        <v>96.35</v>
      </c>
      <c r="L311" s="299">
        <f>(J311-J312)*100/K311</f>
        <v>-2.0757654385050402E-2</v>
      </c>
      <c r="M311" s="101">
        <v>96.35</v>
      </c>
    </row>
    <row r="312" spans="1:15">
      <c r="B312" s="101">
        <v>85</v>
      </c>
      <c r="C312" s="299"/>
      <c r="D312" s="101">
        <v>65.003699999999995</v>
      </c>
      <c r="E312" s="101">
        <v>47.35</v>
      </c>
      <c r="F312" s="101">
        <v>-16.510000000000002</v>
      </c>
      <c r="G312" s="137">
        <v>20</v>
      </c>
      <c r="H312" s="101">
        <v>1.18</v>
      </c>
      <c r="I312" s="103">
        <f t="shared" si="18"/>
        <v>12.85</v>
      </c>
      <c r="J312" s="103">
        <f t="shared" si="19"/>
        <v>96.36</v>
      </c>
      <c r="K312" s="290"/>
      <c r="L312" s="299"/>
    </row>
    <row r="313" spans="1:15">
      <c r="A313" s="100">
        <v>2.14</v>
      </c>
      <c r="B313" s="100">
        <v>90</v>
      </c>
      <c r="C313" s="299" t="s">
        <v>1177</v>
      </c>
      <c r="D313" s="101">
        <v>65.009699999999995</v>
      </c>
      <c r="E313" s="101">
        <v>47.14</v>
      </c>
      <c r="F313" s="101">
        <v>-17.11</v>
      </c>
      <c r="G313" s="101">
        <v>20</v>
      </c>
      <c r="H313" s="101">
        <v>9.7600000000000006E-2</v>
      </c>
      <c r="I313" s="103">
        <f t="shared" si="18"/>
        <v>12.99</v>
      </c>
      <c r="J313" s="103">
        <f t="shared" ref="J313:J318" si="20">200*(E313-F313)/(132.56-0.0794*(13-I313)-0.53*(G313-20))</f>
        <v>96.94</v>
      </c>
      <c r="K313" s="290">
        <f>(J314+J313)/2</f>
        <v>96.96</v>
      </c>
      <c r="L313" s="299">
        <f>(J313-J314)*100/K313</f>
        <v>-3.0940594059407099E-2</v>
      </c>
      <c r="N313" s="101">
        <v>24.79</v>
      </c>
      <c r="O313" s="101">
        <v>91.061000000000007</v>
      </c>
    </row>
    <row r="314" spans="1:15">
      <c r="A314" s="100"/>
      <c r="B314" s="100"/>
      <c r="C314" s="299"/>
      <c r="D314" s="101">
        <v>65.003100000000003</v>
      </c>
      <c r="E314" s="101">
        <v>47.12</v>
      </c>
      <c r="F314" s="101">
        <v>-17.149999999999999</v>
      </c>
      <c r="G314" s="137">
        <v>20</v>
      </c>
      <c r="H314" s="101">
        <v>9.7600000000000006E-2</v>
      </c>
      <c r="I314" s="103">
        <f t="shared" si="18"/>
        <v>12.99</v>
      </c>
      <c r="J314" s="103">
        <f t="shared" si="20"/>
        <v>96.97</v>
      </c>
      <c r="K314" s="290"/>
      <c r="L314" s="299"/>
      <c r="N314" s="101">
        <v>22.66</v>
      </c>
    </row>
    <row r="315" spans="1:15">
      <c r="A315" s="101">
        <v>2.1800000000000002</v>
      </c>
      <c r="B315" s="101">
        <v>85</v>
      </c>
      <c r="C315" s="299" t="s">
        <v>883</v>
      </c>
      <c r="D315" s="101">
        <v>65.001800000000003</v>
      </c>
      <c r="E315" s="101">
        <v>47.15</v>
      </c>
      <c r="F315" s="101">
        <v>-15.18</v>
      </c>
      <c r="G315" s="101">
        <v>20</v>
      </c>
      <c r="H315" s="101">
        <v>1.1100000000000001</v>
      </c>
      <c r="I315" s="103">
        <f t="shared" si="18"/>
        <v>12.86</v>
      </c>
      <c r="J315" s="103">
        <f t="shared" si="20"/>
        <v>94.05</v>
      </c>
      <c r="K315" s="290">
        <f>(J316+J315)/2</f>
        <v>94.06</v>
      </c>
      <c r="L315" s="299">
        <f>(J315-J316)*100/K315</f>
        <v>-1.06315118009835E-2</v>
      </c>
      <c r="N315" s="101">
        <v>3.15</v>
      </c>
      <c r="O315" s="101">
        <v>88.619</v>
      </c>
    </row>
    <row r="316" spans="1:15">
      <c r="B316" s="101">
        <v>90</v>
      </c>
      <c r="C316" s="299"/>
      <c r="D316" s="101">
        <v>65.002200000000002</v>
      </c>
      <c r="E316" s="101">
        <v>47.08</v>
      </c>
      <c r="F316" s="101">
        <v>-15.01</v>
      </c>
      <c r="G316" s="101">
        <v>21</v>
      </c>
      <c r="H316" s="101">
        <v>1.1100000000000001</v>
      </c>
      <c r="I316" s="103">
        <f t="shared" si="18"/>
        <v>12.86</v>
      </c>
      <c r="J316" s="103">
        <f t="shared" si="20"/>
        <v>94.06</v>
      </c>
      <c r="K316" s="290"/>
      <c r="L316" s="299"/>
      <c r="N316" s="101">
        <v>2.71</v>
      </c>
      <c r="O316" s="101">
        <v>92.602999999999994</v>
      </c>
    </row>
    <row r="317" spans="1:15">
      <c r="A317" s="101">
        <v>2.23</v>
      </c>
      <c r="C317" s="299" t="s">
        <v>884</v>
      </c>
      <c r="D317" s="101">
        <v>65.009600000000006</v>
      </c>
      <c r="E317" s="101">
        <v>46.59</v>
      </c>
      <c r="F317" s="101">
        <v>-15.45</v>
      </c>
      <c r="G317" s="101">
        <v>20</v>
      </c>
      <c r="H317" s="101">
        <v>1.26</v>
      </c>
      <c r="I317" s="103">
        <f t="shared" si="18"/>
        <v>12.84</v>
      </c>
      <c r="J317" s="103">
        <f t="shared" si="20"/>
        <v>93.61</v>
      </c>
      <c r="K317" s="290">
        <f>(J318+J317)/2</f>
        <v>93.64</v>
      </c>
      <c r="L317" s="299">
        <f>(J317-J318)*100/K317</f>
        <v>-5.3395984621953399E-2</v>
      </c>
    </row>
    <row r="318" spans="1:15">
      <c r="C318" s="299"/>
      <c r="D318" s="101">
        <v>65.003600000000006</v>
      </c>
      <c r="E318" s="101">
        <v>46.62</v>
      </c>
      <c r="F318" s="101">
        <v>-15.45</v>
      </c>
      <c r="G318" s="101">
        <v>20</v>
      </c>
      <c r="H318" s="101">
        <v>1.26</v>
      </c>
      <c r="I318" s="103">
        <f t="shared" si="18"/>
        <v>12.84</v>
      </c>
      <c r="J318" s="103">
        <f t="shared" si="20"/>
        <v>93.66</v>
      </c>
      <c r="K318" s="290"/>
      <c r="L318" s="299"/>
    </row>
    <row r="319" spans="1:15">
      <c r="A319" s="101">
        <v>3.4</v>
      </c>
      <c r="C319" s="306" t="s">
        <v>885</v>
      </c>
      <c r="D319" s="100">
        <v>65.000799999999998</v>
      </c>
      <c r="E319" s="100">
        <v>47.85</v>
      </c>
      <c r="F319" s="100">
        <v>-15.88</v>
      </c>
      <c r="G319" s="100">
        <v>20</v>
      </c>
      <c r="H319" s="100">
        <v>1.31</v>
      </c>
      <c r="I319" s="135">
        <f t="shared" ref="I319:I382" si="21">13*(100-H319)/100</f>
        <v>12.83</v>
      </c>
      <c r="J319" s="135">
        <f t="shared" ref="J319:J378" si="22">200*(E319-F319)/(132.56-0.0794*(13-I319)-0.53*(G319-20))</f>
        <v>96.16</v>
      </c>
      <c r="K319" s="315">
        <f>(J320+J319)/2</f>
        <v>96.19</v>
      </c>
      <c r="L319" s="306">
        <f>(J319-J320)*100/K319</f>
        <v>-5.1980455348785898E-2</v>
      </c>
      <c r="M319" s="101" t="s">
        <v>399</v>
      </c>
    </row>
    <row r="320" spans="1:15">
      <c r="C320" s="306"/>
      <c r="D320" s="100">
        <v>65.002099999999999</v>
      </c>
      <c r="E320" s="100">
        <v>47.87</v>
      </c>
      <c r="F320" s="100">
        <v>-15.89</v>
      </c>
      <c r="G320" s="100">
        <v>20</v>
      </c>
      <c r="H320" s="100">
        <v>1.31</v>
      </c>
      <c r="I320" s="135">
        <f t="shared" si="21"/>
        <v>12.83</v>
      </c>
      <c r="J320" s="135">
        <f t="shared" si="22"/>
        <v>96.21</v>
      </c>
      <c r="K320" s="315"/>
      <c r="L320" s="306"/>
    </row>
    <row r="321" spans="1:12">
      <c r="C321" s="299" t="s">
        <v>1178</v>
      </c>
      <c r="D321" s="101">
        <v>65.001900000000006</v>
      </c>
      <c r="E321" s="101">
        <v>48.22</v>
      </c>
      <c r="F321" s="101">
        <v>-15.15</v>
      </c>
      <c r="G321" s="101">
        <v>20</v>
      </c>
      <c r="H321" s="101">
        <v>3.5</v>
      </c>
      <c r="I321" s="103">
        <f t="shared" si="21"/>
        <v>12.55</v>
      </c>
      <c r="J321" s="103">
        <f t="shared" si="22"/>
        <v>95.64</v>
      </c>
      <c r="K321" s="290">
        <f>(J322+J321)/2</f>
        <v>95.63</v>
      </c>
      <c r="L321" s="299">
        <f>(J321-J322)*100/K321</f>
        <v>3.13709087106568E-2</v>
      </c>
    </row>
    <row r="322" spans="1:12">
      <c r="C322" s="299"/>
      <c r="D322" s="101">
        <v>65.003200000000007</v>
      </c>
      <c r="E322" s="101">
        <v>48.33</v>
      </c>
      <c r="F322" s="101">
        <v>-15.02</v>
      </c>
      <c r="G322" s="101">
        <v>20</v>
      </c>
      <c r="H322" s="101">
        <v>3.5</v>
      </c>
      <c r="I322" s="103">
        <f t="shared" si="21"/>
        <v>12.55</v>
      </c>
      <c r="J322" s="103">
        <f t="shared" si="22"/>
        <v>95.61</v>
      </c>
      <c r="K322" s="290"/>
      <c r="L322" s="299"/>
    </row>
    <row r="323" spans="1:12">
      <c r="A323" s="101">
        <v>3.8</v>
      </c>
      <c r="C323" s="307" t="s">
        <v>1179</v>
      </c>
      <c r="D323" s="114">
        <v>65.003200000000007</v>
      </c>
      <c r="E323" s="114">
        <v>48.45</v>
      </c>
      <c r="F323" s="114">
        <v>-15.74</v>
      </c>
      <c r="G323" s="114">
        <v>20</v>
      </c>
      <c r="H323" s="114">
        <v>1.49</v>
      </c>
      <c r="I323" s="140">
        <f t="shared" si="21"/>
        <v>12.81</v>
      </c>
      <c r="J323" s="140">
        <f t="shared" si="22"/>
        <v>96.86</v>
      </c>
      <c r="K323" s="316">
        <f>(J324+J323)/2</f>
        <v>96.87</v>
      </c>
      <c r="L323" s="307">
        <f>(J323-J324)*100/K323</f>
        <v>-1.03231134510221E-2</v>
      </c>
    </row>
    <row r="324" spans="1:12">
      <c r="C324" s="307"/>
      <c r="D324" s="114">
        <v>65.002099999999999</v>
      </c>
      <c r="E324" s="114">
        <v>48.16</v>
      </c>
      <c r="F324" s="114">
        <v>-16.04</v>
      </c>
      <c r="G324" s="114">
        <v>20</v>
      </c>
      <c r="H324" s="114">
        <v>1.49</v>
      </c>
      <c r="I324" s="140">
        <f t="shared" si="21"/>
        <v>12.81</v>
      </c>
      <c r="J324" s="140">
        <f t="shared" si="22"/>
        <v>96.87</v>
      </c>
      <c r="K324" s="316"/>
      <c r="L324" s="307"/>
    </row>
    <row r="325" spans="1:12">
      <c r="C325" s="307" t="s">
        <v>1180</v>
      </c>
      <c r="D325" s="114">
        <v>65.005399999999995</v>
      </c>
      <c r="E325" s="114">
        <v>47.88</v>
      </c>
      <c r="F325" s="114">
        <v>-14.52</v>
      </c>
      <c r="G325" s="114">
        <v>20</v>
      </c>
      <c r="H325" s="114">
        <v>2.19</v>
      </c>
      <c r="I325" s="140">
        <f t="shared" si="21"/>
        <v>12.72</v>
      </c>
      <c r="J325" s="140">
        <f t="shared" si="22"/>
        <v>94.16</v>
      </c>
      <c r="K325" s="316">
        <f>(J326+J325)/2</f>
        <v>94.14</v>
      </c>
      <c r="L325" s="307">
        <f>(J325-J326)*100/K325</f>
        <v>4.2489908646688002E-2</v>
      </c>
    </row>
    <row r="326" spans="1:12">
      <c r="C326" s="307"/>
      <c r="D326" s="114">
        <v>65.003500000000003</v>
      </c>
      <c r="E326" s="114">
        <v>47.68</v>
      </c>
      <c r="F326" s="114">
        <v>-14.69</v>
      </c>
      <c r="G326" s="114">
        <v>20</v>
      </c>
      <c r="H326" s="114">
        <v>2.19</v>
      </c>
      <c r="I326" s="140">
        <f t="shared" si="21"/>
        <v>12.72</v>
      </c>
      <c r="J326" s="140">
        <f t="shared" si="22"/>
        <v>94.12</v>
      </c>
      <c r="K326" s="316"/>
      <c r="L326" s="307"/>
    </row>
    <row r="327" spans="1:12">
      <c r="C327" s="299" t="s">
        <v>1181</v>
      </c>
      <c r="D327" s="101">
        <v>65.005300000000005</v>
      </c>
      <c r="E327" s="101">
        <v>47.49</v>
      </c>
      <c r="F327" s="101">
        <v>-15.23</v>
      </c>
      <c r="G327" s="101">
        <v>20</v>
      </c>
      <c r="H327" s="101">
        <v>1.72</v>
      </c>
      <c r="I327" s="103">
        <f t="shared" si="21"/>
        <v>12.78</v>
      </c>
      <c r="J327" s="103">
        <f t="shared" si="22"/>
        <v>94.64</v>
      </c>
      <c r="K327" s="290">
        <f>(J328+J327)/2</f>
        <v>94.66</v>
      </c>
      <c r="L327" s="299">
        <f>(J327-J328)*100/K327</f>
        <v>-3.1692372702304197E-2</v>
      </c>
    </row>
    <row r="328" spans="1:12">
      <c r="C328" s="299"/>
      <c r="D328" s="101">
        <v>65.001499999999993</v>
      </c>
      <c r="E328" s="101">
        <v>47.68</v>
      </c>
      <c r="F328" s="101">
        <v>-15.06</v>
      </c>
      <c r="G328" s="101">
        <v>20</v>
      </c>
      <c r="H328" s="101">
        <v>1.72</v>
      </c>
      <c r="I328" s="103">
        <f t="shared" si="21"/>
        <v>12.78</v>
      </c>
      <c r="J328" s="103">
        <f t="shared" si="22"/>
        <v>94.67</v>
      </c>
      <c r="K328" s="290"/>
      <c r="L328" s="299"/>
    </row>
    <row r="329" spans="1:12">
      <c r="C329" s="299" t="s">
        <v>1182</v>
      </c>
      <c r="D329" s="101">
        <v>65.002300000000005</v>
      </c>
      <c r="E329" s="101">
        <v>46.92</v>
      </c>
      <c r="F329" s="101">
        <v>-15.32</v>
      </c>
      <c r="G329" s="101">
        <v>20</v>
      </c>
      <c r="H329" s="101">
        <v>1.71</v>
      </c>
      <c r="I329" s="103">
        <f t="shared" si="21"/>
        <v>12.78</v>
      </c>
      <c r="J329" s="103">
        <f t="shared" si="22"/>
        <v>93.92</v>
      </c>
      <c r="K329" s="290">
        <f>(J330+J329)/2</f>
        <v>93.94</v>
      </c>
      <c r="L329" s="299">
        <f>(J329-J330)*100/K329</f>
        <v>-3.1935277836918401E-2</v>
      </c>
    </row>
    <row r="330" spans="1:12">
      <c r="C330" s="299"/>
      <c r="D330" s="101">
        <v>65.001900000000006</v>
      </c>
      <c r="E330" s="101">
        <v>46.98</v>
      </c>
      <c r="F330" s="101">
        <v>-15.28</v>
      </c>
      <c r="G330" s="101">
        <v>20</v>
      </c>
      <c r="H330" s="101">
        <v>1.71</v>
      </c>
      <c r="I330" s="103">
        <f t="shared" si="21"/>
        <v>12.78</v>
      </c>
      <c r="J330" s="103">
        <f t="shared" si="22"/>
        <v>93.95</v>
      </c>
      <c r="K330" s="290"/>
      <c r="L330" s="299"/>
    </row>
    <row r="331" spans="1:12">
      <c r="C331" s="299" t="s">
        <v>1183</v>
      </c>
      <c r="D331" s="101">
        <v>65.0017</v>
      </c>
      <c r="E331" s="101">
        <v>48.11</v>
      </c>
      <c r="F331" s="101">
        <v>-15.36</v>
      </c>
      <c r="G331" s="101">
        <v>20</v>
      </c>
      <c r="H331" s="101">
        <v>1.73</v>
      </c>
      <c r="I331" s="103">
        <f t="shared" si="21"/>
        <v>12.78</v>
      </c>
      <c r="J331" s="103">
        <v>96.15</v>
      </c>
      <c r="K331" s="290">
        <f>(J332+J331)/2</f>
        <v>96.15</v>
      </c>
      <c r="L331" s="299">
        <f>(J331-J332)*100/K331</f>
        <v>0</v>
      </c>
    </row>
    <row r="332" spans="1:12">
      <c r="C332" s="299"/>
      <c r="D332" s="101">
        <v>65.004800000000003</v>
      </c>
      <c r="E332" s="101">
        <v>48.3</v>
      </c>
      <c r="F332" s="101">
        <v>-15.19</v>
      </c>
      <c r="G332" s="101">
        <v>20</v>
      </c>
      <c r="H332" s="101">
        <v>1.73</v>
      </c>
      <c r="I332" s="103">
        <v>23.98</v>
      </c>
      <c r="J332" s="103">
        <v>96.15</v>
      </c>
      <c r="K332" s="290"/>
      <c r="L332" s="299"/>
    </row>
    <row r="333" spans="1:12">
      <c r="C333" s="299" t="s">
        <v>1184</v>
      </c>
      <c r="D333" s="101">
        <v>65.009600000000006</v>
      </c>
      <c r="E333" s="101">
        <v>48.85</v>
      </c>
      <c r="F333" s="101">
        <v>-14.74</v>
      </c>
      <c r="G333" s="101">
        <v>20</v>
      </c>
      <c r="H333" s="101">
        <v>1.73</v>
      </c>
      <c r="I333" s="103">
        <f t="shared" si="21"/>
        <v>12.78</v>
      </c>
      <c r="J333" s="103">
        <f t="shared" si="22"/>
        <v>95.95</v>
      </c>
      <c r="K333" s="290">
        <f>(J334+J333)/2</f>
        <v>95.95</v>
      </c>
      <c r="L333" s="299">
        <f>(J333-J334)*100/K333</f>
        <v>1.04220948410684E-2</v>
      </c>
    </row>
    <row r="334" spans="1:12">
      <c r="C334" s="299"/>
      <c r="D334" s="101">
        <v>65.004900000000006</v>
      </c>
      <c r="E334" s="101">
        <v>48.82</v>
      </c>
      <c r="F334" s="101">
        <v>-14.76</v>
      </c>
      <c r="G334" s="101">
        <v>20</v>
      </c>
      <c r="H334" s="101">
        <v>1.73</v>
      </c>
      <c r="I334" s="103">
        <f t="shared" si="21"/>
        <v>12.78</v>
      </c>
      <c r="J334" s="103">
        <f t="shared" si="22"/>
        <v>95.94</v>
      </c>
      <c r="K334" s="290"/>
      <c r="L334" s="299"/>
    </row>
    <row r="335" spans="1:12">
      <c r="C335" s="299" t="s">
        <v>1185</v>
      </c>
      <c r="D335" s="101">
        <v>65.005600000000001</v>
      </c>
      <c r="E335" s="101">
        <v>48.28</v>
      </c>
      <c r="F335" s="101">
        <v>-15.52</v>
      </c>
      <c r="G335" s="101">
        <v>20</v>
      </c>
      <c r="H335" s="101">
        <v>1.74</v>
      </c>
      <c r="I335" s="103">
        <f t="shared" si="21"/>
        <v>12.77</v>
      </c>
      <c r="J335" s="103">
        <f t="shared" si="22"/>
        <v>96.27</v>
      </c>
      <c r="K335" s="290">
        <f>(J336+J335)/2</f>
        <v>96.25</v>
      </c>
      <c r="L335" s="299">
        <f>(J335-J336)*100/K335</f>
        <v>4.1558441558433301E-2</v>
      </c>
    </row>
    <row r="336" spans="1:12">
      <c r="C336" s="299"/>
      <c r="D336" s="101">
        <v>65.001199999999997</v>
      </c>
      <c r="E336" s="101">
        <v>48.33</v>
      </c>
      <c r="F336" s="101">
        <v>-15.44</v>
      </c>
      <c r="G336" s="101">
        <v>20</v>
      </c>
      <c r="H336" s="101">
        <v>1.74</v>
      </c>
      <c r="I336" s="103">
        <f t="shared" si="21"/>
        <v>12.77</v>
      </c>
      <c r="J336" s="103">
        <f t="shared" si="22"/>
        <v>96.23</v>
      </c>
      <c r="K336" s="290"/>
      <c r="L336" s="299"/>
    </row>
    <row r="337" spans="1:12">
      <c r="C337" s="299" t="s">
        <v>1186</v>
      </c>
      <c r="D337" s="101">
        <v>65.009100000000004</v>
      </c>
      <c r="E337" s="101">
        <v>48.91</v>
      </c>
      <c r="F337" s="101">
        <v>-14.28</v>
      </c>
      <c r="G337" s="101">
        <v>20</v>
      </c>
      <c r="H337" s="101">
        <v>1.69</v>
      </c>
      <c r="I337" s="103">
        <f t="shared" si="21"/>
        <v>12.78</v>
      </c>
      <c r="J337" s="103">
        <f t="shared" si="22"/>
        <v>95.35</v>
      </c>
      <c r="K337" s="290">
        <f>(J338+J337)/2</f>
        <v>95.36</v>
      </c>
      <c r="L337" s="299">
        <f>(J337-J338)*100/K337</f>
        <v>-2.0973154362426801E-2</v>
      </c>
    </row>
    <row r="338" spans="1:12">
      <c r="C338" s="299"/>
      <c r="D338" s="101">
        <v>65.001800000000003</v>
      </c>
      <c r="E338" s="101">
        <v>48.78</v>
      </c>
      <c r="F338" s="101">
        <v>-14.42</v>
      </c>
      <c r="G338" s="101">
        <v>20</v>
      </c>
      <c r="H338" s="101">
        <v>1.69</v>
      </c>
      <c r="I338" s="103">
        <f t="shared" si="21"/>
        <v>12.78</v>
      </c>
      <c r="J338" s="103">
        <f t="shared" si="22"/>
        <v>95.37</v>
      </c>
      <c r="K338" s="290"/>
      <c r="L338" s="299"/>
    </row>
    <row r="339" spans="1:12">
      <c r="A339" s="101">
        <v>3.1</v>
      </c>
      <c r="C339" s="299" t="s">
        <v>1187</v>
      </c>
      <c r="D339" s="101">
        <v>65.004900000000006</v>
      </c>
      <c r="E339" s="101">
        <v>39.32</v>
      </c>
      <c r="F339" s="101">
        <v>-15.14</v>
      </c>
      <c r="G339" s="101">
        <v>20</v>
      </c>
      <c r="H339" s="101">
        <v>6.16</v>
      </c>
      <c r="I339" s="103">
        <f t="shared" si="21"/>
        <v>12.2</v>
      </c>
      <c r="J339" s="103">
        <f t="shared" si="22"/>
        <v>82.21</v>
      </c>
      <c r="K339" s="290">
        <f>(J340+J339)/2</f>
        <v>82.2</v>
      </c>
      <c r="L339" s="299">
        <f>(J339-J340)*100/K339</f>
        <v>2.4330900243304199E-2</v>
      </c>
    </row>
    <row r="340" spans="1:12">
      <c r="C340" s="299"/>
      <c r="D340" s="101">
        <v>65.002300000000005</v>
      </c>
      <c r="E340" s="101">
        <v>38.880000000000003</v>
      </c>
      <c r="F340" s="101">
        <v>-15.57</v>
      </c>
      <c r="G340" s="101">
        <v>20</v>
      </c>
      <c r="H340" s="101">
        <v>6.16</v>
      </c>
      <c r="I340" s="103">
        <f t="shared" si="21"/>
        <v>12.2</v>
      </c>
      <c r="J340" s="103">
        <f t="shared" si="22"/>
        <v>82.19</v>
      </c>
      <c r="K340" s="290"/>
      <c r="L340" s="299"/>
    </row>
    <row r="341" spans="1:12">
      <c r="C341" s="299" t="s">
        <v>1188</v>
      </c>
      <c r="D341" s="101">
        <v>65.002300000000005</v>
      </c>
      <c r="E341" s="101">
        <v>34.1</v>
      </c>
      <c r="F341" s="101">
        <v>-15.04</v>
      </c>
      <c r="G341" s="101">
        <v>20</v>
      </c>
      <c r="H341" s="101">
        <v>4.49</v>
      </c>
      <c r="I341" s="103">
        <f t="shared" si="21"/>
        <v>12.42</v>
      </c>
      <c r="J341" s="103">
        <f t="shared" si="22"/>
        <v>74.17</v>
      </c>
      <c r="K341" s="290">
        <f>(J342+J341)/2</f>
        <v>74.180000000000007</v>
      </c>
      <c r="L341" s="299">
        <f>(J341-J342)*100/K341</f>
        <v>-1.34807225667365E-2</v>
      </c>
    </row>
    <row r="342" spans="1:12">
      <c r="C342" s="299"/>
      <c r="D342" s="101">
        <v>65.002499999999998</v>
      </c>
      <c r="E342" s="101">
        <v>34.869999999999997</v>
      </c>
      <c r="F342" s="101">
        <v>-14.28</v>
      </c>
      <c r="G342" s="101">
        <v>20</v>
      </c>
      <c r="H342" s="101">
        <v>4.49</v>
      </c>
      <c r="I342" s="103">
        <f t="shared" si="21"/>
        <v>12.42</v>
      </c>
      <c r="J342" s="103">
        <f t="shared" si="22"/>
        <v>74.180000000000007</v>
      </c>
      <c r="K342" s="290"/>
      <c r="L342" s="299"/>
    </row>
    <row r="343" spans="1:12">
      <c r="C343" s="299" t="s">
        <v>1189</v>
      </c>
      <c r="D343" s="101">
        <v>65.005799999999994</v>
      </c>
      <c r="E343" s="101">
        <v>39.799999999999997</v>
      </c>
      <c r="F343" s="101">
        <v>-14.94</v>
      </c>
      <c r="G343" s="101">
        <v>20</v>
      </c>
      <c r="H343" s="101">
        <v>5.71</v>
      </c>
      <c r="I343" s="103">
        <f t="shared" si="21"/>
        <v>12.26</v>
      </c>
      <c r="J343" s="103">
        <f t="shared" si="22"/>
        <v>82.63</v>
      </c>
      <c r="K343" s="290">
        <f>(J344+J343)/2</f>
        <v>82.64</v>
      </c>
      <c r="L343" s="299">
        <f>(J343-J344)*100/K343</f>
        <v>-1.21006776379539E-2</v>
      </c>
    </row>
    <row r="344" spans="1:12">
      <c r="C344" s="299"/>
      <c r="D344" s="101">
        <v>65.0017</v>
      </c>
      <c r="E344" s="101">
        <v>39.22</v>
      </c>
      <c r="F344" s="101">
        <v>-15.53</v>
      </c>
      <c r="G344" s="101">
        <v>20</v>
      </c>
      <c r="H344" s="101">
        <v>5.71</v>
      </c>
      <c r="I344" s="103">
        <f t="shared" si="21"/>
        <v>12.26</v>
      </c>
      <c r="J344" s="103">
        <f t="shared" si="22"/>
        <v>82.64</v>
      </c>
      <c r="K344" s="290"/>
      <c r="L344" s="299"/>
    </row>
    <row r="345" spans="1:12">
      <c r="C345" s="299" t="s">
        <v>1190</v>
      </c>
      <c r="D345" s="101">
        <v>65.004599999999996</v>
      </c>
      <c r="E345" s="101">
        <v>38.32</v>
      </c>
      <c r="F345" s="101">
        <v>-14.94</v>
      </c>
      <c r="G345" s="101">
        <v>20</v>
      </c>
      <c r="H345" s="101">
        <v>6.47</v>
      </c>
      <c r="I345" s="103">
        <f t="shared" si="21"/>
        <v>12.16</v>
      </c>
      <c r="J345" s="103">
        <f t="shared" si="22"/>
        <v>80.400000000000006</v>
      </c>
      <c r="K345" s="290">
        <f>(J346+J345)/2</f>
        <v>80.39</v>
      </c>
      <c r="L345" s="299">
        <f>(J345-J346)*100/K345</f>
        <v>2.4878716258253799E-2</v>
      </c>
    </row>
    <row r="346" spans="1:12">
      <c r="C346" s="299"/>
      <c r="D346" s="101">
        <v>65.000500000000002</v>
      </c>
      <c r="E346" s="101">
        <v>38.26</v>
      </c>
      <c r="F346" s="101">
        <v>-14.99</v>
      </c>
      <c r="G346" s="101">
        <v>20</v>
      </c>
      <c r="H346" s="101">
        <v>6.47</v>
      </c>
      <c r="I346" s="103">
        <f t="shared" si="21"/>
        <v>12.16</v>
      </c>
      <c r="J346" s="103">
        <f t="shared" si="22"/>
        <v>80.38</v>
      </c>
      <c r="K346" s="290"/>
      <c r="L346" s="299"/>
    </row>
    <row r="347" spans="1:12">
      <c r="C347" s="299" t="s">
        <v>1191</v>
      </c>
      <c r="D347" s="101">
        <v>65.003</v>
      </c>
      <c r="E347" s="101">
        <v>32.1</v>
      </c>
      <c r="F347" s="101">
        <v>-13.74</v>
      </c>
      <c r="G347" s="101">
        <v>20</v>
      </c>
      <c r="H347" s="101">
        <v>4.93</v>
      </c>
      <c r="I347" s="103">
        <f t="shared" si="21"/>
        <v>12.36</v>
      </c>
      <c r="J347" s="103">
        <f t="shared" si="22"/>
        <v>69.19</v>
      </c>
      <c r="K347" s="290">
        <f>(J348+J347)/2</f>
        <v>69.209999999999994</v>
      </c>
      <c r="L347" s="299">
        <f>(J347-J348)*100/K347</f>
        <v>-4.3346337234505303E-2</v>
      </c>
    </row>
    <row r="348" spans="1:12">
      <c r="C348" s="299"/>
      <c r="D348" s="101">
        <v>65.000299999999996</v>
      </c>
      <c r="E348" s="101">
        <v>32.33</v>
      </c>
      <c r="F348" s="101">
        <v>-13.53</v>
      </c>
      <c r="G348" s="101">
        <v>20</v>
      </c>
      <c r="H348" s="101">
        <v>4.93</v>
      </c>
      <c r="I348" s="103">
        <f t="shared" si="21"/>
        <v>12.36</v>
      </c>
      <c r="J348" s="103">
        <f t="shared" si="22"/>
        <v>69.22</v>
      </c>
      <c r="K348" s="290"/>
      <c r="L348" s="299"/>
    </row>
    <row r="349" spans="1:12">
      <c r="A349" s="101">
        <v>3.22</v>
      </c>
      <c r="C349" s="299" t="s">
        <v>1192</v>
      </c>
      <c r="D349" s="101">
        <v>65.002200000000002</v>
      </c>
      <c r="E349" s="101">
        <v>46.51</v>
      </c>
      <c r="F349" s="101">
        <v>-13.09</v>
      </c>
      <c r="G349" s="101">
        <v>20</v>
      </c>
      <c r="H349" s="101">
        <v>3.64</v>
      </c>
      <c r="I349" s="103">
        <f t="shared" si="21"/>
        <v>12.53</v>
      </c>
      <c r="J349" s="103">
        <f t="shared" si="22"/>
        <v>89.95</v>
      </c>
      <c r="K349" s="290">
        <f>(J350+J349)/2</f>
        <v>89.94</v>
      </c>
      <c r="L349" s="299">
        <f>(J349-J350)*100/K349</f>
        <v>3.3355570380254801E-2</v>
      </c>
    </row>
    <row r="350" spans="1:12">
      <c r="C350" s="299"/>
      <c r="D350" s="101">
        <v>65.001900000000006</v>
      </c>
      <c r="E350" s="101">
        <v>46.5</v>
      </c>
      <c r="F350" s="101">
        <v>-13.08</v>
      </c>
      <c r="G350" s="101">
        <v>20</v>
      </c>
      <c r="H350" s="101">
        <v>3.64</v>
      </c>
      <c r="I350" s="103">
        <f t="shared" si="21"/>
        <v>12.53</v>
      </c>
      <c r="J350" s="103">
        <f t="shared" si="22"/>
        <v>89.92</v>
      </c>
      <c r="K350" s="290"/>
      <c r="L350" s="299"/>
    </row>
    <row r="351" spans="1:12">
      <c r="C351" s="299" t="s">
        <v>1193</v>
      </c>
      <c r="D351" s="101">
        <v>65.001800000000003</v>
      </c>
      <c r="E351" s="101">
        <v>37.46</v>
      </c>
      <c r="F351" s="101">
        <v>-14.89</v>
      </c>
      <c r="G351" s="101">
        <v>20</v>
      </c>
      <c r="H351" s="101">
        <v>6.21</v>
      </c>
      <c r="I351" s="103">
        <f t="shared" si="21"/>
        <v>12.19</v>
      </c>
      <c r="J351" s="103">
        <f t="shared" si="22"/>
        <v>79.02</v>
      </c>
      <c r="K351" s="290">
        <f>(J352+J351)/2</f>
        <v>79.040000000000006</v>
      </c>
      <c r="L351" s="299">
        <f>(J351-J352)*100/K351</f>
        <v>-3.7955465587046003E-2</v>
      </c>
    </row>
    <row r="352" spans="1:12">
      <c r="C352" s="299"/>
      <c r="D352" s="101">
        <v>65.003699999999995</v>
      </c>
      <c r="E352" s="101">
        <v>37.49</v>
      </c>
      <c r="F352" s="101">
        <v>-14.88</v>
      </c>
      <c r="G352" s="101">
        <v>20</v>
      </c>
      <c r="H352" s="101">
        <v>6.21</v>
      </c>
      <c r="I352" s="103">
        <f t="shared" si="21"/>
        <v>12.19</v>
      </c>
      <c r="J352" s="103">
        <f t="shared" si="22"/>
        <v>79.05</v>
      </c>
      <c r="K352" s="290"/>
      <c r="L352" s="299"/>
    </row>
    <row r="353" spans="1:12">
      <c r="C353" s="299" t="s">
        <v>886</v>
      </c>
      <c r="D353" s="101">
        <v>65.001000000000005</v>
      </c>
      <c r="E353" s="101">
        <v>48.3</v>
      </c>
      <c r="F353" s="101">
        <v>-15.46</v>
      </c>
      <c r="G353" s="101">
        <v>20</v>
      </c>
      <c r="H353" s="101">
        <v>1.19</v>
      </c>
      <c r="I353" s="103">
        <f t="shared" si="21"/>
        <v>12.85</v>
      </c>
      <c r="J353" s="103">
        <f t="shared" si="22"/>
        <v>96.21</v>
      </c>
      <c r="K353" s="290">
        <f>(J354+J353)/2</f>
        <v>96.23</v>
      </c>
      <c r="L353" s="299">
        <f>(J353-J354)*100/K353</f>
        <v>-3.1175309155150301E-2</v>
      </c>
    </row>
    <row r="354" spans="1:12">
      <c r="C354" s="299"/>
      <c r="D354" s="101">
        <v>65.003699999999995</v>
      </c>
      <c r="E354" s="101">
        <v>48.32</v>
      </c>
      <c r="F354" s="101">
        <v>-15.46</v>
      </c>
      <c r="G354" s="101">
        <v>20</v>
      </c>
      <c r="H354" s="101">
        <v>1.19</v>
      </c>
      <c r="I354" s="103">
        <f t="shared" si="21"/>
        <v>12.85</v>
      </c>
      <c r="J354" s="103">
        <f t="shared" si="22"/>
        <v>96.24</v>
      </c>
      <c r="K354" s="290"/>
      <c r="L354" s="299"/>
    </row>
    <row r="355" spans="1:12">
      <c r="C355" s="299" t="s">
        <v>1194</v>
      </c>
      <c r="D355" s="101">
        <v>65.003100000000003</v>
      </c>
      <c r="E355" s="101">
        <v>46.54</v>
      </c>
      <c r="F355" s="101">
        <v>-15.77</v>
      </c>
      <c r="G355" s="101">
        <v>20</v>
      </c>
      <c r="H355" s="101">
        <v>3.5</v>
      </c>
      <c r="I355" s="103">
        <f t="shared" si="21"/>
        <v>12.55</v>
      </c>
      <c r="J355" s="103">
        <f t="shared" si="22"/>
        <v>94.04</v>
      </c>
      <c r="K355" s="290">
        <f>(J356+J355)/2</f>
        <v>94.06</v>
      </c>
      <c r="L355" s="299">
        <f>(J355-J356)*100/K355</f>
        <v>-3.18945354029204E-2</v>
      </c>
    </row>
    <row r="356" spans="1:12">
      <c r="C356" s="299"/>
      <c r="D356" s="101">
        <v>65.001199999999997</v>
      </c>
      <c r="E356" s="101">
        <v>46.58</v>
      </c>
      <c r="F356" s="101">
        <v>-15.75</v>
      </c>
      <c r="G356" s="101">
        <v>20</v>
      </c>
      <c r="H356" s="101">
        <v>3.5</v>
      </c>
      <c r="I356" s="103">
        <f t="shared" si="21"/>
        <v>12.55</v>
      </c>
      <c r="J356" s="103">
        <f t="shared" si="22"/>
        <v>94.07</v>
      </c>
      <c r="K356" s="290"/>
      <c r="L356" s="299"/>
    </row>
    <row r="357" spans="1:12">
      <c r="A357" s="101">
        <v>3.28</v>
      </c>
      <c r="C357" s="299" t="s">
        <v>1195</v>
      </c>
      <c r="D357" s="101">
        <v>65.002200000000002</v>
      </c>
      <c r="E357" s="101">
        <v>36.85</v>
      </c>
      <c r="F357" s="137">
        <v>-15.85</v>
      </c>
      <c r="G357" s="101">
        <v>20</v>
      </c>
      <c r="H357" s="101">
        <v>4.08</v>
      </c>
      <c r="I357" s="103">
        <f t="shared" si="21"/>
        <v>12.47</v>
      </c>
      <c r="J357" s="103">
        <f t="shared" si="22"/>
        <v>79.540000000000006</v>
      </c>
      <c r="K357" s="290">
        <f>(J358+J357)/2</f>
        <v>79.56</v>
      </c>
      <c r="L357" s="299">
        <f>(J357-J358)*100/K357</f>
        <v>-3.77073906485507E-2</v>
      </c>
    </row>
    <row r="358" spans="1:12">
      <c r="C358" s="299"/>
      <c r="D358" s="101">
        <v>65.002099999999999</v>
      </c>
      <c r="E358" s="101">
        <v>36.83</v>
      </c>
      <c r="F358" s="137">
        <v>-15.89</v>
      </c>
      <c r="G358" s="101">
        <v>20</v>
      </c>
      <c r="H358" s="101">
        <v>4.08</v>
      </c>
      <c r="I358" s="103">
        <f t="shared" si="21"/>
        <v>12.47</v>
      </c>
      <c r="J358" s="103">
        <f t="shared" si="22"/>
        <v>79.569999999999993</v>
      </c>
      <c r="K358" s="290"/>
      <c r="L358" s="299"/>
    </row>
    <row r="359" spans="1:12">
      <c r="C359" s="299" t="s">
        <v>1196</v>
      </c>
      <c r="D359" s="101">
        <v>65.003600000000006</v>
      </c>
      <c r="E359" s="101">
        <v>40.33</v>
      </c>
      <c r="F359" s="101">
        <v>-13.74</v>
      </c>
      <c r="G359" s="101">
        <v>20</v>
      </c>
      <c r="H359" s="101">
        <v>2.84</v>
      </c>
      <c r="I359" s="103">
        <f t="shared" si="21"/>
        <v>12.63</v>
      </c>
      <c r="J359" s="103">
        <f t="shared" si="22"/>
        <v>81.599999999999994</v>
      </c>
      <c r="K359" s="290">
        <f>(J360+J359)/2</f>
        <v>81.62</v>
      </c>
      <c r="L359" s="299">
        <f>(J359-J360)*100/K359</f>
        <v>-4.9007596177415201E-2</v>
      </c>
    </row>
    <row r="360" spans="1:12">
      <c r="C360" s="299"/>
      <c r="D360" s="101">
        <v>65.004800000000003</v>
      </c>
      <c r="E360" s="101">
        <v>40.35</v>
      </c>
      <c r="F360" s="101">
        <v>-13.75</v>
      </c>
      <c r="G360" s="101">
        <v>20</v>
      </c>
      <c r="H360" s="101">
        <v>2.84</v>
      </c>
      <c r="I360" s="103">
        <f t="shared" si="21"/>
        <v>12.63</v>
      </c>
      <c r="J360" s="103">
        <f t="shared" si="22"/>
        <v>81.64</v>
      </c>
      <c r="K360" s="290"/>
      <c r="L360" s="299"/>
    </row>
    <row r="361" spans="1:12">
      <c r="C361" s="299" t="s">
        <v>1197</v>
      </c>
      <c r="D361" s="101">
        <v>65.001199999999997</v>
      </c>
      <c r="E361" s="101">
        <v>39.380000000000003</v>
      </c>
      <c r="F361" s="101">
        <v>-13.88</v>
      </c>
      <c r="G361" s="101">
        <v>20</v>
      </c>
      <c r="H361" s="101">
        <v>1.75</v>
      </c>
      <c r="I361" s="103">
        <f t="shared" si="21"/>
        <v>12.77</v>
      </c>
      <c r="J361" s="103">
        <f t="shared" si="22"/>
        <v>80.37</v>
      </c>
      <c r="K361" s="290">
        <f>(J362+J361)/2</f>
        <v>80.38</v>
      </c>
      <c r="L361" s="299">
        <f>(J361-J362)*100/K361</f>
        <v>-1.2440905697923501E-2</v>
      </c>
    </row>
    <row r="362" spans="1:12">
      <c r="C362" s="299"/>
      <c r="D362" s="101">
        <v>65.008499999999998</v>
      </c>
      <c r="E362" s="101">
        <v>39.42</v>
      </c>
      <c r="F362" s="101">
        <v>-13.85</v>
      </c>
      <c r="G362" s="101">
        <v>20</v>
      </c>
      <c r="H362" s="101">
        <v>1.75</v>
      </c>
      <c r="I362" s="103">
        <f t="shared" si="21"/>
        <v>12.77</v>
      </c>
      <c r="J362" s="103">
        <f t="shared" si="22"/>
        <v>80.38</v>
      </c>
      <c r="K362" s="290"/>
      <c r="L362" s="299"/>
    </row>
    <row r="363" spans="1:12">
      <c r="C363" s="299" t="s">
        <v>1198</v>
      </c>
      <c r="D363" s="101">
        <v>65.006200000000007</v>
      </c>
      <c r="E363" s="101">
        <v>39.979999999999997</v>
      </c>
      <c r="F363" s="101">
        <v>-13.58</v>
      </c>
      <c r="G363" s="101">
        <v>20</v>
      </c>
      <c r="H363" s="101">
        <v>2.4900000000000002</v>
      </c>
      <c r="I363" s="103">
        <f t="shared" si="21"/>
        <v>12.68</v>
      </c>
      <c r="J363" s="103">
        <f t="shared" si="22"/>
        <v>80.819999999999993</v>
      </c>
      <c r="K363" s="290">
        <f>(J364+J363)/2</f>
        <v>80.84</v>
      </c>
      <c r="L363" s="299">
        <f>(J363-J364)*100/K363</f>
        <v>-3.7110341415142398E-2</v>
      </c>
    </row>
    <row r="364" spans="1:12">
      <c r="C364" s="299"/>
      <c r="D364" s="101">
        <v>65.003299999999996</v>
      </c>
      <c r="E364" s="101">
        <v>39.89</v>
      </c>
      <c r="F364" s="101">
        <v>-13.69</v>
      </c>
      <c r="G364" s="101">
        <v>20</v>
      </c>
      <c r="H364" s="101">
        <v>2.4900000000000002</v>
      </c>
      <c r="I364" s="103">
        <f t="shared" si="21"/>
        <v>12.68</v>
      </c>
      <c r="J364" s="103">
        <f t="shared" si="22"/>
        <v>80.849999999999994</v>
      </c>
      <c r="K364" s="290"/>
      <c r="L364" s="299"/>
    </row>
    <row r="365" spans="1:12">
      <c r="C365" s="299" t="s">
        <v>1199</v>
      </c>
      <c r="D365" s="101">
        <v>65.005799999999994</v>
      </c>
      <c r="E365" s="101">
        <v>41.58</v>
      </c>
      <c r="F365" s="101">
        <v>-14.28</v>
      </c>
      <c r="G365" s="101">
        <v>20</v>
      </c>
      <c r="H365" s="101">
        <v>5.07</v>
      </c>
      <c r="I365" s="103">
        <f t="shared" si="21"/>
        <v>12.34</v>
      </c>
      <c r="J365" s="103">
        <f t="shared" si="22"/>
        <v>84.31</v>
      </c>
      <c r="K365" s="290">
        <f>(J366+J365)/2</f>
        <v>84.3</v>
      </c>
      <c r="L365" s="299">
        <f>(J365-J366)*100/K365</f>
        <v>3.5587188612101001E-2</v>
      </c>
    </row>
    <row r="366" spans="1:12">
      <c r="C366" s="299"/>
      <c r="D366" s="101">
        <v>65.001599999999996</v>
      </c>
      <c r="E366" s="101">
        <v>41.52</v>
      </c>
      <c r="F366" s="101">
        <v>-14.32</v>
      </c>
      <c r="G366" s="101">
        <v>20</v>
      </c>
      <c r="H366" s="101">
        <v>5.07</v>
      </c>
      <c r="I366" s="103">
        <f t="shared" si="21"/>
        <v>12.34</v>
      </c>
      <c r="J366" s="103">
        <f t="shared" si="22"/>
        <v>84.28</v>
      </c>
      <c r="K366" s="290"/>
      <c r="L366" s="299"/>
    </row>
    <row r="367" spans="1:12">
      <c r="C367" s="299" t="s">
        <v>1200</v>
      </c>
      <c r="D367" s="101">
        <v>65.002899999999997</v>
      </c>
      <c r="E367" s="101">
        <v>40.44</v>
      </c>
      <c r="F367" s="101">
        <v>-13.73</v>
      </c>
      <c r="G367" s="101">
        <v>20</v>
      </c>
      <c r="H367" s="101">
        <v>4.55</v>
      </c>
      <c r="I367" s="103">
        <f t="shared" si="21"/>
        <v>12.41</v>
      </c>
      <c r="J367" s="103">
        <f t="shared" si="22"/>
        <v>81.760000000000005</v>
      </c>
      <c r="K367" s="290">
        <f>(J368+J367)/2</f>
        <v>81.77</v>
      </c>
      <c r="L367" s="299">
        <f>(J367-J368)*100/K367</f>
        <v>-1.2229423994118801E-2</v>
      </c>
    </row>
    <row r="368" spans="1:12">
      <c r="C368" s="299"/>
      <c r="D368" s="101">
        <v>65.002899999999997</v>
      </c>
      <c r="E368" s="101">
        <v>40.4</v>
      </c>
      <c r="F368" s="101">
        <v>-13.78</v>
      </c>
      <c r="G368" s="101">
        <v>20</v>
      </c>
      <c r="H368" s="101">
        <v>4.55</v>
      </c>
      <c r="I368" s="103">
        <f t="shared" si="21"/>
        <v>12.41</v>
      </c>
      <c r="J368" s="103">
        <f t="shared" si="22"/>
        <v>81.77</v>
      </c>
      <c r="K368" s="290"/>
      <c r="L368" s="299"/>
    </row>
    <row r="369" spans="1:12">
      <c r="C369" s="299" t="s">
        <v>1201</v>
      </c>
      <c r="D369" s="101">
        <v>65.003699999999995</v>
      </c>
      <c r="E369" s="101">
        <v>33.22</v>
      </c>
      <c r="F369" s="101">
        <v>-15.02</v>
      </c>
      <c r="G369" s="101">
        <v>20</v>
      </c>
      <c r="H369" s="101">
        <v>4.37</v>
      </c>
      <c r="I369" s="103">
        <f t="shared" si="21"/>
        <v>12.43</v>
      </c>
      <c r="J369" s="103">
        <f t="shared" si="22"/>
        <v>72.81</v>
      </c>
      <c r="K369" s="290">
        <f>(J370+J369)/2</f>
        <v>72.83</v>
      </c>
      <c r="L369" s="299">
        <f>(J369-J370)*100/K369</f>
        <v>-4.1191816559111798E-2</v>
      </c>
    </row>
    <row r="370" spans="1:12">
      <c r="C370" s="299"/>
      <c r="D370" s="101">
        <v>65.003900000000002</v>
      </c>
      <c r="E370" s="101">
        <v>33.270000000000003</v>
      </c>
      <c r="F370" s="101">
        <v>-14.99</v>
      </c>
      <c r="G370" s="101">
        <v>20</v>
      </c>
      <c r="H370" s="101">
        <v>4.37</v>
      </c>
      <c r="I370" s="103">
        <f t="shared" si="21"/>
        <v>12.43</v>
      </c>
      <c r="J370" s="103">
        <f t="shared" si="22"/>
        <v>72.84</v>
      </c>
      <c r="K370" s="290"/>
      <c r="L370" s="299"/>
    </row>
    <row r="371" spans="1:12">
      <c r="C371" s="299" t="s">
        <v>1202</v>
      </c>
      <c r="D371" s="101">
        <v>65.002099999999999</v>
      </c>
      <c r="E371" s="101">
        <v>34.21</v>
      </c>
      <c r="F371" s="101">
        <v>-15.05</v>
      </c>
      <c r="G371" s="101">
        <v>20</v>
      </c>
      <c r="H371" s="101">
        <v>4.54</v>
      </c>
      <c r="I371" s="103">
        <f t="shared" si="21"/>
        <v>12.41</v>
      </c>
      <c r="J371" s="103">
        <f t="shared" si="22"/>
        <v>74.349999999999994</v>
      </c>
      <c r="K371" s="290">
        <f>(J372+J371)/2</f>
        <v>74.34</v>
      </c>
      <c r="L371" s="299">
        <f>(J371-J372)*100/K371</f>
        <v>2.69034167339199E-2</v>
      </c>
    </row>
    <row r="372" spans="1:12">
      <c r="C372" s="299"/>
      <c r="D372" s="101">
        <v>65.0047</v>
      </c>
      <c r="E372" s="101">
        <v>34.36</v>
      </c>
      <c r="F372" s="101">
        <v>-14.89</v>
      </c>
      <c r="G372" s="101">
        <v>20</v>
      </c>
      <c r="H372" s="101">
        <v>4.54</v>
      </c>
      <c r="I372" s="103">
        <f t="shared" si="21"/>
        <v>12.41</v>
      </c>
      <c r="J372" s="103">
        <f t="shared" si="22"/>
        <v>74.33</v>
      </c>
      <c r="K372" s="290"/>
      <c r="L372" s="299"/>
    </row>
    <row r="373" spans="1:12">
      <c r="C373" s="299" t="s">
        <v>1203</v>
      </c>
      <c r="D373" s="101">
        <v>65.004800000000003</v>
      </c>
      <c r="E373" s="101">
        <v>47.29</v>
      </c>
      <c r="F373" s="101">
        <v>-15.33</v>
      </c>
      <c r="G373" s="101">
        <v>20</v>
      </c>
      <c r="H373" s="101">
        <v>2.9</v>
      </c>
      <c r="I373" s="103">
        <f t="shared" si="21"/>
        <v>12.62</v>
      </c>
      <c r="J373" s="103">
        <f t="shared" si="22"/>
        <v>94.5</v>
      </c>
      <c r="K373" s="290">
        <f>(J374+J373)/2</f>
        <v>94.52</v>
      </c>
      <c r="L373" s="299">
        <f>(J373-J374)*100/K373</f>
        <v>-3.1739314430809497E-2</v>
      </c>
    </row>
    <row r="374" spans="1:12">
      <c r="C374" s="299"/>
      <c r="D374" s="101">
        <v>65.001900000000006</v>
      </c>
      <c r="E374" s="101">
        <v>47.48</v>
      </c>
      <c r="F374" s="101">
        <v>-15.16</v>
      </c>
      <c r="G374" s="101">
        <v>20</v>
      </c>
      <c r="H374" s="101">
        <v>2.9</v>
      </c>
      <c r="I374" s="103">
        <f t="shared" si="21"/>
        <v>12.62</v>
      </c>
      <c r="J374" s="103">
        <f t="shared" si="22"/>
        <v>94.53</v>
      </c>
      <c r="K374" s="290"/>
      <c r="L374" s="299"/>
    </row>
    <row r="375" spans="1:12">
      <c r="A375" s="101">
        <v>3.3</v>
      </c>
      <c r="C375" s="299" t="s">
        <v>888</v>
      </c>
      <c r="D375" s="101">
        <v>65.002200000000002</v>
      </c>
      <c r="E375" s="101">
        <v>48.33</v>
      </c>
      <c r="F375" s="101">
        <v>-15.22</v>
      </c>
      <c r="G375" s="101">
        <v>20</v>
      </c>
      <c r="H375" s="101">
        <v>1.25</v>
      </c>
      <c r="I375" s="103">
        <f t="shared" si="21"/>
        <v>12.84</v>
      </c>
      <c r="J375" s="103">
        <f t="shared" si="22"/>
        <v>95.89</v>
      </c>
      <c r="K375" s="290">
        <f>(J376+J375)/2</f>
        <v>95.9</v>
      </c>
      <c r="L375" s="299">
        <f>(J375-J376)*100/K375</f>
        <v>-2.08550573514036E-2</v>
      </c>
    </row>
    <row r="376" spans="1:12">
      <c r="C376" s="299"/>
      <c r="D376" s="101">
        <v>65.004099999999994</v>
      </c>
      <c r="E376" s="101">
        <v>48.35</v>
      </c>
      <c r="F376" s="101">
        <v>-15.21</v>
      </c>
      <c r="G376" s="101">
        <v>20</v>
      </c>
      <c r="H376" s="101">
        <v>1.25</v>
      </c>
      <c r="I376" s="103">
        <f t="shared" si="21"/>
        <v>12.84</v>
      </c>
      <c r="J376" s="103">
        <f t="shared" si="22"/>
        <v>95.91</v>
      </c>
      <c r="K376" s="290"/>
      <c r="L376" s="299"/>
    </row>
    <row r="377" spans="1:12">
      <c r="A377" s="101">
        <v>4.4000000000000004</v>
      </c>
      <c r="C377" s="299" t="s">
        <v>889</v>
      </c>
      <c r="D377" s="101">
        <v>65.003399999999999</v>
      </c>
      <c r="E377" s="101">
        <v>48.25</v>
      </c>
      <c r="F377" s="101">
        <v>-15.52</v>
      </c>
      <c r="G377" s="101">
        <v>20</v>
      </c>
      <c r="H377" s="101">
        <v>1.1399999999999999</v>
      </c>
      <c r="I377" s="103">
        <f t="shared" si="21"/>
        <v>12.85</v>
      </c>
      <c r="J377" s="103">
        <f t="shared" si="22"/>
        <v>96.22</v>
      </c>
      <c r="K377" s="290">
        <f>(J378+J377)/2</f>
        <v>96.25</v>
      </c>
      <c r="L377" s="299">
        <f>(J377-J378)*100/K377</f>
        <v>-5.1948051948049002E-2</v>
      </c>
    </row>
    <row r="378" spans="1:12">
      <c r="C378" s="299"/>
      <c r="D378" s="101">
        <v>65.008499999999998</v>
      </c>
      <c r="E378" s="101">
        <v>48.36</v>
      </c>
      <c r="F378" s="101">
        <v>-15.44</v>
      </c>
      <c r="G378" s="101">
        <v>20</v>
      </c>
      <c r="H378" s="101">
        <v>1.1399999999999999</v>
      </c>
      <c r="I378" s="103">
        <f t="shared" si="21"/>
        <v>12.85</v>
      </c>
      <c r="J378" s="103">
        <f t="shared" si="22"/>
        <v>96.27</v>
      </c>
      <c r="K378" s="290"/>
      <c r="L378" s="299"/>
    </row>
    <row r="379" spans="1:12">
      <c r="A379" s="101">
        <v>4.1399999999999997</v>
      </c>
      <c r="C379" s="307" t="s">
        <v>890</v>
      </c>
      <c r="D379" s="114">
        <v>65.000900000000001</v>
      </c>
      <c r="E379" s="114">
        <v>48.6</v>
      </c>
      <c r="F379" s="114">
        <v>-15.17</v>
      </c>
      <c r="G379" s="114">
        <v>20</v>
      </c>
      <c r="H379" s="114">
        <v>1.04</v>
      </c>
      <c r="I379" s="140">
        <f t="shared" si="21"/>
        <v>12.86</v>
      </c>
      <c r="J379" s="140">
        <f t="shared" ref="J379:J392" si="23">200*(E379-F379)/(132.56-0.0794*(13-I379)-0.53*(G379-20))</f>
        <v>96.22</v>
      </c>
      <c r="K379" s="316">
        <f>(J380+J379)/2</f>
        <v>96.2</v>
      </c>
      <c r="L379" s="307">
        <f>(J379-J380)*100/K379</f>
        <v>4.1580041580033297E-2</v>
      </c>
    </row>
    <row r="380" spans="1:12">
      <c r="C380" s="307"/>
      <c r="D380" s="114">
        <v>65.002200000000002</v>
      </c>
      <c r="E380" s="114">
        <v>48.52</v>
      </c>
      <c r="F380" s="114">
        <v>-15.22</v>
      </c>
      <c r="G380" s="114">
        <v>20</v>
      </c>
      <c r="H380" s="114">
        <v>1.04</v>
      </c>
      <c r="I380" s="140">
        <f t="shared" si="21"/>
        <v>12.86</v>
      </c>
      <c r="J380" s="140">
        <f t="shared" si="23"/>
        <v>96.18</v>
      </c>
      <c r="K380" s="316"/>
      <c r="L380" s="307"/>
    </row>
    <row r="381" spans="1:12">
      <c r="C381" s="307" t="s">
        <v>891</v>
      </c>
      <c r="D381" s="114">
        <v>65.000699999999995</v>
      </c>
      <c r="E381" s="114">
        <v>48.32</v>
      </c>
      <c r="F381" s="114">
        <v>-15.37</v>
      </c>
      <c r="G381" s="114">
        <v>20</v>
      </c>
      <c r="H381" s="114">
        <v>1.37</v>
      </c>
      <c r="I381" s="140">
        <f t="shared" si="21"/>
        <v>12.82</v>
      </c>
      <c r="J381" s="140">
        <f t="shared" si="23"/>
        <v>96.1</v>
      </c>
      <c r="K381" s="316">
        <f>(J382+J381)/2</f>
        <v>96.09</v>
      </c>
      <c r="L381" s="307">
        <f>(J381-J382)*100/K381</f>
        <v>3.1220730565096399E-2</v>
      </c>
    </row>
    <row r="382" spans="1:12">
      <c r="C382" s="307"/>
      <c r="D382" s="114">
        <v>65.002200000000002</v>
      </c>
      <c r="E382" s="114">
        <v>48.11</v>
      </c>
      <c r="F382" s="114">
        <v>-15.56</v>
      </c>
      <c r="G382" s="114">
        <v>20</v>
      </c>
      <c r="H382" s="114">
        <v>1.37</v>
      </c>
      <c r="I382" s="140">
        <f t="shared" si="21"/>
        <v>12.82</v>
      </c>
      <c r="J382" s="140">
        <f t="shared" si="23"/>
        <v>96.07</v>
      </c>
      <c r="K382" s="316"/>
      <c r="L382" s="307"/>
    </row>
    <row r="383" spans="1:12">
      <c r="C383" s="307" t="s">
        <v>1204</v>
      </c>
      <c r="D383" s="114">
        <v>65.000200000000007</v>
      </c>
      <c r="E383" s="114">
        <v>43.05</v>
      </c>
      <c r="F383" s="114">
        <v>-13.9</v>
      </c>
      <c r="G383" s="114">
        <v>20</v>
      </c>
      <c r="H383" s="114">
        <v>4.8499999999999996</v>
      </c>
      <c r="I383" s="140">
        <f t="shared" ref="I383:I392" si="24">13*(100-H383)/100</f>
        <v>12.37</v>
      </c>
      <c r="J383" s="140">
        <f t="shared" si="23"/>
        <v>85.96</v>
      </c>
      <c r="K383" s="316">
        <f>(J384+J383)/2</f>
        <v>85.95</v>
      </c>
      <c r="L383" s="307">
        <f>(J383-J384)*100/K383</f>
        <v>3.4904013961590402E-2</v>
      </c>
    </row>
    <row r="384" spans="1:12">
      <c r="C384" s="307"/>
      <c r="D384" s="114">
        <v>65.002200000000002</v>
      </c>
      <c r="E384" s="114">
        <v>43.11</v>
      </c>
      <c r="F384" s="114">
        <v>-13.82</v>
      </c>
      <c r="G384" s="114">
        <v>20</v>
      </c>
      <c r="H384" s="114">
        <v>4.8499999999999996</v>
      </c>
      <c r="I384" s="140">
        <f t="shared" si="24"/>
        <v>12.37</v>
      </c>
      <c r="J384" s="140">
        <f t="shared" si="23"/>
        <v>85.93</v>
      </c>
      <c r="K384" s="316"/>
      <c r="L384" s="307"/>
    </row>
    <row r="385" spans="1:12">
      <c r="C385" s="307" t="s">
        <v>892</v>
      </c>
      <c r="D385" s="114">
        <v>65</v>
      </c>
      <c r="E385" s="114">
        <v>47.89</v>
      </c>
      <c r="F385" s="114">
        <v>-15.8</v>
      </c>
      <c r="G385" s="114">
        <v>20</v>
      </c>
      <c r="H385" s="114">
        <v>1.5</v>
      </c>
      <c r="I385" s="140">
        <f t="shared" si="24"/>
        <v>12.81</v>
      </c>
      <c r="J385" s="140">
        <f t="shared" si="23"/>
        <v>96.1</v>
      </c>
      <c r="K385" s="316">
        <f>(J386+J385)/2</f>
        <v>96.1</v>
      </c>
      <c r="L385" s="307">
        <f>(J385-J386)*100/K385</f>
        <v>1.0405827263258E-2</v>
      </c>
    </row>
    <row r="386" spans="1:12">
      <c r="C386" s="307"/>
      <c r="D386" s="114">
        <v>65.000200000000007</v>
      </c>
      <c r="E386" s="114">
        <v>47.96</v>
      </c>
      <c r="F386" s="114">
        <v>-15.72</v>
      </c>
      <c r="G386" s="114">
        <v>20</v>
      </c>
      <c r="H386" s="114">
        <v>1.5</v>
      </c>
      <c r="I386" s="140">
        <f t="shared" si="24"/>
        <v>12.81</v>
      </c>
      <c r="J386" s="140">
        <f t="shared" si="23"/>
        <v>96.09</v>
      </c>
      <c r="K386" s="316"/>
      <c r="L386" s="307"/>
    </row>
    <row r="387" spans="1:12">
      <c r="A387" s="101">
        <v>4.21</v>
      </c>
      <c r="C387" s="299" t="s">
        <v>893</v>
      </c>
      <c r="D387" s="101">
        <v>65.002099999999999</v>
      </c>
      <c r="E387" s="101">
        <v>47.92</v>
      </c>
      <c r="F387" s="101">
        <v>-15.89</v>
      </c>
      <c r="G387" s="101">
        <v>20</v>
      </c>
      <c r="H387" s="101">
        <v>0.77200000000000002</v>
      </c>
      <c r="I387" s="103">
        <f t="shared" si="24"/>
        <v>12.9</v>
      </c>
      <c r="J387" s="103">
        <f t="shared" si="23"/>
        <v>96.28</v>
      </c>
      <c r="K387" s="290">
        <f>(J388+J387)/2</f>
        <v>96.26</v>
      </c>
      <c r="L387" s="299">
        <f>(J387-J388)*100/K387</f>
        <v>5.1942655308536402E-2</v>
      </c>
    </row>
    <row r="388" spans="1:12">
      <c r="C388" s="299"/>
      <c r="D388" s="101">
        <v>65.003900000000002</v>
      </c>
      <c r="E388" s="101">
        <v>47.82</v>
      </c>
      <c r="F388" s="101">
        <v>-15.96</v>
      </c>
      <c r="G388" s="101">
        <v>20</v>
      </c>
      <c r="H388" s="101">
        <v>0.77200000000000002</v>
      </c>
      <c r="I388" s="103">
        <f t="shared" si="24"/>
        <v>12.9</v>
      </c>
      <c r="J388" s="103">
        <f t="shared" si="23"/>
        <v>96.23</v>
      </c>
      <c r="K388" s="290"/>
      <c r="L388" s="299"/>
    </row>
    <row r="389" spans="1:12">
      <c r="C389" s="299" t="s">
        <v>894</v>
      </c>
      <c r="D389" s="101">
        <v>65.003299999999996</v>
      </c>
      <c r="E389" s="101">
        <v>48.21</v>
      </c>
      <c r="F389" s="101">
        <v>-15.45</v>
      </c>
      <c r="G389" s="101">
        <v>20</v>
      </c>
      <c r="H389" s="101">
        <v>1.45</v>
      </c>
      <c r="I389" s="103">
        <f t="shared" si="24"/>
        <v>12.81</v>
      </c>
      <c r="J389" s="103">
        <f t="shared" si="23"/>
        <v>96.06</v>
      </c>
      <c r="K389" s="290">
        <f>(J390+J389)/2</f>
        <v>96.08</v>
      </c>
      <c r="L389" s="299">
        <f>(J389-J390)*100/K389</f>
        <v>-4.1631973355528797E-2</v>
      </c>
    </row>
    <row r="390" spans="1:12">
      <c r="C390" s="299"/>
      <c r="D390" s="101">
        <v>65.002399999999994</v>
      </c>
      <c r="E390" s="101">
        <v>48.31</v>
      </c>
      <c r="F390" s="101">
        <v>-15.38</v>
      </c>
      <c r="G390" s="101">
        <v>20</v>
      </c>
      <c r="H390" s="101">
        <v>1.45</v>
      </c>
      <c r="I390" s="103">
        <f t="shared" si="24"/>
        <v>12.81</v>
      </c>
      <c r="J390" s="103">
        <f t="shared" si="23"/>
        <v>96.1</v>
      </c>
      <c r="K390" s="290"/>
      <c r="L390" s="299"/>
    </row>
    <row r="391" spans="1:12">
      <c r="A391" s="101">
        <v>5.18</v>
      </c>
      <c r="C391" s="299" t="s">
        <v>1205</v>
      </c>
      <c r="D391" s="101">
        <v>65.003200000000007</v>
      </c>
      <c r="E391" s="101">
        <v>44.92</v>
      </c>
      <c r="F391" s="101">
        <v>-12.65</v>
      </c>
      <c r="G391" s="101">
        <v>20</v>
      </c>
      <c r="H391" s="101">
        <v>6.58</v>
      </c>
      <c r="I391" s="103">
        <f t="shared" si="24"/>
        <v>12.14</v>
      </c>
      <c r="J391" s="103">
        <f t="shared" si="23"/>
        <v>86.9</v>
      </c>
      <c r="K391" s="290">
        <f>(J392+J391)/2</f>
        <v>86.9</v>
      </c>
      <c r="L391" s="299">
        <f>(J391-J392)*100/K391</f>
        <v>1.15074798619161E-2</v>
      </c>
    </row>
    <row r="392" spans="1:12">
      <c r="C392" s="299"/>
      <c r="D392" s="101">
        <v>65.001499999999993</v>
      </c>
      <c r="E392" s="101">
        <v>44.98</v>
      </c>
      <c r="F392" s="101">
        <v>-12.58</v>
      </c>
      <c r="G392" s="101">
        <v>20</v>
      </c>
      <c r="H392" s="101">
        <v>6.58</v>
      </c>
      <c r="I392" s="103">
        <f t="shared" si="24"/>
        <v>12.14</v>
      </c>
      <c r="J392" s="103">
        <f t="shared" si="23"/>
        <v>86.89</v>
      </c>
      <c r="K392" s="290"/>
      <c r="L392" s="299"/>
    </row>
    <row r="393" spans="1:12">
      <c r="A393" s="101">
        <v>5.23</v>
      </c>
      <c r="C393" s="299" t="s">
        <v>1206</v>
      </c>
      <c r="D393" s="101">
        <v>65.003200000000007</v>
      </c>
      <c r="E393" s="101">
        <v>46.08</v>
      </c>
      <c r="F393" s="137">
        <v>-14.06</v>
      </c>
      <c r="G393" s="101">
        <v>20</v>
      </c>
      <c r="H393" s="101">
        <v>4.26</v>
      </c>
      <c r="I393" s="103">
        <f t="shared" ref="I393:I404" si="25">13*(100-H393)/100</f>
        <v>12.45</v>
      </c>
      <c r="J393" s="103">
        <f t="shared" ref="J393:J408" si="26">200*(E393-F393)/(132.56-0.0794*(13-I393)-0.53*(G393-20))</f>
        <v>90.77</v>
      </c>
      <c r="K393" s="290">
        <f>(J394+J393)/2</f>
        <v>90.79</v>
      </c>
      <c r="L393" s="299">
        <f>(J393-J394)*100/K393</f>
        <v>-4.4057715607452599E-2</v>
      </c>
    </row>
    <row r="394" spans="1:12">
      <c r="C394" s="299"/>
      <c r="D394" s="101">
        <v>65.001499999999993</v>
      </c>
      <c r="E394" s="101">
        <v>46.02</v>
      </c>
      <c r="F394" s="137">
        <v>-14.15</v>
      </c>
      <c r="G394" s="101">
        <v>20</v>
      </c>
      <c r="H394" s="101">
        <v>4.26</v>
      </c>
      <c r="I394" s="103">
        <f t="shared" si="25"/>
        <v>12.45</v>
      </c>
      <c r="J394" s="103">
        <f t="shared" si="26"/>
        <v>90.81</v>
      </c>
      <c r="K394" s="290"/>
      <c r="L394" s="299"/>
    </row>
    <row r="395" spans="1:12">
      <c r="A395" s="101">
        <v>5.3</v>
      </c>
      <c r="C395" s="299" t="s">
        <v>607</v>
      </c>
      <c r="D395" s="101">
        <v>65.000100000000003</v>
      </c>
      <c r="E395" s="101">
        <v>49.01</v>
      </c>
      <c r="F395" s="101">
        <v>-15.09</v>
      </c>
      <c r="G395" s="101">
        <v>20</v>
      </c>
      <c r="H395" s="101">
        <v>1.07</v>
      </c>
      <c r="I395" s="103">
        <f t="shared" si="25"/>
        <v>12.86</v>
      </c>
      <c r="J395" s="103">
        <f t="shared" si="26"/>
        <v>96.72</v>
      </c>
      <c r="K395" s="290">
        <f>(J396+J395)/2</f>
        <v>96.74</v>
      </c>
      <c r="L395" s="299">
        <f>(J395-J396)*100/K395</f>
        <v>-4.13479429398452E-2</v>
      </c>
    </row>
    <row r="396" spans="1:12">
      <c r="C396" s="299"/>
      <c r="D396" s="101">
        <v>65.000799999999998</v>
      </c>
      <c r="E396" s="101">
        <v>49.02</v>
      </c>
      <c r="F396" s="101">
        <v>-15.11</v>
      </c>
      <c r="G396" s="101">
        <v>20</v>
      </c>
      <c r="H396" s="101">
        <v>1.07</v>
      </c>
      <c r="I396" s="103">
        <f t="shared" si="25"/>
        <v>12.86</v>
      </c>
      <c r="J396" s="103">
        <f t="shared" si="26"/>
        <v>96.76</v>
      </c>
      <c r="K396" s="290"/>
      <c r="L396" s="299"/>
    </row>
    <row r="397" spans="1:12">
      <c r="C397" s="299" t="s">
        <v>609</v>
      </c>
      <c r="D397" s="101">
        <v>65.000100000000003</v>
      </c>
      <c r="E397" s="101">
        <v>48.32</v>
      </c>
      <c r="F397" s="101">
        <v>-15.65</v>
      </c>
      <c r="G397" s="101">
        <v>20</v>
      </c>
      <c r="H397" s="101">
        <v>1.01</v>
      </c>
      <c r="I397" s="103">
        <f t="shared" si="25"/>
        <v>12.87</v>
      </c>
      <c r="J397" s="103">
        <f t="shared" si="26"/>
        <v>96.52</v>
      </c>
      <c r="K397" s="290">
        <f>(J398+J397)/2</f>
        <v>96.53</v>
      </c>
      <c r="L397" s="299">
        <f>(J397-J398)*100/K397</f>
        <v>-2.07189474774787E-2</v>
      </c>
    </row>
    <row r="398" spans="1:12">
      <c r="C398" s="299"/>
      <c r="D398" s="101">
        <v>65.000200000000007</v>
      </c>
      <c r="E398" s="101">
        <v>48.33</v>
      </c>
      <c r="F398" s="101">
        <v>-15.65</v>
      </c>
      <c r="G398" s="101">
        <v>20</v>
      </c>
      <c r="H398" s="101">
        <v>1.01</v>
      </c>
      <c r="I398" s="103">
        <f t="shared" si="25"/>
        <v>12.87</v>
      </c>
      <c r="J398" s="103">
        <f t="shared" si="26"/>
        <v>96.54</v>
      </c>
      <c r="K398" s="290"/>
      <c r="L398" s="299"/>
    </row>
    <row r="399" spans="1:12">
      <c r="A399" s="101">
        <v>5.25</v>
      </c>
      <c r="C399" s="299" t="s">
        <v>553</v>
      </c>
      <c r="D399" s="101">
        <v>65.000200000000007</v>
      </c>
      <c r="E399" s="101">
        <v>47.09</v>
      </c>
      <c r="F399" s="101">
        <v>-14.32</v>
      </c>
      <c r="G399" s="101">
        <v>20</v>
      </c>
      <c r="H399" s="101">
        <v>0.17499999999999999</v>
      </c>
      <c r="I399" s="103">
        <f t="shared" si="25"/>
        <v>12.98</v>
      </c>
      <c r="J399" s="103">
        <f t="shared" si="26"/>
        <v>92.65</v>
      </c>
      <c r="K399" s="290">
        <f>(J400+J399)/2</f>
        <v>92.67</v>
      </c>
      <c r="L399" s="299">
        <f>(J399-J400)*100/K399</f>
        <v>-3.2372936225316902E-2</v>
      </c>
    </row>
    <row r="400" spans="1:12">
      <c r="C400" s="299"/>
      <c r="D400" s="101">
        <v>65.000100000000003</v>
      </c>
      <c r="E400" s="101">
        <v>47.08</v>
      </c>
      <c r="F400" s="101">
        <v>-14.35</v>
      </c>
      <c r="G400" s="101">
        <v>20</v>
      </c>
      <c r="H400" s="101">
        <v>0.17499999999999999</v>
      </c>
      <c r="I400" s="103">
        <f t="shared" si="25"/>
        <v>12.98</v>
      </c>
      <c r="J400" s="103">
        <f t="shared" si="26"/>
        <v>92.68</v>
      </c>
      <c r="K400" s="290"/>
      <c r="L400" s="299"/>
    </row>
    <row r="401" spans="1:13">
      <c r="A401" s="101">
        <v>6.21</v>
      </c>
      <c r="C401" s="299" t="s">
        <v>896</v>
      </c>
      <c r="D401" s="101">
        <v>65.002499999999998</v>
      </c>
      <c r="E401" s="101">
        <v>48.32</v>
      </c>
      <c r="F401" s="101">
        <v>-14.35</v>
      </c>
      <c r="G401" s="101">
        <v>20</v>
      </c>
      <c r="H401" s="101">
        <v>1.32</v>
      </c>
      <c r="I401" s="103">
        <f t="shared" si="25"/>
        <v>12.83</v>
      </c>
      <c r="J401" s="103">
        <f t="shared" si="26"/>
        <v>94.56</v>
      </c>
      <c r="K401" s="290">
        <f>(J402+J401)/2</f>
        <v>94.58</v>
      </c>
      <c r="L401" s="299">
        <f>(J401-J402)*100/K401</f>
        <v>-3.1719179530557397E-2</v>
      </c>
      <c r="M401" s="101">
        <v>95.17</v>
      </c>
    </row>
    <row r="402" spans="1:13">
      <c r="C402" s="299"/>
      <c r="D402" s="101">
        <v>65.003100000000003</v>
      </c>
      <c r="E402" s="101">
        <v>48.32</v>
      </c>
      <c r="F402" s="101">
        <v>-14.37</v>
      </c>
      <c r="G402" s="101">
        <v>20</v>
      </c>
      <c r="H402" s="101">
        <v>1.32</v>
      </c>
      <c r="I402" s="103">
        <f t="shared" si="25"/>
        <v>12.83</v>
      </c>
      <c r="J402" s="103">
        <f t="shared" si="26"/>
        <v>94.59</v>
      </c>
      <c r="K402" s="290"/>
      <c r="L402" s="299"/>
    </row>
    <row r="403" spans="1:13">
      <c r="C403" s="299" t="s">
        <v>895</v>
      </c>
      <c r="D403" s="101">
        <v>65.001599999999996</v>
      </c>
      <c r="E403" s="101">
        <v>48.12</v>
      </c>
      <c r="F403" s="101">
        <v>-14.22</v>
      </c>
      <c r="G403" s="101">
        <v>20</v>
      </c>
      <c r="H403" s="101">
        <v>1.3</v>
      </c>
      <c r="I403" s="103">
        <f t="shared" si="25"/>
        <v>12.83</v>
      </c>
      <c r="J403" s="103">
        <f t="shared" si="26"/>
        <v>94.07</v>
      </c>
      <c r="K403" s="290">
        <f>(J404+J403)/2</f>
        <v>94.09</v>
      </c>
      <c r="L403" s="299">
        <f>(J403-J404)*100/K403</f>
        <v>-4.2512488043369399E-2</v>
      </c>
      <c r="M403" s="101">
        <v>95.08</v>
      </c>
    </row>
    <row r="404" spans="1:13">
      <c r="C404" s="299"/>
      <c r="D404" s="101">
        <v>65.001099999999994</v>
      </c>
      <c r="E404" s="101">
        <v>48.16</v>
      </c>
      <c r="F404" s="101">
        <v>-14.21</v>
      </c>
      <c r="G404" s="101">
        <v>20</v>
      </c>
      <c r="H404" s="101">
        <v>1.3</v>
      </c>
      <c r="I404" s="103">
        <f t="shared" si="25"/>
        <v>12.83</v>
      </c>
      <c r="J404" s="103">
        <f t="shared" si="26"/>
        <v>94.11</v>
      </c>
      <c r="K404" s="290"/>
      <c r="L404" s="299"/>
    </row>
    <row r="405" spans="1:13">
      <c r="C405" s="299" t="s">
        <v>897</v>
      </c>
      <c r="D405" s="101">
        <v>65.000299999999996</v>
      </c>
      <c r="E405" s="101">
        <v>48.56</v>
      </c>
      <c r="F405" s="101">
        <v>-14.51</v>
      </c>
      <c r="G405" s="101">
        <v>20</v>
      </c>
      <c r="H405" s="101">
        <v>1.1000000000000001</v>
      </c>
      <c r="I405" s="103">
        <f t="shared" ref="I405:I414" si="27">13*(100-H405)/100</f>
        <v>12.86</v>
      </c>
      <c r="J405" s="103">
        <f t="shared" si="26"/>
        <v>95.16</v>
      </c>
      <c r="K405" s="290">
        <f>(J406+J405)/2</f>
        <v>95.16</v>
      </c>
      <c r="L405" s="299">
        <f>(J405-J406)*100/K405</f>
        <v>0</v>
      </c>
      <c r="M405" s="101">
        <v>95.63</v>
      </c>
    </row>
    <row r="406" spans="1:13">
      <c r="C406" s="299"/>
      <c r="D406" s="101">
        <v>65.000900000000001</v>
      </c>
      <c r="E406" s="101">
        <v>48.59</v>
      </c>
      <c r="F406" s="101">
        <v>-14.48</v>
      </c>
      <c r="G406" s="101">
        <v>20</v>
      </c>
      <c r="H406" s="101">
        <v>1.1000000000000001</v>
      </c>
      <c r="I406" s="103">
        <f t="shared" si="27"/>
        <v>12.86</v>
      </c>
      <c r="J406" s="103">
        <f t="shared" si="26"/>
        <v>95.16</v>
      </c>
      <c r="K406" s="290"/>
      <c r="L406" s="299"/>
    </row>
    <row r="407" spans="1:13">
      <c r="C407" s="299" t="s">
        <v>1207</v>
      </c>
      <c r="D407" s="101">
        <v>65.002099999999999</v>
      </c>
      <c r="E407" s="101">
        <v>44.32</v>
      </c>
      <c r="F407" s="101">
        <v>-12.65</v>
      </c>
      <c r="G407" s="101">
        <v>20</v>
      </c>
      <c r="H407" s="101">
        <v>5.04</v>
      </c>
      <c r="I407" s="103">
        <f t="shared" si="27"/>
        <v>12.34</v>
      </c>
      <c r="J407" s="103">
        <f t="shared" si="26"/>
        <v>85.99</v>
      </c>
      <c r="K407" s="290">
        <f>(J408+J407)/2</f>
        <v>86</v>
      </c>
      <c r="L407" s="299">
        <f>(J407-J408)*100/K407</f>
        <v>-1.16279069767501E-2</v>
      </c>
    </row>
    <row r="408" spans="1:13">
      <c r="C408" s="299"/>
      <c r="D408" s="101">
        <v>65.001199999999997</v>
      </c>
      <c r="E408" s="101">
        <v>44.3</v>
      </c>
      <c r="F408" s="101">
        <v>-12.68</v>
      </c>
      <c r="G408" s="101">
        <v>20</v>
      </c>
      <c r="H408" s="101">
        <v>5.04</v>
      </c>
      <c r="I408" s="103">
        <f t="shared" si="27"/>
        <v>12.34</v>
      </c>
      <c r="J408" s="103">
        <f t="shared" si="26"/>
        <v>86</v>
      </c>
      <c r="K408" s="290"/>
      <c r="L408" s="299"/>
    </row>
    <row r="409" spans="1:13">
      <c r="C409" s="299" t="s">
        <v>899</v>
      </c>
      <c r="D409" s="101">
        <v>65.003500000000003</v>
      </c>
      <c r="E409" s="101">
        <v>47.32</v>
      </c>
      <c r="F409" s="101">
        <v>-14.45</v>
      </c>
      <c r="G409" s="101">
        <v>20</v>
      </c>
      <c r="H409" s="101">
        <v>1.55</v>
      </c>
      <c r="I409" s="103">
        <f t="shared" si="27"/>
        <v>12.8</v>
      </c>
      <c r="J409" s="103">
        <f t="shared" ref="J409:J414" si="28">200*(E409-F409)/(132.56-0.0794*(13-I409)-0.53*(G409-20))</f>
        <v>93.21</v>
      </c>
      <c r="K409" s="290">
        <f>(J410+J409)/2</f>
        <v>93.23</v>
      </c>
      <c r="L409" s="299">
        <f>(J409-J410)*100/K409</f>
        <v>-4.2904644427766002E-2</v>
      </c>
    </row>
    <row r="410" spans="1:13">
      <c r="C410" s="299"/>
      <c r="D410" s="101">
        <v>65.004800000000003</v>
      </c>
      <c r="E410" s="101">
        <v>47.33</v>
      </c>
      <c r="F410" s="101">
        <v>-14.47</v>
      </c>
      <c r="G410" s="101">
        <v>20</v>
      </c>
      <c r="H410" s="101">
        <v>1.55</v>
      </c>
      <c r="I410" s="103">
        <f t="shared" si="27"/>
        <v>12.8</v>
      </c>
      <c r="J410" s="103">
        <f t="shared" si="28"/>
        <v>93.25</v>
      </c>
      <c r="K410" s="290"/>
      <c r="L410" s="299"/>
    </row>
    <row r="411" spans="1:13">
      <c r="C411" s="299" t="s">
        <v>1208</v>
      </c>
      <c r="D411" s="101">
        <v>65.003100000000003</v>
      </c>
      <c r="E411" s="101">
        <v>42.01</v>
      </c>
      <c r="F411" s="101">
        <v>-10.71</v>
      </c>
      <c r="G411" s="101">
        <v>20</v>
      </c>
      <c r="H411" s="101">
        <v>4.08</v>
      </c>
      <c r="I411" s="103">
        <f t="shared" si="27"/>
        <v>12.47</v>
      </c>
      <c r="J411" s="103">
        <f t="shared" si="28"/>
        <v>79.569999999999993</v>
      </c>
      <c r="K411" s="290">
        <f>(J412+J411)/2</f>
        <v>79.56</v>
      </c>
      <c r="L411" s="299">
        <f>(J411-J412)*100/K411</f>
        <v>2.5138260432373102E-2</v>
      </c>
    </row>
    <row r="412" spans="1:13">
      <c r="C412" s="299"/>
      <c r="D412" s="101">
        <v>65.001199999999997</v>
      </c>
      <c r="E412" s="101">
        <v>42.02</v>
      </c>
      <c r="F412" s="101">
        <v>-10.69</v>
      </c>
      <c r="G412" s="101">
        <v>20</v>
      </c>
      <c r="H412" s="101">
        <v>4.08</v>
      </c>
      <c r="I412" s="103">
        <f t="shared" si="27"/>
        <v>12.47</v>
      </c>
      <c r="J412" s="103">
        <f t="shared" si="28"/>
        <v>79.55</v>
      </c>
      <c r="K412" s="290"/>
      <c r="L412" s="299"/>
    </row>
    <row r="413" spans="1:13">
      <c r="C413" s="299" t="s">
        <v>898</v>
      </c>
      <c r="D413" s="101">
        <v>65.000100000000003</v>
      </c>
      <c r="E413" s="101">
        <v>48.92</v>
      </c>
      <c r="F413" s="101">
        <v>-14.66</v>
      </c>
      <c r="G413" s="101">
        <v>20</v>
      </c>
      <c r="H413" s="101">
        <v>1.01</v>
      </c>
      <c r="I413" s="103">
        <f t="shared" si="27"/>
        <v>12.87</v>
      </c>
      <c r="J413" s="103">
        <f t="shared" si="28"/>
        <v>95.93</v>
      </c>
      <c r="K413" s="290">
        <f>(J414+J413)/2</f>
        <v>95.96</v>
      </c>
      <c r="L413" s="299">
        <f>(J413-J414)*100/K413</f>
        <v>-5.21050437682338E-2</v>
      </c>
    </row>
    <row r="414" spans="1:13">
      <c r="C414" s="299"/>
      <c r="D414" s="101">
        <v>65.001000000000005</v>
      </c>
      <c r="E414" s="101">
        <v>48.96</v>
      </c>
      <c r="F414" s="101">
        <v>-14.65</v>
      </c>
      <c r="G414" s="101">
        <v>20</v>
      </c>
      <c r="H414" s="101">
        <v>1.01</v>
      </c>
      <c r="I414" s="103">
        <f t="shared" si="27"/>
        <v>12.87</v>
      </c>
      <c r="J414" s="103">
        <f t="shared" si="28"/>
        <v>95.98</v>
      </c>
      <c r="K414" s="290"/>
      <c r="L414" s="299"/>
    </row>
    <row r="415" spans="1:13">
      <c r="A415" s="101">
        <v>6.3</v>
      </c>
      <c r="C415" s="299" t="s">
        <v>903</v>
      </c>
      <c r="D415" s="101">
        <v>65.002099999999999</v>
      </c>
      <c r="E415" s="101">
        <v>48.76</v>
      </c>
      <c r="F415" s="101">
        <v>-14.97</v>
      </c>
      <c r="G415" s="101">
        <v>20</v>
      </c>
      <c r="H415" s="101">
        <v>1.31</v>
      </c>
      <c r="I415" s="103">
        <f t="shared" ref="I415:I458" si="29">13*(100-H415)/100</f>
        <v>12.83</v>
      </c>
      <c r="J415" s="103">
        <f t="shared" ref="J415:J422" si="30">200*(E415-F415)/(132.56-0.0794*(13-I415)-0.53*(G415-20))</f>
        <v>96.16</v>
      </c>
      <c r="K415" s="290">
        <f>(J416+J415)/2</f>
        <v>96.17</v>
      </c>
      <c r="L415" s="299">
        <f>(J415-J416)*100/K415</f>
        <v>-2.0796506186971198E-2</v>
      </c>
    </row>
    <row r="416" spans="1:13">
      <c r="C416" s="299"/>
      <c r="D416" s="101">
        <v>65.000100000000003</v>
      </c>
      <c r="E416" s="101">
        <v>48.74</v>
      </c>
      <c r="F416" s="101">
        <v>-15</v>
      </c>
      <c r="G416" s="101">
        <v>20</v>
      </c>
      <c r="H416" s="101">
        <v>1.31</v>
      </c>
      <c r="I416" s="103">
        <f t="shared" si="29"/>
        <v>12.83</v>
      </c>
      <c r="J416" s="103">
        <f t="shared" si="30"/>
        <v>96.18</v>
      </c>
      <c r="K416" s="290"/>
      <c r="L416" s="299"/>
    </row>
    <row r="417" spans="1:12">
      <c r="C417" s="299" t="s">
        <v>902</v>
      </c>
      <c r="D417" s="101">
        <v>65.003900000000002</v>
      </c>
      <c r="E417" s="101">
        <v>49.54</v>
      </c>
      <c r="F417" s="101">
        <v>-14.28</v>
      </c>
      <c r="G417" s="101">
        <v>20</v>
      </c>
      <c r="H417" s="101">
        <v>1.21</v>
      </c>
      <c r="I417" s="103">
        <f t="shared" si="29"/>
        <v>12.84</v>
      </c>
      <c r="J417" s="103">
        <f t="shared" si="30"/>
        <v>96.3</v>
      </c>
      <c r="K417" s="290">
        <f>(J418+J417)/2</f>
        <v>96.29</v>
      </c>
      <c r="L417" s="299">
        <f>(J417-J418)*100/K417</f>
        <v>2.0770588846189701E-2</v>
      </c>
    </row>
    <row r="418" spans="1:12">
      <c r="C418" s="299"/>
      <c r="D418" s="101">
        <v>65.000500000000002</v>
      </c>
      <c r="E418" s="101">
        <v>49.55</v>
      </c>
      <c r="F418" s="101">
        <v>-14.26</v>
      </c>
      <c r="G418" s="101">
        <v>20</v>
      </c>
      <c r="H418" s="101">
        <v>1.21</v>
      </c>
      <c r="I418" s="103">
        <f t="shared" si="29"/>
        <v>12.84</v>
      </c>
      <c r="J418" s="103">
        <f t="shared" si="30"/>
        <v>96.28</v>
      </c>
      <c r="K418" s="290"/>
      <c r="L418" s="299"/>
    </row>
    <row r="419" spans="1:12">
      <c r="C419" s="299" t="s">
        <v>901</v>
      </c>
      <c r="D419" s="101">
        <v>65.000299999999996</v>
      </c>
      <c r="E419" s="101">
        <v>49.43</v>
      </c>
      <c r="F419" s="101">
        <v>-14.55</v>
      </c>
      <c r="G419" s="101">
        <v>20</v>
      </c>
      <c r="H419" s="101">
        <v>1.06</v>
      </c>
      <c r="I419" s="103">
        <f t="shared" si="29"/>
        <v>12.86</v>
      </c>
      <c r="J419" s="103">
        <f t="shared" si="30"/>
        <v>96.54</v>
      </c>
      <c r="K419" s="290">
        <f>(J420+J419)/2</f>
        <v>96.56</v>
      </c>
      <c r="L419" s="299">
        <f>(J419-J420)*100/K419</f>
        <v>-3.10687655343692E-2</v>
      </c>
    </row>
    <row r="420" spans="1:12">
      <c r="C420" s="299"/>
      <c r="D420" s="101">
        <v>65.001800000000003</v>
      </c>
      <c r="E420" s="101">
        <v>49.46</v>
      </c>
      <c r="F420" s="101">
        <v>-14.54</v>
      </c>
      <c r="G420" s="101">
        <v>20</v>
      </c>
      <c r="H420" s="101">
        <v>1.06</v>
      </c>
      <c r="I420" s="103">
        <f t="shared" si="29"/>
        <v>12.86</v>
      </c>
      <c r="J420" s="103">
        <f t="shared" si="30"/>
        <v>96.57</v>
      </c>
      <c r="K420" s="290"/>
      <c r="L420" s="299"/>
    </row>
    <row r="421" spans="1:12">
      <c r="A421" s="101">
        <v>7.5</v>
      </c>
      <c r="C421" s="299" t="s">
        <v>1209</v>
      </c>
      <c r="D421" s="101">
        <v>65.002099999999999</v>
      </c>
      <c r="E421" s="101">
        <v>49.39</v>
      </c>
      <c r="F421" s="101">
        <v>-14.66</v>
      </c>
      <c r="G421" s="101">
        <v>20</v>
      </c>
      <c r="H421" s="101">
        <v>2.23</v>
      </c>
      <c r="I421" s="103">
        <f t="shared" si="29"/>
        <v>12.71</v>
      </c>
      <c r="J421" s="103">
        <f t="shared" si="30"/>
        <v>96.65</v>
      </c>
      <c r="K421" s="290">
        <f>(J422+J421)/2</f>
        <v>96.64</v>
      </c>
      <c r="L421" s="299">
        <f>(J421-J422)*100/K421</f>
        <v>3.10430463576171E-2</v>
      </c>
    </row>
    <row r="422" spans="1:12">
      <c r="C422" s="299"/>
      <c r="D422" s="101">
        <v>65.003100000000003</v>
      </c>
      <c r="E422" s="101">
        <v>49.41</v>
      </c>
      <c r="F422" s="101">
        <v>-14.62</v>
      </c>
      <c r="G422" s="101">
        <v>20</v>
      </c>
      <c r="H422" s="101">
        <v>2.23</v>
      </c>
      <c r="I422" s="103">
        <f t="shared" si="29"/>
        <v>12.71</v>
      </c>
      <c r="J422" s="103">
        <f t="shared" si="30"/>
        <v>96.62</v>
      </c>
      <c r="K422" s="290"/>
      <c r="L422" s="299"/>
    </row>
    <row r="423" spans="1:12">
      <c r="A423" s="101">
        <v>7.21</v>
      </c>
      <c r="C423" s="299" t="s">
        <v>904</v>
      </c>
      <c r="D423" s="101">
        <v>65.001199999999997</v>
      </c>
      <c r="E423" s="101">
        <v>48.52</v>
      </c>
      <c r="F423" s="101">
        <v>-14.69</v>
      </c>
      <c r="G423" s="101">
        <v>20</v>
      </c>
      <c r="H423" s="101">
        <v>1.84</v>
      </c>
      <c r="I423" s="103">
        <f t="shared" si="29"/>
        <v>12.76</v>
      </c>
      <c r="J423" s="103">
        <f t="shared" ref="J423:J430" si="31">200*(E423-F423)/(132.56-0.0794*(13-I423)-0.53*(G423-20))</f>
        <v>95.38</v>
      </c>
      <c r="K423" s="290">
        <f>(J424+J423)/2</f>
        <v>95.4</v>
      </c>
      <c r="L423" s="299">
        <f>(J423-J424)*100/K423</f>
        <v>-3.1446540880504303E-2</v>
      </c>
    </row>
    <row r="424" spans="1:12">
      <c r="C424" s="299"/>
      <c r="D424" s="101">
        <v>65.001999999999995</v>
      </c>
      <c r="E424" s="101">
        <v>48.55</v>
      </c>
      <c r="F424" s="101">
        <v>-14.68</v>
      </c>
      <c r="G424" s="101">
        <v>20</v>
      </c>
      <c r="H424" s="101">
        <v>1.84</v>
      </c>
      <c r="I424" s="103">
        <f t="shared" si="29"/>
        <v>12.76</v>
      </c>
      <c r="J424" s="103">
        <f t="shared" si="31"/>
        <v>95.41</v>
      </c>
      <c r="K424" s="290"/>
      <c r="L424" s="299"/>
    </row>
    <row r="425" spans="1:12">
      <c r="C425" s="299" t="s">
        <v>905</v>
      </c>
      <c r="D425" s="101">
        <v>65.003100000000003</v>
      </c>
      <c r="E425" s="101">
        <v>48.95</v>
      </c>
      <c r="F425" s="101">
        <v>-14.92</v>
      </c>
      <c r="G425" s="101">
        <v>20</v>
      </c>
      <c r="H425" s="101">
        <v>1.1000000000000001</v>
      </c>
      <c r="I425" s="103">
        <f t="shared" si="29"/>
        <v>12.86</v>
      </c>
      <c r="J425" s="103">
        <f t="shared" si="31"/>
        <v>96.37</v>
      </c>
      <c r="K425" s="290">
        <f>(J426+J425)/2</f>
        <v>96.4</v>
      </c>
      <c r="L425" s="299">
        <f>(J425-J426)*100/K425</f>
        <v>-5.1867219917009502E-2</v>
      </c>
    </row>
    <row r="426" spans="1:12">
      <c r="C426" s="299"/>
      <c r="D426" s="101">
        <v>65.001000000000005</v>
      </c>
      <c r="E426" s="101">
        <v>48.98</v>
      </c>
      <c r="F426" s="101">
        <v>-14.92</v>
      </c>
      <c r="G426" s="101">
        <v>20</v>
      </c>
      <c r="H426" s="101">
        <v>1.1000000000000001</v>
      </c>
      <c r="I426" s="103">
        <f t="shared" si="29"/>
        <v>12.86</v>
      </c>
      <c r="J426" s="103">
        <f t="shared" si="31"/>
        <v>96.42</v>
      </c>
      <c r="K426" s="290"/>
      <c r="L426" s="299"/>
    </row>
    <row r="427" spans="1:12">
      <c r="C427" s="299" t="s">
        <v>906</v>
      </c>
      <c r="D427" s="101">
        <v>65.004199999999997</v>
      </c>
      <c r="E427" s="101">
        <v>48.9</v>
      </c>
      <c r="F427" s="101">
        <v>-14.89</v>
      </c>
      <c r="G427" s="101">
        <v>20</v>
      </c>
      <c r="H427" s="101">
        <v>1.04</v>
      </c>
      <c r="I427" s="103">
        <f t="shared" si="29"/>
        <v>12.86</v>
      </c>
      <c r="J427" s="103">
        <f t="shared" si="31"/>
        <v>96.25</v>
      </c>
      <c r="K427" s="290">
        <f>(J428+J427)/2</f>
        <v>96.27</v>
      </c>
      <c r="L427" s="299">
        <f>(J427-J428)*100/K427</f>
        <v>-3.1162355874105301E-2</v>
      </c>
    </row>
    <row r="428" spans="1:12">
      <c r="C428" s="299"/>
      <c r="D428" s="101">
        <v>65.004900000000006</v>
      </c>
      <c r="E428" s="101">
        <v>48.92</v>
      </c>
      <c r="F428" s="101">
        <v>-14.89</v>
      </c>
      <c r="G428" s="101">
        <v>20</v>
      </c>
      <c r="H428" s="101">
        <v>1.04</v>
      </c>
      <c r="I428" s="103">
        <f t="shared" si="29"/>
        <v>12.86</v>
      </c>
      <c r="J428" s="103">
        <f t="shared" si="31"/>
        <v>96.28</v>
      </c>
      <c r="K428" s="290"/>
      <c r="L428" s="299"/>
    </row>
    <row r="429" spans="1:12">
      <c r="C429" s="299" t="s">
        <v>907</v>
      </c>
      <c r="D429" s="101">
        <v>65.003699999999995</v>
      </c>
      <c r="E429" s="101">
        <v>48.78</v>
      </c>
      <c r="F429" s="101">
        <v>-14.63</v>
      </c>
      <c r="G429" s="101">
        <v>20</v>
      </c>
      <c r="H429" s="101">
        <v>1.82</v>
      </c>
      <c r="I429" s="103">
        <f t="shared" si="29"/>
        <v>12.76</v>
      </c>
      <c r="J429" s="103">
        <f t="shared" si="31"/>
        <v>95.68</v>
      </c>
      <c r="K429" s="290">
        <f>(J430+J429)/2</f>
        <v>95.68</v>
      </c>
      <c r="L429" s="299">
        <f>(J429-J430)*100/K429</f>
        <v>1.04515050167278E-2</v>
      </c>
    </row>
    <row r="430" spans="1:12">
      <c r="C430" s="299"/>
      <c r="D430" s="101">
        <v>65.001499999999993</v>
      </c>
      <c r="E430" s="101">
        <v>48.75</v>
      </c>
      <c r="F430" s="101">
        <v>-14.65</v>
      </c>
      <c r="G430" s="101">
        <v>20</v>
      </c>
      <c r="H430" s="101">
        <v>1.82</v>
      </c>
      <c r="I430" s="103">
        <f t="shared" si="29"/>
        <v>12.76</v>
      </c>
      <c r="J430" s="103">
        <f t="shared" si="31"/>
        <v>95.67</v>
      </c>
      <c r="K430" s="290"/>
      <c r="L430" s="299"/>
    </row>
    <row r="431" spans="1:12">
      <c r="A431" s="116">
        <v>8.3000000000000007</v>
      </c>
      <c r="B431" s="116"/>
      <c r="C431" s="299" t="s">
        <v>1210</v>
      </c>
      <c r="D431" s="101">
        <v>65.001300000000001</v>
      </c>
      <c r="E431" s="101">
        <v>42.35</v>
      </c>
      <c r="F431" s="101">
        <v>-10.51</v>
      </c>
      <c r="G431" s="101">
        <v>20</v>
      </c>
      <c r="I431" s="103">
        <f t="shared" si="29"/>
        <v>13</v>
      </c>
      <c r="J431" s="103">
        <f t="shared" ref="J431:J436" si="32">200*(E431-F431)/(132.56-0.0794*(13-I431)-0.53*(G431-20))</f>
        <v>79.75</v>
      </c>
      <c r="K431" s="290">
        <f>(J432+J431)/2</f>
        <v>79.87</v>
      </c>
      <c r="L431" s="299">
        <f>(J431-J432)*100/K431</f>
        <v>-0.28796794791536701</v>
      </c>
    </row>
    <row r="432" spans="1:12">
      <c r="A432" s="116"/>
      <c r="B432" s="116"/>
      <c r="C432" s="299"/>
      <c r="D432" s="101">
        <v>65.002200000000002</v>
      </c>
      <c r="E432" s="101">
        <v>42.46</v>
      </c>
      <c r="F432" s="101">
        <v>-10.55</v>
      </c>
      <c r="G432" s="101">
        <v>20</v>
      </c>
      <c r="I432" s="103">
        <f t="shared" si="29"/>
        <v>13</v>
      </c>
      <c r="J432" s="103">
        <f t="shared" si="32"/>
        <v>79.98</v>
      </c>
      <c r="K432" s="290"/>
      <c r="L432" s="299"/>
    </row>
    <row r="433" spans="1:12">
      <c r="A433" s="116"/>
      <c r="B433" s="116"/>
      <c r="C433" s="299" t="s">
        <v>1211</v>
      </c>
      <c r="D433" s="101">
        <v>65.005600000000001</v>
      </c>
      <c r="E433" s="101">
        <v>42.52</v>
      </c>
      <c r="F433" s="101">
        <v>-10.51</v>
      </c>
      <c r="G433" s="101">
        <v>20</v>
      </c>
      <c r="H433" s="101">
        <v>4.41</v>
      </c>
      <c r="I433" s="103">
        <f t="shared" si="29"/>
        <v>12.43</v>
      </c>
      <c r="J433" s="103">
        <f t="shared" si="32"/>
        <v>80.040000000000006</v>
      </c>
      <c r="K433" s="290">
        <f>(J434+J433)/2</f>
        <v>80.040000000000006</v>
      </c>
      <c r="L433" s="299">
        <f>(J433-J434)*100/K433</f>
        <v>0</v>
      </c>
    </row>
    <row r="434" spans="1:12">
      <c r="A434" s="116"/>
      <c r="B434" s="116"/>
      <c r="C434" s="299"/>
      <c r="D434" s="101">
        <v>65.003900000000002</v>
      </c>
      <c r="E434" s="101">
        <v>42.47</v>
      </c>
      <c r="F434" s="101">
        <v>-10.56</v>
      </c>
      <c r="G434" s="101">
        <v>20</v>
      </c>
      <c r="H434" s="101">
        <v>4.41</v>
      </c>
      <c r="I434" s="103">
        <f t="shared" si="29"/>
        <v>12.43</v>
      </c>
      <c r="J434" s="103">
        <f t="shared" si="32"/>
        <v>80.040000000000006</v>
      </c>
      <c r="K434" s="290"/>
      <c r="L434" s="299"/>
    </row>
    <row r="435" spans="1:12">
      <c r="A435" s="116"/>
      <c r="B435" s="116"/>
      <c r="C435" s="299" t="s">
        <v>908</v>
      </c>
      <c r="D435" s="101">
        <v>65.002099999999999</v>
      </c>
      <c r="E435" s="101">
        <v>48.84</v>
      </c>
      <c r="F435" s="101">
        <v>-14.85</v>
      </c>
      <c r="G435" s="101">
        <v>20</v>
      </c>
      <c r="H435" s="101">
        <v>1.34</v>
      </c>
      <c r="I435" s="103">
        <f t="shared" si="29"/>
        <v>12.83</v>
      </c>
      <c r="J435" s="103">
        <f t="shared" si="32"/>
        <v>96.1</v>
      </c>
      <c r="K435" s="290">
        <f>(J436+J435)/2</f>
        <v>96.1</v>
      </c>
      <c r="L435" s="299">
        <f>(J435-J436)*100/K435</f>
        <v>1.0405827263258E-2</v>
      </c>
    </row>
    <row r="436" spans="1:12">
      <c r="A436" s="116"/>
      <c r="B436" s="116"/>
      <c r="C436" s="299"/>
      <c r="D436" s="101">
        <v>65.001099999999994</v>
      </c>
      <c r="E436" s="101">
        <v>48.85</v>
      </c>
      <c r="F436" s="101">
        <v>-14.83</v>
      </c>
      <c r="G436" s="101">
        <v>20</v>
      </c>
      <c r="H436" s="101">
        <v>1.34</v>
      </c>
      <c r="I436" s="103">
        <f t="shared" si="29"/>
        <v>12.83</v>
      </c>
      <c r="J436" s="103">
        <f t="shared" si="32"/>
        <v>96.09</v>
      </c>
      <c r="K436" s="290"/>
      <c r="L436" s="299"/>
    </row>
    <row r="437" spans="1:12">
      <c r="A437" s="116">
        <v>8.23</v>
      </c>
      <c r="B437" s="116"/>
      <c r="C437" s="299" t="s">
        <v>1212</v>
      </c>
      <c r="D437" s="101">
        <v>65.002200000000002</v>
      </c>
      <c r="E437" s="101">
        <v>46.08</v>
      </c>
      <c r="F437" s="101">
        <v>-14.01</v>
      </c>
      <c r="G437" s="101">
        <v>20</v>
      </c>
      <c r="H437" s="101">
        <v>4.93</v>
      </c>
      <c r="I437" s="103">
        <f t="shared" si="29"/>
        <v>12.36</v>
      </c>
      <c r="J437" s="103">
        <f t="shared" ref="J437:J458" si="33">200*(E437-F437)/(132.56-0.0794*(13-I437)-0.53*(G437-20))</f>
        <v>90.7</v>
      </c>
      <c r="K437" s="290">
        <f>(J438+J437)/2</f>
        <v>90.72</v>
      </c>
      <c r="L437" s="299">
        <f>(J437-J438)*100/K437</f>
        <v>-4.40917107583687E-2</v>
      </c>
    </row>
    <row r="438" spans="1:12">
      <c r="A438" s="116"/>
      <c r="B438" s="116"/>
      <c r="C438" s="299"/>
      <c r="D438" s="101">
        <v>65.003100000000003</v>
      </c>
      <c r="E438" s="101">
        <v>46.09</v>
      </c>
      <c r="F438" s="101">
        <v>-14.03</v>
      </c>
      <c r="G438" s="101">
        <v>20</v>
      </c>
      <c r="H438" s="101">
        <v>4.93</v>
      </c>
      <c r="I438" s="103">
        <f t="shared" si="29"/>
        <v>12.36</v>
      </c>
      <c r="J438" s="103">
        <f t="shared" si="33"/>
        <v>90.74</v>
      </c>
      <c r="K438" s="290"/>
      <c r="L438" s="299"/>
    </row>
    <row r="439" spans="1:12">
      <c r="A439" s="116"/>
      <c r="B439" s="116"/>
      <c r="C439" s="299" t="s">
        <v>909</v>
      </c>
      <c r="D439" s="101">
        <v>65.002200000000002</v>
      </c>
      <c r="E439" s="101">
        <v>48.85</v>
      </c>
      <c r="F439" s="101">
        <v>-14.72</v>
      </c>
      <c r="G439" s="101">
        <v>20</v>
      </c>
      <c r="H439" s="101">
        <v>1.45</v>
      </c>
      <c r="I439" s="103">
        <f t="shared" si="29"/>
        <v>12.81</v>
      </c>
      <c r="J439" s="103">
        <f t="shared" si="33"/>
        <v>95.92</v>
      </c>
      <c r="K439" s="290">
        <f>(J440+J439)/2</f>
        <v>95.9</v>
      </c>
      <c r="L439" s="299">
        <f>(J439-J440)*100/K439</f>
        <v>4.1710114702822002E-2</v>
      </c>
    </row>
    <row r="440" spans="1:12">
      <c r="A440" s="116"/>
      <c r="B440" s="116"/>
      <c r="C440" s="299"/>
      <c r="D440" s="101">
        <v>65.001499999999993</v>
      </c>
      <c r="E440" s="101">
        <v>48.82</v>
      </c>
      <c r="F440" s="101">
        <v>-14.72</v>
      </c>
      <c r="G440" s="101">
        <v>20</v>
      </c>
      <c r="H440" s="101">
        <v>1.45</v>
      </c>
      <c r="I440" s="103">
        <f t="shared" si="29"/>
        <v>12.81</v>
      </c>
      <c r="J440" s="103">
        <f t="shared" si="33"/>
        <v>95.88</v>
      </c>
      <c r="K440" s="290"/>
      <c r="L440" s="299"/>
    </row>
    <row r="441" spans="1:12">
      <c r="C441" s="299" t="s">
        <v>910</v>
      </c>
      <c r="D441" s="101">
        <v>65.004599999999996</v>
      </c>
      <c r="E441" s="101">
        <v>48.9</v>
      </c>
      <c r="F441" s="101">
        <v>-14.95</v>
      </c>
      <c r="G441" s="101">
        <v>20</v>
      </c>
      <c r="H441" s="101">
        <v>0.85</v>
      </c>
      <c r="I441" s="103">
        <f t="shared" si="29"/>
        <v>12.89</v>
      </c>
      <c r="J441" s="103">
        <f t="shared" si="33"/>
        <v>96.34</v>
      </c>
      <c r="K441" s="290">
        <f>(J442+J441)/2</f>
        <v>96.37</v>
      </c>
      <c r="L441" s="299">
        <f>(J441-J442)*100/K441</f>
        <v>-5.1883366192795599E-2</v>
      </c>
    </row>
    <row r="442" spans="1:12">
      <c r="C442" s="299"/>
      <c r="D442" s="101">
        <v>65.002899999999997</v>
      </c>
      <c r="E442" s="101">
        <v>48.9</v>
      </c>
      <c r="F442" s="101">
        <v>-14.98</v>
      </c>
      <c r="G442" s="101">
        <v>20</v>
      </c>
      <c r="H442" s="101">
        <v>0.85</v>
      </c>
      <c r="I442" s="103">
        <f t="shared" si="29"/>
        <v>12.89</v>
      </c>
      <c r="J442" s="103">
        <f t="shared" si="33"/>
        <v>96.39</v>
      </c>
      <c r="K442" s="290"/>
      <c r="L442" s="299"/>
    </row>
    <row r="443" spans="1:12">
      <c r="C443" s="299" t="s">
        <v>1213</v>
      </c>
      <c r="D443" s="101">
        <v>65.001999999999995</v>
      </c>
      <c r="E443" s="101">
        <v>45.82</v>
      </c>
      <c r="F443" s="101">
        <v>-13.91</v>
      </c>
      <c r="G443" s="101">
        <v>20</v>
      </c>
      <c r="H443" s="101">
        <v>5.41</v>
      </c>
      <c r="I443" s="103">
        <f t="shared" si="29"/>
        <v>12.3</v>
      </c>
      <c r="J443" s="103">
        <f t="shared" si="33"/>
        <v>90.16</v>
      </c>
      <c r="K443" s="290">
        <f>(J444+J443)/2</f>
        <v>90.18</v>
      </c>
      <c r="L443" s="299">
        <f>(J443-J444)*100/K443</f>
        <v>-3.3266799733866897E-2</v>
      </c>
    </row>
    <row r="444" spans="1:12">
      <c r="C444" s="299"/>
      <c r="D444" s="101">
        <v>65.001300000000001</v>
      </c>
      <c r="E444" s="101">
        <v>45.85</v>
      </c>
      <c r="F444" s="101">
        <v>-13.9</v>
      </c>
      <c r="G444" s="101">
        <v>20</v>
      </c>
      <c r="H444" s="101">
        <v>5.41</v>
      </c>
      <c r="I444" s="103">
        <f t="shared" si="29"/>
        <v>12.3</v>
      </c>
      <c r="J444" s="103">
        <f t="shared" si="33"/>
        <v>90.19</v>
      </c>
      <c r="K444" s="290"/>
      <c r="L444" s="299"/>
    </row>
    <row r="445" spans="1:12">
      <c r="C445" s="299" t="s">
        <v>911</v>
      </c>
      <c r="D445" s="101">
        <v>65.002300000000005</v>
      </c>
      <c r="E445" s="101">
        <v>48.89</v>
      </c>
      <c r="F445" s="101">
        <v>-14.92</v>
      </c>
      <c r="G445" s="101">
        <v>20</v>
      </c>
      <c r="H445" s="101">
        <v>1.31</v>
      </c>
      <c r="I445" s="103">
        <f t="shared" si="29"/>
        <v>12.83</v>
      </c>
      <c r="J445" s="103">
        <f t="shared" si="33"/>
        <v>96.28</v>
      </c>
      <c r="K445" s="290">
        <f>(J446+J445)/2</f>
        <v>96.29</v>
      </c>
      <c r="L445" s="299">
        <f>(J445-J446)*100/K445</f>
        <v>-2.0770588846189701E-2</v>
      </c>
    </row>
    <row r="446" spans="1:12">
      <c r="C446" s="299"/>
      <c r="D446" s="101">
        <v>65.005399999999995</v>
      </c>
      <c r="E446" s="101">
        <v>48.87</v>
      </c>
      <c r="F446" s="101">
        <v>-14.95</v>
      </c>
      <c r="G446" s="101">
        <v>20</v>
      </c>
      <c r="H446" s="101">
        <v>1.31</v>
      </c>
      <c r="I446" s="103">
        <f t="shared" si="29"/>
        <v>12.83</v>
      </c>
      <c r="J446" s="103">
        <f t="shared" si="33"/>
        <v>96.3</v>
      </c>
      <c r="K446" s="290"/>
      <c r="L446" s="299"/>
    </row>
    <row r="447" spans="1:12">
      <c r="A447" s="101">
        <v>8.2799999999999994</v>
      </c>
      <c r="C447" s="299" t="s">
        <v>1214</v>
      </c>
      <c r="D447" s="101">
        <v>65.001499999999993</v>
      </c>
      <c r="E447" s="101">
        <v>38.81</v>
      </c>
      <c r="F447" s="101">
        <v>-10.02</v>
      </c>
      <c r="G447" s="101">
        <v>20</v>
      </c>
      <c r="H447" s="101">
        <v>5.67</v>
      </c>
      <c r="I447" s="103">
        <f t="shared" si="29"/>
        <v>12.26</v>
      </c>
      <c r="J447" s="103">
        <f t="shared" si="33"/>
        <v>73.7</v>
      </c>
      <c r="K447" s="290">
        <f>(J448+J447)/2</f>
        <v>73.7</v>
      </c>
      <c r="L447" s="299">
        <f>(J447-J448)*100/K447</f>
        <v>1.35685210312145E-2</v>
      </c>
    </row>
    <row r="448" spans="1:12">
      <c r="C448" s="299"/>
      <c r="D448" s="101">
        <v>65.002300000000005</v>
      </c>
      <c r="E448" s="101">
        <v>38.79</v>
      </c>
      <c r="F448" s="101">
        <v>-10.029999999999999</v>
      </c>
      <c r="G448" s="101">
        <v>20</v>
      </c>
      <c r="H448" s="101">
        <v>5.67</v>
      </c>
      <c r="I448" s="103">
        <f t="shared" si="29"/>
        <v>12.26</v>
      </c>
      <c r="J448" s="103">
        <f t="shared" si="33"/>
        <v>73.69</v>
      </c>
      <c r="K448" s="290"/>
      <c r="L448" s="299"/>
    </row>
    <row r="449" spans="1:12">
      <c r="C449" s="299" t="s">
        <v>1215</v>
      </c>
      <c r="D449" s="101">
        <v>65.004099999999994</v>
      </c>
      <c r="E449" s="101">
        <v>42.11</v>
      </c>
      <c r="F449" s="101">
        <v>-11.34</v>
      </c>
      <c r="G449" s="101">
        <v>20</v>
      </c>
      <c r="H449" s="101">
        <v>4.68</v>
      </c>
      <c r="I449" s="103">
        <f t="shared" si="29"/>
        <v>12.39</v>
      </c>
      <c r="J449" s="103">
        <f t="shared" si="33"/>
        <v>80.67</v>
      </c>
      <c r="K449" s="290">
        <f>(J450+J449)/2</f>
        <v>80.7</v>
      </c>
      <c r="L449" s="299">
        <f>(J449-J450)*100/K449</f>
        <v>-7.4349442379185005E-2</v>
      </c>
    </row>
    <row r="450" spans="1:12">
      <c r="C450" s="299"/>
      <c r="D450" s="101">
        <v>65.002099999999999</v>
      </c>
      <c r="E450" s="101">
        <v>42.13</v>
      </c>
      <c r="F450" s="101">
        <v>-11.36</v>
      </c>
      <c r="G450" s="101">
        <v>20</v>
      </c>
      <c r="H450" s="101">
        <v>4.68</v>
      </c>
      <c r="I450" s="103">
        <f t="shared" si="29"/>
        <v>12.39</v>
      </c>
      <c r="J450" s="103">
        <f t="shared" si="33"/>
        <v>80.73</v>
      </c>
      <c r="K450" s="290"/>
      <c r="L450" s="299"/>
    </row>
    <row r="451" spans="1:12">
      <c r="C451" s="299" t="s">
        <v>1216</v>
      </c>
      <c r="D451" s="101">
        <v>65.002300000000005</v>
      </c>
      <c r="E451" s="101">
        <v>38.24</v>
      </c>
      <c r="F451" s="101">
        <v>-8.2100000000000009</v>
      </c>
      <c r="G451" s="101">
        <v>20</v>
      </c>
      <c r="H451" s="101">
        <v>2</v>
      </c>
      <c r="I451" s="103">
        <f t="shared" si="29"/>
        <v>12.74</v>
      </c>
      <c r="J451" s="103">
        <f t="shared" si="33"/>
        <v>70.09</v>
      </c>
      <c r="K451" s="290">
        <f>(J452+J451)/2</f>
        <v>70.11</v>
      </c>
      <c r="L451" s="299">
        <f>(J451-J452)*100/K451</f>
        <v>-4.2789901583227999E-2</v>
      </c>
    </row>
    <row r="452" spans="1:12">
      <c r="C452" s="299"/>
      <c r="D452" s="101">
        <v>65.004900000000006</v>
      </c>
      <c r="E452" s="101">
        <v>38.25</v>
      </c>
      <c r="F452" s="101">
        <v>-8.2200000000000006</v>
      </c>
      <c r="G452" s="101">
        <v>20</v>
      </c>
      <c r="H452" s="101">
        <v>2</v>
      </c>
      <c r="I452" s="103">
        <f t="shared" si="29"/>
        <v>12.74</v>
      </c>
      <c r="J452" s="103">
        <f t="shared" si="33"/>
        <v>70.12</v>
      </c>
      <c r="K452" s="290"/>
      <c r="L452" s="299"/>
    </row>
    <row r="453" spans="1:12">
      <c r="C453" s="299" t="s">
        <v>1217</v>
      </c>
      <c r="D453" s="101">
        <v>65.004199999999997</v>
      </c>
      <c r="E453" s="101">
        <v>34.409999999999997</v>
      </c>
      <c r="F453" s="137">
        <v>-11.15</v>
      </c>
      <c r="G453" s="101">
        <v>20</v>
      </c>
      <c r="H453" s="101">
        <v>8.77</v>
      </c>
      <c r="I453" s="103">
        <f t="shared" si="29"/>
        <v>11.86</v>
      </c>
      <c r="J453" s="103">
        <f t="shared" si="33"/>
        <v>68.790000000000006</v>
      </c>
      <c r="K453" s="290">
        <f>(J454+J453)/2</f>
        <v>68.78</v>
      </c>
      <c r="L453" s="299">
        <f>(J453-J454)*100/K453</f>
        <v>4.3617330619367803E-2</v>
      </c>
    </row>
    <row r="454" spans="1:12">
      <c r="C454" s="299"/>
      <c r="D454" s="101">
        <v>65.001900000000006</v>
      </c>
      <c r="E454" s="101">
        <v>34.15</v>
      </c>
      <c r="F454" s="137">
        <v>-11.39</v>
      </c>
      <c r="G454" s="101">
        <v>20</v>
      </c>
      <c r="H454" s="101">
        <v>8.77</v>
      </c>
      <c r="I454" s="103">
        <f t="shared" si="29"/>
        <v>11.86</v>
      </c>
      <c r="J454" s="103">
        <f t="shared" si="33"/>
        <v>68.760000000000005</v>
      </c>
      <c r="K454" s="290"/>
      <c r="L454" s="299"/>
    </row>
    <row r="455" spans="1:12">
      <c r="C455" s="299" t="s">
        <v>1218</v>
      </c>
      <c r="D455" s="101">
        <v>65.002300000000005</v>
      </c>
      <c r="E455" s="101">
        <v>38.979999999999997</v>
      </c>
      <c r="F455" s="101">
        <v>-8.5500000000000007</v>
      </c>
      <c r="G455" s="101">
        <v>20</v>
      </c>
      <c r="H455" s="101">
        <v>5.9</v>
      </c>
      <c r="I455" s="103">
        <f t="shared" si="29"/>
        <v>12.23</v>
      </c>
      <c r="J455" s="103">
        <f t="shared" si="33"/>
        <v>71.739999999999995</v>
      </c>
      <c r="K455" s="290">
        <f>(J456+J455)/2</f>
        <v>71.760000000000005</v>
      </c>
      <c r="L455" s="299">
        <f>(J455-J456)*100/K455</f>
        <v>-4.18060200668912E-2</v>
      </c>
    </row>
    <row r="456" spans="1:12">
      <c r="C456" s="299"/>
      <c r="D456" s="101">
        <v>65.003600000000006</v>
      </c>
      <c r="E456" s="101">
        <v>38.99</v>
      </c>
      <c r="F456" s="101">
        <v>-8.56</v>
      </c>
      <c r="G456" s="101">
        <v>20</v>
      </c>
      <c r="H456" s="101">
        <v>5.9</v>
      </c>
      <c r="I456" s="103">
        <f t="shared" si="29"/>
        <v>12.23</v>
      </c>
      <c r="J456" s="103">
        <f t="shared" si="33"/>
        <v>71.77</v>
      </c>
      <c r="K456" s="290"/>
      <c r="L456" s="299"/>
    </row>
    <row r="457" spans="1:12">
      <c r="A457" s="101">
        <v>9.4</v>
      </c>
      <c r="C457" s="299" t="s">
        <v>912</v>
      </c>
      <c r="D457" s="101">
        <v>65.003100000000003</v>
      </c>
      <c r="E457" s="101">
        <v>49.01</v>
      </c>
      <c r="F457" s="101">
        <v>-15.01</v>
      </c>
      <c r="G457" s="101">
        <v>20</v>
      </c>
      <c r="H457" s="101">
        <v>1.1399999999999999</v>
      </c>
      <c r="I457" s="103">
        <f t="shared" si="29"/>
        <v>12.85</v>
      </c>
      <c r="J457" s="103">
        <f t="shared" si="33"/>
        <v>96.6</v>
      </c>
      <c r="K457" s="290">
        <f>(J458+J457)/2</f>
        <v>96.62</v>
      </c>
      <c r="L457" s="299">
        <f>(J457-J458)*100/K457</f>
        <v>-4.1399296211970901E-2</v>
      </c>
    </row>
    <row r="458" spans="1:12">
      <c r="C458" s="299"/>
      <c r="D458" s="101">
        <v>65.002200000000002</v>
      </c>
      <c r="E458" s="101">
        <v>49.03</v>
      </c>
      <c r="F458" s="101">
        <v>-15.02</v>
      </c>
      <c r="G458" s="101">
        <v>20</v>
      </c>
      <c r="H458" s="101">
        <v>1.1399999999999999</v>
      </c>
      <c r="I458" s="103">
        <f t="shared" si="29"/>
        <v>12.85</v>
      </c>
      <c r="J458" s="103">
        <f t="shared" si="33"/>
        <v>96.64</v>
      </c>
      <c r="K458" s="290"/>
      <c r="L458" s="299"/>
    </row>
    <row r="459" spans="1:12">
      <c r="A459" s="101">
        <v>9.8000000000000007</v>
      </c>
      <c r="C459" s="299" t="s">
        <v>913</v>
      </c>
      <c r="D459" s="101">
        <v>65.002200000000002</v>
      </c>
      <c r="E459" s="101">
        <v>49.05</v>
      </c>
      <c r="F459" s="101">
        <v>-15.02</v>
      </c>
      <c r="G459" s="101">
        <v>20</v>
      </c>
      <c r="H459" s="101">
        <v>1.53</v>
      </c>
      <c r="I459" s="103">
        <f t="shared" ref="I459:I464" si="34">13*(100-H459)/100</f>
        <v>12.8</v>
      </c>
      <c r="J459" s="103">
        <f t="shared" ref="J459:J464" si="35">200*(E459-F459)/(132.56-0.0794*(13-I459)-0.53*(G459-20))</f>
        <v>96.68</v>
      </c>
      <c r="K459" s="290">
        <f>(J460+J459)/2</f>
        <v>96.67</v>
      </c>
      <c r="L459" s="299">
        <f>(J459-J460)*100/K459</f>
        <v>2.0688941760639502E-2</v>
      </c>
    </row>
    <row r="460" spans="1:12">
      <c r="C460" s="299"/>
      <c r="D460" s="101">
        <v>65.001099999999994</v>
      </c>
      <c r="E460" s="101">
        <v>49.03</v>
      </c>
      <c r="F460" s="101">
        <v>-15.03</v>
      </c>
      <c r="G460" s="101">
        <v>20</v>
      </c>
      <c r="H460" s="101">
        <v>1.53</v>
      </c>
      <c r="I460" s="103">
        <f t="shared" si="34"/>
        <v>12.8</v>
      </c>
      <c r="J460" s="103">
        <f t="shared" si="35"/>
        <v>96.66</v>
      </c>
      <c r="K460" s="290"/>
      <c r="L460" s="299"/>
    </row>
    <row r="461" spans="1:12">
      <c r="C461" s="299" t="s">
        <v>914</v>
      </c>
      <c r="D461" s="101">
        <v>65.001300000000001</v>
      </c>
      <c r="E461" s="101">
        <v>48.89</v>
      </c>
      <c r="F461" s="101">
        <v>-14.73</v>
      </c>
      <c r="G461" s="101">
        <v>20</v>
      </c>
      <c r="H461" s="101">
        <v>1.1399999999999999</v>
      </c>
      <c r="I461" s="103">
        <f t="shared" si="34"/>
        <v>12.85</v>
      </c>
      <c r="J461" s="103">
        <f t="shared" si="35"/>
        <v>96</v>
      </c>
      <c r="K461" s="290">
        <f>(J462+J461)/2</f>
        <v>96.01</v>
      </c>
      <c r="L461" s="299">
        <f>(J461-J462)*100/K461</f>
        <v>-1.04155817102438E-2</v>
      </c>
    </row>
    <row r="462" spans="1:12">
      <c r="C462" s="299"/>
      <c r="D462" s="101">
        <v>65.004499999999993</v>
      </c>
      <c r="E462" s="101">
        <v>48.9</v>
      </c>
      <c r="F462" s="101">
        <v>-14.73</v>
      </c>
      <c r="G462" s="101">
        <v>20</v>
      </c>
      <c r="H462" s="101">
        <v>1.1399999999999999</v>
      </c>
      <c r="I462" s="103">
        <f t="shared" si="34"/>
        <v>12.85</v>
      </c>
      <c r="J462" s="103">
        <f t="shared" si="35"/>
        <v>96.01</v>
      </c>
      <c r="K462" s="290"/>
      <c r="L462" s="299"/>
    </row>
    <row r="463" spans="1:12">
      <c r="C463" s="299" t="s">
        <v>915</v>
      </c>
      <c r="D463" s="101">
        <v>65.002899999999997</v>
      </c>
      <c r="E463" s="101">
        <v>49.02</v>
      </c>
      <c r="F463" s="101">
        <v>-15.05</v>
      </c>
      <c r="G463" s="101">
        <v>20</v>
      </c>
      <c r="H463" s="101">
        <v>1.39</v>
      </c>
      <c r="I463" s="103">
        <f t="shared" si="34"/>
        <v>12.82</v>
      </c>
      <c r="J463" s="103">
        <f t="shared" si="35"/>
        <v>96.68</v>
      </c>
      <c r="K463" s="290">
        <f>(J464+J463)/2</f>
        <v>96.67</v>
      </c>
      <c r="L463" s="299">
        <f>(J463-J464)*100/K463</f>
        <v>2.0688941760639502E-2</v>
      </c>
    </row>
    <row r="464" spans="1:12">
      <c r="C464" s="299"/>
      <c r="D464" s="101">
        <v>65.001800000000003</v>
      </c>
      <c r="E464" s="101">
        <v>49.05</v>
      </c>
      <c r="F464" s="101">
        <v>-15.01</v>
      </c>
      <c r="G464" s="101">
        <v>20</v>
      </c>
      <c r="H464" s="101">
        <v>1.39</v>
      </c>
      <c r="I464" s="103">
        <f t="shared" si="34"/>
        <v>12.82</v>
      </c>
      <c r="J464" s="103">
        <f t="shared" si="35"/>
        <v>96.66</v>
      </c>
      <c r="K464" s="290"/>
      <c r="L464" s="299"/>
    </row>
    <row r="465" spans="1:13">
      <c r="A465" s="101">
        <v>9.15</v>
      </c>
      <c r="C465" s="299" t="s">
        <v>1219</v>
      </c>
      <c r="D465" s="101">
        <v>65.002300000000005</v>
      </c>
      <c r="E465" s="101">
        <v>45.56</v>
      </c>
      <c r="F465" s="101">
        <v>-14.24</v>
      </c>
      <c r="G465" s="101">
        <v>20</v>
      </c>
      <c r="H465" s="101">
        <v>3.47</v>
      </c>
      <c r="I465" s="103">
        <f t="shared" ref="I465:I472" si="36">13*(100-H465)/100</f>
        <v>12.55</v>
      </c>
      <c r="J465" s="103">
        <f t="shared" ref="J465:J480" si="37">200*(E465-F465)/(132.56-0.0794*(13-I465)-0.53*(G465-20))</f>
        <v>90.25</v>
      </c>
      <c r="K465" s="290">
        <f>(J466+J465)/2</f>
        <v>90.27</v>
      </c>
      <c r="L465" s="299">
        <f>(J465-J466)*100/K465</f>
        <v>-3.3233632436026499E-2</v>
      </c>
    </row>
    <row r="466" spans="1:13">
      <c r="C466" s="299"/>
      <c r="D466" s="101">
        <v>65.003500000000003</v>
      </c>
      <c r="E466" s="101">
        <v>45.58</v>
      </c>
      <c r="F466" s="101">
        <v>-14.24</v>
      </c>
      <c r="G466" s="101">
        <v>20</v>
      </c>
      <c r="H466" s="101">
        <v>3.47</v>
      </c>
      <c r="I466" s="103">
        <f t="shared" si="36"/>
        <v>12.55</v>
      </c>
      <c r="J466" s="103">
        <f t="shared" si="37"/>
        <v>90.28</v>
      </c>
      <c r="K466" s="290"/>
      <c r="L466" s="299"/>
    </row>
    <row r="467" spans="1:13">
      <c r="C467" s="299" t="s">
        <v>916</v>
      </c>
      <c r="D467" s="101">
        <v>65.003200000000007</v>
      </c>
      <c r="E467" s="101">
        <v>48.98</v>
      </c>
      <c r="F467" s="101">
        <v>-14.98</v>
      </c>
      <c r="G467" s="101">
        <v>20</v>
      </c>
      <c r="H467" s="101">
        <v>0.9</v>
      </c>
      <c r="I467" s="103">
        <f t="shared" si="36"/>
        <v>12.88</v>
      </c>
      <c r="J467" s="103">
        <f t="shared" si="37"/>
        <v>96.51</v>
      </c>
      <c r="K467" s="290">
        <f t="shared" ref="K467:K477" si="38">(J468+J467)/2</f>
        <v>96.52</v>
      </c>
      <c r="L467" s="299">
        <f>(J467-J468)*100/K467</f>
        <v>-1.03605470368741E-2</v>
      </c>
    </row>
    <row r="468" spans="1:13">
      <c r="C468" s="299"/>
      <c r="D468" s="101">
        <v>65.001099999999994</v>
      </c>
      <c r="E468" s="101">
        <v>48.99</v>
      </c>
      <c r="F468" s="101">
        <v>-14.98</v>
      </c>
      <c r="G468" s="101">
        <v>20</v>
      </c>
      <c r="H468" s="101">
        <v>0.9</v>
      </c>
      <c r="I468" s="103">
        <f t="shared" si="36"/>
        <v>12.88</v>
      </c>
      <c r="J468" s="103">
        <f t="shared" si="37"/>
        <v>96.52</v>
      </c>
      <c r="K468" s="290"/>
      <c r="L468" s="299"/>
    </row>
    <row r="469" spans="1:13">
      <c r="C469" s="299" t="s">
        <v>1220</v>
      </c>
      <c r="D469" s="101">
        <v>65.006500000000003</v>
      </c>
      <c r="E469" s="101">
        <v>41.42</v>
      </c>
      <c r="F469" s="101">
        <v>-8.93</v>
      </c>
      <c r="G469" s="101">
        <v>20</v>
      </c>
      <c r="H469" s="101">
        <v>6.97</v>
      </c>
      <c r="I469" s="103">
        <f t="shared" si="36"/>
        <v>12.09</v>
      </c>
      <c r="J469" s="103">
        <f t="shared" si="37"/>
        <v>76.010000000000005</v>
      </c>
      <c r="K469" s="290">
        <f t="shared" si="38"/>
        <v>76.03</v>
      </c>
      <c r="L469" s="299">
        <f>(J469-J470)*100/K469</f>
        <v>-3.9458108641327302E-2</v>
      </c>
      <c r="M469" s="116">
        <v>76.02</v>
      </c>
    </row>
    <row r="470" spans="1:13">
      <c r="C470" s="299"/>
      <c r="D470" s="101">
        <v>65.004499999999993</v>
      </c>
      <c r="E470" s="101">
        <v>41.38</v>
      </c>
      <c r="F470" s="101">
        <v>-8.99</v>
      </c>
      <c r="G470" s="101">
        <v>20</v>
      </c>
      <c r="H470" s="101">
        <v>6.97</v>
      </c>
      <c r="I470" s="103">
        <f t="shared" si="36"/>
        <v>12.09</v>
      </c>
      <c r="J470" s="103">
        <f t="shared" si="37"/>
        <v>76.040000000000006</v>
      </c>
      <c r="K470" s="290"/>
      <c r="L470" s="299"/>
      <c r="M470" s="116"/>
    </row>
    <row r="471" spans="1:13">
      <c r="C471" s="299" t="s">
        <v>1221</v>
      </c>
      <c r="D471" s="101">
        <v>65.004199999999997</v>
      </c>
      <c r="E471" s="101">
        <v>40.01</v>
      </c>
      <c r="F471" s="101">
        <v>-8.81</v>
      </c>
      <c r="G471" s="101">
        <v>20</v>
      </c>
      <c r="H471" s="101">
        <v>4.3099999999999996</v>
      </c>
      <c r="I471" s="103">
        <f t="shared" si="36"/>
        <v>12.44</v>
      </c>
      <c r="J471" s="103">
        <f t="shared" si="37"/>
        <v>73.680000000000007</v>
      </c>
      <c r="K471" s="290">
        <f t="shared" si="38"/>
        <v>73.7</v>
      </c>
      <c r="L471" s="299">
        <f>(J471-J472)*100/K471</f>
        <v>-4.0705563093605103E-2</v>
      </c>
      <c r="M471" s="116">
        <v>73.56</v>
      </c>
    </row>
    <row r="472" spans="1:13">
      <c r="C472" s="299"/>
      <c r="D472" s="101">
        <v>65.003100000000003</v>
      </c>
      <c r="E472" s="101">
        <v>40.03</v>
      </c>
      <c r="F472" s="101">
        <v>-8.81</v>
      </c>
      <c r="G472" s="101">
        <v>20</v>
      </c>
      <c r="H472" s="101">
        <v>4.3099999999999996</v>
      </c>
      <c r="I472" s="103">
        <f t="shared" si="36"/>
        <v>12.44</v>
      </c>
      <c r="J472" s="103">
        <f t="shared" si="37"/>
        <v>73.709999999999994</v>
      </c>
      <c r="K472" s="290"/>
      <c r="L472" s="299"/>
    </row>
    <row r="473" spans="1:13">
      <c r="C473" s="299" t="s">
        <v>1222</v>
      </c>
      <c r="D473" s="101">
        <v>65.002099999999999</v>
      </c>
      <c r="E473" s="101">
        <v>0.4</v>
      </c>
      <c r="F473" s="101">
        <v>-0.23</v>
      </c>
      <c r="G473" s="101">
        <v>20</v>
      </c>
      <c r="H473" s="101">
        <v>9.26</v>
      </c>
      <c r="I473" s="103">
        <f t="shared" ref="I473:I478" si="39">13*(100-H473)/100</f>
        <v>11.8</v>
      </c>
      <c r="J473" s="103">
        <f t="shared" si="37"/>
        <v>0.95</v>
      </c>
      <c r="K473" s="290">
        <f t="shared" si="38"/>
        <v>0.95</v>
      </c>
      <c r="L473" s="299">
        <f>(J473-J474)*100/K473</f>
        <v>0</v>
      </c>
    </row>
    <row r="474" spans="1:13">
      <c r="C474" s="299"/>
      <c r="D474" s="101">
        <v>65.003299999999996</v>
      </c>
      <c r="E474" s="101">
        <v>0.41</v>
      </c>
      <c r="F474" s="101">
        <v>-0.22</v>
      </c>
      <c r="G474" s="101">
        <v>20</v>
      </c>
      <c r="H474" s="101">
        <v>9.26</v>
      </c>
      <c r="I474" s="103">
        <f t="shared" si="39"/>
        <v>11.8</v>
      </c>
      <c r="J474" s="103">
        <f t="shared" si="37"/>
        <v>0.95</v>
      </c>
      <c r="K474" s="290"/>
      <c r="L474" s="299"/>
    </row>
    <row r="475" spans="1:13">
      <c r="C475" s="299" t="s">
        <v>1223</v>
      </c>
      <c r="D475" s="101">
        <v>65.001499999999993</v>
      </c>
      <c r="E475" s="101">
        <v>0.88</v>
      </c>
      <c r="F475" s="101">
        <v>-0.36</v>
      </c>
      <c r="G475" s="101">
        <v>20</v>
      </c>
      <c r="H475" s="101">
        <v>8.58</v>
      </c>
      <c r="I475" s="103">
        <f t="shared" si="39"/>
        <v>11.88</v>
      </c>
      <c r="J475" s="103">
        <f t="shared" si="37"/>
        <v>1.87</v>
      </c>
      <c r="K475" s="290">
        <f t="shared" si="38"/>
        <v>1.87</v>
      </c>
      <c r="L475" s="299">
        <f>(J475-J476)*100/K475</f>
        <v>0</v>
      </c>
    </row>
    <row r="476" spans="1:13">
      <c r="C476" s="299"/>
      <c r="D476" s="101">
        <v>65.001900000000006</v>
      </c>
      <c r="E476" s="101">
        <v>0.85</v>
      </c>
      <c r="F476" s="101">
        <v>-0.39</v>
      </c>
      <c r="G476" s="101">
        <v>20</v>
      </c>
      <c r="H476" s="101">
        <v>8.58</v>
      </c>
      <c r="I476" s="103">
        <f t="shared" si="39"/>
        <v>11.88</v>
      </c>
      <c r="J476" s="103">
        <f t="shared" si="37"/>
        <v>1.87</v>
      </c>
      <c r="K476" s="290"/>
      <c r="L476" s="299"/>
    </row>
    <row r="477" spans="1:13">
      <c r="A477" s="101">
        <v>9.19</v>
      </c>
      <c r="C477" s="299" t="s">
        <v>1224</v>
      </c>
      <c r="D477" s="101">
        <v>65.002099999999999</v>
      </c>
      <c r="E477" s="101">
        <v>41.23</v>
      </c>
      <c r="F477" s="101">
        <v>-8.89</v>
      </c>
      <c r="G477" s="101">
        <v>20</v>
      </c>
      <c r="I477" s="103">
        <f t="shared" si="39"/>
        <v>13</v>
      </c>
      <c r="J477" s="103">
        <f t="shared" si="37"/>
        <v>75.62</v>
      </c>
      <c r="K477" s="290">
        <f t="shared" si="38"/>
        <v>75.62</v>
      </c>
      <c r="L477" s="299">
        <f>(J477-J478)*100/K477</f>
        <v>0</v>
      </c>
    </row>
    <row r="478" spans="1:13">
      <c r="C478" s="299"/>
      <c r="D478" s="101">
        <v>65.003200000000007</v>
      </c>
      <c r="E478" s="101">
        <v>41.22</v>
      </c>
      <c r="F478" s="101">
        <v>-8.9</v>
      </c>
      <c r="G478" s="101">
        <v>20</v>
      </c>
      <c r="I478" s="103">
        <f t="shared" si="39"/>
        <v>13</v>
      </c>
      <c r="J478" s="103">
        <f t="shared" si="37"/>
        <v>75.62</v>
      </c>
      <c r="K478" s="290"/>
      <c r="L478" s="299"/>
    </row>
    <row r="479" spans="1:13">
      <c r="C479" s="299" t="s">
        <v>917</v>
      </c>
      <c r="D479" s="101">
        <v>65.001199999999997</v>
      </c>
      <c r="E479" s="101">
        <v>48.88</v>
      </c>
      <c r="F479" s="101">
        <v>-14.88</v>
      </c>
      <c r="G479" s="101">
        <v>20</v>
      </c>
      <c r="H479" s="101">
        <v>1.46</v>
      </c>
      <c r="I479" s="103">
        <f t="shared" ref="I479:I492" si="40">13*(100-H479)/100</f>
        <v>12.81</v>
      </c>
      <c r="J479" s="103">
        <f t="shared" si="37"/>
        <v>96.21</v>
      </c>
      <c r="K479" s="290">
        <f>(J480+J479)/2</f>
        <v>96.22</v>
      </c>
      <c r="L479" s="299">
        <f>(J479-J480)*100/K479</f>
        <v>-1.0392849719398399E-2</v>
      </c>
    </row>
    <row r="480" spans="1:13">
      <c r="C480" s="299"/>
      <c r="D480" s="101">
        <v>65.004499999999993</v>
      </c>
      <c r="E480" s="101">
        <v>48.89</v>
      </c>
      <c r="F480" s="101">
        <v>-14.88</v>
      </c>
      <c r="G480" s="101">
        <v>20</v>
      </c>
      <c r="H480" s="101">
        <v>1.46</v>
      </c>
      <c r="I480" s="103">
        <f t="shared" si="40"/>
        <v>12.81</v>
      </c>
      <c r="J480" s="103">
        <f t="shared" si="37"/>
        <v>96.22</v>
      </c>
      <c r="K480" s="290"/>
      <c r="L480" s="299"/>
    </row>
    <row r="481" spans="1:12">
      <c r="A481" s="101">
        <v>9.27</v>
      </c>
      <c r="C481" s="299" t="s">
        <v>918</v>
      </c>
      <c r="D481" s="101">
        <v>65.001199999999997</v>
      </c>
      <c r="E481" s="101">
        <v>48.82</v>
      </c>
      <c r="F481" s="101">
        <v>-14.81</v>
      </c>
      <c r="G481" s="101">
        <v>20</v>
      </c>
      <c r="H481" s="101">
        <v>1.1499999999999999</v>
      </c>
      <c r="I481" s="103">
        <f t="shared" si="40"/>
        <v>12.85</v>
      </c>
      <c r="J481" s="103">
        <f t="shared" ref="J481:J492" si="41">200*(E481-F481)/(132.56-0.0794*(13-I481)-0.53*(G481-20))</f>
        <v>96.01</v>
      </c>
      <c r="K481" s="290">
        <f>(J482+J481)/2</f>
        <v>96.01</v>
      </c>
      <c r="L481" s="299">
        <f>(J481-J482)*100/K481</f>
        <v>0</v>
      </c>
    </row>
    <row r="482" spans="1:12">
      <c r="C482" s="299"/>
      <c r="D482" s="101">
        <v>65.003299999999996</v>
      </c>
      <c r="E482" s="101">
        <v>48.83</v>
      </c>
      <c r="F482" s="101">
        <v>-14.8</v>
      </c>
      <c r="G482" s="101">
        <v>20</v>
      </c>
      <c r="H482" s="101">
        <v>1.1499999999999999</v>
      </c>
      <c r="I482" s="103">
        <f t="shared" si="40"/>
        <v>12.85</v>
      </c>
      <c r="J482" s="103">
        <f t="shared" si="41"/>
        <v>96.01</v>
      </c>
      <c r="K482" s="290"/>
      <c r="L482" s="299"/>
    </row>
    <row r="483" spans="1:12">
      <c r="C483" s="299" t="s">
        <v>444</v>
      </c>
      <c r="D483" s="101">
        <v>65.002399999999994</v>
      </c>
      <c r="E483" s="101">
        <v>48.82</v>
      </c>
      <c r="F483" s="101">
        <v>-14.83</v>
      </c>
      <c r="G483" s="101">
        <v>20</v>
      </c>
      <c r="H483" s="101">
        <v>0.37</v>
      </c>
      <c r="I483" s="103">
        <f t="shared" si="40"/>
        <v>12.95</v>
      </c>
      <c r="J483" s="103">
        <f t="shared" si="41"/>
        <v>96.03</v>
      </c>
      <c r="K483" s="290">
        <f>(J484+J483)/2</f>
        <v>96.04</v>
      </c>
      <c r="L483" s="299">
        <f>(J483-J484)*100/K483</f>
        <v>-2.08246563931654E-2</v>
      </c>
    </row>
    <row r="484" spans="1:12">
      <c r="C484" s="299"/>
      <c r="D484" s="101">
        <v>65.002899999999997</v>
      </c>
      <c r="E484" s="101">
        <v>48.83</v>
      </c>
      <c r="F484" s="101">
        <v>-14.83</v>
      </c>
      <c r="G484" s="101">
        <v>20</v>
      </c>
      <c r="H484" s="101">
        <v>0.37</v>
      </c>
      <c r="I484" s="103">
        <f t="shared" si="40"/>
        <v>12.95</v>
      </c>
      <c r="J484" s="103">
        <f t="shared" si="41"/>
        <v>96.05</v>
      </c>
      <c r="K484" s="290"/>
      <c r="L484" s="299"/>
    </row>
    <row r="485" spans="1:12">
      <c r="C485" s="299" t="s">
        <v>919</v>
      </c>
      <c r="D485" s="101">
        <v>65.003500000000003</v>
      </c>
      <c r="E485" s="101">
        <v>48.91</v>
      </c>
      <c r="F485" s="101">
        <v>-14.92</v>
      </c>
      <c r="G485" s="101">
        <v>20</v>
      </c>
      <c r="H485" s="101">
        <v>0.84</v>
      </c>
      <c r="I485" s="103">
        <f t="shared" si="40"/>
        <v>12.89</v>
      </c>
      <c r="J485" s="103">
        <f t="shared" si="41"/>
        <v>96.31</v>
      </c>
      <c r="K485" s="290">
        <f>(J486+J485)/2</f>
        <v>96.33</v>
      </c>
      <c r="L485" s="299">
        <f>(J485-J486)*100/K485</f>
        <v>-3.11429461227044E-2</v>
      </c>
    </row>
    <row r="486" spans="1:12">
      <c r="C486" s="299"/>
      <c r="D486" s="101">
        <v>65.005799999999994</v>
      </c>
      <c r="E486" s="101">
        <v>48.92</v>
      </c>
      <c r="F486" s="101">
        <v>-14.93</v>
      </c>
      <c r="G486" s="101">
        <v>20</v>
      </c>
      <c r="H486" s="101">
        <v>0.84</v>
      </c>
      <c r="I486" s="103">
        <f t="shared" si="40"/>
        <v>12.89</v>
      </c>
      <c r="J486" s="103">
        <f t="shared" si="41"/>
        <v>96.34</v>
      </c>
      <c r="K486" s="290"/>
      <c r="L486" s="299"/>
    </row>
    <row r="487" spans="1:12">
      <c r="C487" s="299" t="s">
        <v>920</v>
      </c>
      <c r="D487" s="101">
        <v>65.003900000000002</v>
      </c>
      <c r="E487" s="101">
        <v>48.95</v>
      </c>
      <c r="F487" s="101">
        <v>-14.98</v>
      </c>
      <c r="G487" s="101">
        <v>20</v>
      </c>
      <c r="H487" s="101">
        <v>0.78</v>
      </c>
      <c r="I487" s="103">
        <f t="shared" si="40"/>
        <v>12.9</v>
      </c>
      <c r="J487" s="103">
        <f t="shared" si="41"/>
        <v>96.46</v>
      </c>
      <c r="K487" s="290">
        <f>(J488+J487)/2</f>
        <v>96.46</v>
      </c>
      <c r="L487" s="299">
        <f>(J487-J488)*100/K487</f>
        <v>0</v>
      </c>
    </row>
    <row r="488" spans="1:12">
      <c r="C488" s="299"/>
      <c r="D488" s="101">
        <v>65.001099999999994</v>
      </c>
      <c r="E488" s="101">
        <v>48.98</v>
      </c>
      <c r="F488" s="101">
        <v>-14.95</v>
      </c>
      <c r="G488" s="101">
        <v>20</v>
      </c>
      <c r="H488" s="101">
        <v>0.78</v>
      </c>
      <c r="I488" s="103">
        <f t="shared" si="40"/>
        <v>12.9</v>
      </c>
      <c r="J488" s="103">
        <f t="shared" si="41"/>
        <v>96.46</v>
      </c>
      <c r="K488" s="290"/>
      <c r="L488" s="299"/>
    </row>
    <row r="489" spans="1:12">
      <c r="A489" s="101">
        <v>10.8</v>
      </c>
      <c r="C489" s="299" t="s">
        <v>921</v>
      </c>
      <c r="D489" s="101">
        <v>65.001800000000003</v>
      </c>
      <c r="E489" s="101">
        <v>48.88</v>
      </c>
      <c r="F489" s="101">
        <v>-14.92</v>
      </c>
      <c r="G489" s="101">
        <v>20</v>
      </c>
      <c r="H489" s="101">
        <v>0.98</v>
      </c>
      <c r="I489" s="103">
        <f t="shared" si="40"/>
        <v>12.87</v>
      </c>
      <c r="J489" s="103">
        <f t="shared" si="41"/>
        <v>96.27</v>
      </c>
      <c r="K489" s="290">
        <f>(J490+J489)/2</f>
        <v>96.26</v>
      </c>
      <c r="L489" s="299">
        <f>(J489-J490)*100/K489</f>
        <v>2.0777062123411599E-2</v>
      </c>
    </row>
    <row r="490" spans="1:12">
      <c r="C490" s="299"/>
      <c r="D490" s="101">
        <v>65.002399999999994</v>
      </c>
      <c r="E490" s="101">
        <v>48.87</v>
      </c>
      <c r="F490" s="101">
        <v>-14.92</v>
      </c>
      <c r="G490" s="101">
        <v>20</v>
      </c>
      <c r="H490" s="101">
        <v>0.98</v>
      </c>
      <c r="I490" s="103">
        <f t="shared" si="40"/>
        <v>12.87</v>
      </c>
      <c r="J490" s="103">
        <f t="shared" si="41"/>
        <v>96.25</v>
      </c>
      <c r="K490" s="290"/>
      <c r="L490" s="299"/>
    </row>
    <row r="491" spans="1:12">
      <c r="C491" s="299" t="s">
        <v>1225</v>
      </c>
      <c r="D491" s="101">
        <v>65.003900000000002</v>
      </c>
      <c r="E491" s="101">
        <v>46.14</v>
      </c>
      <c r="F491" s="101">
        <v>-12.34</v>
      </c>
      <c r="G491" s="101">
        <v>20</v>
      </c>
      <c r="H491" s="101">
        <v>5.51</v>
      </c>
      <c r="I491" s="103">
        <f t="shared" si="40"/>
        <v>12.28</v>
      </c>
      <c r="J491" s="103">
        <f t="shared" si="41"/>
        <v>88.27</v>
      </c>
      <c r="K491" s="290">
        <f>(J492+J491)/2</f>
        <v>88.28</v>
      </c>
      <c r="L491" s="299">
        <f>(J491-J492)*100/K491</f>
        <v>-1.13275940190362E-2</v>
      </c>
    </row>
    <row r="492" spans="1:12">
      <c r="C492" s="299"/>
      <c r="D492" s="101">
        <v>65.005399999999995</v>
      </c>
      <c r="E492" s="101">
        <v>46.13</v>
      </c>
      <c r="F492" s="101">
        <v>-12.36</v>
      </c>
      <c r="G492" s="101">
        <v>20</v>
      </c>
      <c r="H492" s="101">
        <v>5.51</v>
      </c>
      <c r="I492" s="103">
        <f t="shared" si="40"/>
        <v>12.28</v>
      </c>
      <c r="J492" s="103">
        <f t="shared" si="41"/>
        <v>88.28</v>
      </c>
      <c r="K492" s="290"/>
      <c r="L492" s="299"/>
    </row>
    <row r="493" spans="1:12">
      <c r="A493" s="101">
        <v>10.199999999999999</v>
      </c>
      <c r="C493" s="299" t="s">
        <v>922</v>
      </c>
      <c r="D493" s="101">
        <v>65.002099999999999</v>
      </c>
      <c r="E493" s="101">
        <v>48.81</v>
      </c>
      <c r="F493" s="101">
        <v>-14.82</v>
      </c>
      <c r="G493" s="101">
        <v>20</v>
      </c>
      <c r="H493" s="101">
        <v>0.99</v>
      </c>
      <c r="I493" s="103">
        <f t="shared" ref="I493:I504" si="42">13*(100-H493)/100</f>
        <v>12.87</v>
      </c>
      <c r="J493" s="103">
        <f t="shared" ref="J493:J502" si="43">200*(E493-F493)/(132.56-0.0794*(13-I493)-0.53*(G493-20))</f>
        <v>96.01</v>
      </c>
      <c r="K493" s="290">
        <f t="shared" ref="K493" si="44">(J494+J493)/2</f>
        <v>96.03</v>
      </c>
      <c r="L493" s="299">
        <f t="shared" ref="L493" si="45">(J493-J494)*100/K493</f>
        <v>-3.12402374258056E-2</v>
      </c>
    </row>
    <row r="494" spans="1:12">
      <c r="C494" s="299"/>
      <c r="D494" s="101">
        <v>65.002899999999997</v>
      </c>
      <c r="E494" s="101">
        <v>48.82</v>
      </c>
      <c r="F494" s="101">
        <v>-14.83</v>
      </c>
      <c r="G494" s="101">
        <v>20</v>
      </c>
      <c r="H494" s="101">
        <v>0.99</v>
      </c>
      <c r="I494" s="103">
        <f t="shared" si="42"/>
        <v>12.87</v>
      </c>
      <c r="J494" s="103">
        <f t="shared" si="43"/>
        <v>96.04</v>
      </c>
      <c r="K494" s="290"/>
      <c r="L494" s="299"/>
    </row>
    <row r="495" spans="1:12">
      <c r="C495" s="308" t="s">
        <v>923</v>
      </c>
      <c r="D495" s="101">
        <v>65.004499999999993</v>
      </c>
      <c r="E495" s="101">
        <v>48.42</v>
      </c>
      <c r="F495" s="101">
        <v>-14.59</v>
      </c>
      <c r="G495" s="101">
        <v>20</v>
      </c>
      <c r="H495" s="101">
        <v>1.56</v>
      </c>
      <c r="I495" s="103">
        <f t="shared" si="42"/>
        <v>12.8</v>
      </c>
      <c r="J495" s="103">
        <f t="shared" si="43"/>
        <v>95.08</v>
      </c>
      <c r="K495" s="290">
        <f t="shared" ref="K495" si="46">(J496+J495)/2</f>
        <v>95.1</v>
      </c>
      <c r="L495" s="299">
        <f t="shared" ref="L495" si="47">(J495-J496)*100/K495</f>
        <v>-3.15457413249223E-2</v>
      </c>
    </row>
    <row r="496" spans="1:12">
      <c r="C496" s="308"/>
      <c r="D496" s="101">
        <v>65.002899999999997</v>
      </c>
      <c r="E496" s="101">
        <v>48.45</v>
      </c>
      <c r="F496" s="101">
        <v>-14.58</v>
      </c>
      <c r="G496" s="101">
        <v>20</v>
      </c>
      <c r="H496" s="101">
        <v>1.56</v>
      </c>
      <c r="I496" s="103">
        <f t="shared" si="42"/>
        <v>12.8</v>
      </c>
      <c r="J496" s="103">
        <f t="shared" si="43"/>
        <v>95.11</v>
      </c>
      <c r="K496" s="290"/>
      <c r="L496" s="299"/>
    </row>
    <row r="497" spans="1:12">
      <c r="C497" s="299" t="s">
        <v>924</v>
      </c>
      <c r="D497" s="101">
        <v>65.001800000000003</v>
      </c>
      <c r="E497" s="101">
        <v>48.95</v>
      </c>
      <c r="F497" s="101">
        <v>-14.82</v>
      </c>
      <c r="G497" s="101">
        <v>20</v>
      </c>
      <c r="H497" s="101">
        <v>1.19</v>
      </c>
      <c r="I497" s="103">
        <f t="shared" si="42"/>
        <v>12.85</v>
      </c>
      <c r="J497" s="103">
        <f t="shared" si="43"/>
        <v>96.22</v>
      </c>
      <c r="K497" s="290">
        <f t="shared" ref="K497" si="48">(J498+J497)/2</f>
        <v>96.23</v>
      </c>
      <c r="L497" s="299">
        <f t="shared" ref="L497" si="49">(J497-J498)*100/K497</f>
        <v>-2.0783539436761901E-2</v>
      </c>
    </row>
    <row r="498" spans="1:12">
      <c r="C498" s="299"/>
      <c r="D498" s="101">
        <v>65.002200000000002</v>
      </c>
      <c r="E498" s="101">
        <v>48.95</v>
      </c>
      <c r="F498" s="101">
        <v>-14.83</v>
      </c>
      <c r="G498" s="101">
        <v>20</v>
      </c>
      <c r="H498" s="101">
        <v>1.19</v>
      </c>
      <c r="I498" s="103">
        <f t="shared" si="42"/>
        <v>12.85</v>
      </c>
      <c r="J498" s="103">
        <f t="shared" si="43"/>
        <v>96.24</v>
      </c>
      <c r="K498" s="290"/>
      <c r="L498" s="299"/>
    </row>
    <row r="499" spans="1:12">
      <c r="C499" s="308" t="s">
        <v>925</v>
      </c>
      <c r="D499" s="101">
        <v>65.003500000000003</v>
      </c>
      <c r="E499" s="101">
        <v>47.75</v>
      </c>
      <c r="F499" s="101">
        <v>-14.49</v>
      </c>
      <c r="G499" s="101">
        <v>20</v>
      </c>
      <c r="H499" s="101">
        <v>1.42</v>
      </c>
      <c r="I499" s="103">
        <f t="shared" si="42"/>
        <v>12.82</v>
      </c>
      <c r="J499" s="103">
        <f t="shared" si="43"/>
        <v>93.91</v>
      </c>
      <c r="K499" s="290">
        <f t="shared" ref="K499" si="50">(J500+J499)/2</f>
        <v>93.89</v>
      </c>
      <c r="L499" s="299">
        <f t="shared" ref="L499" si="51">(J499-J500)*100/K499</f>
        <v>4.2603046117788902E-2</v>
      </c>
    </row>
    <row r="500" spans="1:12">
      <c r="C500" s="308"/>
      <c r="D500" s="101">
        <v>65.001900000000006</v>
      </c>
      <c r="E500" s="101">
        <v>47.73</v>
      </c>
      <c r="F500" s="101">
        <v>-14.48</v>
      </c>
      <c r="G500" s="101">
        <v>20</v>
      </c>
      <c r="H500" s="101">
        <v>1.42</v>
      </c>
      <c r="I500" s="103">
        <f t="shared" si="42"/>
        <v>12.82</v>
      </c>
      <c r="J500" s="103">
        <f t="shared" si="43"/>
        <v>93.87</v>
      </c>
      <c r="K500" s="290"/>
      <c r="L500" s="299"/>
    </row>
    <row r="501" spans="1:12">
      <c r="A501" s="101">
        <v>10.25</v>
      </c>
      <c r="C501" s="299" t="s">
        <v>1226</v>
      </c>
      <c r="D501" s="101">
        <v>65.002099999999999</v>
      </c>
      <c r="E501" s="101">
        <v>42.23</v>
      </c>
      <c r="F501" s="101">
        <v>-9.89</v>
      </c>
      <c r="G501" s="101">
        <v>20</v>
      </c>
      <c r="H501" s="101">
        <v>3.13</v>
      </c>
      <c r="I501" s="103">
        <f t="shared" si="42"/>
        <v>12.59</v>
      </c>
      <c r="J501" s="103">
        <f t="shared" si="43"/>
        <v>78.66</v>
      </c>
      <c r="K501" s="290">
        <f t="shared" ref="K501" si="52">(J502+J501)/2</f>
        <v>78.66</v>
      </c>
      <c r="L501" s="299">
        <f>(J501-J502)*100/K501</f>
        <v>0</v>
      </c>
    </row>
    <row r="502" spans="1:12">
      <c r="C502" s="299"/>
      <c r="D502" s="101">
        <v>65.003200000000007</v>
      </c>
      <c r="E502" s="101">
        <v>42.22</v>
      </c>
      <c r="F502" s="101">
        <v>-9.9</v>
      </c>
      <c r="G502" s="101">
        <v>20</v>
      </c>
      <c r="H502" s="101">
        <v>3.13</v>
      </c>
      <c r="I502" s="103">
        <f t="shared" si="42"/>
        <v>12.59</v>
      </c>
      <c r="J502" s="103">
        <f t="shared" si="43"/>
        <v>78.66</v>
      </c>
      <c r="K502" s="290"/>
      <c r="L502" s="299"/>
    </row>
    <row r="503" spans="1:12">
      <c r="A503" s="101">
        <v>11.3</v>
      </c>
      <c r="C503" s="299" t="s">
        <v>926</v>
      </c>
      <c r="D503" s="101">
        <v>65.003100000000003</v>
      </c>
      <c r="E503" s="101">
        <v>48.81</v>
      </c>
      <c r="F503" s="101">
        <v>-14.85</v>
      </c>
      <c r="G503" s="101">
        <v>20</v>
      </c>
      <c r="H503" s="101">
        <v>1.28</v>
      </c>
      <c r="I503" s="103">
        <f t="shared" si="42"/>
        <v>12.83</v>
      </c>
      <c r="J503" s="103">
        <f t="shared" ref="J503:J506" si="53">200*(E503-F503)/(132.56-0.0794*(13-I503)-0.53*(G503-20))</f>
        <v>96.06</v>
      </c>
      <c r="K503" s="290">
        <f t="shared" ref="K503" si="54">(J504+J503)/2</f>
        <v>96.07</v>
      </c>
      <c r="L503" s="299">
        <f t="shared" ref="L503" si="55">(J503-J504)*100/K503</f>
        <v>-1.04090767148859E-2</v>
      </c>
    </row>
    <row r="504" spans="1:12">
      <c r="C504" s="299"/>
      <c r="D504" s="101">
        <v>65.005899999999997</v>
      </c>
      <c r="E504" s="101">
        <v>48.82</v>
      </c>
      <c r="F504" s="101">
        <v>-14.85</v>
      </c>
      <c r="G504" s="101">
        <v>20</v>
      </c>
      <c r="H504" s="101">
        <v>1.28</v>
      </c>
      <c r="I504" s="103">
        <f t="shared" si="42"/>
        <v>12.83</v>
      </c>
      <c r="J504" s="103">
        <f t="shared" si="53"/>
        <v>96.07</v>
      </c>
      <c r="K504" s="290"/>
      <c r="L504" s="299"/>
    </row>
    <row r="505" spans="1:12">
      <c r="A505" s="101">
        <v>11.18</v>
      </c>
      <c r="C505" s="299" t="s">
        <v>927</v>
      </c>
      <c r="D505" s="101">
        <v>65.003900000000002</v>
      </c>
      <c r="E505" s="101">
        <v>48.85</v>
      </c>
      <c r="F505" s="101">
        <v>-14.82</v>
      </c>
      <c r="G505" s="101">
        <v>20</v>
      </c>
      <c r="H505" s="101">
        <v>1.56</v>
      </c>
      <c r="I505" s="103">
        <f t="shared" ref="I505:I506" si="56">13*(100-H505)/100</f>
        <v>12.8</v>
      </c>
      <c r="J505" s="103">
        <f t="shared" si="53"/>
        <v>96.07</v>
      </c>
      <c r="K505" s="290">
        <f t="shared" ref="K505" si="57">(J506+J505)/2</f>
        <v>96.06</v>
      </c>
      <c r="L505" s="299">
        <f t="shared" ref="L505" si="58">(J505-J506)*100/K505</f>
        <v>3.1230480949393E-2</v>
      </c>
    </row>
    <row r="506" spans="1:12">
      <c r="C506" s="299"/>
      <c r="D506" s="101">
        <v>65.001199999999997</v>
      </c>
      <c r="E506" s="101">
        <v>48.83</v>
      </c>
      <c r="F506" s="101">
        <v>-14.82</v>
      </c>
      <c r="G506" s="101">
        <v>20</v>
      </c>
      <c r="H506" s="101">
        <v>1.56</v>
      </c>
      <c r="I506" s="103">
        <f t="shared" si="56"/>
        <v>12.8</v>
      </c>
      <c r="J506" s="103">
        <f t="shared" si="53"/>
        <v>96.04</v>
      </c>
      <c r="K506" s="290"/>
      <c r="L506" s="299"/>
    </row>
    <row r="507" spans="1:12">
      <c r="C507" s="299" t="s">
        <v>928</v>
      </c>
      <c r="D507" s="101">
        <v>65.002399999999994</v>
      </c>
      <c r="E507" s="101">
        <v>48.88</v>
      </c>
      <c r="F507" s="101">
        <v>-14.81</v>
      </c>
      <c r="G507" s="101">
        <v>20</v>
      </c>
      <c r="H507" s="101">
        <v>1.1599999999999999</v>
      </c>
      <c r="I507" s="103">
        <f t="shared" ref="I507:I514" si="59">13*(100-H507)/100</f>
        <v>12.85</v>
      </c>
      <c r="J507" s="103">
        <f t="shared" ref="J507:J514" si="60">200*(E507-F507)/(132.56-0.0794*(13-I507)-0.53*(G507-20))</f>
        <v>96.1</v>
      </c>
      <c r="K507" s="290">
        <f t="shared" ref="K507" si="61">(J508+J507)/2</f>
        <v>96.1</v>
      </c>
      <c r="L507" s="299">
        <f t="shared" ref="L507" si="62">(J507-J508)*100/K507</f>
        <v>0</v>
      </c>
    </row>
    <row r="508" spans="1:12">
      <c r="C508" s="299"/>
      <c r="D508" s="101">
        <v>65.004800000000003</v>
      </c>
      <c r="E508" s="101">
        <v>48.89</v>
      </c>
      <c r="F508" s="101">
        <v>-14.8</v>
      </c>
      <c r="G508" s="101">
        <v>20</v>
      </c>
      <c r="H508" s="101">
        <v>1.1599999999999999</v>
      </c>
      <c r="I508" s="103">
        <f t="shared" si="59"/>
        <v>12.85</v>
      </c>
      <c r="J508" s="103">
        <f t="shared" si="60"/>
        <v>96.1</v>
      </c>
      <c r="K508" s="290"/>
      <c r="L508" s="299"/>
    </row>
    <row r="509" spans="1:12">
      <c r="C509" s="299" t="s">
        <v>929</v>
      </c>
      <c r="D509" s="101">
        <v>65.003200000000007</v>
      </c>
      <c r="E509" s="101">
        <v>48.87</v>
      </c>
      <c r="F509" s="101">
        <v>-14.9</v>
      </c>
      <c r="G509" s="101">
        <v>20</v>
      </c>
      <c r="H509" s="101">
        <v>1.04</v>
      </c>
      <c r="I509" s="103">
        <f t="shared" si="59"/>
        <v>12.86</v>
      </c>
      <c r="J509" s="103">
        <f t="shared" si="60"/>
        <v>96.22</v>
      </c>
      <c r="K509" s="290">
        <f t="shared" ref="K509" si="63">(J510+J509)/2</f>
        <v>96.23</v>
      </c>
      <c r="L509" s="299">
        <f t="shared" ref="L509" si="64">(J509-J510)*100/K509</f>
        <v>-2.0783539436761901E-2</v>
      </c>
    </row>
    <row r="510" spans="1:12">
      <c r="C510" s="299"/>
      <c r="D510" s="101">
        <v>65.004900000000006</v>
      </c>
      <c r="E510" s="101">
        <v>48.88</v>
      </c>
      <c r="F510" s="101">
        <v>-14.9</v>
      </c>
      <c r="G510" s="101">
        <v>20</v>
      </c>
      <c r="H510" s="101">
        <v>1.04</v>
      </c>
      <c r="I510" s="103">
        <f t="shared" si="59"/>
        <v>12.86</v>
      </c>
      <c r="J510" s="103">
        <f t="shared" si="60"/>
        <v>96.24</v>
      </c>
      <c r="K510" s="290"/>
      <c r="L510" s="299"/>
    </row>
    <row r="511" spans="1:12">
      <c r="C511" s="299" t="s">
        <v>930</v>
      </c>
      <c r="D511" s="101">
        <v>65.001499999999993</v>
      </c>
      <c r="E511" s="101">
        <v>48.78</v>
      </c>
      <c r="F511" s="101">
        <v>-14.88</v>
      </c>
      <c r="G511" s="101">
        <v>20</v>
      </c>
      <c r="H511" s="101">
        <v>1.39</v>
      </c>
      <c r="I511" s="103">
        <f t="shared" si="59"/>
        <v>12.82</v>
      </c>
      <c r="J511" s="103">
        <f t="shared" si="60"/>
        <v>96.06</v>
      </c>
      <c r="K511" s="290">
        <f t="shared" ref="K511" si="65">(J512+J511)/2</f>
        <v>96.04</v>
      </c>
      <c r="L511" s="299">
        <f t="shared" ref="L511" si="66">(J511-J512)*100/K511</f>
        <v>5.20616409829208E-2</v>
      </c>
    </row>
    <row r="512" spans="1:12">
      <c r="C512" s="299"/>
      <c r="D512" s="101">
        <v>65.003200000000007</v>
      </c>
      <c r="E512" s="101">
        <v>48.76</v>
      </c>
      <c r="F512" s="101">
        <v>-14.87</v>
      </c>
      <c r="G512" s="101">
        <v>20</v>
      </c>
      <c r="H512" s="101">
        <v>1.39</v>
      </c>
      <c r="I512" s="103">
        <f t="shared" si="59"/>
        <v>12.82</v>
      </c>
      <c r="J512" s="103">
        <f t="shared" si="60"/>
        <v>96.01</v>
      </c>
      <c r="K512" s="290"/>
      <c r="L512" s="299"/>
    </row>
    <row r="513" spans="1:12">
      <c r="C513" s="299" t="s">
        <v>931</v>
      </c>
      <c r="D513" s="101">
        <v>65.001800000000003</v>
      </c>
      <c r="E513" s="101">
        <v>48.89</v>
      </c>
      <c r="F513" s="101">
        <v>-14.95</v>
      </c>
      <c r="G513" s="101">
        <v>20</v>
      </c>
      <c r="H513" s="101">
        <v>0.87</v>
      </c>
      <c r="I513" s="103">
        <f t="shared" si="59"/>
        <v>12.89</v>
      </c>
      <c r="J513" s="103">
        <f t="shared" si="60"/>
        <v>96.32</v>
      </c>
      <c r="K513" s="290">
        <f t="shared" ref="K513" si="67">(J514+J513)/2</f>
        <v>96.32</v>
      </c>
      <c r="L513" s="299">
        <f t="shared" ref="L513" si="68">(J513-J514)*100/K513</f>
        <v>1.0382059800655E-2</v>
      </c>
    </row>
    <row r="514" spans="1:12">
      <c r="C514" s="299"/>
      <c r="D514" s="101">
        <v>65.003200000000007</v>
      </c>
      <c r="E514" s="101">
        <v>48.9</v>
      </c>
      <c r="F514" s="101">
        <v>-14.93</v>
      </c>
      <c r="G514" s="101">
        <v>20</v>
      </c>
      <c r="H514" s="101">
        <v>0.87</v>
      </c>
      <c r="I514" s="103">
        <f t="shared" si="59"/>
        <v>12.89</v>
      </c>
      <c r="J514" s="103">
        <f t="shared" si="60"/>
        <v>96.31</v>
      </c>
      <c r="K514" s="290"/>
      <c r="L514" s="299"/>
    </row>
    <row r="515" spans="1:12">
      <c r="C515" s="299" t="s">
        <v>932</v>
      </c>
      <c r="D515" s="101">
        <v>65.003500000000003</v>
      </c>
      <c r="E515" s="101">
        <v>48.96</v>
      </c>
      <c r="F515" s="101">
        <v>-14.92</v>
      </c>
      <c r="G515" s="101">
        <v>20</v>
      </c>
      <c r="H515" s="101">
        <v>0.88</v>
      </c>
      <c r="I515" s="103">
        <f t="shared" ref="I515:I516" si="69">13*(100-H515)/100</f>
        <v>12.89</v>
      </c>
      <c r="J515" s="103">
        <f t="shared" ref="J515:J516" si="70">200*(E515-F515)/(132.56-0.0794*(13-I515)-0.53*(G515-20))</f>
        <v>96.39</v>
      </c>
      <c r="K515" s="290">
        <f t="shared" ref="K515" si="71">(J516+J515)/2</f>
        <v>96.38</v>
      </c>
      <c r="L515" s="299">
        <f t="shared" ref="L515" si="72">(J515-J516)*100/K515</f>
        <v>2.0751193193604502E-2</v>
      </c>
    </row>
    <row r="516" spans="1:12">
      <c r="C516" s="299"/>
      <c r="D516" s="101">
        <v>65.004400000000004</v>
      </c>
      <c r="E516" s="101">
        <v>48.95</v>
      </c>
      <c r="F516" s="101">
        <v>-14.92</v>
      </c>
      <c r="G516" s="101">
        <v>20</v>
      </c>
      <c r="H516" s="101">
        <v>0.88</v>
      </c>
      <c r="I516" s="103">
        <f t="shared" si="69"/>
        <v>12.89</v>
      </c>
      <c r="J516" s="103">
        <f t="shared" si="70"/>
        <v>96.37</v>
      </c>
      <c r="K516" s="290"/>
      <c r="L516" s="299"/>
    </row>
    <row r="517" spans="1:12">
      <c r="C517" s="299" t="s">
        <v>1227</v>
      </c>
      <c r="D517" s="101">
        <v>65.002499999999998</v>
      </c>
      <c r="E517" s="101">
        <v>48.22</v>
      </c>
      <c r="F517" s="101">
        <v>-14.29</v>
      </c>
      <c r="G517" s="101">
        <v>20</v>
      </c>
      <c r="H517" s="101">
        <v>2.2400000000000002</v>
      </c>
      <c r="I517" s="103">
        <f t="shared" ref="I517:I526" si="73">13*(100-H517)/100</f>
        <v>12.71</v>
      </c>
      <c r="J517" s="103">
        <f t="shared" ref="J517:J522" si="74">200*(E517-F517)/(132.56-0.0794*(13-I517)-0.53*(G517-20))</f>
        <v>94.33</v>
      </c>
      <c r="K517" s="290">
        <f t="shared" ref="K517" si="75">(J518+J517)/2</f>
        <v>94.35</v>
      </c>
      <c r="L517" s="299">
        <f t="shared" ref="L517" si="76">(J517-J518)*100/K517</f>
        <v>-3.1796502384738898E-2</v>
      </c>
    </row>
    <row r="518" spans="1:12">
      <c r="C518" s="299"/>
      <c r="D518" s="101">
        <v>65.002899999999997</v>
      </c>
      <c r="E518" s="101">
        <v>48.25</v>
      </c>
      <c r="F518" s="101">
        <v>-14.28</v>
      </c>
      <c r="G518" s="101">
        <v>20</v>
      </c>
      <c r="H518" s="101">
        <v>2.2400000000000002</v>
      </c>
      <c r="I518" s="103">
        <f t="shared" si="73"/>
        <v>12.71</v>
      </c>
      <c r="J518" s="103">
        <f t="shared" si="74"/>
        <v>94.36</v>
      </c>
      <c r="K518" s="290"/>
      <c r="L518" s="299"/>
    </row>
    <row r="519" spans="1:12">
      <c r="C519" s="299"/>
      <c r="D519" s="101">
        <v>65.007999999999996</v>
      </c>
      <c r="E519" s="101">
        <v>51.7</v>
      </c>
      <c r="F519" s="101">
        <v>-16.77</v>
      </c>
      <c r="G519" s="101">
        <v>20</v>
      </c>
      <c r="H519" s="101">
        <v>1.47</v>
      </c>
      <c r="I519" s="103">
        <f t="shared" si="73"/>
        <v>12.81</v>
      </c>
      <c r="J519" s="103">
        <f t="shared" si="74"/>
        <v>103.32</v>
      </c>
      <c r="K519" s="290">
        <f t="shared" ref="K519" si="77">(J520+J519)/2</f>
        <v>103.33</v>
      </c>
      <c r="L519" s="299">
        <f t="shared" ref="L519" si="78">(J519-J520)*100/K519</f>
        <v>-9.6777315397320405E-3</v>
      </c>
    </row>
    <row r="520" spans="1:12">
      <c r="C520" s="299"/>
      <c r="D520" s="101">
        <v>65.001099999999994</v>
      </c>
      <c r="E520" s="101">
        <v>51.51</v>
      </c>
      <c r="F520" s="101">
        <v>-16.97</v>
      </c>
      <c r="G520" s="101">
        <v>20</v>
      </c>
      <c r="H520" s="101">
        <v>1.47</v>
      </c>
      <c r="I520" s="103">
        <f t="shared" si="73"/>
        <v>12.81</v>
      </c>
      <c r="J520" s="103">
        <f t="shared" si="74"/>
        <v>103.33</v>
      </c>
      <c r="K520" s="290"/>
      <c r="L520" s="299"/>
    </row>
    <row r="521" spans="1:12">
      <c r="A521" s="101">
        <v>11.18</v>
      </c>
      <c r="C521" s="299" t="s">
        <v>933</v>
      </c>
      <c r="D521" s="101">
        <v>65.002499999999998</v>
      </c>
      <c r="E521" s="101">
        <v>48.89</v>
      </c>
      <c r="F521" s="101">
        <v>-14.92</v>
      </c>
      <c r="G521" s="101">
        <v>20</v>
      </c>
      <c r="H521" s="101">
        <v>0.85</v>
      </c>
      <c r="I521" s="103">
        <f t="shared" si="73"/>
        <v>12.89</v>
      </c>
      <c r="J521" s="103">
        <f t="shared" si="74"/>
        <v>96.28</v>
      </c>
      <c r="K521" s="290">
        <f t="shared" ref="K521" si="79">(J522+J521)/2</f>
        <v>96.3</v>
      </c>
      <c r="L521" s="299">
        <f t="shared" ref="L521" si="80">(J521-J522)*100/K521</f>
        <v>-4.1536863966762302E-2</v>
      </c>
    </row>
    <row r="522" spans="1:12">
      <c r="C522" s="299"/>
      <c r="D522" s="101">
        <v>65.003600000000006</v>
      </c>
      <c r="E522" s="101">
        <v>48.9</v>
      </c>
      <c r="F522" s="101">
        <v>-14.94</v>
      </c>
      <c r="G522" s="101">
        <v>20</v>
      </c>
      <c r="H522" s="101">
        <v>0.85</v>
      </c>
      <c r="I522" s="103">
        <f t="shared" si="73"/>
        <v>12.89</v>
      </c>
      <c r="J522" s="103">
        <f t="shared" si="74"/>
        <v>96.32</v>
      </c>
      <c r="K522" s="290"/>
      <c r="L522" s="299"/>
    </row>
    <row r="523" spans="1:12">
      <c r="A523" s="101">
        <v>12.18</v>
      </c>
      <c r="C523" s="299" t="s">
        <v>989</v>
      </c>
      <c r="D523" s="101">
        <v>65.003200000000007</v>
      </c>
      <c r="E523" s="101">
        <v>36.049999999999997</v>
      </c>
      <c r="F523" s="101">
        <v>-12.31</v>
      </c>
      <c r="G523" s="101">
        <v>20</v>
      </c>
      <c r="H523" s="101">
        <v>1.91</v>
      </c>
      <c r="I523" s="103">
        <f t="shared" si="73"/>
        <v>12.75</v>
      </c>
      <c r="J523" s="103">
        <f t="shared" ref="J523:J526" si="81">200*(E523-F523)/(132.56-0.0794*(13-I523)-0.53*(G523-20))</f>
        <v>72.97</v>
      </c>
      <c r="K523" s="290">
        <f t="shared" ref="K523" si="82">(J524+J523)/2</f>
        <v>72.959999999999994</v>
      </c>
      <c r="L523" s="299">
        <f t="shared" ref="L523:L525" si="83">(J523-J524)*100/K523</f>
        <v>4.1118421052633101E-2</v>
      </c>
    </row>
    <row r="524" spans="1:12">
      <c r="C524" s="299"/>
      <c r="D524" s="101">
        <v>65.001900000000006</v>
      </c>
      <c r="E524" s="101">
        <v>36.03</v>
      </c>
      <c r="F524" s="101">
        <v>-12.31</v>
      </c>
      <c r="G524" s="101">
        <v>20</v>
      </c>
      <c r="H524" s="101">
        <v>1.91</v>
      </c>
      <c r="I524" s="103">
        <f t="shared" si="73"/>
        <v>12.75</v>
      </c>
      <c r="J524" s="103">
        <f t="shared" si="81"/>
        <v>72.94</v>
      </c>
      <c r="K524" s="290"/>
      <c r="L524" s="299"/>
    </row>
    <row r="525" spans="1:12">
      <c r="C525" s="101" t="s">
        <v>1134</v>
      </c>
      <c r="D525" s="101">
        <v>65.001499999999993</v>
      </c>
      <c r="E525" s="101">
        <v>42</v>
      </c>
      <c r="F525" s="137">
        <v>-15.54</v>
      </c>
      <c r="G525" s="137">
        <v>20</v>
      </c>
      <c r="H525" s="132">
        <v>4.6900000000000004</v>
      </c>
      <c r="I525" s="103">
        <f t="shared" si="73"/>
        <v>12.39</v>
      </c>
      <c r="J525" s="103">
        <f t="shared" si="81"/>
        <v>86.85</v>
      </c>
      <c r="K525" s="290">
        <f>(J526+J525)/2</f>
        <v>86.84</v>
      </c>
      <c r="L525" s="299">
        <f t="shared" si="83"/>
        <v>2.3030861354210098E-2</v>
      </c>
    </row>
    <row r="526" spans="1:12">
      <c r="D526" s="101">
        <v>65.000900000000001</v>
      </c>
      <c r="E526" s="101">
        <v>42.29</v>
      </c>
      <c r="F526" s="137">
        <v>-15.24</v>
      </c>
      <c r="G526" s="137">
        <v>20</v>
      </c>
      <c r="H526" s="132">
        <v>4.6900000000000004</v>
      </c>
      <c r="I526" s="103">
        <f t="shared" si="73"/>
        <v>12.39</v>
      </c>
      <c r="J526" s="103">
        <f t="shared" si="81"/>
        <v>86.83</v>
      </c>
      <c r="K526" s="290"/>
      <c r="L526" s="299"/>
    </row>
    <row r="527" spans="1:12">
      <c r="A527" s="101">
        <v>1.3</v>
      </c>
      <c r="C527" s="299" t="s">
        <v>1228</v>
      </c>
      <c r="D527" s="101">
        <v>65.003200000000007</v>
      </c>
      <c r="E527" s="101">
        <v>48.95</v>
      </c>
      <c r="F527" s="101">
        <v>-14.98</v>
      </c>
      <c r="G527" s="101">
        <v>20</v>
      </c>
      <c r="H527" s="101">
        <v>1.29</v>
      </c>
      <c r="I527" s="103">
        <f t="shared" ref="I527:I568" si="84">13*(100-H527)/100</f>
        <v>12.83</v>
      </c>
      <c r="J527" s="103">
        <f t="shared" ref="J527:J532" si="85">200*(E527-F527)/(132.56-0.0794*(13-I527)-0.53*(G527-20))</f>
        <v>96.46</v>
      </c>
      <c r="K527" s="290">
        <f t="shared" ref="K527" si="86">(J528+J527)/2</f>
        <v>96.46</v>
      </c>
      <c r="L527" s="299">
        <f t="shared" ref="L527" si="87">(J527-J528)*100/K527</f>
        <v>0</v>
      </c>
    </row>
    <row r="528" spans="1:12">
      <c r="C528" s="299"/>
      <c r="D528" s="101">
        <v>65.001499999999993</v>
      </c>
      <c r="E528" s="101">
        <v>48.98</v>
      </c>
      <c r="F528" s="101">
        <v>-14.95</v>
      </c>
      <c r="G528" s="101">
        <v>20</v>
      </c>
      <c r="H528" s="101">
        <v>1.29</v>
      </c>
      <c r="I528" s="103">
        <f t="shared" si="84"/>
        <v>12.83</v>
      </c>
      <c r="J528" s="103">
        <f t="shared" si="85"/>
        <v>96.46</v>
      </c>
      <c r="K528" s="290"/>
      <c r="L528" s="299"/>
    </row>
    <row r="529" spans="1:14">
      <c r="C529" s="299" t="s">
        <v>1229</v>
      </c>
      <c r="D529" s="101">
        <v>65.001400000000004</v>
      </c>
      <c r="E529" s="101">
        <v>48.42</v>
      </c>
      <c r="F529" s="101">
        <v>-14.59</v>
      </c>
      <c r="G529" s="101">
        <v>20</v>
      </c>
      <c r="H529" s="101">
        <v>1.1599999999999999</v>
      </c>
      <c r="I529" s="103">
        <f t="shared" si="84"/>
        <v>12.85</v>
      </c>
      <c r="J529" s="103">
        <f t="shared" si="85"/>
        <v>95.07</v>
      </c>
      <c r="K529" s="290">
        <f t="shared" ref="K529" si="88">(J530+J529)/2</f>
        <v>95.09</v>
      </c>
      <c r="L529" s="299">
        <f t="shared" ref="L529" si="89">(J529-J530)*100/K529</f>
        <v>-4.2065411715223697E-2</v>
      </c>
    </row>
    <row r="530" spans="1:14">
      <c r="C530" s="299"/>
      <c r="D530" s="101">
        <v>65.002899999999997</v>
      </c>
      <c r="E530" s="101">
        <v>48.45</v>
      </c>
      <c r="F530" s="101">
        <v>-14.58</v>
      </c>
      <c r="G530" s="101">
        <v>20</v>
      </c>
      <c r="H530" s="101">
        <v>1.1599999999999999</v>
      </c>
      <c r="I530" s="103">
        <f t="shared" si="84"/>
        <v>12.85</v>
      </c>
      <c r="J530" s="103">
        <f t="shared" si="85"/>
        <v>95.11</v>
      </c>
      <c r="K530" s="290"/>
      <c r="L530" s="299"/>
    </row>
    <row r="531" spans="1:14">
      <c r="A531" s="101">
        <v>1.23</v>
      </c>
      <c r="C531" s="299" t="s">
        <v>935</v>
      </c>
      <c r="D531" s="101">
        <v>65.003200000000007</v>
      </c>
      <c r="E531" s="101">
        <v>48.85</v>
      </c>
      <c r="F531" s="101">
        <v>-14.72</v>
      </c>
      <c r="G531" s="101">
        <v>20</v>
      </c>
      <c r="H531" s="101">
        <v>1.83</v>
      </c>
      <c r="I531" s="103">
        <f t="shared" si="84"/>
        <v>12.76</v>
      </c>
      <c r="J531" s="103">
        <f t="shared" si="85"/>
        <v>95.93</v>
      </c>
      <c r="K531" s="290">
        <f>(J532+J531)/2</f>
        <v>95.91</v>
      </c>
      <c r="L531" s="299">
        <f>(J531-J532)*100/K531</f>
        <v>5.2132207277668E-2</v>
      </c>
    </row>
    <row r="532" spans="1:14">
      <c r="C532" s="299"/>
      <c r="D532" s="101">
        <v>65.002200000000002</v>
      </c>
      <c r="E532" s="101">
        <v>48.82</v>
      </c>
      <c r="F532" s="101">
        <v>-14.72</v>
      </c>
      <c r="G532" s="101">
        <v>20</v>
      </c>
      <c r="H532" s="101">
        <v>1.83</v>
      </c>
      <c r="I532" s="103">
        <f t="shared" si="84"/>
        <v>12.76</v>
      </c>
      <c r="J532" s="103">
        <f t="shared" si="85"/>
        <v>95.88</v>
      </c>
      <c r="K532" s="290"/>
      <c r="L532" s="299"/>
    </row>
    <row r="533" spans="1:14">
      <c r="C533" s="299" t="s">
        <v>936</v>
      </c>
      <c r="D533" s="101">
        <v>65.001800000000003</v>
      </c>
      <c r="E533" s="101">
        <v>48.89</v>
      </c>
      <c r="F533" s="101">
        <v>-14.92</v>
      </c>
      <c r="G533" s="101">
        <v>20</v>
      </c>
      <c r="H533" s="101">
        <v>0.72</v>
      </c>
      <c r="I533" s="103">
        <f t="shared" si="84"/>
        <v>12.91</v>
      </c>
      <c r="J533" s="103">
        <f t="shared" ref="J533:J536" si="90">200*(E533-F533)/(132.56-0.0794*(13-I533)-0.53*(G533-20))</f>
        <v>96.28</v>
      </c>
      <c r="K533" s="290">
        <f>(J534+J533)/2</f>
        <v>96.3</v>
      </c>
      <c r="L533" s="299">
        <f>(J533-J534)*100/K533</f>
        <v>-4.1536863966762302E-2</v>
      </c>
    </row>
    <row r="534" spans="1:14">
      <c r="C534" s="299"/>
      <c r="D534" s="101">
        <v>65.002499999999998</v>
      </c>
      <c r="E534" s="101">
        <v>48.9</v>
      </c>
      <c r="F534" s="101">
        <v>-14.94</v>
      </c>
      <c r="G534" s="101">
        <v>20</v>
      </c>
      <c r="H534" s="101">
        <v>0.72</v>
      </c>
      <c r="I534" s="103">
        <f t="shared" si="84"/>
        <v>12.91</v>
      </c>
      <c r="J534" s="103">
        <f t="shared" si="90"/>
        <v>96.32</v>
      </c>
      <c r="K534" s="290"/>
      <c r="L534" s="299"/>
    </row>
    <row r="535" spans="1:14">
      <c r="A535" s="101">
        <v>1.3</v>
      </c>
      <c r="C535" s="299" t="s">
        <v>937</v>
      </c>
      <c r="D535" s="101">
        <v>65.003200000000007</v>
      </c>
      <c r="E535" s="101">
        <v>48.85</v>
      </c>
      <c r="F535" s="101">
        <v>-14.78</v>
      </c>
      <c r="G535" s="101">
        <v>20</v>
      </c>
      <c r="H535" s="101">
        <v>1.46</v>
      </c>
      <c r="I535" s="103">
        <f t="shared" si="84"/>
        <v>12.81</v>
      </c>
      <c r="J535" s="103">
        <f t="shared" si="90"/>
        <v>96.01</v>
      </c>
      <c r="K535" s="290">
        <f>(J536+J535)/2</f>
        <v>96.01</v>
      </c>
      <c r="L535" s="299">
        <f>(J535-J536)*100/K535</f>
        <v>1.04155817102438E-2</v>
      </c>
    </row>
    <row r="536" spans="1:14">
      <c r="C536" s="299"/>
      <c r="D536" s="101">
        <v>65.001499999999993</v>
      </c>
      <c r="E536" s="101">
        <v>48.88</v>
      </c>
      <c r="F536" s="101">
        <v>-14.74</v>
      </c>
      <c r="G536" s="101">
        <v>20</v>
      </c>
      <c r="H536" s="101">
        <v>1.46</v>
      </c>
      <c r="I536" s="103">
        <f t="shared" si="84"/>
        <v>12.81</v>
      </c>
      <c r="J536" s="103">
        <f t="shared" si="90"/>
        <v>96</v>
      </c>
      <c r="K536" s="290"/>
      <c r="L536" s="299"/>
    </row>
    <row r="537" spans="1:14">
      <c r="A537" s="101">
        <v>1.31</v>
      </c>
      <c r="C537" s="299" t="s">
        <v>992</v>
      </c>
      <c r="D537" s="101">
        <v>65.002099999999999</v>
      </c>
      <c r="E537" s="101">
        <v>48.85</v>
      </c>
      <c r="F537" s="101">
        <v>-14.78</v>
      </c>
      <c r="G537" s="101">
        <v>20</v>
      </c>
      <c r="H537" s="101">
        <v>1.8</v>
      </c>
      <c r="I537" s="103">
        <f t="shared" si="84"/>
        <v>12.77</v>
      </c>
      <c r="J537" s="103">
        <f t="shared" ref="J537:J568" si="91">200*(E537-F537)/(132.56-0.0794*(13-I537)-0.53*(G537-20))</f>
        <v>96.02</v>
      </c>
      <c r="K537" s="290">
        <f t="shared" ref="K537" si="92">(J538+J537)/2</f>
        <v>96.01</v>
      </c>
      <c r="L537" s="299">
        <f t="shared" ref="L537" si="93">(J537-J538)*100/K537</f>
        <v>2.0831163420472899E-2</v>
      </c>
      <c r="N537" s="101">
        <v>96.23</v>
      </c>
    </row>
    <row r="538" spans="1:14">
      <c r="C538" s="299"/>
      <c r="D538" s="101">
        <v>65.003200000000007</v>
      </c>
      <c r="E538" s="101">
        <v>48.88</v>
      </c>
      <c r="F538" s="101">
        <v>-14.74</v>
      </c>
      <c r="G538" s="101">
        <v>20</v>
      </c>
      <c r="H538" s="101">
        <v>1.8</v>
      </c>
      <c r="I538" s="103">
        <f t="shared" si="84"/>
        <v>12.77</v>
      </c>
      <c r="J538" s="103">
        <f t="shared" si="91"/>
        <v>96</v>
      </c>
      <c r="K538" s="290"/>
      <c r="L538" s="299"/>
    </row>
    <row r="539" spans="1:14">
      <c r="C539" s="299" t="s">
        <v>993</v>
      </c>
      <c r="D539" s="101">
        <v>65.001199999999997</v>
      </c>
      <c r="E539" s="101">
        <v>49.3</v>
      </c>
      <c r="F539" s="101">
        <v>-14.92</v>
      </c>
      <c r="G539" s="101">
        <v>20</v>
      </c>
      <c r="H539" s="101">
        <v>1.23</v>
      </c>
      <c r="I539" s="103">
        <f t="shared" si="84"/>
        <v>12.84</v>
      </c>
      <c r="J539" s="103">
        <f t="shared" si="91"/>
        <v>96.9</v>
      </c>
      <c r="K539" s="290">
        <f t="shared" ref="K539" si="94">(J540+J539)/2</f>
        <v>96.91</v>
      </c>
      <c r="L539" s="299">
        <f t="shared" ref="L539" si="95">(J539-J540)*100/K539</f>
        <v>-2.0637705087190199E-2</v>
      </c>
      <c r="N539" s="101">
        <v>98.1</v>
      </c>
    </row>
    <row r="540" spans="1:14">
      <c r="C540" s="299"/>
      <c r="D540" s="101">
        <v>65.002899999999997</v>
      </c>
      <c r="E540" s="101">
        <v>49.3</v>
      </c>
      <c r="F540" s="101">
        <v>-14.93</v>
      </c>
      <c r="G540" s="101">
        <v>20</v>
      </c>
      <c r="H540" s="101">
        <v>1.23</v>
      </c>
      <c r="I540" s="103">
        <f t="shared" si="84"/>
        <v>12.84</v>
      </c>
      <c r="J540" s="103">
        <f t="shared" si="91"/>
        <v>96.92</v>
      </c>
      <c r="K540" s="290"/>
      <c r="L540" s="299"/>
    </row>
    <row r="541" spans="1:14">
      <c r="C541" s="299" t="s">
        <v>994</v>
      </c>
      <c r="D541" s="101">
        <v>65.001400000000004</v>
      </c>
      <c r="E541" s="101">
        <v>49.05</v>
      </c>
      <c r="F541" s="101">
        <v>-15.02</v>
      </c>
      <c r="G541" s="101">
        <v>20</v>
      </c>
      <c r="H541" s="101">
        <v>1.19</v>
      </c>
      <c r="I541" s="103">
        <f t="shared" si="84"/>
        <v>12.85</v>
      </c>
      <c r="J541" s="103">
        <f t="shared" si="91"/>
        <v>96.67</v>
      </c>
      <c r="K541" s="290">
        <f t="shared" ref="K541" si="96">(J542+J541)/2</f>
        <v>96.67</v>
      </c>
      <c r="L541" s="299">
        <f t="shared" ref="L541" si="97">(J541-J542)*100/K541</f>
        <v>1.0344470880319799E-2</v>
      </c>
      <c r="N541" s="101">
        <v>97.42</v>
      </c>
    </row>
    <row r="542" spans="1:14">
      <c r="C542" s="299"/>
      <c r="D542" s="101">
        <v>65.000900000000001</v>
      </c>
      <c r="E542" s="101">
        <v>49.03</v>
      </c>
      <c r="F542" s="101">
        <v>-15.03</v>
      </c>
      <c r="G542" s="101">
        <v>20</v>
      </c>
      <c r="H542" s="101">
        <v>1.19</v>
      </c>
      <c r="I542" s="103">
        <f t="shared" si="84"/>
        <v>12.85</v>
      </c>
      <c r="J542" s="103">
        <f t="shared" si="91"/>
        <v>96.66</v>
      </c>
      <c r="K542" s="290"/>
      <c r="L542" s="299"/>
    </row>
    <row r="543" spans="1:14">
      <c r="C543" s="299" t="s">
        <v>995</v>
      </c>
      <c r="D543" s="101">
        <v>65.001800000000003</v>
      </c>
      <c r="E543" s="101">
        <v>48.89</v>
      </c>
      <c r="F543" s="101">
        <v>-14.93</v>
      </c>
      <c r="G543" s="101">
        <v>20</v>
      </c>
      <c r="H543" s="101">
        <v>1.2</v>
      </c>
      <c r="I543" s="103">
        <f t="shared" si="84"/>
        <v>12.84</v>
      </c>
      <c r="J543" s="103">
        <f t="shared" si="91"/>
        <v>96.3</v>
      </c>
      <c r="K543" s="290">
        <f t="shared" ref="K543" si="98">(J544+J543)/2</f>
        <v>96.32</v>
      </c>
      <c r="L543" s="299">
        <f t="shared" ref="L543" si="99">(J543-J544)*100/K543</f>
        <v>-3.11461794019945E-2</v>
      </c>
      <c r="N543" s="101">
        <v>96.36</v>
      </c>
    </row>
    <row r="544" spans="1:14">
      <c r="C544" s="299"/>
      <c r="D544" s="101">
        <v>65.002200000000002</v>
      </c>
      <c r="E544" s="101">
        <v>48.9</v>
      </c>
      <c r="F544" s="101">
        <v>-14.94</v>
      </c>
      <c r="G544" s="101">
        <v>20</v>
      </c>
      <c r="H544" s="101">
        <v>1.2</v>
      </c>
      <c r="I544" s="103">
        <f t="shared" si="84"/>
        <v>12.84</v>
      </c>
      <c r="J544" s="103">
        <f t="shared" si="91"/>
        <v>96.33</v>
      </c>
      <c r="K544" s="290"/>
      <c r="L544" s="299"/>
    </row>
    <row r="545" spans="3:14">
      <c r="C545" s="299" t="s">
        <v>996</v>
      </c>
      <c r="D545" s="101">
        <v>65.003100000000003</v>
      </c>
      <c r="E545" s="101">
        <v>40.61</v>
      </c>
      <c r="F545" s="101">
        <v>-9.6199999999999992</v>
      </c>
      <c r="G545" s="101">
        <v>20</v>
      </c>
      <c r="H545" s="101">
        <v>6.02</v>
      </c>
      <c r="I545" s="103">
        <f t="shared" si="84"/>
        <v>12.22</v>
      </c>
      <c r="J545" s="103">
        <f t="shared" si="91"/>
        <v>75.819999999999993</v>
      </c>
      <c r="K545" s="290">
        <f t="shared" ref="K545" si="100">(J546+J545)/2</f>
        <v>75.819999999999993</v>
      </c>
      <c r="L545" s="299">
        <f t="shared" ref="L545" si="101">(J545-J546)*100/K545</f>
        <v>0</v>
      </c>
      <c r="N545" s="101">
        <v>75.89</v>
      </c>
    </row>
    <row r="546" spans="3:14">
      <c r="C546" s="299"/>
      <c r="D546" s="101">
        <v>65.004099999999994</v>
      </c>
      <c r="E546" s="101">
        <v>40.6</v>
      </c>
      <c r="F546" s="101">
        <v>-9.6300000000000008</v>
      </c>
      <c r="G546" s="101">
        <v>20</v>
      </c>
      <c r="H546" s="101">
        <v>6.02</v>
      </c>
      <c r="I546" s="103">
        <f t="shared" si="84"/>
        <v>12.22</v>
      </c>
      <c r="J546" s="103">
        <f t="shared" si="91"/>
        <v>75.819999999999993</v>
      </c>
      <c r="K546" s="290"/>
      <c r="L546" s="299"/>
    </row>
    <row r="547" spans="3:14">
      <c r="C547" s="299" t="s">
        <v>997</v>
      </c>
      <c r="D547" s="101">
        <v>65.003200000000007</v>
      </c>
      <c r="E547" s="101">
        <v>46.94</v>
      </c>
      <c r="F547" s="101">
        <v>-12.24</v>
      </c>
      <c r="G547" s="101">
        <v>20</v>
      </c>
      <c r="H547" s="101">
        <v>5.82</v>
      </c>
      <c r="I547" s="103">
        <f t="shared" si="84"/>
        <v>12.24</v>
      </c>
      <c r="J547" s="103">
        <f t="shared" si="91"/>
        <v>89.33</v>
      </c>
      <c r="K547" s="290">
        <f t="shared" ref="K547" si="102">(J548+J547)/2</f>
        <v>89.34</v>
      </c>
      <c r="L547" s="299">
        <f t="shared" ref="L547" si="103">(J547-J548)*100/K547</f>
        <v>-1.1193194537726801E-2</v>
      </c>
      <c r="N547" s="101">
        <v>89.32</v>
      </c>
    </row>
    <row r="548" spans="3:14">
      <c r="C548" s="299"/>
      <c r="D548" s="101">
        <v>65.001499999999993</v>
      </c>
      <c r="E548" s="101">
        <v>46.93</v>
      </c>
      <c r="F548" s="101">
        <v>-12.26</v>
      </c>
      <c r="G548" s="101">
        <v>20</v>
      </c>
      <c r="H548" s="101">
        <v>5.82</v>
      </c>
      <c r="I548" s="103">
        <f t="shared" si="84"/>
        <v>12.24</v>
      </c>
      <c r="J548" s="103">
        <f t="shared" si="91"/>
        <v>89.34</v>
      </c>
      <c r="K548" s="290"/>
      <c r="L548" s="299"/>
    </row>
    <row r="549" spans="3:14">
      <c r="C549" s="299" t="s">
        <v>998</v>
      </c>
      <c r="D549" s="101">
        <v>65.001099999999994</v>
      </c>
      <c r="E549" s="101">
        <v>42.23</v>
      </c>
      <c r="F549" s="101">
        <v>-9.89</v>
      </c>
      <c r="G549" s="101">
        <v>20</v>
      </c>
      <c r="H549" s="101">
        <v>4.2699999999999996</v>
      </c>
      <c r="I549" s="103">
        <f t="shared" si="84"/>
        <v>12.44</v>
      </c>
      <c r="J549" s="103">
        <f t="shared" si="91"/>
        <v>78.66</v>
      </c>
      <c r="K549" s="290">
        <f t="shared" ref="K549" si="104">(J550+J549)/2</f>
        <v>78.66</v>
      </c>
      <c r="L549" s="299">
        <f t="shared" ref="L549" si="105">(J549-J550)*100/K549</f>
        <v>0</v>
      </c>
      <c r="N549" s="101">
        <v>78.33</v>
      </c>
    </row>
    <row r="550" spans="3:14">
      <c r="C550" s="299"/>
      <c r="D550" s="101">
        <v>65.002899999999997</v>
      </c>
      <c r="E550" s="101">
        <v>42.22</v>
      </c>
      <c r="F550" s="101">
        <v>-9.9</v>
      </c>
      <c r="G550" s="101">
        <v>20</v>
      </c>
      <c r="H550" s="101">
        <v>4.2699999999999996</v>
      </c>
      <c r="I550" s="103">
        <f t="shared" si="84"/>
        <v>12.44</v>
      </c>
      <c r="J550" s="103">
        <f t="shared" si="91"/>
        <v>78.66</v>
      </c>
      <c r="K550" s="290"/>
      <c r="L550" s="299"/>
    </row>
    <row r="551" spans="3:14">
      <c r="C551" s="299" t="s">
        <v>999</v>
      </c>
      <c r="D551" s="101">
        <v>65.003200000000007</v>
      </c>
      <c r="E551" s="101">
        <v>46.44</v>
      </c>
      <c r="F551" s="101">
        <v>-12.34</v>
      </c>
      <c r="G551" s="101">
        <v>20</v>
      </c>
      <c r="H551" s="101">
        <v>4.42</v>
      </c>
      <c r="I551" s="103">
        <f t="shared" si="84"/>
        <v>12.43</v>
      </c>
      <c r="J551" s="103">
        <f t="shared" si="91"/>
        <v>88.71</v>
      </c>
      <c r="K551" s="290">
        <f t="shared" ref="K551" si="106">(J552+J551)/2</f>
        <v>88.72</v>
      </c>
      <c r="L551" s="299">
        <f t="shared" ref="L551" si="107">(J551-J552)*100/K551</f>
        <v>-2.25428313796328E-2</v>
      </c>
      <c r="N551" s="101">
        <v>88.76</v>
      </c>
    </row>
    <row r="552" spans="3:14">
      <c r="C552" s="299"/>
      <c r="D552" s="101">
        <v>65.004199999999997</v>
      </c>
      <c r="E552" s="101">
        <v>46.43</v>
      </c>
      <c r="F552" s="101">
        <v>-12.36</v>
      </c>
      <c r="G552" s="101">
        <v>20</v>
      </c>
      <c r="H552" s="101">
        <v>4.42</v>
      </c>
      <c r="I552" s="103">
        <f t="shared" si="84"/>
        <v>12.43</v>
      </c>
      <c r="J552" s="103">
        <f t="shared" si="91"/>
        <v>88.73</v>
      </c>
      <c r="K552" s="290"/>
      <c r="L552" s="299"/>
    </row>
    <row r="553" spans="3:14">
      <c r="C553" s="299" t="s">
        <v>1000</v>
      </c>
      <c r="D553" s="101">
        <v>65.004400000000004</v>
      </c>
      <c r="E553" s="101">
        <v>40.51</v>
      </c>
      <c r="F553" s="101">
        <v>-9.57</v>
      </c>
      <c r="G553" s="101">
        <v>20</v>
      </c>
      <c r="H553" s="101">
        <v>4.51</v>
      </c>
      <c r="I553" s="103">
        <f t="shared" si="84"/>
        <v>12.41</v>
      </c>
      <c r="J553" s="103">
        <f t="shared" si="91"/>
        <v>75.58</v>
      </c>
      <c r="K553" s="290">
        <f t="shared" ref="K553" si="108">(J554+J553)/2</f>
        <v>75.58</v>
      </c>
      <c r="L553" s="299">
        <f t="shared" ref="L553" si="109">(J553-J554)*100/K553</f>
        <v>0</v>
      </c>
      <c r="N553" s="101">
        <v>75.58</v>
      </c>
    </row>
    <row r="554" spans="3:14">
      <c r="C554" s="299"/>
      <c r="D554" s="101">
        <v>65.003500000000003</v>
      </c>
      <c r="E554" s="101">
        <v>40.5</v>
      </c>
      <c r="F554" s="101">
        <v>-9.58</v>
      </c>
      <c r="G554" s="101">
        <v>20</v>
      </c>
      <c r="H554" s="101">
        <v>4.51</v>
      </c>
      <c r="I554" s="103">
        <f t="shared" si="84"/>
        <v>12.41</v>
      </c>
      <c r="J554" s="103">
        <f t="shared" si="91"/>
        <v>75.58</v>
      </c>
      <c r="K554" s="290"/>
      <c r="L554" s="299"/>
    </row>
    <row r="555" spans="3:14">
      <c r="C555" s="299" t="s">
        <v>1001</v>
      </c>
      <c r="D555" s="101">
        <v>65.002700000000004</v>
      </c>
      <c r="E555" s="101">
        <v>42.2</v>
      </c>
      <c r="F555" s="101">
        <v>-9.8699999999999992</v>
      </c>
      <c r="G555" s="101">
        <v>20</v>
      </c>
      <c r="H555" s="101">
        <v>4.79</v>
      </c>
      <c r="I555" s="103">
        <f t="shared" si="84"/>
        <v>12.38</v>
      </c>
      <c r="J555" s="103">
        <f t="shared" si="91"/>
        <v>78.59</v>
      </c>
      <c r="K555" s="290">
        <f t="shared" ref="K555" si="110">(J556+J555)/2</f>
        <v>78.61</v>
      </c>
      <c r="L555" s="299">
        <f t="shared" ref="L555" si="111">(J555-J556)*100/K555</f>
        <v>-3.8163083577154498E-2</v>
      </c>
      <c r="N555" s="101">
        <v>78.55</v>
      </c>
    </row>
    <row r="556" spans="3:14">
      <c r="C556" s="299"/>
      <c r="D556" s="101">
        <v>65.002399999999994</v>
      </c>
      <c r="E556" s="101">
        <v>42.21</v>
      </c>
      <c r="F556" s="101">
        <v>-9.8800000000000008</v>
      </c>
      <c r="G556" s="101">
        <v>20</v>
      </c>
      <c r="H556" s="101">
        <v>4.79</v>
      </c>
      <c r="I556" s="103">
        <f t="shared" si="84"/>
        <v>12.38</v>
      </c>
      <c r="J556" s="103">
        <f t="shared" si="91"/>
        <v>78.62</v>
      </c>
      <c r="K556" s="290"/>
      <c r="L556" s="299"/>
    </row>
    <row r="557" spans="3:14">
      <c r="C557" s="299" t="s">
        <v>1003</v>
      </c>
      <c r="D557" s="101">
        <v>65.001499999999993</v>
      </c>
      <c r="E557" s="101">
        <v>42.1</v>
      </c>
      <c r="F557" s="101">
        <v>-9.8699999999999992</v>
      </c>
      <c r="G557" s="101">
        <v>20</v>
      </c>
      <c r="H557" s="101">
        <v>4.53</v>
      </c>
      <c r="I557" s="103">
        <f t="shared" si="84"/>
        <v>12.41</v>
      </c>
      <c r="J557" s="103">
        <f t="shared" si="91"/>
        <v>78.44</v>
      </c>
      <c r="K557" s="290">
        <f t="shared" ref="K557" si="112">(J558+J557)/2</f>
        <v>78.459999999999994</v>
      </c>
      <c r="L557" s="299">
        <f t="shared" ref="L557" si="113">(J557-J558)*100/K557</f>
        <v>-3.8236043843998403E-2</v>
      </c>
      <c r="N557" s="101">
        <v>78.19</v>
      </c>
    </row>
    <row r="558" spans="3:14">
      <c r="C558" s="299"/>
      <c r="D558" s="101">
        <v>65.001800000000003</v>
      </c>
      <c r="E558" s="101">
        <v>42.11</v>
      </c>
      <c r="F558" s="101">
        <v>-9.8800000000000008</v>
      </c>
      <c r="G558" s="101">
        <v>20</v>
      </c>
      <c r="H558" s="101">
        <v>4.53</v>
      </c>
      <c r="I558" s="103">
        <f t="shared" si="84"/>
        <v>12.41</v>
      </c>
      <c r="J558" s="103">
        <f t="shared" si="91"/>
        <v>78.47</v>
      </c>
      <c r="K558" s="290"/>
      <c r="L558" s="299"/>
    </row>
    <row r="559" spans="3:14">
      <c r="C559" s="299" t="s">
        <v>1004</v>
      </c>
      <c r="D559" s="101">
        <v>65.0017</v>
      </c>
      <c r="E559" s="101">
        <v>40.51</v>
      </c>
      <c r="F559" s="101">
        <v>-9.3699999999999992</v>
      </c>
      <c r="G559" s="101">
        <v>20</v>
      </c>
      <c r="H559" s="101">
        <v>4.84</v>
      </c>
      <c r="I559" s="103">
        <f t="shared" si="84"/>
        <v>12.37</v>
      </c>
      <c r="J559" s="103">
        <f t="shared" si="91"/>
        <v>75.28</v>
      </c>
      <c r="K559" s="290">
        <f t="shared" ref="K559" si="114">(J560+J559)/2</f>
        <v>75.28</v>
      </c>
      <c r="L559" s="299">
        <f t="shared" ref="L559" si="115">(J559-J560)*100/K559</f>
        <v>0</v>
      </c>
      <c r="N559" s="101">
        <v>75.290000000000006</v>
      </c>
    </row>
    <row r="560" spans="3:14">
      <c r="C560" s="299"/>
      <c r="D560" s="101">
        <v>65.001300000000001</v>
      </c>
      <c r="E560" s="101">
        <v>40.5</v>
      </c>
      <c r="F560" s="101">
        <v>-9.3800000000000008</v>
      </c>
      <c r="G560" s="101">
        <v>20</v>
      </c>
      <c r="H560" s="101">
        <v>4.84</v>
      </c>
      <c r="I560" s="103">
        <f t="shared" si="84"/>
        <v>12.37</v>
      </c>
      <c r="J560" s="103">
        <f t="shared" si="91"/>
        <v>75.28</v>
      </c>
      <c r="K560" s="290"/>
      <c r="L560" s="299"/>
    </row>
    <row r="561" spans="1:14">
      <c r="C561" s="299" t="s">
        <v>1005</v>
      </c>
      <c r="D561" s="101">
        <v>65.004800000000003</v>
      </c>
      <c r="E561" s="101">
        <v>40.42</v>
      </c>
      <c r="F561" s="101">
        <v>-9.3699999999999992</v>
      </c>
      <c r="G561" s="101">
        <v>20</v>
      </c>
      <c r="H561" s="101">
        <v>5.65</v>
      </c>
      <c r="I561" s="103">
        <f t="shared" si="84"/>
        <v>12.27</v>
      </c>
      <c r="J561" s="103">
        <f t="shared" si="91"/>
        <v>75.150000000000006</v>
      </c>
      <c r="K561" s="290">
        <f t="shared" ref="K561" si="116">(J562+J561)/2</f>
        <v>75.17</v>
      </c>
      <c r="L561" s="299">
        <f t="shared" ref="L561" si="117">(J561-J562)*100/K561</f>
        <v>-3.99095383796743E-2</v>
      </c>
      <c r="N561" s="101">
        <v>75.14</v>
      </c>
    </row>
    <row r="562" spans="1:14">
      <c r="C562" s="299"/>
      <c r="D562" s="101">
        <v>65.002200000000002</v>
      </c>
      <c r="E562" s="101">
        <v>40.43</v>
      </c>
      <c r="F562" s="101">
        <v>-9.3800000000000008</v>
      </c>
      <c r="G562" s="101">
        <v>20</v>
      </c>
      <c r="H562" s="101">
        <v>5.65</v>
      </c>
      <c r="I562" s="103">
        <f t="shared" si="84"/>
        <v>12.27</v>
      </c>
      <c r="J562" s="103">
        <f t="shared" si="91"/>
        <v>75.180000000000007</v>
      </c>
      <c r="K562" s="290"/>
      <c r="L562" s="299"/>
    </row>
    <row r="563" spans="1:14">
      <c r="C563" s="299" t="s">
        <v>1006</v>
      </c>
      <c r="D563" s="101">
        <v>65.004300000000001</v>
      </c>
      <c r="E563" s="101">
        <v>41.5</v>
      </c>
      <c r="F563" s="101">
        <v>-9.8699999999999992</v>
      </c>
      <c r="G563" s="101">
        <v>20</v>
      </c>
      <c r="H563" s="101">
        <v>4.3899999999999997</v>
      </c>
      <c r="I563" s="103">
        <f t="shared" si="84"/>
        <v>12.43</v>
      </c>
      <c r="J563" s="103">
        <f t="shared" si="91"/>
        <v>77.53</v>
      </c>
      <c r="K563" s="290">
        <f t="shared" ref="K563" si="118">(J564+J563)/2</f>
        <v>77.55</v>
      </c>
      <c r="L563" s="299">
        <f t="shared" ref="L563" si="119">(J563-J564)*100/K563</f>
        <v>-3.8684719535784798E-2</v>
      </c>
      <c r="N563" s="101">
        <v>77.489999999999995</v>
      </c>
    </row>
    <row r="564" spans="1:14">
      <c r="C564" s="299"/>
      <c r="D564" s="101">
        <v>65.0047</v>
      </c>
      <c r="E564" s="101">
        <v>41.51</v>
      </c>
      <c r="F564" s="101">
        <v>-9.8800000000000008</v>
      </c>
      <c r="G564" s="101">
        <v>20</v>
      </c>
      <c r="H564" s="101">
        <v>4.3899999999999997</v>
      </c>
      <c r="I564" s="103">
        <f t="shared" si="84"/>
        <v>12.43</v>
      </c>
      <c r="J564" s="103">
        <f t="shared" si="91"/>
        <v>77.56</v>
      </c>
      <c r="K564" s="290"/>
      <c r="L564" s="299"/>
    </row>
    <row r="565" spans="1:14">
      <c r="C565" s="299" t="s">
        <v>1007</v>
      </c>
      <c r="D565" s="101">
        <v>65.003900000000002</v>
      </c>
      <c r="E565" s="101">
        <v>39</v>
      </c>
      <c r="F565" s="101">
        <v>-7.05</v>
      </c>
      <c r="G565" s="101">
        <v>20</v>
      </c>
      <c r="H565" s="101">
        <v>5.67</v>
      </c>
      <c r="I565" s="103">
        <f t="shared" si="84"/>
        <v>12.26</v>
      </c>
      <c r="J565" s="103">
        <f t="shared" si="91"/>
        <v>69.510000000000005</v>
      </c>
      <c r="K565" s="290">
        <f t="shared" ref="K565" si="120">(J566+J565)/2</f>
        <v>69.53</v>
      </c>
      <c r="L565" s="299">
        <f t="shared" ref="L565" si="121">(J565-J566)*100/K565</f>
        <v>-4.3146843089315601E-2</v>
      </c>
      <c r="N565" s="101">
        <v>69.34</v>
      </c>
    </row>
    <row r="566" spans="1:14">
      <c r="C566" s="299"/>
      <c r="D566" s="101">
        <v>65.005499999999998</v>
      </c>
      <c r="E566" s="101">
        <v>39.01</v>
      </c>
      <c r="F566" s="101">
        <v>-7.06</v>
      </c>
      <c r="G566" s="101">
        <v>20</v>
      </c>
      <c r="H566" s="101">
        <v>5.67</v>
      </c>
      <c r="I566" s="103">
        <f t="shared" si="84"/>
        <v>12.26</v>
      </c>
      <c r="J566" s="103">
        <f t="shared" si="91"/>
        <v>69.540000000000006</v>
      </c>
      <c r="K566" s="290"/>
      <c r="L566" s="299"/>
    </row>
    <row r="567" spans="1:14">
      <c r="C567" s="299" t="s">
        <v>1008</v>
      </c>
      <c r="D567" s="101">
        <v>65.005200000000002</v>
      </c>
      <c r="E567" s="101">
        <v>24.89</v>
      </c>
      <c r="F567" s="101">
        <v>-5.43</v>
      </c>
      <c r="G567" s="101">
        <v>20</v>
      </c>
      <c r="H567" s="101">
        <v>22.9</v>
      </c>
      <c r="I567" s="103">
        <f t="shared" si="84"/>
        <v>10.02</v>
      </c>
      <c r="J567" s="103">
        <f t="shared" si="91"/>
        <v>45.83</v>
      </c>
      <c r="K567" s="290">
        <f t="shared" ref="K567" si="122">(J568+J567)/2</f>
        <v>45.84</v>
      </c>
      <c r="L567" s="299">
        <f t="shared" ref="L567" si="123">(J567-J568)*100/K567</f>
        <v>-2.1815008726014599E-2</v>
      </c>
      <c r="N567" s="101">
        <v>45.85</v>
      </c>
    </row>
    <row r="568" spans="1:14">
      <c r="C568" s="299"/>
      <c r="D568" s="101">
        <v>65.001099999999994</v>
      </c>
      <c r="E568" s="101">
        <v>24.91</v>
      </c>
      <c r="F568" s="101">
        <v>-5.42</v>
      </c>
      <c r="G568" s="101">
        <v>20</v>
      </c>
      <c r="H568" s="101">
        <v>22.9</v>
      </c>
      <c r="I568" s="103">
        <f t="shared" si="84"/>
        <v>10.02</v>
      </c>
      <c r="J568" s="103">
        <f t="shared" si="91"/>
        <v>45.84</v>
      </c>
      <c r="K568" s="290"/>
      <c r="L568" s="299"/>
    </row>
    <row r="569" spans="1:14">
      <c r="A569" s="101">
        <v>2.7</v>
      </c>
      <c r="C569" s="299" t="s">
        <v>1009</v>
      </c>
      <c r="D569" s="101">
        <v>65.003200000000007</v>
      </c>
      <c r="E569" s="101">
        <v>45.44</v>
      </c>
      <c r="F569" s="101">
        <v>-10.34</v>
      </c>
      <c r="G569" s="101">
        <v>20</v>
      </c>
      <c r="H569" s="101">
        <v>5.72</v>
      </c>
      <c r="I569" s="103">
        <f t="shared" ref="I569:I590" si="124">13*(100-H569)/100</f>
        <v>12.26</v>
      </c>
      <c r="J569" s="103">
        <f t="shared" ref="J569:J590" si="125">200*(E569-F569)/(132.56-0.0794*(13-I569)-0.53*(G569-20))</f>
        <v>84.2</v>
      </c>
      <c r="K569" s="290">
        <f t="shared" ref="K569" si="126">(J570+J569)/2</f>
        <v>84.21</v>
      </c>
      <c r="L569" s="299">
        <f t="shared" ref="L569" si="127">(J569-J570)*100/K569</f>
        <v>-1.1875074219203099E-2</v>
      </c>
    </row>
    <row r="570" spans="1:14">
      <c r="C570" s="299"/>
      <c r="D570" s="101">
        <v>65.001499999999993</v>
      </c>
      <c r="E570" s="101">
        <v>45.43</v>
      </c>
      <c r="F570" s="101">
        <v>-10.36</v>
      </c>
      <c r="G570" s="101">
        <v>20</v>
      </c>
      <c r="H570" s="101">
        <v>5.72</v>
      </c>
      <c r="I570" s="103">
        <f t="shared" si="124"/>
        <v>12.26</v>
      </c>
      <c r="J570" s="103">
        <f t="shared" si="125"/>
        <v>84.21</v>
      </c>
      <c r="K570" s="290"/>
      <c r="L570" s="299"/>
    </row>
    <row r="571" spans="1:14">
      <c r="C571" s="299" t="s">
        <v>1010</v>
      </c>
      <c r="D571" s="101">
        <v>65.002899999999997</v>
      </c>
      <c r="E571" s="101">
        <v>45.26</v>
      </c>
      <c r="F571" s="101">
        <v>-10.29</v>
      </c>
      <c r="G571" s="101">
        <v>20</v>
      </c>
      <c r="H571" s="101">
        <v>5.03</v>
      </c>
      <c r="I571" s="103">
        <f t="shared" si="124"/>
        <v>12.35</v>
      </c>
      <c r="J571" s="103">
        <f t="shared" si="125"/>
        <v>83.84</v>
      </c>
      <c r="K571" s="290">
        <f t="shared" ref="K571" si="128">(J572+J571)/2</f>
        <v>83.83</v>
      </c>
      <c r="L571" s="299">
        <f t="shared" ref="L571" si="129">(J571-J572)*100/K571</f>
        <v>3.5786711201242001E-2</v>
      </c>
    </row>
    <row r="572" spans="1:14">
      <c r="C572" s="299"/>
      <c r="D572" s="101">
        <v>65.004300000000001</v>
      </c>
      <c r="E572" s="101">
        <v>45.24</v>
      </c>
      <c r="F572" s="101">
        <v>-10.29</v>
      </c>
      <c r="G572" s="101">
        <v>20</v>
      </c>
      <c r="H572" s="101">
        <v>5.03</v>
      </c>
      <c r="I572" s="103">
        <f t="shared" si="124"/>
        <v>12.35</v>
      </c>
      <c r="J572" s="103">
        <f t="shared" si="125"/>
        <v>83.81</v>
      </c>
      <c r="K572" s="290"/>
      <c r="L572" s="299"/>
    </row>
    <row r="573" spans="1:14">
      <c r="C573" s="299" t="s">
        <v>1011</v>
      </c>
      <c r="D573" s="101">
        <v>65.003299999999996</v>
      </c>
      <c r="E573" s="101">
        <v>45.09</v>
      </c>
      <c r="F573" s="101">
        <v>-12.02</v>
      </c>
      <c r="G573" s="101">
        <v>20</v>
      </c>
      <c r="H573" s="101">
        <v>10.1</v>
      </c>
      <c r="I573" s="103">
        <f t="shared" si="124"/>
        <v>11.69</v>
      </c>
      <c r="J573" s="103">
        <f t="shared" si="125"/>
        <v>86.23</v>
      </c>
      <c r="K573" s="290">
        <f t="shared" ref="K573" si="130">(J574+J573)/2</f>
        <v>86.23</v>
      </c>
      <c r="L573" s="299">
        <f t="shared" ref="L573" si="131">(J573-J574)*100/K573</f>
        <v>0</v>
      </c>
    </row>
    <row r="574" spans="1:14">
      <c r="C574" s="299"/>
      <c r="D574" s="101">
        <v>65.001499999999993</v>
      </c>
      <c r="E574" s="101">
        <v>45.08</v>
      </c>
      <c r="F574" s="101">
        <v>-12.03</v>
      </c>
      <c r="G574" s="101">
        <v>20</v>
      </c>
      <c r="H574" s="101">
        <v>10.1</v>
      </c>
      <c r="I574" s="103">
        <f t="shared" si="124"/>
        <v>11.69</v>
      </c>
      <c r="J574" s="103">
        <f t="shared" si="125"/>
        <v>86.23</v>
      </c>
      <c r="K574" s="290"/>
      <c r="L574" s="299"/>
    </row>
    <row r="575" spans="1:14">
      <c r="C575" s="299" t="s">
        <v>1012</v>
      </c>
      <c r="D575" s="101">
        <v>65.001800000000003</v>
      </c>
      <c r="E575" s="101">
        <v>44.89</v>
      </c>
      <c r="F575" s="101">
        <v>-11.86</v>
      </c>
      <c r="G575" s="101">
        <v>20</v>
      </c>
      <c r="H575" s="101">
        <v>6.53</v>
      </c>
      <c r="I575" s="103">
        <f t="shared" si="124"/>
        <v>12.15</v>
      </c>
      <c r="J575" s="103">
        <f t="shared" si="125"/>
        <v>85.67</v>
      </c>
      <c r="K575" s="290">
        <f t="shared" ref="K575" si="132">(J576+J575)/2</f>
        <v>85.66</v>
      </c>
      <c r="L575" s="299">
        <f t="shared" ref="L575" si="133">(J575-J576)*100/K575</f>
        <v>3.5022180714453802E-2</v>
      </c>
    </row>
    <row r="576" spans="1:14">
      <c r="C576" s="299"/>
      <c r="D576" s="101">
        <v>65.002899999999997</v>
      </c>
      <c r="E576" s="101">
        <v>44.87</v>
      </c>
      <c r="F576" s="101">
        <v>-11.86</v>
      </c>
      <c r="G576" s="101">
        <v>20</v>
      </c>
      <c r="H576" s="101">
        <v>6.53</v>
      </c>
      <c r="I576" s="103">
        <f t="shared" si="124"/>
        <v>12.15</v>
      </c>
      <c r="J576" s="103">
        <f t="shared" si="125"/>
        <v>85.64</v>
      </c>
      <c r="K576" s="290"/>
      <c r="L576" s="299"/>
    </row>
    <row r="577" spans="1:12">
      <c r="C577" s="299" t="s">
        <v>1013</v>
      </c>
      <c r="D577" s="101">
        <v>65.003900000000002</v>
      </c>
      <c r="E577" s="101">
        <v>45.82</v>
      </c>
      <c r="F577" s="101">
        <v>-12.45</v>
      </c>
      <c r="G577" s="101">
        <v>20</v>
      </c>
      <c r="H577" s="101">
        <v>4.96</v>
      </c>
      <c r="I577" s="103">
        <f t="shared" si="124"/>
        <v>12.36</v>
      </c>
      <c r="J577" s="103">
        <f t="shared" si="125"/>
        <v>87.95</v>
      </c>
      <c r="K577" s="290">
        <f t="shared" ref="K577" si="134">(J578+J577)/2</f>
        <v>87.97</v>
      </c>
      <c r="L577" s="299">
        <f t="shared" ref="L577" si="135">(J577-J578)*100/K577</f>
        <v>-3.41025349550996E-2</v>
      </c>
    </row>
    <row r="578" spans="1:12">
      <c r="C578" s="299"/>
      <c r="D578" s="101">
        <v>65.004199999999997</v>
      </c>
      <c r="E578" s="101">
        <v>45.83</v>
      </c>
      <c r="F578" s="101">
        <v>-12.46</v>
      </c>
      <c r="G578" s="101">
        <v>20</v>
      </c>
      <c r="H578" s="101">
        <v>4.96</v>
      </c>
      <c r="I578" s="103">
        <f t="shared" si="124"/>
        <v>12.36</v>
      </c>
      <c r="J578" s="103">
        <f t="shared" si="125"/>
        <v>87.98</v>
      </c>
      <c r="K578" s="290"/>
      <c r="L578" s="299"/>
    </row>
    <row r="579" spans="1:12">
      <c r="C579" s="299" t="s">
        <v>1014</v>
      </c>
      <c r="D579" s="101">
        <v>65.004099999999994</v>
      </c>
      <c r="E579" s="101">
        <v>45.55</v>
      </c>
      <c r="F579" s="101">
        <v>-12.12</v>
      </c>
      <c r="G579" s="101">
        <v>20</v>
      </c>
      <c r="H579" s="101">
        <v>6.96</v>
      </c>
      <c r="I579" s="103">
        <f t="shared" si="124"/>
        <v>12.1</v>
      </c>
      <c r="J579" s="103">
        <f t="shared" si="125"/>
        <v>87.06</v>
      </c>
      <c r="K579" s="290">
        <f t="shared" ref="K579" si="136">(J580+J579)/2</f>
        <v>87.07</v>
      </c>
      <c r="L579" s="299">
        <f t="shared" ref="L579" si="137">(J579-J580)*100/K579</f>
        <v>-1.14850120592522E-2</v>
      </c>
    </row>
    <row r="580" spans="1:12">
      <c r="C580" s="299"/>
      <c r="D580" s="101">
        <v>65.0017</v>
      </c>
      <c r="E580" s="101">
        <v>45.53</v>
      </c>
      <c r="F580" s="101">
        <v>-12.15</v>
      </c>
      <c r="G580" s="101">
        <v>20</v>
      </c>
      <c r="H580" s="101">
        <v>6.96</v>
      </c>
      <c r="I580" s="103">
        <f t="shared" si="124"/>
        <v>12.1</v>
      </c>
      <c r="J580" s="103">
        <f t="shared" si="125"/>
        <v>87.07</v>
      </c>
      <c r="K580" s="290"/>
      <c r="L580" s="299"/>
    </row>
    <row r="581" spans="1:12">
      <c r="C581" s="299" t="s">
        <v>1015</v>
      </c>
      <c r="D581" s="101">
        <v>65.002799999999993</v>
      </c>
      <c r="E581" s="101">
        <v>45.28</v>
      </c>
      <c r="F581" s="101">
        <v>-12.25</v>
      </c>
      <c r="G581" s="101">
        <v>20</v>
      </c>
      <c r="H581" s="101">
        <v>5.14</v>
      </c>
      <c r="I581" s="103">
        <f t="shared" si="124"/>
        <v>12.33</v>
      </c>
      <c r="J581" s="103">
        <f t="shared" si="125"/>
        <v>86.83</v>
      </c>
      <c r="K581" s="290">
        <f t="shared" ref="K581" si="138">(J582+J581)/2</f>
        <v>86.85</v>
      </c>
      <c r="L581" s="299">
        <f t="shared" ref="L581" si="139">(J581-J582)*100/K581</f>
        <v>-3.4542314335061802E-2</v>
      </c>
    </row>
    <row r="582" spans="1:12">
      <c r="C582" s="299"/>
      <c r="D582" s="101">
        <v>65.002899999999997</v>
      </c>
      <c r="E582" s="101">
        <v>45.29</v>
      </c>
      <c r="F582" s="101">
        <v>-12.26</v>
      </c>
      <c r="G582" s="101">
        <v>20</v>
      </c>
      <c r="H582" s="101">
        <v>5.14</v>
      </c>
      <c r="I582" s="103">
        <f t="shared" si="124"/>
        <v>12.33</v>
      </c>
      <c r="J582" s="103">
        <f t="shared" si="125"/>
        <v>86.86</v>
      </c>
      <c r="K582" s="290"/>
      <c r="L582" s="299"/>
    </row>
    <row r="583" spans="1:12">
      <c r="C583" s="299" t="s">
        <v>1016</v>
      </c>
      <c r="D583" s="101">
        <v>65.003200000000007</v>
      </c>
      <c r="E583" s="101">
        <v>45.66</v>
      </c>
      <c r="F583" s="101">
        <v>-12.32</v>
      </c>
      <c r="G583" s="101">
        <v>20</v>
      </c>
      <c r="H583" s="101">
        <v>5.17</v>
      </c>
      <c r="I583" s="103">
        <f t="shared" si="124"/>
        <v>12.33</v>
      </c>
      <c r="J583" s="103">
        <f t="shared" si="125"/>
        <v>87.51</v>
      </c>
      <c r="K583" s="290">
        <f t="shared" ref="K583" si="140">(J584+J583)/2</f>
        <v>87.52</v>
      </c>
      <c r="L583" s="299">
        <f t="shared" ref="L583" si="141">(J583-J584)*100/K583</f>
        <v>-2.2851919561238599E-2</v>
      </c>
    </row>
    <row r="584" spans="1:12">
      <c r="C584" s="299"/>
      <c r="D584" s="101">
        <v>65.001199999999997</v>
      </c>
      <c r="E584" s="101">
        <v>45.67</v>
      </c>
      <c r="F584" s="101">
        <v>-12.32</v>
      </c>
      <c r="G584" s="101">
        <v>20</v>
      </c>
      <c r="H584" s="101">
        <v>5.17</v>
      </c>
      <c r="I584" s="103">
        <f t="shared" si="124"/>
        <v>12.33</v>
      </c>
      <c r="J584" s="103">
        <f t="shared" si="125"/>
        <v>87.53</v>
      </c>
      <c r="K584" s="290"/>
      <c r="L584" s="299"/>
    </row>
    <row r="585" spans="1:12">
      <c r="C585" s="299" t="s">
        <v>1017</v>
      </c>
      <c r="D585" s="101">
        <v>65.001900000000006</v>
      </c>
      <c r="E585" s="101">
        <v>45.13</v>
      </c>
      <c r="F585" s="101">
        <v>-11.96</v>
      </c>
      <c r="G585" s="101">
        <v>20</v>
      </c>
      <c r="H585" s="101">
        <v>4.78</v>
      </c>
      <c r="I585" s="103">
        <f t="shared" si="124"/>
        <v>12.38</v>
      </c>
      <c r="J585" s="103">
        <f t="shared" si="125"/>
        <v>86.17</v>
      </c>
      <c r="K585" s="290">
        <f t="shared" ref="K585" si="142">(J586+J585)/2</f>
        <v>86.18</v>
      </c>
      <c r="L585" s="299">
        <f t="shared" ref="L585" si="143">(J585-J586)*100/K585</f>
        <v>-1.16036203295488E-2</v>
      </c>
    </row>
    <row r="586" spans="1:12">
      <c r="C586" s="299"/>
      <c r="D586" s="101">
        <v>65.002600000000001</v>
      </c>
      <c r="E586" s="101">
        <v>45.12</v>
      </c>
      <c r="F586" s="101">
        <v>-11.98</v>
      </c>
      <c r="G586" s="101">
        <v>20</v>
      </c>
      <c r="H586" s="101">
        <v>4.78</v>
      </c>
      <c r="I586" s="103">
        <f t="shared" si="124"/>
        <v>12.38</v>
      </c>
      <c r="J586" s="103">
        <f t="shared" si="125"/>
        <v>86.18</v>
      </c>
      <c r="K586" s="290"/>
      <c r="L586" s="299"/>
    </row>
    <row r="587" spans="1:12">
      <c r="C587" s="299" t="s">
        <v>1018</v>
      </c>
      <c r="D587" s="101">
        <v>65.003200000000007</v>
      </c>
      <c r="E587" s="101">
        <v>45.18</v>
      </c>
      <c r="F587" s="101">
        <v>-12.01</v>
      </c>
      <c r="G587" s="101">
        <v>20</v>
      </c>
      <c r="H587" s="101">
        <v>4.87</v>
      </c>
      <c r="I587" s="103">
        <f t="shared" si="124"/>
        <v>12.37</v>
      </c>
      <c r="J587" s="103">
        <f t="shared" si="125"/>
        <v>86.32</v>
      </c>
      <c r="K587" s="290">
        <f t="shared" ref="K587" si="144">(J588+J587)/2</f>
        <v>86.31</v>
      </c>
      <c r="L587" s="299">
        <f t="shared" ref="L587" si="145">(J587-J588)*100/K587</f>
        <v>3.4758428918997698E-2</v>
      </c>
    </row>
    <row r="588" spans="1:12">
      <c r="C588" s="299"/>
      <c r="D588" s="101">
        <v>65.002600000000001</v>
      </c>
      <c r="E588" s="101">
        <v>45.16</v>
      </c>
      <c r="F588" s="101">
        <v>-12.01</v>
      </c>
      <c r="G588" s="101">
        <v>20</v>
      </c>
      <c r="H588" s="101">
        <v>4.87</v>
      </c>
      <c r="I588" s="103">
        <f t="shared" si="124"/>
        <v>12.37</v>
      </c>
      <c r="J588" s="103">
        <f t="shared" si="125"/>
        <v>86.29</v>
      </c>
      <c r="K588" s="290"/>
      <c r="L588" s="299"/>
    </row>
    <row r="589" spans="1:12">
      <c r="C589" s="299" t="s">
        <v>1019</v>
      </c>
      <c r="D589" s="101">
        <v>65.002899999999997</v>
      </c>
      <c r="E589" s="101">
        <v>45.44</v>
      </c>
      <c r="F589" s="101">
        <v>-10.34</v>
      </c>
      <c r="G589" s="101">
        <v>20</v>
      </c>
      <c r="H589" s="101">
        <v>5.57</v>
      </c>
      <c r="I589" s="103">
        <f t="shared" si="124"/>
        <v>12.28</v>
      </c>
      <c r="J589" s="103">
        <f t="shared" si="125"/>
        <v>84.19</v>
      </c>
      <c r="K589" s="290">
        <f t="shared" ref="K589" si="146">(J590+J589)/2</f>
        <v>84.2</v>
      </c>
      <c r="L589" s="299">
        <f t="shared" ref="L589" si="147">(J589-J590)*100/K589</f>
        <v>-2.3752969121135399E-2</v>
      </c>
    </row>
    <row r="590" spans="1:12">
      <c r="C590" s="299"/>
      <c r="D590" s="101">
        <v>65.002099999999999</v>
      </c>
      <c r="E590" s="101">
        <v>45.43</v>
      </c>
      <c r="F590" s="101">
        <v>-10.36</v>
      </c>
      <c r="G590" s="101">
        <v>20</v>
      </c>
      <c r="H590" s="101">
        <v>5.57</v>
      </c>
      <c r="I590" s="103">
        <f t="shared" si="124"/>
        <v>12.28</v>
      </c>
      <c r="J590" s="103">
        <f t="shared" si="125"/>
        <v>84.21</v>
      </c>
      <c r="K590" s="290"/>
      <c r="L590" s="299"/>
    </row>
    <row r="591" spans="1:12">
      <c r="A591" s="101">
        <v>2.2200000000000002</v>
      </c>
      <c r="C591" s="299" t="s">
        <v>1020</v>
      </c>
      <c r="D591" s="101">
        <v>65.003900000000002</v>
      </c>
      <c r="E591" s="101">
        <v>46.42</v>
      </c>
      <c r="F591" s="101">
        <v>-12.65</v>
      </c>
      <c r="G591" s="101">
        <v>20</v>
      </c>
      <c r="H591" s="101">
        <v>4.21</v>
      </c>
      <c r="I591" s="103">
        <f t="shared" ref="I591:I596" si="148">13*(100-H591)/100</f>
        <v>12.45</v>
      </c>
      <c r="J591" s="103">
        <f t="shared" ref="J591:J592" si="149">200*(E591-F591)/(132.56-0.0794*(13-I591)-0.53*(G591-20))</f>
        <v>89.15</v>
      </c>
      <c r="K591" s="290">
        <f t="shared" ref="K591" si="150">(J592+J591)/2</f>
        <v>89.17</v>
      </c>
      <c r="L591" s="299">
        <f t="shared" ref="L591" si="151">(J591-J592)*100/K591</f>
        <v>-3.3643602108333698E-2</v>
      </c>
    </row>
    <row r="592" spans="1:12">
      <c r="C592" s="299"/>
      <c r="D592" s="101">
        <v>65.004400000000004</v>
      </c>
      <c r="E592" s="101">
        <v>46.43</v>
      </c>
      <c r="F592" s="101">
        <v>-12.66</v>
      </c>
      <c r="G592" s="101">
        <v>20</v>
      </c>
      <c r="H592" s="101">
        <v>4.21</v>
      </c>
      <c r="I592" s="103">
        <f t="shared" si="148"/>
        <v>12.45</v>
      </c>
      <c r="J592" s="103">
        <f t="shared" si="149"/>
        <v>89.18</v>
      </c>
      <c r="K592" s="290"/>
      <c r="L592" s="299"/>
    </row>
    <row r="593" spans="1:12">
      <c r="A593" s="101">
        <v>3.4</v>
      </c>
      <c r="C593" s="299" t="s">
        <v>1021</v>
      </c>
      <c r="D593" s="101">
        <v>65.003500000000003</v>
      </c>
      <c r="E593" s="101">
        <v>46.85</v>
      </c>
      <c r="F593" s="101">
        <v>-14.72</v>
      </c>
      <c r="G593" s="101">
        <v>20</v>
      </c>
      <c r="H593" s="101">
        <v>1.39</v>
      </c>
      <c r="I593" s="103">
        <f t="shared" si="148"/>
        <v>12.82</v>
      </c>
      <c r="J593" s="103">
        <f t="shared" ref="J593:J596" si="152">200*(E593-F593)/(132.56-0.0794*(13-I593)-0.53*(G593-20))</f>
        <v>92.9</v>
      </c>
      <c r="K593" s="290">
        <f t="shared" ref="K593" si="153">(J594+J593)/2</f>
        <v>92.88</v>
      </c>
      <c r="L593" s="299">
        <f t="shared" ref="L593" si="154">(J593-J594)*100/K593</f>
        <v>4.3066322136096298E-2</v>
      </c>
    </row>
    <row r="594" spans="1:12">
      <c r="C594" s="299"/>
      <c r="D594" s="101">
        <v>65.002200000000002</v>
      </c>
      <c r="E594" s="101">
        <v>46.82</v>
      </c>
      <c r="F594" s="101">
        <v>-14.72</v>
      </c>
      <c r="G594" s="101">
        <v>20</v>
      </c>
      <c r="H594" s="101">
        <v>1.39</v>
      </c>
      <c r="I594" s="103">
        <f t="shared" si="148"/>
        <v>12.82</v>
      </c>
      <c r="J594" s="103">
        <f t="shared" si="152"/>
        <v>92.86</v>
      </c>
      <c r="K594" s="290"/>
      <c r="L594" s="299"/>
    </row>
    <row r="595" spans="1:12">
      <c r="C595" s="299" t="s">
        <v>1022</v>
      </c>
      <c r="D595" s="101">
        <v>65.002499999999998</v>
      </c>
      <c r="E595" s="101">
        <v>46.89</v>
      </c>
      <c r="F595" s="101">
        <v>-14.92</v>
      </c>
      <c r="G595" s="101">
        <v>20</v>
      </c>
      <c r="H595" s="101">
        <v>1.37</v>
      </c>
      <c r="I595" s="103">
        <f t="shared" si="148"/>
        <v>12.82</v>
      </c>
      <c r="J595" s="103">
        <f t="shared" si="152"/>
        <v>93.27</v>
      </c>
      <c r="K595" s="290">
        <f t="shared" ref="K595" si="155">(J596+J595)/2</f>
        <v>93.29</v>
      </c>
      <c r="L595" s="299">
        <f t="shared" ref="L595" si="156">(J595-J596)*100/K595</f>
        <v>-4.2877050058962599E-2</v>
      </c>
    </row>
    <row r="596" spans="1:12">
      <c r="C596" s="299"/>
      <c r="D596" s="101">
        <v>65.001199999999997</v>
      </c>
      <c r="E596" s="101">
        <v>46.9</v>
      </c>
      <c r="F596" s="101">
        <v>-14.94</v>
      </c>
      <c r="G596" s="101">
        <v>20</v>
      </c>
      <c r="H596" s="101">
        <v>1.37</v>
      </c>
      <c r="I596" s="103">
        <f t="shared" si="148"/>
        <v>12.82</v>
      </c>
      <c r="J596" s="103">
        <f t="shared" si="152"/>
        <v>93.31</v>
      </c>
      <c r="K596" s="290"/>
      <c r="L596" s="299"/>
    </row>
    <row r="597" spans="1:12">
      <c r="A597" s="101">
        <v>3.14</v>
      </c>
      <c r="C597" s="299" t="s">
        <v>938</v>
      </c>
      <c r="D597" s="101">
        <v>65.003200000000007</v>
      </c>
      <c r="E597" s="101">
        <v>48.49</v>
      </c>
      <c r="F597" s="101">
        <v>-15.02</v>
      </c>
      <c r="G597" s="101">
        <v>20</v>
      </c>
      <c r="H597" s="101">
        <v>1.48</v>
      </c>
      <c r="I597" s="103">
        <f t="shared" ref="I597:I604" si="157">13*(100-H597)/100</f>
        <v>12.81</v>
      </c>
      <c r="J597" s="103">
        <f t="shared" ref="J597:J602" si="158">200*(E597-F597)/(132.56-0.0794*(13-I597)-0.53*(G597-20))</f>
        <v>95.83</v>
      </c>
      <c r="K597" s="290">
        <f t="shared" ref="K597" si="159">(J598+J597)/2</f>
        <v>95.85</v>
      </c>
      <c r="L597" s="299">
        <f t="shared" ref="L597" si="160">(J597-J598)*100/K597</f>
        <v>-3.1298904538342297E-2</v>
      </c>
    </row>
    <row r="598" spans="1:12">
      <c r="C598" s="299"/>
      <c r="D598" s="101">
        <v>65.002499999999998</v>
      </c>
      <c r="E598" s="101">
        <v>48.5</v>
      </c>
      <c r="F598" s="101">
        <v>-15.03</v>
      </c>
      <c r="G598" s="101">
        <v>20</v>
      </c>
      <c r="H598" s="101">
        <v>1.48</v>
      </c>
      <c r="I598" s="103">
        <f t="shared" si="157"/>
        <v>12.81</v>
      </c>
      <c r="J598" s="103">
        <f t="shared" si="158"/>
        <v>95.86</v>
      </c>
      <c r="K598" s="290"/>
      <c r="L598" s="299"/>
    </row>
    <row r="599" spans="1:12">
      <c r="C599" s="299" t="s">
        <v>939</v>
      </c>
      <c r="D599" s="101">
        <v>65.002899999999997</v>
      </c>
      <c r="E599" s="101">
        <v>48.48</v>
      </c>
      <c r="F599" s="101">
        <v>-15.05</v>
      </c>
      <c r="G599" s="101">
        <v>20</v>
      </c>
      <c r="H599" s="101">
        <v>0.81</v>
      </c>
      <c r="I599" s="103">
        <f t="shared" si="157"/>
        <v>12.89</v>
      </c>
      <c r="J599" s="103">
        <f t="shared" si="158"/>
        <v>95.86</v>
      </c>
      <c r="K599" s="290">
        <f t="shared" ref="K599" si="161">(J600+J599)/2</f>
        <v>95.85</v>
      </c>
      <c r="L599" s="299">
        <f t="shared" ref="L599" si="162">(J599-J600)*100/K599</f>
        <v>2.0865936358889999E-2</v>
      </c>
    </row>
    <row r="600" spans="1:12">
      <c r="C600" s="299"/>
      <c r="D600" s="101">
        <v>65.001400000000004</v>
      </c>
      <c r="E600" s="101">
        <v>48.47</v>
      </c>
      <c r="F600" s="101">
        <v>-15.05</v>
      </c>
      <c r="G600" s="101">
        <v>20</v>
      </c>
      <c r="H600" s="101">
        <v>0.81</v>
      </c>
      <c r="I600" s="103">
        <f t="shared" si="157"/>
        <v>12.89</v>
      </c>
      <c r="J600" s="103">
        <f t="shared" si="158"/>
        <v>95.84</v>
      </c>
      <c r="K600" s="290"/>
      <c r="L600" s="299"/>
    </row>
    <row r="601" spans="1:12">
      <c r="A601" s="101">
        <v>3.19</v>
      </c>
      <c r="C601" s="299" t="s">
        <v>1023</v>
      </c>
      <c r="D601" s="101">
        <v>65.003200000000007</v>
      </c>
      <c r="E601" s="101">
        <v>49.05</v>
      </c>
      <c r="F601" s="101">
        <v>-15.02</v>
      </c>
      <c r="G601" s="101">
        <v>20</v>
      </c>
      <c r="H601" s="101">
        <v>0.63</v>
      </c>
      <c r="I601" s="103">
        <f t="shared" si="157"/>
        <v>12.92</v>
      </c>
      <c r="J601" s="103">
        <f t="shared" si="158"/>
        <v>96.67</v>
      </c>
      <c r="K601" s="290">
        <f t="shared" ref="K601" si="163">(J602+J601)/2</f>
        <v>96.67</v>
      </c>
      <c r="L601" s="299">
        <f t="shared" ref="L601" si="164">(J601-J602)*100/K601</f>
        <v>1.0344470880319799E-2</v>
      </c>
    </row>
    <row r="602" spans="1:12">
      <c r="C602" s="299"/>
      <c r="D602" s="101">
        <v>65.001900000000006</v>
      </c>
      <c r="E602" s="101">
        <v>49.03</v>
      </c>
      <c r="F602" s="101">
        <v>-15.03</v>
      </c>
      <c r="G602" s="101">
        <v>20</v>
      </c>
      <c r="H602" s="101">
        <v>0.63</v>
      </c>
      <c r="I602" s="103">
        <f t="shared" si="157"/>
        <v>12.92</v>
      </c>
      <c r="J602" s="103">
        <f t="shared" si="158"/>
        <v>96.66</v>
      </c>
      <c r="K602" s="290"/>
      <c r="L602" s="299"/>
    </row>
    <row r="603" spans="1:12">
      <c r="A603" s="101">
        <v>6.11</v>
      </c>
      <c r="C603" s="299" t="s">
        <v>1025</v>
      </c>
      <c r="D603" s="101">
        <v>65.002200000000002</v>
      </c>
      <c r="E603" s="101">
        <v>45.55</v>
      </c>
      <c r="F603" s="101">
        <v>-14.72</v>
      </c>
      <c r="G603" s="101">
        <v>20</v>
      </c>
      <c r="H603" s="101">
        <v>5.47</v>
      </c>
      <c r="I603" s="103">
        <f t="shared" si="157"/>
        <v>12.29</v>
      </c>
      <c r="J603" s="103">
        <f t="shared" ref="J603:J610" si="165">200*(E603-F603)/(132.56-0.0794*(13-I603)-0.53*(G603-20))</f>
        <v>90.97</v>
      </c>
      <c r="K603" s="290">
        <f t="shared" ref="K603" si="166">(J604+J603)/2</f>
        <v>90.95</v>
      </c>
      <c r="L603" s="299">
        <f t="shared" ref="L603" si="167">(J603-J604)*100/K603</f>
        <v>4.39802089059836E-2</v>
      </c>
    </row>
    <row r="604" spans="1:12">
      <c r="C604" s="299"/>
      <c r="D604" s="101">
        <v>65.002499999999998</v>
      </c>
      <c r="E604" s="101">
        <v>45.52</v>
      </c>
      <c r="F604" s="101">
        <v>-14.72</v>
      </c>
      <c r="G604" s="101">
        <v>20</v>
      </c>
      <c r="H604" s="101">
        <v>5.47</v>
      </c>
      <c r="I604" s="103">
        <f t="shared" si="157"/>
        <v>12.29</v>
      </c>
      <c r="J604" s="103">
        <f t="shared" si="165"/>
        <v>90.93</v>
      </c>
      <c r="K604" s="290"/>
      <c r="L604" s="299"/>
    </row>
    <row r="605" spans="1:12">
      <c r="C605" s="299" t="s">
        <v>1026</v>
      </c>
      <c r="D605" s="101">
        <v>65.001199999999997</v>
      </c>
      <c r="E605" s="101">
        <v>46.55</v>
      </c>
      <c r="F605" s="101">
        <v>-14.72</v>
      </c>
      <c r="G605" s="101">
        <v>20</v>
      </c>
      <c r="H605" s="101">
        <v>2.44</v>
      </c>
      <c r="I605" s="103">
        <f t="shared" ref="I605:I620" si="168">13*(100-H605)/100</f>
        <v>12.68</v>
      </c>
      <c r="J605" s="103">
        <f t="shared" si="165"/>
        <v>92.46</v>
      </c>
      <c r="K605" s="290">
        <f t="shared" ref="K605:K609" si="169">(J606+J605)/2</f>
        <v>92.45</v>
      </c>
      <c r="L605" s="299">
        <f t="shared" ref="L605" si="170">(J605-J606)*100/K605</f>
        <v>3.2449972958341698E-2</v>
      </c>
    </row>
    <row r="606" spans="1:12">
      <c r="C606" s="299"/>
      <c r="D606" s="101">
        <v>65.003200000000007</v>
      </c>
      <c r="E606" s="101">
        <v>46.53</v>
      </c>
      <c r="F606" s="101">
        <v>-14.72</v>
      </c>
      <c r="G606" s="101">
        <v>20</v>
      </c>
      <c r="H606" s="101">
        <v>2.44</v>
      </c>
      <c r="I606" s="103">
        <f t="shared" si="168"/>
        <v>12.68</v>
      </c>
      <c r="J606" s="103">
        <f t="shared" si="165"/>
        <v>92.43</v>
      </c>
      <c r="K606" s="290"/>
      <c r="L606" s="299"/>
    </row>
    <row r="607" spans="1:12">
      <c r="A607" s="101">
        <v>6.17</v>
      </c>
      <c r="C607" s="299" t="s">
        <v>1027</v>
      </c>
      <c r="D607" s="101">
        <v>65.003200000000007</v>
      </c>
      <c r="E607" s="101">
        <v>46.89</v>
      </c>
      <c r="F607" s="101">
        <v>-14.92</v>
      </c>
      <c r="G607" s="101">
        <v>20</v>
      </c>
      <c r="H607" s="101">
        <v>5.99</v>
      </c>
      <c r="I607" s="103">
        <f t="shared" si="168"/>
        <v>12.22</v>
      </c>
      <c r="J607" s="103">
        <f t="shared" si="165"/>
        <v>93.3</v>
      </c>
      <c r="K607" s="290">
        <f t="shared" si="169"/>
        <v>93.32</v>
      </c>
      <c r="L607" s="299">
        <f t="shared" ref="L607" si="171">(J607-J608)*100/K607</f>
        <v>-4.2863266180889703E-2</v>
      </c>
    </row>
    <row r="608" spans="1:12">
      <c r="C608" s="299"/>
      <c r="D608" s="101">
        <v>65.004400000000004</v>
      </c>
      <c r="E608" s="101">
        <v>46.9</v>
      </c>
      <c r="F608" s="101">
        <v>-14.94</v>
      </c>
      <c r="G608" s="101">
        <v>20</v>
      </c>
      <c r="H608" s="101">
        <v>5.99</v>
      </c>
      <c r="I608" s="103">
        <f t="shared" si="168"/>
        <v>12.22</v>
      </c>
      <c r="J608" s="103">
        <f t="shared" si="165"/>
        <v>93.34</v>
      </c>
      <c r="K608" s="290"/>
      <c r="L608" s="299"/>
    </row>
    <row r="609" spans="1:12">
      <c r="C609" s="299" t="s">
        <v>1028</v>
      </c>
      <c r="D609" s="101">
        <v>65.001900000000006</v>
      </c>
      <c r="E609" s="101">
        <v>46.91</v>
      </c>
      <c r="F609" s="101">
        <v>-14.98</v>
      </c>
      <c r="G609" s="101">
        <v>20</v>
      </c>
      <c r="H609" s="101">
        <v>3.49</v>
      </c>
      <c r="I609" s="103">
        <f t="shared" si="168"/>
        <v>12.55</v>
      </c>
      <c r="J609" s="103">
        <f t="shared" si="165"/>
        <v>93.4</v>
      </c>
      <c r="K609" s="290">
        <f t="shared" si="169"/>
        <v>93.41</v>
      </c>
      <c r="L609" s="299">
        <f t="shared" ref="L609" si="172">(J609-J610)*100/K609</f>
        <v>-2.1410983834702899E-2</v>
      </c>
    </row>
    <row r="610" spans="1:12">
      <c r="C610" s="299"/>
      <c r="D610" s="101">
        <v>65.004099999999994</v>
      </c>
      <c r="E610" s="101">
        <v>46.92</v>
      </c>
      <c r="F610" s="101">
        <v>-14.98</v>
      </c>
      <c r="G610" s="101">
        <v>20</v>
      </c>
      <c r="H610" s="101">
        <v>3.49</v>
      </c>
      <c r="I610" s="103">
        <f t="shared" si="168"/>
        <v>12.55</v>
      </c>
      <c r="J610" s="103">
        <f t="shared" si="165"/>
        <v>93.42</v>
      </c>
      <c r="K610" s="290"/>
      <c r="L610" s="299"/>
    </row>
    <row r="611" spans="1:12">
      <c r="C611" s="299" t="s">
        <v>1230</v>
      </c>
      <c r="D611" s="101">
        <v>65.003200000000007</v>
      </c>
      <c r="E611" s="101">
        <v>45.31</v>
      </c>
      <c r="F611" s="101">
        <v>-14.41</v>
      </c>
      <c r="G611" s="101">
        <v>20</v>
      </c>
      <c r="H611" s="101">
        <v>3.52</v>
      </c>
      <c r="I611" s="103">
        <f t="shared" si="168"/>
        <v>12.54</v>
      </c>
      <c r="J611" s="103">
        <f t="shared" ref="J611:J620" si="173">200*(E611-F611)/(132.56-0.0794*(13-I611)-0.53*(G611-20))</f>
        <v>90.13</v>
      </c>
      <c r="K611" s="290">
        <f t="shared" ref="K611" si="174">(J612+J611)/2</f>
        <v>90.13</v>
      </c>
      <c r="L611" s="299">
        <f t="shared" ref="L611" si="175">(J611-J612)*100/K611</f>
        <v>0</v>
      </c>
    </row>
    <row r="612" spans="1:12">
      <c r="C612" s="299"/>
      <c r="D612" s="101">
        <v>65.008899999999997</v>
      </c>
      <c r="E612" s="101">
        <v>45.3</v>
      </c>
      <c r="F612" s="101">
        <v>-14.42</v>
      </c>
      <c r="G612" s="101">
        <v>20</v>
      </c>
      <c r="H612" s="101">
        <v>3.52</v>
      </c>
      <c r="I612" s="103">
        <f t="shared" si="168"/>
        <v>12.54</v>
      </c>
      <c r="J612" s="103">
        <f t="shared" si="173"/>
        <v>90.13</v>
      </c>
      <c r="K612" s="290"/>
      <c r="L612" s="299"/>
    </row>
    <row r="613" spans="1:12">
      <c r="A613" s="101">
        <v>7.23</v>
      </c>
      <c r="C613" s="299" t="s">
        <v>1029</v>
      </c>
      <c r="D613" s="101">
        <v>65.003200000000007</v>
      </c>
      <c r="E613" s="101">
        <v>44.18</v>
      </c>
      <c r="F613" s="101">
        <v>-12.01</v>
      </c>
      <c r="G613" s="101">
        <v>20</v>
      </c>
      <c r="H613" s="101">
        <v>5.14</v>
      </c>
      <c r="I613" s="103">
        <f t="shared" si="168"/>
        <v>12.33</v>
      </c>
      <c r="J613" s="103">
        <f t="shared" si="173"/>
        <v>84.81</v>
      </c>
      <c r="K613" s="290">
        <f t="shared" ref="K613" si="176">(J614+J613)/2</f>
        <v>84.8</v>
      </c>
      <c r="L613" s="299">
        <f t="shared" ref="L613" si="177">(J613-J614)*100/K613</f>
        <v>3.5377358490567397E-2</v>
      </c>
    </row>
    <row r="614" spans="1:12">
      <c r="C614" s="299"/>
      <c r="D614" s="101">
        <v>65.002600000000001</v>
      </c>
      <c r="E614" s="101">
        <v>44.16</v>
      </c>
      <c r="F614" s="101">
        <v>-12.01</v>
      </c>
      <c r="G614" s="101">
        <v>20</v>
      </c>
      <c r="H614" s="101">
        <v>5.14</v>
      </c>
      <c r="I614" s="103">
        <f t="shared" si="168"/>
        <v>12.33</v>
      </c>
      <c r="J614" s="103">
        <f t="shared" si="173"/>
        <v>84.78</v>
      </c>
      <c r="K614" s="290"/>
      <c r="L614" s="299"/>
    </row>
    <row r="615" spans="1:12">
      <c r="C615" s="299" t="s">
        <v>1031</v>
      </c>
      <c r="D615" s="101">
        <v>65.002899999999997</v>
      </c>
      <c r="E615" s="101">
        <v>45.06</v>
      </c>
      <c r="F615" s="101">
        <v>-10.29</v>
      </c>
      <c r="G615" s="101">
        <v>20</v>
      </c>
      <c r="H615" s="101">
        <v>4.42</v>
      </c>
      <c r="I615" s="103">
        <f t="shared" si="168"/>
        <v>12.43</v>
      </c>
      <c r="J615" s="103">
        <f t="shared" si="173"/>
        <v>83.54</v>
      </c>
      <c r="K615" s="290">
        <f t="shared" ref="K615" si="178">(J616+J615)/2</f>
        <v>83.53</v>
      </c>
      <c r="L615" s="299">
        <f t="shared" ref="L615" si="179">(J615-J616)*100/K615</f>
        <v>3.5915240033522297E-2</v>
      </c>
    </row>
    <row r="616" spans="1:12">
      <c r="C616" s="299"/>
      <c r="D616" s="101">
        <v>65.004300000000001</v>
      </c>
      <c r="E616" s="101">
        <v>45.04</v>
      </c>
      <c r="F616" s="101">
        <v>-10.29</v>
      </c>
      <c r="G616" s="101">
        <v>20</v>
      </c>
      <c r="H616" s="101">
        <v>4.42</v>
      </c>
      <c r="I616" s="103">
        <f t="shared" si="168"/>
        <v>12.43</v>
      </c>
      <c r="J616" s="103">
        <f t="shared" si="173"/>
        <v>83.51</v>
      </c>
      <c r="K616" s="290"/>
      <c r="L616" s="299"/>
    </row>
    <row r="617" spans="1:12">
      <c r="C617" s="299" t="s">
        <v>1032</v>
      </c>
      <c r="D617" s="101">
        <v>65.001900000000006</v>
      </c>
      <c r="E617" s="101">
        <v>45.13</v>
      </c>
      <c r="F617" s="101">
        <v>-11.96</v>
      </c>
      <c r="G617" s="101">
        <v>20</v>
      </c>
      <c r="H617" s="101">
        <v>3.52</v>
      </c>
      <c r="I617" s="103">
        <f t="shared" si="168"/>
        <v>12.54</v>
      </c>
      <c r="J617" s="103">
        <f t="shared" si="173"/>
        <v>86.16</v>
      </c>
      <c r="K617" s="290">
        <f t="shared" ref="K617" si="180">(J618+J617)/2</f>
        <v>86.17</v>
      </c>
      <c r="L617" s="299">
        <f t="shared" ref="L617" si="181">(J617-J618)*100/K617</f>
        <v>-1.16049669258502E-2</v>
      </c>
    </row>
    <row r="618" spans="1:12">
      <c r="C618" s="299"/>
      <c r="D618" s="101">
        <v>65.002600000000001</v>
      </c>
      <c r="E618" s="101">
        <v>45.12</v>
      </c>
      <c r="F618" s="101">
        <v>-11.98</v>
      </c>
      <c r="G618" s="101">
        <v>20</v>
      </c>
      <c r="H618" s="101">
        <v>3.52</v>
      </c>
      <c r="I618" s="103">
        <f t="shared" si="168"/>
        <v>12.54</v>
      </c>
      <c r="J618" s="103">
        <f t="shared" si="173"/>
        <v>86.17</v>
      </c>
      <c r="K618" s="290"/>
      <c r="L618" s="299"/>
    </row>
    <row r="619" spans="1:12">
      <c r="C619" s="299" t="s">
        <v>1033</v>
      </c>
      <c r="D619" s="101">
        <v>65.003900000000002</v>
      </c>
      <c r="E619" s="101">
        <v>45.14</v>
      </c>
      <c r="F619" s="101">
        <v>-12.34</v>
      </c>
      <c r="G619" s="101">
        <v>20</v>
      </c>
      <c r="H619" s="101">
        <v>4.63</v>
      </c>
      <c r="I619" s="103">
        <f t="shared" si="168"/>
        <v>12.4</v>
      </c>
      <c r="J619" s="103">
        <f t="shared" si="173"/>
        <v>86.75</v>
      </c>
      <c r="K619" s="290">
        <f>(J620+J619)/2</f>
        <v>86.76</v>
      </c>
      <c r="L619" s="299">
        <f>(J619-J620)*100/K619</f>
        <v>-2.3052097740889801E-2</v>
      </c>
    </row>
    <row r="620" spans="1:12">
      <c r="C620" s="299"/>
      <c r="D620" s="101">
        <v>65.005399999999995</v>
      </c>
      <c r="E620" s="101">
        <v>45.13</v>
      </c>
      <c r="F620" s="101">
        <v>-12.36</v>
      </c>
      <c r="G620" s="101">
        <v>20</v>
      </c>
      <c r="H620" s="101">
        <v>4.63</v>
      </c>
      <c r="I620" s="103">
        <f t="shared" si="168"/>
        <v>12.4</v>
      </c>
      <c r="J620" s="103">
        <f t="shared" si="173"/>
        <v>86.77</v>
      </c>
      <c r="K620" s="290"/>
      <c r="L620" s="299"/>
    </row>
    <row r="621" spans="1:12">
      <c r="C621" s="299" t="s">
        <v>1034</v>
      </c>
      <c r="D621" s="101">
        <v>65.003500000000003</v>
      </c>
      <c r="E621" s="101">
        <v>46.85</v>
      </c>
      <c r="F621" s="101">
        <v>-14.72</v>
      </c>
      <c r="G621" s="101">
        <v>20</v>
      </c>
      <c r="H621" s="101">
        <v>4.87</v>
      </c>
      <c r="I621" s="103">
        <f t="shared" ref="I621:I630" si="182">13*(100-H621)/100</f>
        <v>12.37</v>
      </c>
      <c r="J621" s="103">
        <f t="shared" ref="J621:J630" si="183">200*(E621-F621)/(132.56-0.0794*(13-I621)-0.53*(G621-20))</f>
        <v>92.93</v>
      </c>
      <c r="K621" s="290">
        <f t="shared" ref="K621" si="184">(J622+J621)/2</f>
        <v>92.92</v>
      </c>
      <c r="L621" s="299">
        <f t="shared" ref="L621" si="185">(J621-J622)*100/K621</f>
        <v>3.2285837279381301E-2</v>
      </c>
    </row>
    <row r="622" spans="1:12">
      <c r="C622" s="299"/>
      <c r="D622" s="101">
        <v>65.002200000000002</v>
      </c>
      <c r="E622" s="101">
        <v>46.83</v>
      </c>
      <c r="F622" s="101">
        <v>-14.72</v>
      </c>
      <c r="G622" s="101">
        <v>20</v>
      </c>
      <c r="H622" s="101">
        <v>4.87</v>
      </c>
      <c r="I622" s="103">
        <f t="shared" si="182"/>
        <v>12.37</v>
      </c>
      <c r="J622" s="103">
        <f t="shared" si="183"/>
        <v>92.9</v>
      </c>
      <c r="K622" s="290"/>
      <c r="L622" s="299"/>
    </row>
    <row r="623" spans="1:12">
      <c r="C623" s="299" t="s">
        <v>1035</v>
      </c>
      <c r="D623" s="101">
        <v>65.002499999999998</v>
      </c>
      <c r="E623" s="101">
        <v>46.89</v>
      </c>
      <c r="F623" s="101">
        <v>-14.93</v>
      </c>
      <c r="G623" s="101">
        <v>20</v>
      </c>
      <c r="H623" s="101">
        <v>5.82</v>
      </c>
      <c r="I623" s="103">
        <f t="shared" si="182"/>
        <v>12.24</v>
      </c>
      <c r="J623" s="103">
        <f t="shared" si="183"/>
        <v>93.31</v>
      </c>
      <c r="K623" s="290">
        <f t="shared" ref="K623" si="186">(J624+J623)/2</f>
        <v>93.33</v>
      </c>
      <c r="L623" s="299">
        <f t="shared" ref="L623" si="187">(J623-J624)*100/K623</f>
        <v>-3.2144005143041998E-2</v>
      </c>
    </row>
    <row r="624" spans="1:12">
      <c r="C624" s="299"/>
      <c r="D624" s="101">
        <v>65.001199999999997</v>
      </c>
      <c r="E624" s="101">
        <v>46.9</v>
      </c>
      <c r="F624" s="101">
        <v>-14.94</v>
      </c>
      <c r="G624" s="101">
        <v>20</v>
      </c>
      <c r="H624" s="101">
        <v>5.82</v>
      </c>
      <c r="I624" s="103">
        <f t="shared" si="182"/>
        <v>12.24</v>
      </c>
      <c r="J624" s="103">
        <f t="shared" si="183"/>
        <v>93.34</v>
      </c>
      <c r="K624" s="290"/>
      <c r="L624" s="299"/>
    </row>
    <row r="625" spans="1:12">
      <c r="C625" s="299" t="s">
        <v>1036</v>
      </c>
      <c r="D625" s="101">
        <v>65.001499999999993</v>
      </c>
      <c r="E625" s="101">
        <v>42.1</v>
      </c>
      <c r="F625" s="101">
        <v>-9.8699999999999992</v>
      </c>
      <c r="G625" s="101">
        <v>20</v>
      </c>
      <c r="H625" s="101">
        <v>2.61</v>
      </c>
      <c r="I625" s="103">
        <f t="shared" si="182"/>
        <v>12.66</v>
      </c>
      <c r="J625" s="103">
        <f t="shared" si="183"/>
        <v>78.430000000000007</v>
      </c>
      <c r="K625" s="290">
        <f t="shared" ref="K625" si="188">(J626+J625)/2</f>
        <v>78.45</v>
      </c>
      <c r="L625" s="299">
        <f t="shared" ref="L625" si="189">(J625-J626)*100/K625</f>
        <v>-3.8240917782010102E-2</v>
      </c>
    </row>
    <row r="626" spans="1:12">
      <c r="C626" s="299"/>
      <c r="D626" s="101">
        <v>65.001800000000003</v>
      </c>
      <c r="E626" s="101">
        <v>42.11</v>
      </c>
      <c r="F626" s="101">
        <v>-9.8800000000000008</v>
      </c>
      <c r="G626" s="101">
        <v>20</v>
      </c>
      <c r="H626" s="101">
        <v>2.61</v>
      </c>
      <c r="I626" s="103">
        <f t="shared" si="182"/>
        <v>12.66</v>
      </c>
      <c r="J626" s="103">
        <f t="shared" si="183"/>
        <v>78.459999999999994</v>
      </c>
      <c r="K626" s="290"/>
      <c r="L626" s="299"/>
    </row>
    <row r="627" spans="1:12">
      <c r="C627" s="299" t="s">
        <v>940</v>
      </c>
      <c r="D627" s="101">
        <v>65.003900000000002</v>
      </c>
      <c r="E627" s="101">
        <v>48.48</v>
      </c>
      <c r="F627" s="101">
        <v>-14.85</v>
      </c>
      <c r="G627" s="101">
        <v>20</v>
      </c>
      <c r="H627" s="101">
        <v>1.24</v>
      </c>
      <c r="I627" s="103">
        <f t="shared" si="182"/>
        <v>12.84</v>
      </c>
      <c r="J627" s="103">
        <f t="shared" si="183"/>
        <v>95.56</v>
      </c>
      <c r="K627" s="290">
        <f t="shared" ref="K627" si="190">(J628+J627)/2</f>
        <v>95.55</v>
      </c>
      <c r="L627" s="299">
        <f t="shared" ref="L627" si="191">(J627-J628)*100/K627</f>
        <v>2.09314495028739E-2</v>
      </c>
    </row>
    <row r="628" spans="1:12">
      <c r="C628" s="299"/>
      <c r="D628" s="101">
        <v>65.002200000000002</v>
      </c>
      <c r="E628" s="101">
        <v>48.47</v>
      </c>
      <c r="F628" s="101">
        <v>-14.85</v>
      </c>
      <c r="G628" s="101">
        <v>20</v>
      </c>
      <c r="H628" s="101">
        <v>1.24</v>
      </c>
      <c r="I628" s="103">
        <f t="shared" si="182"/>
        <v>12.84</v>
      </c>
      <c r="J628" s="103">
        <f t="shared" si="183"/>
        <v>95.54</v>
      </c>
      <c r="K628" s="290"/>
      <c r="L628" s="299"/>
    </row>
    <row r="629" spans="1:12">
      <c r="C629" s="299" t="s">
        <v>1030</v>
      </c>
      <c r="D629" s="101">
        <v>65.004199999999997</v>
      </c>
      <c r="E629" s="101">
        <v>28.41</v>
      </c>
      <c r="F629" s="137">
        <v>-9.14</v>
      </c>
      <c r="G629" s="101">
        <v>20</v>
      </c>
      <c r="H629" s="101">
        <v>31</v>
      </c>
      <c r="I629" s="103">
        <f t="shared" si="182"/>
        <v>8.9700000000000006</v>
      </c>
      <c r="J629" s="103">
        <f t="shared" si="183"/>
        <v>56.79</v>
      </c>
      <c r="K629" s="290">
        <f>(J630+J629)/2</f>
        <v>56.79</v>
      </c>
      <c r="L629" s="299">
        <f>(J629-J630)*100/K629</f>
        <v>1.7608733932026801E-2</v>
      </c>
    </row>
    <row r="630" spans="1:12">
      <c r="C630" s="299"/>
      <c r="D630" s="101">
        <v>65.001900000000006</v>
      </c>
      <c r="E630" s="101">
        <v>28.15</v>
      </c>
      <c r="F630" s="137">
        <v>-9.39</v>
      </c>
      <c r="G630" s="101">
        <v>20</v>
      </c>
      <c r="H630" s="101">
        <v>31</v>
      </c>
      <c r="I630" s="103">
        <f t="shared" si="182"/>
        <v>8.9700000000000006</v>
      </c>
      <c r="J630" s="103">
        <f t="shared" si="183"/>
        <v>56.78</v>
      </c>
      <c r="K630" s="290"/>
      <c r="L630" s="299"/>
    </row>
    <row r="631" spans="1:12">
      <c r="C631" s="299" t="s">
        <v>1035</v>
      </c>
      <c r="D631" s="101">
        <v>65.005499999999998</v>
      </c>
      <c r="E631" s="101">
        <v>42.03</v>
      </c>
      <c r="F631" s="101">
        <v>-9.7799999999999994</v>
      </c>
      <c r="G631" s="101">
        <v>20</v>
      </c>
      <c r="H631" s="101">
        <v>5.82</v>
      </c>
      <c r="I631" s="103">
        <f t="shared" ref="I631:I638" si="192">13*(100-H631)/100</f>
        <v>12.24</v>
      </c>
      <c r="J631" s="103">
        <f t="shared" ref="J631:J638" si="193">200*(E631-F631)/(132.56-0.0794*(13-I631)-0.53*(G631-20))</f>
        <v>78.2</v>
      </c>
      <c r="K631" s="290">
        <f t="shared" ref="K631" si="194">(J632+J631)/2</f>
        <v>78.22</v>
      </c>
      <c r="L631" s="299">
        <f t="shared" ref="L631" si="195">(J631-J632)*100/K631</f>
        <v>-3.83533623114308E-2</v>
      </c>
    </row>
    <row r="632" spans="1:12">
      <c r="C632" s="299"/>
      <c r="D632" s="101">
        <v>65.003200000000007</v>
      </c>
      <c r="E632" s="101">
        <v>42.03</v>
      </c>
      <c r="F632" s="101">
        <v>-9.8000000000000007</v>
      </c>
      <c r="G632" s="101">
        <v>20</v>
      </c>
      <c r="H632" s="101">
        <v>5.82</v>
      </c>
      <c r="I632" s="103">
        <f t="shared" si="192"/>
        <v>12.24</v>
      </c>
      <c r="J632" s="103">
        <f t="shared" si="193"/>
        <v>78.23</v>
      </c>
      <c r="K632" s="290"/>
      <c r="L632" s="299"/>
    </row>
    <row r="633" spans="1:12">
      <c r="A633" s="101">
        <v>9.9</v>
      </c>
      <c r="B633" s="299" t="s">
        <v>941</v>
      </c>
      <c r="C633" s="299" t="s">
        <v>941</v>
      </c>
      <c r="D633" s="101">
        <v>65.003200000000007</v>
      </c>
      <c r="E633" s="101">
        <v>48.49</v>
      </c>
      <c r="F633" s="101">
        <v>-15.02</v>
      </c>
      <c r="G633" s="101">
        <v>20</v>
      </c>
      <c r="H633" s="101">
        <v>1.3</v>
      </c>
      <c r="I633" s="103">
        <f t="shared" si="192"/>
        <v>12.83</v>
      </c>
      <c r="J633" s="103">
        <f t="shared" si="193"/>
        <v>95.83</v>
      </c>
      <c r="K633" s="290">
        <f t="shared" ref="K633" si="196">(J634+J633)/2</f>
        <v>95.85</v>
      </c>
      <c r="L633" s="299">
        <f t="shared" ref="L633" si="197">(J633-J634)*100/K633</f>
        <v>-3.1298904538342297E-2</v>
      </c>
    </row>
    <row r="634" spans="1:12">
      <c r="B634" s="299"/>
      <c r="C634" s="299"/>
      <c r="D634" s="101">
        <v>65.002499999999998</v>
      </c>
      <c r="E634" s="101">
        <v>48.5</v>
      </c>
      <c r="F634" s="101">
        <v>-15.03</v>
      </c>
      <c r="G634" s="101">
        <v>20</v>
      </c>
      <c r="H634" s="101">
        <v>1.3</v>
      </c>
      <c r="I634" s="103">
        <f t="shared" si="192"/>
        <v>12.83</v>
      </c>
      <c r="J634" s="103">
        <f t="shared" si="193"/>
        <v>95.86</v>
      </c>
      <c r="K634" s="290"/>
      <c r="L634" s="299"/>
    </row>
    <row r="635" spans="1:12">
      <c r="A635" s="101">
        <v>9.9</v>
      </c>
      <c r="B635" s="299" t="s">
        <v>941</v>
      </c>
      <c r="C635" s="299" t="s">
        <v>1231</v>
      </c>
      <c r="D635" s="101">
        <v>65.003200000000007</v>
      </c>
      <c r="E635" s="101">
        <v>49.05</v>
      </c>
      <c r="F635" s="101">
        <v>-15.02</v>
      </c>
      <c r="G635" s="101">
        <v>20</v>
      </c>
      <c r="H635" s="101">
        <v>1.58</v>
      </c>
      <c r="I635" s="103">
        <f t="shared" si="192"/>
        <v>12.79</v>
      </c>
      <c r="J635" s="103">
        <f t="shared" si="193"/>
        <v>96.68</v>
      </c>
      <c r="K635" s="290">
        <f t="shared" ref="K635" si="198">(J636+J635)/2</f>
        <v>96.67</v>
      </c>
      <c r="L635" s="299">
        <f t="shared" ref="L635" si="199">(J635-J636)*100/K635</f>
        <v>2.0688941760639502E-2</v>
      </c>
    </row>
    <row r="636" spans="1:12">
      <c r="B636" s="299"/>
      <c r="C636" s="299"/>
      <c r="D636" s="101">
        <v>65.001900000000006</v>
      </c>
      <c r="E636" s="101">
        <v>49.03</v>
      </c>
      <c r="F636" s="101">
        <v>-15.03</v>
      </c>
      <c r="G636" s="101">
        <v>20</v>
      </c>
      <c r="H636" s="101">
        <v>1.58</v>
      </c>
      <c r="I636" s="103">
        <f t="shared" si="192"/>
        <v>12.79</v>
      </c>
      <c r="J636" s="103">
        <f t="shared" si="193"/>
        <v>96.66</v>
      </c>
      <c r="K636" s="290"/>
      <c r="L636" s="299"/>
    </row>
    <row r="637" spans="1:12">
      <c r="A637" s="101">
        <v>9.26</v>
      </c>
      <c r="C637" s="299" t="s">
        <v>942</v>
      </c>
      <c r="D637" s="101">
        <v>65.003200000000007</v>
      </c>
      <c r="E637" s="101">
        <v>48.89</v>
      </c>
      <c r="F637" s="101">
        <v>-14.92</v>
      </c>
      <c r="G637" s="101">
        <v>20</v>
      </c>
      <c r="H637" s="101">
        <v>1.1499999999999999</v>
      </c>
      <c r="I637" s="103">
        <f t="shared" si="192"/>
        <v>12.85</v>
      </c>
      <c r="J637" s="103">
        <f t="shared" si="193"/>
        <v>96.28</v>
      </c>
      <c r="K637" s="290">
        <f>(J638+J637)/2</f>
        <v>96.31</v>
      </c>
      <c r="L637" s="299">
        <f>(J637-J638)*100/K637</f>
        <v>-5.1915688921189002E-2</v>
      </c>
    </row>
    <row r="638" spans="1:12">
      <c r="C638" s="299"/>
      <c r="D638" s="101">
        <v>65.001900000000006</v>
      </c>
      <c r="E638" s="101">
        <v>48.9</v>
      </c>
      <c r="F638" s="101">
        <v>-14.94</v>
      </c>
      <c r="G638" s="101">
        <v>20</v>
      </c>
      <c r="H638" s="101">
        <v>1.1499999999999999</v>
      </c>
      <c r="I638" s="103">
        <f t="shared" si="192"/>
        <v>12.85</v>
      </c>
      <c r="J638" s="103">
        <f t="shared" si="193"/>
        <v>96.33</v>
      </c>
      <c r="K638" s="290"/>
      <c r="L638" s="299"/>
    </row>
    <row r="639" spans="1:12">
      <c r="A639" s="101">
        <v>10.8</v>
      </c>
      <c r="B639" s="101" t="s">
        <v>943</v>
      </c>
      <c r="C639" s="299" t="s">
        <v>943</v>
      </c>
      <c r="D639" s="101">
        <v>65.004900000000006</v>
      </c>
      <c r="E639" s="101">
        <v>40.479999999999997</v>
      </c>
      <c r="F639" s="101">
        <v>17.010000000000002</v>
      </c>
      <c r="G639" s="101">
        <v>20</v>
      </c>
      <c r="H639" s="101">
        <v>4.5999999999999996</v>
      </c>
      <c r="I639" s="103">
        <f t="shared" ref="I639:I640" si="200">13*(100-H639)/100</f>
        <v>12.4</v>
      </c>
      <c r="J639" s="103">
        <f t="shared" ref="J639:J640" si="201">200*(E639-F639)/(132.56-0.0794*(13-I639)-0.53*(G639-20))</f>
        <v>35.42</v>
      </c>
      <c r="K639" s="290">
        <f>(J640+J639)/2</f>
        <v>35.43</v>
      </c>
      <c r="L639" s="299">
        <f>(J639-J640)*100/K639</f>
        <v>-5.6449336720282302E-2</v>
      </c>
    </row>
    <row r="640" spans="1:12">
      <c r="C640" s="299"/>
      <c r="D640" s="101">
        <v>65.008399999999995</v>
      </c>
      <c r="E640" s="101">
        <v>40.5</v>
      </c>
      <c r="F640" s="101">
        <v>17.02</v>
      </c>
      <c r="G640" s="101">
        <v>20</v>
      </c>
      <c r="H640" s="101">
        <v>4.5999999999999996</v>
      </c>
      <c r="I640" s="103">
        <f t="shared" si="200"/>
        <v>12.4</v>
      </c>
      <c r="J640" s="103">
        <f t="shared" si="201"/>
        <v>35.44</v>
      </c>
      <c r="K640" s="290"/>
      <c r="L640" s="299"/>
    </row>
    <row r="641" spans="1:12">
      <c r="D641" s="101">
        <v>65.001900000000006</v>
      </c>
      <c r="E641" s="101">
        <v>40.450000000000003</v>
      </c>
      <c r="F641" s="101">
        <v>17.03</v>
      </c>
      <c r="G641" s="101">
        <v>20</v>
      </c>
      <c r="H641" s="101">
        <v>4.5999999999999996</v>
      </c>
      <c r="I641" s="103">
        <f t="shared" ref="I641:I662" si="202">13*(100-H641)/100</f>
        <v>12.4</v>
      </c>
      <c r="J641" s="103">
        <f t="shared" ref="J641:J644" si="203">200*(E641-F641)/(132.56-0.0794*(13-I641)-0.53*(G641-20))</f>
        <v>35.35</v>
      </c>
      <c r="K641" s="290">
        <f>(J642+J641)/2</f>
        <v>35.340000000000003</v>
      </c>
      <c r="L641" s="299">
        <f>(J641-J642)*100/K641</f>
        <v>5.6593095642340503E-2</v>
      </c>
    </row>
    <row r="642" spans="1:12">
      <c r="D642" s="101">
        <v>65.006399999999999</v>
      </c>
      <c r="E642" s="101">
        <v>40.450000000000003</v>
      </c>
      <c r="F642" s="101">
        <v>17.04</v>
      </c>
      <c r="G642" s="101">
        <v>20</v>
      </c>
      <c r="H642" s="101">
        <v>4.5999999999999996</v>
      </c>
      <c r="I642" s="103">
        <f t="shared" si="202"/>
        <v>12.4</v>
      </c>
      <c r="J642" s="103">
        <f t="shared" si="203"/>
        <v>35.33</v>
      </c>
      <c r="K642" s="290"/>
      <c r="L642" s="299"/>
    </row>
    <row r="643" spans="1:12">
      <c r="A643" s="101">
        <v>10.28</v>
      </c>
      <c r="B643" s="101" t="s">
        <v>943</v>
      </c>
      <c r="C643" s="299" t="s">
        <v>692</v>
      </c>
      <c r="D643" s="101">
        <v>65.002799999999993</v>
      </c>
      <c r="E643" s="101">
        <v>40.15</v>
      </c>
      <c r="F643" s="101">
        <v>-9.68</v>
      </c>
      <c r="G643" s="101">
        <v>20</v>
      </c>
      <c r="H643" s="101">
        <v>6.13</v>
      </c>
      <c r="I643" s="103">
        <f t="shared" si="202"/>
        <v>12.2</v>
      </c>
      <c r="J643" s="103">
        <f t="shared" si="203"/>
        <v>75.22</v>
      </c>
      <c r="K643" s="290">
        <f t="shared" ref="K643" si="204">(J644+J643)/2</f>
        <v>75.209999999999994</v>
      </c>
      <c r="L643" s="299">
        <f t="shared" ref="L643" si="205">(J643-J644)*100/K643</f>
        <v>3.98883127243733E-2</v>
      </c>
    </row>
    <row r="644" spans="1:12">
      <c r="C644" s="299"/>
      <c r="D644" s="101">
        <v>65.004499999999993</v>
      </c>
      <c r="E644" s="101">
        <v>40.15</v>
      </c>
      <c r="F644" s="101">
        <v>-9.66</v>
      </c>
      <c r="G644" s="101">
        <v>20</v>
      </c>
      <c r="H644" s="101">
        <v>6.13</v>
      </c>
      <c r="I644" s="103">
        <f t="shared" si="202"/>
        <v>12.2</v>
      </c>
      <c r="J644" s="103">
        <f t="shared" si="203"/>
        <v>75.19</v>
      </c>
      <c r="K644" s="290"/>
      <c r="L644" s="299"/>
    </row>
    <row r="645" spans="1:12">
      <c r="A645" s="101">
        <v>11.7</v>
      </c>
      <c r="C645" s="299" t="s">
        <v>1037</v>
      </c>
      <c r="D645" s="101">
        <v>65.002499999999998</v>
      </c>
      <c r="E645" s="101">
        <v>48.48</v>
      </c>
      <c r="F645" s="101">
        <v>-14.85</v>
      </c>
      <c r="G645" s="101">
        <v>20</v>
      </c>
      <c r="H645" s="101">
        <v>2.33</v>
      </c>
      <c r="I645" s="103">
        <f t="shared" si="202"/>
        <v>12.7</v>
      </c>
      <c r="J645" s="103">
        <f t="shared" ref="J645:J658" si="206">200*(E645-F645)/(132.56-0.0794*(13-I645)-0.53*(G645-20))</f>
        <v>95.57</v>
      </c>
      <c r="K645" s="290">
        <f t="shared" ref="K645" si="207">(J646+J645)/2</f>
        <v>95.56</v>
      </c>
      <c r="L645" s="299">
        <f t="shared" ref="L645" si="208">(J645-J646)*100/K645</f>
        <v>2.09292591042235E-2</v>
      </c>
    </row>
    <row r="646" spans="1:12">
      <c r="C646" s="299"/>
      <c r="D646" s="101">
        <v>65.003600000000006</v>
      </c>
      <c r="E646" s="101">
        <v>48.47</v>
      </c>
      <c r="F646" s="101">
        <v>-14.85</v>
      </c>
      <c r="G646" s="101">
        <v>20</v>
      </c>
      <c r="H646" s="101">
        <v>2.33</v>
      </c>
      <c r="I646" s="103">
        <f t="shared" si="202"/>
        <v>12.7</v>
      </c>
      <c r="J646" s="103">
        <f t="shared" si="206"/>
        <v>95.55</v>
      </c>
      <c r="K646" s="290"/>
      <c r="L646" s="299"/>
    </row>
    <row r="647" spans="1:12">
      <c r="C647" s="299" t="s">
        <v>1038</v>
      </c>
      <c r="D647" s="101">
        <v>65.003200000000007</v>
      </c>
      <c r="E647" s="101">
        <v>48.49</v>
      </c>
      <c r="F647" s="101">
        <v>-15.02</v>
      </c>
      <c r="G647" s="101">
        <v>20</v>
      </c>
      <c r="H647" s="101">
        <v>2.41</v>
      </c>
      <c r="I647" s="103">
        <f t="shared" si="202"/>
        <v>12.69</v>
      </c>
      <c r="J647" s="103">
        <f t="shared" si="206"/>
        <v>95.84</v>
      </c>
      <c r="K647" s="290">
        <f t="shared" ref="K647" si="209">(J648+J647)/2</f>
        <v>95.86</v>
      </c>
      <c r="L647" s="299">
        <f t="shared" ref="L647" si="210">(J647-J648)*100/K647</f>
        <v>-3.1295639474234402E-2</v>
      </c>
    </row>
    <row r="648" spans="1:12">
      <c r="C648" s="299"/>
      <c r="D648" s="101">
        <v>65.001900000000006</v>
      </c>
      <c r="E648" s="101">
        <v>48.5</v>
      </c>
      <c r="F648" s="101">
        <v>-15.03</v>
      </c>
      <c r="G648" s="101">
        <v>20</v>
      </c>
      <c r="H648" s="101">
        <v>2.41</v>
      </c>
      <c r="I648" s="103">
        <f t="shared" si="202"/>
        <v>12.69</v>
      </c>
      <c r="J648" s="103">
        <f t="shared" si="206"/>
        <v>95.87</v>
      </c>
      <c r="K648" s="290"/>
      <c r="L648" s="299"/>
    </row>
    <row r="649" spans="1:12">
      <c r="C649" s="299" t="s">
        <v>1039</v>
      </c>
      <c r="D649" s="101">
        <v>65.001499999999993</v>
      </c>
      <c r="E649" s="101">
        <v>49.03</v>
      </c>
      <c r="F649" s="101">
        <v>-15.05</v>
      </c>
      <c r="G649" s="101">
        <v>20</v>
      </c>
      <c r="H649" s="101">
        <v>2.3199999999999998</v>
      </c>
      <c r="I649" s="103">
        <f t="shared" si="202"/>
        <v>12.7</v>
      </c>
      <c r="J649" s="103">
        <f t="shared" si="206"/>
        <v>96.7</v>
      </c>
      <c r="K649" s="290">
        <f t="shared" ref="K649" si="211">(J650+J649)/2</f>
        <v>96.72</v>
      </c>
      <c r="L649" s="299">
        <f t="shared" ref="L649" si="212">(J649-J650)*100/K649</f>
        <v>-3.10173697270483E-2</v>
      </c>
    </row>
    <row r="650" spans="1:12">
      <c r="C650" s="299"/>
      <c r="D650" s="101">
        <v>65.000900000000001</v>
      </c>
      <c r="E650" s="101">
        <v>49.05</v>
      </c>
      <c r="F650" s="101">
        <v>-15.05</v>
      </c>
      <c r="G650" s="101">
        <v>20</v>
      </c>
      <c r="H650" s="101">
        <v>2.3199999999999998</v>
      </c>
      <c r="I650" s="103">
        <f t="shared" si="202"/>
        <v>12.7</v>
      </c>
      <c r="J650" s="103">
        <f t="shared" si="206"/>
        <v>96.73</v>
      </c>
      <c r="K650" s="290"/>
      <c r="L650" s="299"/>
    </row>
    <row r="651" spans="1:12">
      <c r="C651" s="299" t="s">
        <v>1040</v>
      </c>
      <c r="D651" s="101">
        <v>65.003200000000007</v>
      </c>
      <c r="E651" s="101">
        <v>49.03</v>
      </c>
      <c r="F651" s="101">
        <v>-15.03</v>
      </c>
      <c r="G651" s="101">
        <v>20</v>
      </c>
      <c r="H651" s="101">
        <v>2.2999999999999998</v>
      </c>
      <c r="I651" s="103">
        <f t="shared" si="202"/>
        <v>12.7</v>
      </c>
      <c r="J651" s="103">
        <f t="shared" si="206"/>
        <v>96.67</v>
      </c>
      <c r="K651" s="290">
        <f t="shared" ref="K651" si="213">(J652+J651)/2</f>
        <v>96.66</v>
      </c>
      <c r="L651" s="299">
        <f t="shared" ref="L651" si="214">(J651-J652)*100/K651</f>
        <v>3.1036623215395302E-2</v>
      </c>
    </row>
    <row r="652" spans="1:12">
      <c r="C652" s="299"/>
      <c r="D652" s="101">
        <v>65.001499999999993</v>
      </c>
      <c r="E652" s="101">
        <v>49.04</v>
      </c>
      <c r="F652" s="101">
        <v>-15</v>
      </c>
      <c r="G652" s="101">
        <v>20</v>
      </c>
      <c r="H652" s="101">
        <v>2.2999999999999998</v>
      </c>
      <c r="I652" s="103">
        <f t="shared" si="202"/>
        <v>12.7</v>
      </c>
      <c r="J652" s="103">
        <f t="shared" si="206"/>
        <v>96.64</v>
      </c>
      <c r="K652" s="290"/>
      <c r="L652" s="299"/>
    </row>
    <row r="653" spans="1:12">
      <c r="C653" s="299" t="s">
        <v>1041</v>
      </c>
      <c r="D653" s="101">
        <v>65.001400000000004</v>
      </c>
      <c r="E653" s="101">
        <v>48.69</v>
      </c>
      <c r="F653" s="101">
        <v>-15.02</v>
      </c>
      <c r="G653" s="101">
        <v>20</v>
      </c>
      <c r="H653" s="101">
        <v>2.38</v>
      </c>
      <c r="I653" s="103">
        <f t="shared" si="202"/>
        <v>12.69</v>
      </c>
      <c r="J653" s="103">
        <f t="shared" si="206"/>
        <v>96.14</v>
      </c>
      <c r="K653" s="290">
        <f t="shared" ref="K653" si="215">(J654+J653)/2</f>
        <v>96.12</v>
      </c>
      <c r="L653" s="299">
        <f t="shared" ref="L653" si="216">(J653-J654)*100/K653</f>
        <v>4.1614648356227898E-2</v>
      </c>
    </row>
    <row r="654" spans="1:12">
      <c r="C654" s="299"/>
      <c r="D654" s="101">
        <v>65.002899999999997</v>
      </c>
      <c r="E654" s="101">
        <v>48.61</v>
      </c>
      <c r="F654" s="101">
        <v>-15.07</v>
      </c>
      <c r="G654" s="101">
        <v>20</v>
      </c>
      <c r="H654" s="101">
        <v>2.38</v>
      </c>
      <c r="I654" s="103">
        <f t="shared" si="202"/>
        <v>12.69</v>
      </c>
      <c r="J654" s="103">
        <f t="shared" si="206"/>
        <v>96.1</v>
      </c>
      <c r="K654" s="290"/>
      <c r="L654" s="299"/>
    </row>
    <row r="655" spans="1:12">
      <c r="C655" s="299" t="s">
        <v>944</v>
      </c>
      <c r="D655" s="101">
        <v>65.008399999999995</v>
      </c>
      <c r="E655" s="101">
        <v>48.71</v>
      </c>
      <c r="F655" s="101">
        <v>-14.84</v>
      </c>
      <c r="G655" s="101">
        <v>20</v>
      </c>
      <c r="H655" s="101">
        <v>1.1100000000000001</v>
      </c>
      <c r="I655" s="103">
        <f t="shared" si="202"/>
        <v>12.86</v>
      </c>
      <c r="J655" s="103">
        <f t="shared" si="206"/>
        <v>95.89</v>
      </c>
      <c r="K655" s="290">
        <f>(J656+J655)/2</f>
        <v>95.9</v>
      </c>
      <c r="L655" s="299">
        <f>(J655-J656)*100/K655</f>
        <v>-1.0427528675709201E-2</v>
      </c>
    </row>
    <row r="656" spans="1:12">
      <c r="C656" s="299"/>
      <c r="D656" s="101">
        <v>65.004499999999993</v>
      </c>
      <c r="E656" s="101">
        <v>48.71</v>
      </c>
      <c r="F656" s="101">
        <v>-14.85</v>
      </c>
      <c r="G656" s="101">
        <v>20</v>
      </c>
      <c r="H656" s="101">
        <v>1.1100000000000001</v>
      </c>
      <c r="I656" s="103">
        <f t="shared" si="202"/>
        <v>12.86</v>
      </c>
      <c r="J656" s="103">
        <f t="shared" si="206"/>
        <v>95.9</v>
      </c>
      <c r="K656" s="290"/>
      <c r="L656" s="299"/>
    </row>
    <row r="657" spans="1:12">
      <c r="C657" s="299" t="s">
        <v>945</v>
      </c>
      <c r="D657" s="101">
        <v>65.003500000000003</v>
      </c>
      <c r="E657" s="101">
        <v>48.68</v>
      </c>
      <c r="F657" s="101">
        <v>-14.79</v>
      </c>
      <c r="G657" s="101">
        <v>20</v>
      </c>
      <c r="H657" s="101">
        <v>1.62</v>
      </c>
      <c r="I657" s="103">
        <f t="shared" si="202"/>
        <v>12.79</v>
      </c>
      <c r="J657" s="103">
        <f t="shared" si="206"/>
        <v>95.77</v>
      </c>
      <c r="K657" s="290">
        <f>(J658+J657)/2</f>
        <v>95.77</v>
      </c>
      <c r="L657" s="299">
        <f>(J657-J658)*100/K657</f>
        <v>1.04416831993222E-2</v>
      </c>
    </row>
    <row r="658" spans="1:12">
      <c r="C658" s="299"/>
      <c r="D658" s="101">
        <v>65.007400000000004</v>
      </c>
      <c r="E658" s="101">
        <v>48.68</v>
      </c>
      <c r="F658" s="101">
        <v>-14.78</v>
      </c>
      <c r="G658" s="101">
        <v>20</v>
      </c>
      <c r="H658" s="101">
        <v>1.62</v>
      </c>
      <c r="I658" s="103">
        <f t="shared" si="202"/>
        <v>12.79</v>
      </c>
      <c r="J658" s="103">
        <f t="shared" si="206"/>
        <v>95.76</v>
      </c>
      <c r="K658" s="290"/>
      <c r="L658" s="299"/>
    </row>
    <row r="659" spans="1:12">
      <c r="C659" s="299" t="s">
        <v>946</v>
      </c>
      <c r="D659" s="101">
        <v>65.003799999999998</v>
      </c>
      <c r="E659" s="101">
        <v>49.03</v>
      </c>
      <c r="F659" s="101">
        <v>-15.03</v>
      </c>
      <c r="G659" s="101">
        <v>20</v>
      </c>
      <c r="H659" s="101">
        <v>1.07</v>
      </c>
      <c r="I659" s="103">
        <f t="shared" si="202"/>
        <v>12.86</v>
      </c>
      <c r="J659" s="103">
        <f t="shared" ref="J659:J664" si="217">200*(E659-F659)/(132.56-0.0794*(13-I659)-0.53*(G659-20))</f>
        <v>96.66</v>
      </c>
      <c r="K659" s="290">
        <f>(J660+J659)/2</f>
        <v>96.65</v>
      </c>
      <c r="L659" s="299">
        <f>(J659-J660)*100/K659</f>
        <v>3.1039834454217399E-2</v>
      </c>
    </row>
    <row r="660" spans="1:12">
      <c r="C660" s="299"/>
      <c r="D660" s="101">
        <v>65.005499999999998</v>
      </c>
      <c r="E660" s="101">
        <v>49.04</v>
      </c>
      <c r="F660" s="101">
        <v>-15</v>
      </c>
      <c r="G660" s="101">
        <v>20</v>
      </c>
      <c r="H660" s="101">
        <v>1.07</v>
      </c>
      <c r="I660" s="103">
        <f t="shared" si="202"/>
        <v>12.86</v>
      </c>
      <c r="J660" s="103">
        <f t="shared" si="217"/>
        <v>96.63</v>
      </c>
      <c r="K660" s="290"/>
      <c r="L660" s="299"/>
    </row>
    <row r="661" spans="1:12">
      <c r="C661" s="299" t="s">
        <v>947</v>
      </c>
      <c r="D661" s="101">
        <v>65.004400000000004</v>
      </c>
      <c r="E661" s="101">
        <v>48.89</v>
      </c>
      <c r="F661" s="101">
        <v>-15.02</v>
      </c>
      <c r="G661" s="101">
        <v>20</v>
      </c>
      <c r="H661" s="101">
        <v>0.87</v>
      </c>
      <c r="I661" s="103">
        <f t="shared" si="202"/>
        <v>12.89</v>
      </c>
      <c r="J661" s="103">
        <f t="shared" si="217"/>
        <v>96.43</v>
      </c>
      <c r="K661" s="290">
        <f>(J662+J661)/2</f>
        <v>96.41</v>
      </c>
      <c r="L661" s="299">
        <f>(J661-J662)*100/K661</f>
        <v>4.1489472046474699E-2</v>
      </c>
    </row>
    <row r="662" spans="1:12">
      <c r="C662" s="299"/>
      <c r="D662" s="101">
        <v>65.008899999999997</v>
      </c>
      <c r="E662" s="101">
        <v>48.81</v>
      </c>
      <c r="F662" s="101">
        <v>-15.07</v>
      </c>
      <c r="G662" s="101">
        <v>20</v>
      </c>
      <c r="H662" s="101">
        <v>0.87</v>
      </c>
      <c r="I662" s="103">
        <f t="shared" si="202"/>
        <v>12.89</v>
      </c>
      <c r="J662" s="103">
        <f t="shared" si="217"/>
        <v>96.39</v>
      </c>
      <c r="K662" s="290"/>
      <c r="L662" s="299"/>
    </row>
    <row r="663" spans="1:12">
      <c r="A663" s="101">
        <v>11.8</v>
      </c>
      <c r="C663" s="299" t="s">
        <v>1042</v>
      </c>
      <c r="D663" s="101">
        <v>65.001499999999993</v>
      </c>
      <c r="E663" s="101">
        <v>45.06</v>
      </c>
      <c r="F663" s="101">
        <v>-10.29</v>
      </c>
      <c r="G663" s="101">
        <v>20</v>
      </c>
      <c r="H663" s="101">
        <v>5.49</v>
      </c>
      <c r="I663" s="103">
        <f t="shared" ref="I663:I664" si="218">13*(100-H663)/100</f>
        <v>12.29</v>
      </c>
      <c r="J663" s="103">
        <f t="shared" si="217"/>
        <v>83.54</v>
      </c>
      <c r="K663" s="290">
        <f t="shared" ref="K663" si="219">(J664+J663)/2</f>
        <v>83.53</v>
      </c>
      <c r="L663" s="299">
        <f t="shared" ref="L663" si="220">(J663-J664)*100/K663</f>
        <v>3.5915240033522297E-2</v>
      </c>
    </row>
    <row r="664" spans="1:12">
      <c r="C664" s="299"/>
      <c r="D664" s="101">
        <v>65.001400000000004</v>
      </c>
      <c r="E664" s="101">
        <v>45.04</v>
      </c>
      <c r="F664" s="101">
        <v>-10.29</v>
      </c>
      <c r="G664" s="101">
        <v>20</v>
      </c>
      <c r="H664" s="101">
        <v>5.49</v>
      </c>
      <c r="I664" s="103">
        <f t="shared" si="218"/>
        <v>12.29</v>
      </c>
      <c r="J664" s="103">
        <f t="shared" si="217"/>
        <v>83.51</v>
      </c>
      <c r="K664" s="290"/>
      <c r="L664" s="299"/>
    </row>
    <row r="665" spans="1:12">
      <c r="A665" s="116">
        <v>11.14</v>
      </c>
      <c r="B665" s="116"/>
      <c r="C665" s="299" t="s">
        <v>1043</v>
      </c>
      <c r="D665" s="101">
        <v>65.001900000000006</v>
      </c>
      <c r="E665" s="101">
        <v>45.06</v>
      </c>
      <c r="F665" s="101">
        <v>-10.35</v>
      </c>
      <c r="G665" s="101">
        <v>20</v>
      </c>
      <c r="H665" s="101">
        <v>2.25</v>
      </c>
      <c r="I665" s="103">
        <f t="shared" ref="I665:I672" si="221">13*(100-H665)/100</f>
        <v>12.71</v>
      </c>
      <c r="J665" s="103">
        <f t="shared" ref="J665:J670" si="222">200*(E665-F665)/(132.56-0.0794*(13-I665)-0.53*(G665-20))</f>
        <v>83.61</v>
      </c>
      <c r="K665" s="290">
        <f t="shared" ref="K665" si="223">(J666+J665)/2</f>
        <v>83.6</v>
      </c>
      <c r="L665" s="299">
        <f t="shared" ref="L665" si="224">(J665-J666)*100/K665</f>
        <v>3.5885167464116199E-2</v>
      </c>
    </row>
    <row r="666" spans="1:12">
      <c r="A666" s="116"/>
      <c r="B666" s="116"/>
      <c r="C666" s="299"/>
      <c r="D666" s="101">
        <v>65.006500000000003</v>
      </c>
      <c r="E666" s="101">
        <v>45.04</v>
      </c>
      <c r="F666" s="101">
        <v>-10.35</v>
      </c>
      <c r="G666" s="101">
        <v>20</v>
      </c>
      <c r="H666" s="101">
        <v>2.25</v>
      </c>
      <c r="I666" s="103">
        <f t="shared" si="221"/>
        <v>12.71</v>
      </c>
      <c r="J666" s="103">
        <f t="shared" si="222"/>
        <v>83.58</v>
      </c>
      <c r="K666" s="290"/>
      <c r="L666" s="299"/>
    </row>
    <row r="667" spans="1:12">
      <c r="A667" s="101">
        <v>11.16</v>
      </c>
      <c r="B667" s="299" t="s">
        <v>948</v>
      </c>
      <c r="C667" s="299" t="s">
        <v>948</v>
      </c>
      <c r="D667" s="101">
        <v>65.004800000000003</v>
      </c>
      <c r="E667" s="101">
        <v>48.69</v>
      </c>
      <c r="F667" s="101">
        <v>-14.92</v>
      </c>
      <c r="G667" s="101">
        <v>20</v>
      </c>
      <c r="H667" s="101">
        <v>0.93</v>
      </c>
      <c r="I667" s="103">
        <f t="shared" si="221"/>
        <v>12.88</v>
      </c>
      <c r="J667" s="103">
        <f t="shared" si="222"/>
        <v>95.98</v>
      </c>
      <c r="K667" s="290">
        <f>(J668+J667)/2</f>
        <v>95.96</v>
      </c>
      <c r="L667" s="299">
        <f>(J667-J668)*100/K667</f>
        <v>5.21050437682338E-2</v>
      </c>
    </row>
    <row r="668" spans="1:12">
      <c r="B668" s="299"/>
      <c r="C668" s="299"/>
      <c r="D668" s="101">
        <v>65.001199999999997</v>
      </c>
      <c r="E668" s="101">
        <v>48.61</v>
      </c>
      <c r="F668" s="101">
        <v>-14.97</v>
      </c>
      <c r="G668" s="101">
        <v>20</v>
      </c>
      <c r="H668" s="101">
        <v>0.93</v>
      </c>
      <c r="I668" s="103">
        <f t="shared" si="221"/>
        <v>12.88</v>
      </c>
      <c r="J668" s="103">
        <f t="shared" si="222"/>
        <v>95.93</v>
      </c>
      <c r="K668" s="290"/>
      <c r="L668" s="299"/>
    </row>
    <row r="669" spans="1:12">
      <c r="C669" s="299" t="s">
        <v>1044</v>
      </c>
      <c r="D669" s="101">
        <v>65.003900000000002</v>
      </c>
      <c r="E669" s="101">
        <v>42.58</v>
      </c>
      <c r="F669" s="101">
        <v>-10.29</v>
      </c>
      <c r="G669" s="101">
        <v>20</v>
      </c>
      <c r="H669" s="101">
        <v>5.54</v>
      </c>
      <c r="I669" s="103">
        <f t="shared" si="221"/>
        <v>12.28</v>
      </c>
      <c r="J669" s="103">
        <f t="shared" si="222"/>
        <v>79.8</v>
      </c>
      <c r="K669" s="290">
        <f t="shared" ref="K669" si="225">(J670+J669)/2</f>
        <v>79.81</v>
      </c>
      <c r="L669" s="299">
        <f t="shared" ref="L669" si="226">(J669-J670)*100/K669</f>
        <v>-2.50595163513294E-2</v>
      </c>
    </row>
    <row r="670" spans="1:12">
      <c r="C670" s="299"/>
      <c r="D670" s="101">
        <v>65.004400000000004</v>
      </c>
      <c r="E670" s="101">
        <v>42.59</v>
      </c>
      <c r="F670" s="101">
        <v>-10.29</v>
      </c>
      <c r="G670" s="101">
        <v>20</v>
      </c>
      <c r="H670" s="101">
        <v>5.54</v>
      </c>
      <c r="I670" s="103">
        <f t="shared" si="221"/>
        <v>12.28</v>
      </c>
      <c r="J670" s="103">
        <f t="shared" si="222"/>
        <v>79.819999999999993</v>
      </c>
      <c r="K670" s="290"/>
      <c r="L670" s="299"/>
    </row>
    <row r="671" spans="1:12">
      <c r="A671" s="116">
        <v>11.26</v>
      </c>
      <c r="B671" s="116"/>
      <c r="C671" s="299" t="s">
        <v>949</v>
      </c>
      <c r="D671" s="101">
        <v>65.004199999999997</v>
      </c>
      <c r="E671" s="101">
        <v>48.75</v>
      </c>
      <c r="F671" s="101">
        <v>-14.98</v>
      </c>
      <c r="G671" s="101">
        <v>20</v>
      </c>
      <c r="H671" s="101">
        <v>1.28</v>
      </c>
      <c r="I671" s="103">
        <f t="shared" si="221"/>
        <v>12.83</v>
      </c>
      <c r="J671" s="103">
        <f t="shared" ref="J671:J672" si="227">200*(E671-F671)/(132.56-0.0794*(13-I671)-0.53*(G671-20))</f>
        <v>96.16</v>
      </c>
      <c r="K671" s="290">
        <f>(J672+J671)/2</f>
        <v>96.16</v>
      </c>
      <c r="L671" s="299">
        <f t="shared" ref="L671" si="228">(J671-J672)*100/K671</f>
        <v>1.03993344425862E-2</v>
      </c>
    </row>
    <row r="672" spans="1:12">
      <c r="A672" s="116"/>
      <c r="B672" s="116"/>
      <c r="C672" s="299"/>
      <c r="D672" s="101">
        <v>65.005799999999994</v>
      </c>
      <c r="E672" s="101">
        <v>48.73</v>
      </c>
      <c r="F672" s="101">
        <v>-14.99</v>
      </c>
      <c r="G672" s="101">
        <v>20</v>
      </c>
      <c r="H672" s="101">
        <v>1.28</v>
      </c>
      <c r="I672" s="103">
        <f t="shared" si="221"/>
        <v>12.83</v>
      </c>
      <c r="J672" s="103">
        <f t="shared" si="227"/>
        <v>96.15</v>
      </c>
      <c r="K672" s="290"/>
      <c r="L672" s="299"/>
    </row>
    <row r="673" spans="1:13">
      <c r="A673" s="101">
        <v>12.2</v>
      </c>
      <c r="C673" s="299" t="s">
        <v>950</v>
      </c>
      <c r="D673" s="101">
        <v>65.003200000000007</v>
      </c>
      <c r="E673" s="101">
        <v>48.76</v>
      </c>
      <c r="F673" s="101">
        <v>-14.98</v>
      </c>
      <c r="G673" s="101">
        <v>20</v>
      </c>
      <c r="H673" s="101">
        <v>1.07</v>
      </c>
      <c r="I673" s="103">
        <f t="shared" ref="I673:I676" si="229">13*(100-H673)/100</f>
        <v>12.86</v>
      </c>
      <c r="J673" s="103">
        <f t="shared" ref="J673:J676" si="230">200*(E673-F673)/(132.56-0.0794*(13-I673)-0.53*(G673-20))</f>
        <v>96.18</v>
      </c>
      <c r="K673" s="290">
        <f t="shared" ref="K673" si="231">(J674+J673)/2</f>
        <v>96.2</v>
      </c>
      <c r="L673" s="299">
        <f t="shared" ref="L673" si="232">(J673-J674)*100/K673</f>
        <v>-3.11850311850176E-2</v>
      </c>
      <c r="M673" s="101">
        <v>96.43</v>
      </c>
    </row>
    <row r="674" spans="1:13">
      <c r="C674" s="299"/>
      <c r="D674" s="101">
        <v>65.001900000000006</v>
      </c>
      <c r="E674" s="101">
        <v>48.77</v>
      </c>
      <c r="F674" s="101">
        <v>-14.99</v>
      </c>
      <c r="G674" s="101">
        <v>20</v>
      </c>
      <c r="H674" s="101">
        <v>1.07</v>
      </c>
      <c r="I674" s="103">
        <f t="shared" si="229"/>
        <v>12.86</v>
      </c>
      <c r="J674" s="103">
        <f t="shared" si="230"/>
        <v>96.21</v>
      </c>
      <c r="K674" s="290"/>
      <c r="L674" s="299"/>
    </row>
    <row r="675" spans="1:13">
      <c r="C675" s="299" t="s">
        <v>951</v>
      </c>
      <c r="D675" s="101">
        <v>65.008399999999995</v>
      </c>
      <c r="E675" s="101">
        <v>48.73</v>
      </c>
      <c r="F675" s="101">
        <v>-15.01</v>
      </c>
      <c r="G675" s="101">
        <v>20</v>
      </c>
      <c r="H675" s="101">
        <v>1.01</v>
      </c>
      <c r="I675" s="103">
        <f t="shared" si="229"/>
        <v>12.87</v>
      </c>
      <c r="J675" s="103">
        <f t="shared" si="230"/>
        <v>96.18</v>
      </c>
      <c r="K675" s="290">
        <f t="shared" ref="K675" si="233">(J676+J675)/2</f>
        <v>96.19</v>
      </c>
      <c r="L675" s="299">
        <f t="shared" ref="L675" si="234">(J675-J676)*100/K675</f>
        <v>-1.0396091069748301E-2</v>
      </c>
    </row>
    <row r="676" spans="1:13">
      <c r="C676" s="299"/>
      <c r="D676" s="101">
        <v>65.005200000000002</v>
      </c>
      <c r="E676" s="101">
        <v>48.74</v>
      </c>
      <c r="F676" s="101">
        <v>-15.01</v>
      </c>
      <c r="G676" s="101">
        <v>20</v>
      </c>
      <c r="H676" s="101">
        <v>1.01</v>
      </c>
      <c r="I676" s="103">
        <f t="shared" si="229"/>
        <v>12.87</v>
      </c>
      <c r="J676" s="103">
        <f t="shared" si="230"/>
        <v>96.19</v>
      </c>
      <c r="K676" s="290"/>
      <c r="L676" s="299"/>
    </row>
    <row r="677" spans="1:13">
      <c r="A677" s="101">
        <v>12.4</v>
      </c>
      <c r="C677" s="299" t="s">
        <v>952</v>
      </c>
      <c r="D677" s="101">
        <v>65.003200000000007</v>
      </c>
      <c r="E677" s="101">
        <v>48.85</v>
      </c>
      <c r="F677" s="101">
        <v>-14.96</v>
      </c>
      <c r="G677" s="101">
        <v>20</v>
      </c>
      <c r="H677" s="101">
        <v>1.1599999999999999</v>
      </c>
      <c r="I677" s="103">
        <f t="shared" ref="I677:I678" si="235">13*(100-H677)/100</f>
        <v>12.85</v>
      </c>
      <c r="J677" s="103">
        <f t="shared" ref="J677:J678" si="236">200*(E677-F677)/(132.56-0.0794*(13-I677)-0.53*(G677-20))</f>
        <v>96.28</v>
      </c>
      <c r="K677" s="290">
        <f t="shared" ref="K677" si="237">(J678+J677)/2</f>
        <v>96.27</v>
      </c>
      <c r="L677" s="299">
        <f t="shared" ref="L677" si="238">(J677-J678)*100/K677</f>
        <v>3.1162355874105301E-2</v>
      </c>
    </row>
    <row r="678" spans="1:13">
      <c r="C678" s="299"/>
      <c r="D678" s="101">
        <v>65.004400000000004</v>
      </c>
      <c r="E678" s="101">
        <v>48.83</v>
      </c>
      <c r="F678" s="101">
        <v>-14.96</v>
      </c>
      <c r="G678" s="101">
        <v>20</v>
      </c>
      <c r="H678" s="101">
        <v>1.1599999999999999</v>
      </c>
      <c r="I678" s="103">
        <f t="shared" si="235"/>
        <v>12.85</v>
      </c>
      <c r="J678" s="103">
        <f t="shared" si="236"/>
        <v>96.25</v>
      </c>
      <c r="K678" s="290"/>
      <c r="L678" s="299"/>
    </row>
    <row r="679" spans="1:13">
      <c r="A679" s="101">
        <v>12.7</v>
      </c>
      <c r="C679" s="299" t="s">
        <v>953</v>
      </c>
      <c r="D679" s="101">
        <v>65.001099999999994</v>
      </c>
      <c r="E679" s="101">
        <v>48.95</v>
      </c>
      <c r="F679" s="101">
        <v>-14.98</v>
      </c>
      <c r="G679" s="101">
        <v>20</v>
      </c>
      <c r="H679" s="101">
        <v>1.1299999999999999</v>
      </c>
      <c r="I679" s="103">
        <f t="shared" ref="I679:I688" si="239">13*(100-H679)/100</f>
        <v>12.85</v>
      </c>
      <c r="J679" s="103">
        <f t="shared" ref="J679:J684" si="240">200*(E679-F679)/(132.56-0.0794*(13-I679)-0.53*(G679-20))</f>
        <v>96.46</v>
      </c>
      <c r="K679" s="290">
        <f t="shared" ref="K679" si="241">(J680+J679)/2</f>
        <v>96.48</v>
      </c>
      <c r="L679" s="299">
        <f t="shared" ref="L679" si="242">(J679-J680)*100/K679</f>
        <v>-3.1094527363185302E-2</v>
      </c>
    </row>
    <row r="680" spans="1:13">
      <c r="C680" s="299"/>
      <c r="D680" s="101">
        <v>65.006500000000003</v>
      </c>
      <c r="E680" s="101">
        <v>48.96</v>
      </c>
      <c r="F680" s="101">
        <v>-14.99</v>
      </c>
      <c r="G680" s="101">
        <v>20</v>
      </c>
      <c r="H680" s="101">
        <v>1.1299999999999999</v>
      </c>
      <c r="I680" s="103">
        <f t="shared" si="239"/>
        <v>12.85</v>
      </c>
      <c r="J680" s="103">
        <f t="shared" si="240"/>
        <v>96.49</v>
      </c>
      <c r="K680" s="290"/>
      <c r="L680" s="299"/>
    </row>
    <row r="681" spans="1:13">
      <c r="A681" s="101">
        <v>12.18</v>
      </c>
      <c r="C681" s="299" t="s">
        <v>954</v>
      </c>
      <c r="D681" s="101">
        <v>65.003600000000006</v>
      </c>
      <c r="E681" s="101">
        <v>48.85</v>
      </c>
      <c r="F681" s="101">
        <v>-14.92</v>
      </c>
      <c r="G681" s="101">
        <v>20</v>
      </c>
      <c r="H681" s="101">
        <v>1.27</v>
      </c>
      <c r="I681" s="103">
        <f t="shared" si="239"/>
        <v>12.83</v>
      </c>
      <c r="J681" s="103">
        <f t="shared" si="240"/>
        <v>96.22</v>
      </c>
      <c r="K681" s="290">
        <f t="shared" ref="K681" si="243">(J682+J681)/2</f>
        <v>96.23</v>
      </c>
      <c r="L681" s="299">
        <f t="shared" ref="L681" si="244">(J681-J682)*100/K681</f>
        <v>-2.0783539436761901E-2</v>
      </c>
    </row>
    <row r="682" spans="1:13">
      <c r="C682" s="299"/>
      <c r="D682" s="101">
        <v>65.005899999999997</v>
      </c>
      <c r="E682" s="101">
        <v>48.86</v>
      </c>
      <c r="F682" s="101">
        <v>-14.92</v>
      </c>
      <c r="G682" s="101">
        <v>20</v>
      </c>
      <c r="H682" s="101">
        <v>1.27</v>
      </c>
      <c r="I682" s="103">
        <f t="shared" si="239"/>
        <v>12.83</v>
      </c>
      <c r="J682" s="103">
        <f t="shared" si="240"/>
        <v>96.24</v>
      </c>
      <c r="K682" s="290"/>
      <c r="L682" s="299"/>
    </row>
    <row r="683" spans="1:13">
      <c r="A683" s="101">
        <v>12.21</v>
      </c>
      <c r="C683" s="299" t="s">
        <v>1045</v>
      </c>
      <c r="D683" s="101">
        <v>65.007800000000003</v>
      </c>
      <c r="E683" s="101">
        <v>48.12</v>
      </c>
      <c r="F683" s="101">
        <v>-14.55</v>
      </c>
      <c r="G683" s="101">
        <v>20</v>
      </c>
      <c r="H683" s="101">
        <v>4.09</v>
      </c>
      <c r="I683" s="103">
        <f t="shared" si="239"/>
        <v>12.47</v>
      </c>
      <c r="J683" s="103">
        <f t="shared" si="240"/>
        <v>94.58</v>
      </c>
      <c r="K683" s="290">
        <f t="shared" ref="K683" si="245">(J684+J683)/2</f>
        <v>94.58</v>
      </c>
      <c r="L683" s="299">
        <f t="shared" ref="L683" si="246">(J683-J684)*100/K683</f>
        <v>1.05730598435241E-2</v>
      </c>
    </row>
    <row r="684" spans="1:13">
      <c r="C684" s="299"/>
      <c r="D684" s="101">
        <v>65.003799999999998</v>
      </c>
      <c r="E684" s="101">
        <v>48.13</v>
      </c>
      <c r="F684" s="101">
        <v>-14.53</v>
      </c>
      <c r="G684" s="101">
        <v>20</v>
      </c>
      <c r="H684" s="101">
        <v>4.09</v>
      </c>
      <c r="I684" s="103">
        <f t="shared" si="239"/>
        <v>12.47</v>
      </c>
      <c r="J684" s="103">
        <f t="shared" si="240"/>
        <v>94.57</v>
      </c>
      <c r="K684" s="290"/>
      <c r="L684" s="299"/>
    </row>
    <row r="685" spans="1:13">
      <c r="A685" s="101">
        <v>12.3</v>
      </c>
      <c r="C685" s="299" t="s">
        <v>955</v>
      </c>
      <c r="D685" s="101">
        <v>65.008499999999998</v>
      </c>
      <c r="E685" s="101">
        <v>48.68</v>
      </c>
      <c r="F685" s="101">
        <v>-14.95</v>
      </c>
      <c r="G685" s="101">
        <v>20</v>
      </c>
      <c r="H685" s="101">
        <v>1.57</v>
      </c>
      <c r="I685" s="103">
        <f t="shared" si="239"/>
        <v>12.8</v>
      </c>
      <c r="J685" s="103">
        <f t="shared" ref="J685:J690" si="247">200*(E685-F685)/(132.56-0.0794*(13-I685)-0.53*(G685-20))</f>
        <v>96.01</v>
      </c>
      <c r="K685" s="290">
        <f t="shared" ref="K685" si="248">(J686+J685)/2</f>
        <v>96.03</v>
      </c>
      <c r="L685" s="299">
        <f t="shared" ref="L685" si="249">(J685-J686)*100/K685</f>
        <v>-3.12402374258056E-2</v>
      </c>
      <c r="M685" s="101">
        <v>96.32</v>
      </c>
    </row>
    <row r="686" spans="1:13">
      <c r="C686" s="299"/>
      <c r="D686" s="101">
        <v>65.005300000000005</v>
      </c>
      <c r="E686" s="101">
        <v>48.69</v>
      </c>
      <c r="F686" s="101">
        <v>-14.96</v>
      </c>
      <c r="G686" s="101">
        <v>20</v>
      </c>
      <c r="H686" s="101">
        <v>1.57</v>
      </c>
      <c r="I686" s="103">
        <f t="shared" si="239"/>
        <v>12.8</v>
      </c>
      <c r="J686" s="103">
        <f t="shared" si="247"/>
        <v>96.04</v>
      </c>
      <c r="K686" s="290"/>
      <c r="L686" s="299"/>
    </row>
    <row r="687" spans="1:13">
      <c r="C687" s="299" t="s">
        <v>1046</v>
      </c>
      <c r="D687" s="101">
        <v>65.001199999999997</v>
      </c>
      <c r="E687" s="101">
        <v>48.12</v>
      </c>
      <c r="F687" s="101">
        <v>-14.32</v>
      </c>
      <c r="G687" s="101">
        <v>20</v>
      </c>
      <c r="H687" s="101">
        <v>2.99</v>
      </c>
      <c r="I687" s="103">
        <f t="shared" si="239"/>
        <v>12.61</v>
      </c>
      <c r="J687" s="103">
        <f t="shared" si="247"/>
        <v>94.23</v>
      </c>
      <c r="K687" s="290">
        <f t="shared" ref="K687" si="250">(J688+J687)/2</f>
        <v>94.25</v>
      </c>
      <c r="L687" s="299">
        <f t="shared" ref="L687" si="251">(J687-J688)*100/K687</f>
        <v>-3.18302387267917E-2</v>
      </c>
      <c r="M687" s="101">
        <v>94.86</v>
      </c>
    </row>
    <row r="688" spans="1:13">
      <c r="C688" s="299"/>
      <c r="D688" s="101">
        <v>65.005099999999999</v>
      </c>
      <c r="E688" s="101">
        <v>48.15</v>
      </c>
      <c r="F688" s="101">
        <v>-14.31</v>
      </c>
      <c r="G688" s="101">
        <v>20</v>
      </c>
      <c r="H688" s="101">
        <v>2.99</v>
      </c>
      <c r="I688" s="103">
        <f t="shared" si="239"/>
        <v>12.61</v>
      </c>
      <c r="J688" s="103">
        <f t="shared" si="247"/>
        <v>94.26</v>
      </c>
      <c r="K688" s="290"/>
      <c r="L688" s="299"/>
    </row>
    <row r="689" spans="1:12">
      <c r="A689" s="101">
        <v>1.6</v>
      </c>
      <c r="C689" s="299" t="s">
        <v>956</v>
      </c>
      <c r="D689" s="101">
        <v>65.003600000000006</v>
      </c>
      <c r="E689" s="101">
        <v>48.85</v>
      </c>
      <c r="F689" s="101">
        <v>-14.85</v>
      </c>
      <c r="G689" s="101">
        <v>20</v>
      </c>
      <c r="H689" s="101">
        <v>1.27</v>
      </c>
      <c r="I689" s="103">
        <f t="shared" ref="I689:I692" si="252">13*(100-H689)/100</f>
        <v>12.83</v>
      </c>
      <c r="J689" s="103">
        <f t="shared" si="247"/>
        <v>96.12</v>
      </c>
      <c r="K689" s="290">
        <f t="shared" ref="K689" si="253">(J690+J689)/2</f>
        <v>96.14</v>
      </c>
      <c r="L689" s="299">
        <f t="shared" ref="L689" si="254">(J689-J690)*100/K689</f>
        <v>-3.1204493447057599E-2</v>
      </c>
    </row>
    <row r="690" spans="1:12">
      <c r="C690" s="299"/>
      <c r="D690" s="101">
        <v>65.005499999999998</v>
      </c>
      <c r="E690" s="101">
        <v>48.86</v>
      </c>
      <c r="F690" s="101">
        <v>-14.86</v>
      </c>
      <c r="G690" s="101">
        <v>20</v>
      </c>
      <c r="H690" s="101">
        <v>1.27</v>
      </c>
      <c r="I690" s="103">
        <f t="shared" si="252"/>
        <v>12.83</v>
      </c>
      <c r="J690" s="103">
        <f t="shared" si="247"/>
        <v>96.15</v>
      </c>
      <c r="K690" s="290"/>
      <c r="L690" s="299"/>
    </row>
    <row r="691" spans="1:12">
      <c r="C691" s="299" t="s">
        <v>1047</v>
      </c>
      <c r="D691" s="101">
        <v>65.003200000000007</v>
      </c>
      <c r="E691" s="101">
        <v>47.56</v>
      </c>
      <c r="F691" s="101">
        <v>-14.39</v>
      </c>
      <c r="G691" s="101">
        <v>20</v>
      </c>
      <c r="H691" s="101">
        <v>5.5</v>
      </c>
      <c r="I691" s="103">
        <f t="shared" si="252"/>
        <v>12.29</v>
      </c>
      <c r="J691" s="103">
        <f t="shared" ref="J691:J692" si="255">200*(E691-F691)/(132.56-0.0794*(13-I691)-0.53*(G691-20))</f>
        <v>93.51</v>
      </c>
      <c r="K691" s="290">
        <f t="shared" ref="K691" si="256">(J692+J691)/2</f>
        <v>93.53</v>
      </c>
      <c r="L691" s="299">
        <f t="shared" ref="L691" si="257">(J691-J692)*100/K691</f>
        <v>-3.2075269966856799E-2</v>
      </c>
    </row>
    <row r="692" spans="1:12">
      <c r="C692" s="299"/>
      <c r="D692" s="101">
        <v>65.002899999999997</v>
      </c>
      <c r="E692" s="101">
        <v>47.57</v>
      </c>
      <c r="F692" s="101">
        <v>-14.4</v>
      </c>
      <c r="G692" s="101">
        <v>20</v>
      </c>
      <c r="H692" s="101">
        <v>5.5</v>
      </c>
      <c r="I692" s="103">
        <f t="shared" si="252"/>
        <v>12.29</v>
      </c>
      <c r="J692" s="103">
        <f t="shared" si="255"/>
        <v>93.54</v>
      </c>
      <c r="K692" s="290"/>
      <c r="L692" s="299"/>
    </row>
    <row r="693" spans="1:12">
      <c r="A693" s="101">
        <v>1.9</v>
      </c>
      <c r="C693" s="299" t="s">
        <v>1048</v>
      </c>
      <c r="D693" s="101">
        <v>65.003500000000003</v>
      </c>
      <c r="E693" s="101">
        <v>30.15</v>
      </c>
      <c r="F693" s="101">
        <v>-5.52</v>
      </c>
      <c r="G693" s="101">
        <v>20</v>
      </c>
      <c r="H693" s="101">
        <v>25.7</v>
      </c>
      <c r="I693" s="103">
        <f t="shared" ref="I693:I702" si="258">13*(100-H693)/100</f>
        <v>9.66</v>
      </c>
      <c r="J693" s="103">
        <f t="shared" ref="J693:J702" si="259">200*(E693-F693)/(132.56-0.0794*(13-I693)-0.53*(G693-20))</f>
        <v>53.93</v>
      </c>
      <c r="K693" s="290">
        <f t="shared" ref="K693" si="260">(J694+J693)/2</f>
        <v>53.92</v>
      </c>
      <c r="L693" s="299">
        <f t="shared" ref="L693" si="261">(J693-J694)*100/K693</f>
        <v>3.7091988130569603E-2</v>
      </c>
    </row>
    <row r="694" spans="1:12">
      <c r="C694" s="299"/>
      <c r="D694" s="101">
        <v>65.002899999999997</v>
      </c>
      <c r="E694" s="101">
        <v>30.14</v>
      </c>
      <c r="F694" s="101">
        <v>-5.52</v>
      </c>
      <c r="G694" s="101">
        <v>20</v>
      </c>
      <c r="H694" s="101">
        <v>25.7</v>
      </c>
      <c r="I694" s="103">
        <f t="shared" si="258"/>
        <v>9.66</v>
      </c>
      <c r="J694" s="103">
        <f t="shared" si="259"/>
        <v>53.91</v>
      </c>
      <c r="K694" s="290"/>
      <c r="L694" s="299"/>
    </row>
    <row r="695" spans="1:12">
      <c r="C695" s="299" t="s">
        <v>1049</v>
      </c>
      <c r="D695" s="101">
        <v>65.004800000000003</v>
      </c>
      <c r="E695" s="101">
        <v>43.68</v>
      </c>
      <c r="F695" s="101">
        <v>-10.56</v>
      </c>
      <c r="G695" s="101">
        <v>20</v>
      </c>
      <c r="H695" s="101">
        <v>4.0999999999999996</v>
      </c>
      <c r="I695" s="103">
        <f t="shared" si="258"/>
        <v>12.47</v>
      </c>
      <c r="J695" s="103">
        <f t="shared" si="259"/>
        <v>81.86</v>
      </c>
      <c r="K695" s="290">
        <f t="shared" ref="K695" si="262">(J696+J695)/2</f>
        <v>81.84</v>
      </c>
      <c r="L695" s="299">
        <f t="shared" ref="L695" si="263">(J695-J696)*100/K695</f>
        <v>4.8875855327475903E-2</v>
      </c>
    </row>
    <row r="696" spans="1:12">
      <c r="C696" s="299"/>
      <c r="D696" s="101">
        <v>65.006200000000007</v>
      </c>
      <c r="E696" s="101">
        <v>43.65</v>
      </c>
      <c r="F696" s="101">
        <v>-10.56</v>
      </c>
      <c r="G696" s="101">
        <v>20</v>
      </c>
      <c r="H696" s="101">
        <v>4.0999999999999996</v>
      </c>
      <c r="I696" s="103">
        <f t="shared" si="258"/>
        <v>12.47</v>
      </c>
      <c r="J696" s="103">
        <f t="shared" si="259"/>
        <v>81.819999999999993</v>
      </c>
      <c r="K696" s="290"/>
      <c r="L696" s="299"/>
    </row>
    <row r="697" spans="1:12">
      <c r="C697" s="299" t="s">
        <v>1050</v>
      </c>
      <c r="D697" s="101">
        <v>65.001599999999996</v>
      </c>
      <c r="E697" s="101">
        <v>43.85</v>
      </c>
      <c r="F697" s="101">
        <v>-10.62</v>
      </c>
      <c r="G697" s="101">
        <v>20</v>
      </c>
      <c r="H697" s="101">
        <v>5.45</v>
      </c>
      <c r="I697" s="103">
        <f t="shared" si="258"/>
        <v>12.29</v>
      </c>
      <c r="J697" s="103">
        <f t="shared" si="259"/>
        <v>82.22</v>
      </c>
      <c r="K697" s="290">
        <f t="shared" ref="K697" si="264">(J698+J697)/2</f>
        <v>82.22</v>
      </c>
      <c r="L697" s="299">
        <f t="shared" ref="L697" si="265">(J697-J698)*100/K697</f>
        <v>0</v>
      </c>
    </row>
    <row r="698" spans="1:12">
      <c r="C698" s="299"/>
      <c r="D698" s="101">
        <v>65.003900000000002</v>
      </c>
      <c r="E698" s="101">
        <v>43.85</v>
      </c>
      <c r="F698" s="101">
        <v>-10.62</v>
      </c>
      <c r="G698" s="101">
        <v>20</v>
      </c>
      <c r="H698" s="101">
        <v>5.45</v>
      </c>
      <c r="I698" s="103">
        <f t="shared" si="258"/>
        <v>12.29</v>
      </c>
      <c r="J698" s="103">
        <f t="shared" si="259"/>
        <v>82.22</v>
      </c>
      <c r="K698" s="290"/>
      <c r="L698" s="299"/>
    </row>
    <row r="699" spans="1:12">
      <c r="C699" s="299" t="s">
        <v>1051</v>
      </c>
      <c r="D699" s="101">
        <v>65.004800000000003</v>
      </c>
      <c r="E699" s="101">
        <v>40.86</v>
      </c>
      <c r="F699" s="101">
        <v>-11.35</v>
      </c>
      <c r="G699" s="101">
        <v>20</v>
      </c>
      <c r="H699" s="101">
        <v>3.27</v>
      </c>
      <c r="I699" s="103">
        <f t="shared" si="258"/>
        <v>12.57</v>
      </c>
      <c r="J699" s="103">
        <f t="shared" si="259"/>
        <v>78.790000000000006</v>
      </c>
      <c r="K699" s="290">
        <f t="shared" ref="K699" si="266">(J700+J699)/2</f>
        <v>78.81</v>
      </c>
      <c r="L699" s="299">
        <f t="shared" ref="L699" si="267">(J699-J700)*100/K699</f>
        <v>-3.80662352493173E-2</v>
      </c>
    </row>
    <row r="700" spans="1:12">
      <c r="C700" s="299"/>
      <c r="D700" s="101">
        <v>65.007499999999993</v>
      </c>
      <c r="E700" s="101">
        <v>40.880000000000003</v>
      </c>
      <c r="F700" s="101">
        <v>-11.35</v>
      </c>
      <c r="G700" s="101">
        <v>20</v>
      </c>
      <c r="H700" s="101">
        <v>3.27</v>
      </c>
      <c r="I700" s="103">
        <f t="shared" si="258"/>
        <v>12.57</v>
      </c>
      <c r="J700" s="103">
        <f t="shared" si="259"/>
        <v>78.819999999999993</v>
      </c>
      <c r="K700" s="290"/>
      <c r="L700" s="299"/>
    </row>
    <row r="701" spans="1:12">
      <c r="C701" s="299" t="s">
        <v>957</v>
      </c>
      <c r="D701" s="101">
        <v>65.003900000000002</v>
      </c>
      <c r="E701" s="101">
        <v>49.11</v>
      </c>
      <c r="F701" s="101">
        <v>-14.83</v>
      </c>
      <c r="G701" s="101">
        <v>20</v>
      </c>
      <c r="H701" s="101">
        <v>1.25</v>
      </c>
      <c r="I701" s="103">
        <f t="shared" si="258"/>
        <v>12.84</v>
      </c>
      <c r="J701" s="103">
        <f t="shared" si="259"/>
        <v>96.48</v>
      </c>
      <c r="K701" s="290">
        <f t="shared" ref="K701" si="268">(J702+J701)/2</f>
        <v>96.47</v>
      </c>
      <c r="L701" s="299">
        <f t="shared" ref="L701" si="269">(J701-J702)*100/K701</f>
        <v>2.07318337307041E-2</v>
      </c>
    </row>
    <row r="702" spans="1:12">
      <c r="C702" s="299"/>
      <c r="D702" s="101">
        <v>65.002200000000002</v>
      </c>
      <c r="E702" s="101">
        <v>49.1</v>
      </c>
      <c r="F702" s="101">
        <v>-14.83</v>
      </c>
      <c r="G702" s="101">
        <v>20</v>
      </c>
      <c r="H702" s="101">
        <v>1.25</v>
      </c>
      <c r="I702" s="103">
        <f t="shared" si="258"/>
        <v>12.84</v>
      </c>
      <c r="J702" s="103">
        <f t="shared" si="259"/>
        <v>96.46</v>
      </c>
      <c r="K702" s="290"/>
      <c r="L702" s="299"/>
    </row>
    <row r="703" spans="1:12">
      <c r="A703" s="101">
        <v>1.1599999999999999</v>
      </c>
      <c r="C703" s="299" t="s">
        <v>958</v>
      </c>
      <c r="D703" s="101">
        <v>65.002899999999997</v>
      </c>
      <c r="E703" s="101">
        <v>48.85</v>
      </c>
      <c r="F703" s="101">
        <v>-14.73</v>
      </c>
      <c r="G703" s="101">
        <v>20</v>
      </c>
      <c r="H703" s="101">
        <v>1.19</v>
      </c>
      <c r="I703" s="103">
        <f t="shared" ref="I703:I708" si="270">13*(100-H703)/100</f>
        <v>12.85</v>
      </c>
      <c r="J703" s="103">
        <f t="shared" ref="J703:J706" si="271">200*(E703-F703)/(132.56-0.0794*(13-I703)-0.53*(G703-20))</f>
        <v>95.93</v>
      </c>
      <c r="K703" s="290">
        <f t="shared" ref="K703" si="272">(J704+J703)/2</f>
        <v>95.94</v>
      </c>
      <c r="L703" s="299">
        <f t="shared" ref="L703" si="273">(J703-J704)*100/K703</f>
        <v>-2.0846362309772801E-2</v>
      </c>
    </row>
    <row r="704" spans="1:12">
      <c r="C704" s="299"/>
      <c r="D704" s="101">
        <v>65.003299999999996</v>
      </c>
      <c r="E704" s="101">
        <v>48.86</v>
      </c>
      <c r="F704" s="101">
        <v>-14.73</v>
      </c>
      <c r="G704" s="101">
        <v>20</v>
      </c>
      <c r="H704" s="101">
        <v>1.19</v>
      </c>
      <c r="I704" s="103">
        <f t="shared" si="270"/>
        <v>12.85</v>
      </c>
      <c r="J704" s="103">
        <f t="shared" si="271"/>
        <v>95.95</v>
      </c>
      <c r="K704" s="290"/>
      <c r="L704" s="299"/>
    </row>
    <row r="705" spans="1:12">
      <c r="A705" s="101">
        <v>1.18</v>
      </c>
      <c r="C705" s="299" t="s">
        <v>959</v>
      </c>
      <c r="D705" s="101">
        <v>65.004800000000003</v>
      </c>
      <c r="E705" s="101">
        <v>48.92</v>
      </c>
      <c r="F705" s="101">
        <v>-14.88</v>
      </c>
      <c r="G705" s="101">
        <v>20</v>
      </c>
      <c r="H705" s="101">
        <v>1.1200000000000001</v>
      </c>
      <c r="I705" s="103">
        <f t="shared" si="270"/>
        <v>12.85</v>
      </c>
      <c r="J705" s="103">
        <f t="shared" si="271"/>
        <v>96.27</v>
      </c>
      <c r="K705" s="290">
        <f t="shared" ref="K705" si="274">(J706+J705)/2</f>
        <v>96.28</v>
      </c>
      <c r="L705" s="299">
        <f t="shared" ref="L705" si="275">(J705-J706)*100/K705</f>
        <v>-1.0386373078526299E-2</v>
      </c>
    </row>
    <row r="706" spans="1:12">
      <c r="C706" s="299"/>
      <c r="D706" s="101">
        <v>65.005200000000002</v>
      </c>
      <c r="E706" s="101">
        <v>48.93</v>
      </c>
      <c r="F706" s="101">
        <v>-14.88</v>
      </c>
      <c r="G706" s="101">
        <v>20</v>
      </c>
      <c r="H706" s="101">
        <v>1.1200000000000001</v>
      </c>
      <c r="I706" s="103">
        <f t="shared" si="270"/>
        <v>12.85</v>
      </c>
      <c r="J706" s="103">
        <f t="shared" si="271"/>
        <v>96.28</v>
      </c>
      <c r="K706" s="290"/>
      <c r="L706" s="299"/>
    </row>
    <row r="707" spans="1:12">
      <c r="A707" s="101">
        <v>2.14</v>
      </c>
      <c r="C707" s="299" t="s">
        <v>960</v>
      </c>
      <c r="D707" s="101">
        <v>65.003900000000002</v>
      </c>
      <c r="E707" s="101">
        <v>48.89</v>
      </c>
      <c r="F707" s="101">
        <v>-14.93</v>
      </c>
      <c r="G707" s="101">
        <v>20</v>
      </c>
      <c r="H707" s="101">
        <v>1.31</v>
      </c>
      <c r="I707" s="103">
        <f t="shared" si="270"/>
        <v>12.83</v>
      </c>
      <c r="J707" s="103">
        <f t="shared" ref="J707:J708" si="276">200*(E707-F707)/(132.56-0.0794*(13-I707)-0.53*(G707-20))</f>
        <v>96.3</v>
      </c>
      <c r="K707" s="290">
        <f t="shared" ref="K707" si="277">(J708+J707)/2</f>
        <v>96.29</v>
      </c>
      <c r="L707" s="299">
        <f t="shared" ref="L707" si="278">(J707-J708)*100/K707</f>
        <v>3.11558832692919E-2</v>
      </c>
    </row>
    <row r="708" spans="1:12">
      <c r="C708" s="299"/>
      <c r="D708" s="101">
        <v>65.004499999999993</v>
      </c>
      <c r="E708" s="101">
        <v>48.88</v>
      </c>
      <c r="F708" s="101">
        <v>-14.92</v>
      </c>
      <c r="G708" s="101">
        <v>20</v>
      </c>
      <c r="H708" s="101">
        <v>1.31</v>
      </c>
      <c r="I708" s="103">
        <f t="shared" si="270"/>
        <v>12.83</v>
      </c>
      <c r="J708" s="103">
        <f t="shared" si="276"/>
        <v>96.27</v>
      </c>
      <c r="K708" s="290"/>
      <c r="L708" s="299"/>
    </row>
    <row r="709" spans="1:12">
      <c r="A709" s="101">
        <v>2.19</v>
      </c>
      <c r="C709" s="299" t="s">
        <v>961</v>
      </c>
      <c r="D709" s="101">
        <v>65.002899999999997</v>
      </c>
      <c r="E709" s="101">
        <v>49.02</v>
      </c>
      <c r="F709" s="101">
        <v>-14.91</v>
      </c>
      <c r="G709" s="101">
        <v>20</v>
      </c>
      <c r="H709" s="101">
        <v>1.26</v>
      </c>
      <c r="I709" s="103">
        <f t="shared" ref="I709:I710" si="279">13*(100-H709)/100</f>
        <v>12.84</v>
      </c>
      <c r="J709" s="103">
        <f t="shared" ref="J709:J710" si="280">200*(E709-F709)/(132.56-0.0794*(13-I709)-0.53*(G709-20))</f>
        <v>96.46</v>
      </c>
      <c r="K709" s="290">
        <f t="shared" ref="K709" si="281">(J710+J709)/2</f>
        <v>96.48</v>
      </c>
      <c r="L709" s="299">
        <f t="shared" ref="L709" si="282">(J709-J710)*100/K709</f>
        <v>-3.1094527363185302E-2</v>
      </c>
    </row>
    <row r="710" spans="1:12">
      <c r="C710" s="299"/>
      <c r="D710" s="101">
        <v>65.005499999999998</v>
      </c>
      <c r="E710" s="101">
        <v>49.03</v>
      </c>
      <c r="F710" s="101">
        <v>-14.92</v>
      </c>
      <c r="G710" s="101">
        <v>20</v>
      </c>
      <c r="H710" s="101">
        <v>1.26</v>
      </c>
      <c r="I710" s="103">
        <f t="shared" si="279"/>
        <v>12.84</v>
      </c>
      <c r="J710" s="103">
        <f t="shared" si="280"/>
        <v>96.49</v>
      </c>
      <c r="K710" s="290"/>
      <c r="L710" s="299"/>
    </row>
    <row r="711" spans="1:12">
      <c r="C711" s="299"/>
    </row>
    <row r="712" spans="1:12">
      <c r="C712" s="299"/>
    </row>
    <row r="713" spans="1:12">
      <c r="C713" s="299"/>
      <c r="D713" s="101">
        <v>65.002499999999998</v>
      </c>
      <c r="E713" s="101">
        <v>48.48</v>
      </c>
      <c r="F713" s="101">
        <v>-14.85</v>
      </c>
      <c r="G713" s="101">
        <v>20</v>
      </c>
      <c r="H713" s="101">
        <v>2.41</v>
      </c>
      <c r="I713" s="103">
        <f t="shared" ref="I713:I720" si="283">13*(100-H713)/100</f>
        <v>12.69</v>
      </c>
      <c r="J713" s="103">
        <f t="shared" ref="J713:J720" si="284">200*(E713-F713)/(132.56-0.0794*(13-I713)-0.53*(G713-20))</f>
        <v>95.57</v>
      </c>
      <c r="K713" s="290">
        <f>AVERAGE(J713:J718)</f>
        <v>95.59</v>
      </c>
      <c r="L713" s="299">
        <f>(MAX(J713:J718)-MIN(J713:J718))/K713*100</f>
        <v>4.1845381316043803E-2</v>
      </c>
    </row>
    <row r="714" spans="1:12">
      <c r="C714" s="299"/>
      <c r="D714" s="101">
        <v>65.003600000000006</v>
      </c>
      <c r="E714" s="101">
        <v>48.47</v>
      </c>
      <c r="F714" s="101">
        <v>-14.86</v>
      </c>
      <c r="G714" s="101">
        <v>20</v>
      </c>
      <c r="H714" s="101">
        <v>2.41</v>
      </c>
      <c r="I714" s="103">
        <f t="shared" si="283"/>
        <v>12.69</v>
      </c>
      <c r="J714" s="103">
        <f t="shared" si="284"/>
        <v>95.57</v>
      </c>
      <c r="K714" s="290"/>
      <c r="L714" s="299"/>
    </row>
    <row r="715" spans="1:12">
      <c r="C715" s="299"/>
      <c r="D715" s="101">
        <v>65.003200000000007</v>
      </c>
      <c r="E715" s="101">
        <v>48.49</v>
      </c>
      <c r="F715" s="101">
        <v>-14.86</v>
      </c>
      <c r="G715" s="101">
        <v>20</v>
      </c>
      <c r="H715" s="101">
        <v>2.41</v>
      </c>
      <c r="I715" s="103">
        <f t="shared" si="283"/>
        <v>12.69</v>
      </c>
      <c r="J715" s="103">
        <f t="shared" si="284"/>
        <v>95.6</v>
      </c>
      <c r="K715" s="290"/>
      <c r="L715" s="299"/>
    </row>
    <row r="716" spans="1:12">
      <c r="C716" s="299"/>
      <c r="D716" s="101">
        <v>65.001900000000006</v>
      </c>
      <c r="E716" s="101">
        <v>48.5</v>
      </c>
      <c r="F716" s="101">
        <v>-14.86</v>
      </c>
      <c r="G716" s="101">
        <v>20</v>
      </c>
      <c r="H716" s="101">
        <v>2.41</v>
      </c>
      <c r="I716" s="103">
        <f t="shared" si="283"/>
        <v>12.69</v>
      </c>
      <c r="J716" s="103">
        <f t="shared" si="284"/>
        <v>95.61</v>
      </c>
      <c r="K716" s="290"/>
      <c r="L716" s="299"/>
    </row>
    <row r="717" spans="1:12">
      <c r="C717" s="299"/>
      <c r="D717" s="101">
        <v>65.001499999999993</v>
      </c>
      <c r="E717" s="101">
        <v>48.48</v>
      </c>
      <c r="F717" s="101">
        <v>-14.86</v>
      </c>
      <c r="G717" s="101">
        <v>20</v>
      </c>
      <c r="H717" s="101">
        <v>2.41</v>
      </c>
      <c r="I717" s="103">
        <f t="shared" si="283"/>
        <v>12.69</v>
      </c>
      <c r="J717" s="103">
        <f t="shared" si="284"/>
        <v>95.58</v>
      </c>
      <c r="K717" s="290"/>
      <c r="L717" s="299"/>
    </row>
    <row r="718" spans="1:12">
      <c r="C718" s="299"/>
      <c r="D718" s="101">
        <v>65.000900000000001</v>
      </c>
      <c r="E718" s="101">
        <v>48.49</v>
      </c>
      <c r="F718" s="101">
        <v>-14.86</v>
      </c>
      <c r="G718" s="101">
        <v>20</v>
      </c>
      <c r="H718" s="101">
        <v>2.41</v>
      </c>
      <c r="I718" s="103">
        <f t="shared" si="283"/>
        <v>12.69</v>
      </c>
      <c r="J718" s="103">
        <f t="shared" si="284"/>
        <v>95.6</v>
      </c>
      <c r="K718" s="290"/>
      <c r="L718" s="299"/>
    </row>
    <row r="719" spans="1:12">
      <c r="A719" s="101">
        <v>3.1</v>
      </c>
      <c r="C719" s="299" t="s">
        <v>1053</v>
      </c>
      <c r="D719" s="101">
        <v>65.003500000000003</v>
      </c>
      <c r="E719" s="101">
        <v>48.48</v>
      </c>
      <c r="F719" s="101">
        <v>-14.85</v>
      </c>
      <c r="G719" s="101">
        <v>20</v>
      </c>
      <c r="H719" s="101">
        <v>1.1599999999999999</v>
      </c>
      <c r="I719" s="103">
        <f t="shared" si="283"/>
        <v>12.85</v>
      </c>
      <c r="J719" s="103">
        <f t="shared" si="284"/>
        <v>95.56</v>
      </c>
      <c r="K719" s="290">
        <f t="shared" ref="K719" si="285">(J720+J719)/2</f>
        <v>95.56</v>
      </c>
      <c r="L719" s="299">
        <f t="shared" ref="L719" si="286">(J719-J720)*100/K719</f>
        <v>0</v>
      </c>
    </row>
    <row r="720" spans="1:12">
      <c r="C720" s="299"/>
      <c r="D720" s="101">
        <v>65.004900000000006</v>
      </c>
      <c r="E720" s="101">
        <v>48.47</v>
      </c>
      <c r="F720" s="101">
        <v>-14.86</v>
      </c>
      <c r="G720" s="101">
        <v>20</v>
      </c>
      <c r="H720" s="101">
        <v>1.1599999999999999</v>
      </c>
      <c r="I720" s="103">
        <f t="shared" si="283"/>
        <v>12.85</v>
      </c>
      <c r="J720" s="103">
        <f t="shared" si="284"/>
        <v>95.56</v>
      </c>
      <c r="K720" s="290"/>
      <c r="L720" s="299"/>
    </row>
    <row r="721" spans="1:12">
      <c r="A721" s="101">
        <v>3.26</v>
      </c>
      <c r="C721" s="299" t="s">
        <v>1055</v>
      </c>
      <c r="D721" s="101">
        <v>65.003200000000007</v>
      </c>
      <c r="E721" s="101">
        <v>44.05</v>
      </c>
      <c r="F721" s="101">
        <v>-13.05</v>
      </c>
      <c r="G721" s="101">
        <v>20</v>
      </c>
      <c r="H721" s="101">
        <v>3.67</v>
      </c>
      <c r="I721" s="103">
        <f t="shared" ref="I721:I726" si="287">13*(100-H721)/100</f>
        <v>12.52</v>
      </c>
      <c r="J721" s="103">
        <f t="shared" ref="J721:J726" si="288">200*(E721-F721)/(132.56-0.0794*(13-I721)-0.53*(G721-20))</f>
        <v>86.17</v>
      </c>
      <c r="K721" s="290">
        <f t="shared" ref="K721" si="289">(J722+J721)/2</f>
        <v>86.18</v>
      </c>
      <c r="L721" s="299">
        <f t="shared" ref="L721" si="290">(J721-J722)*100/K721</f>
        <v>-2.3207240659080999E-2</v>
      </c>
    </row>
    <row r="722" spans="1:12">
      <c r="C722" s="299"/>
      <c r="D722" s="101">
        <v>65.002499999999998</v>
      </c>
      <c r="E722" s="101">
        <v>44.05</v>
      </c>
      <c r="F722" s="101">
        <v>-13.06</v>
      </c>
      <c r="G722" s="101">
        <v>20</v>
      </c>
      <c r="H722" s="101">
        <v>3.67</v>
      </c>
      <c r="I722" s="103">
        <f t="shared" si="287"/>
        <v>12.52</v>
      </c>
      <c r="J722" s="103">
        <f t="shared" si="288"/>
        <v>86.19</v>
      </c>
      <c r="K722" s="290"/>
      <c r="L722" s="299"/>
    </row>
    <row r="723" spans="1:12">
      <c r="C723" s="299" t="s">
        <v>1056</v>
      </c>
      <c r="D723" s="101">
        <v>65.004499999999993</v>
      </c>
      <c r="E723" s="101">
        <v>48.5</v>
      </c>
      <c r="F723" s="101">
        <v>-14.86</v>
      </c>
      <c r="G723" s="101">
        <v>20</v>
      </c>
      <c r="H723" s="101">
        <v>1.33</v>
      </c>
      <c r="I723" s="103">
        <f t="shared" si="287"/>
        <v>12.83</v>
      </c>
      <c r="J723" s="103">
        <f t="shared" si="288"/>
        <v>95.6</v>
      </c>
      <c r="K723" s="290">
        <f t="shared" ref="K723" si="291">(J724+J723)/2</f>
        <v>95.59</v>
      </c>
      <c r="L723" s="299">
        <f t="shared" ref="L723" si="292">(J723-J724)*100/K723</f>
        <v>3.1384035987029102E-2</v>
      </c>
    </row>
    <row r="724" spans="1:12">
      <c r="C724" s="299"/>
      <c r="D724" s="101">
        <v>65.001800000000003</v>
      </c>
      <c r="E724" s="101">
        <v>48.48</v>
      </c>
      <c r="F724" s="101">
        <v>-14.86</v>
      </c>
      <c r="G724" s="101">
        <v>20</v>
      </c>
      <c r="H724" s="101">
        <v>1.33</v>
      </c>
      <c r="I724" s="103">
        <f t="shared" si="287"/>
        <v>12.83</v>
      </c>
      <c r="J724" s="103">
        <f t="shared" si="288"/>
        <v>95.57</v>
      </c>
      <c r="K724" s="290"/>
      <c r="L724" s="299"/>
    </row>
    <row r="725" spans="1:12">
      <c r="A725" s="101">
        <v>3.28</v>
      </c>
      <c r="C725" s="299" t="s">
        <v>962</v>
      </c>
      <c r="D725" s="101">
        <v>65.005499999999998</v>
      </c>
      <c r="E725" s="101">
        <v>48.98</v>
      </c>
      <c r="F725" s="101">
        <v>-14.82</v>
      </c>
      <c r="G725" s="101">
        <v>20</v>
      </c>
      <c r="H725" s="101">
        <v>1.0900000000000001</v>
      </c>
      <c r="I725" s="103">
        <f t="shared" si="287"/>
        <v>12.86</v>
      </c>
      <c r="J725" s="103">
        <f t="shared" si="288"/>
        <v>96.27</v>
      </c>
      <c r="K725" s="290">
        <f t="shared" ref="K725" si="293">(J726+J725)/2</f>
        <v>96.26</v>
      </c>
      <c r="L725" s="299">
        <f t="shared" ref="L725" si="294">(J725-J726)*100/K725</f>
        <v>2.0777062123411599E-2</v>
      </c>
    </row>
    <row r="726" spans="1:12">
      <c r="C726" s="299"/>
      <c r="D726" s="101">
        <v>65.004800000000003</v>
      </c>
      <c r="E726" s="101">
        <v>48.97</v>
      </c>
      <c r="F726" s="101">
        <v>-14.82</v>
      </c>
      <c r="G726" s="101">
        <v>20</v>
      </c>
      <c r="H726" s="101">
        <v>1.0900000000000001</v>
      </c>
      <c r="I726" s="103">
        <f t="shared" si="287"/>
        <v>12.86</v>
      </c>
      <c r="J726" s="103">
        <f t="shared" si="288"/>
        <v>96.25</v>
      </c>
      <c r="K726" s="290"/>
      <c r="L726" s="299"/>
    </row>
    <row r="727" spans="1:12">
      <c r="A727" s="101">
        <v>3.31</v>
      </c>
      <c r="C727" s="299" t="s">
        <v>1232</v>
      </c>
      <c r="D727" s="101">
        <v>65.002899999999997</v>
      </c>
      <c r="E727" s="101">
        <v>42.15</v>
      </c>
      <c r="F727" s="101">
        <v>-11.54</v>
      </c>
      <c r="G727" s="101">
        <v>20</v>
      </c>
      <c r="H727" s="101">
        <v>4.4400000000000004</v>
      </c>
      <c r="I727" s="103">
        <f t="shared" ref="I727:I728" si="295">13*(100-H727)/100</f>
        <v>12.42</v>
      </c>
      <c r="J727" s="103">
        <f t="shared" ref="J727:J728" si="296">200*(E727-F727)/(132.56-0.0794*(13-I727)-0.53*(G727-20))</f>
        <v>81.03</v>
      </c>
      <c r="K727" s="290">
        <f t="shared" ref="K727" si="297">(J728+J727)/2</f>
        <v>81.05</v>
      </c>
      <c r="L727" s="299">
        <f t="shared" ref="L727" si="298">(J727-J728)*100/K727</f>
        <v>-3.70141887723641E-2</v>
      </c>
    </row>
    <row r="728" spans="1:12">
      <c r="C728" s="299"/>
      <c r="D728" s="101">
        <v>65.007800000000003</v>
      </c>
      <c r="E728" s="101">
        <v>42.16</v>
      </c>
      <c r="F728" s="101">
        <v>-11.55</v>
      </c>
      <c r="G728" s="101">
        <v>20</v>
      </c>
      <c r="H728" s="101">
        <v>4.4400000000000004</v>
      </c>
      <c r="I728" s="103">
        <f t="shared" si="295"/>
        <v>12.42</v>
      </c>
      <c r="J728" s="103">
        <f t="shared" si="296"/>
        <v>81.06</v>
      </c>
      <c r="K728" s="290"/>
      <c r="L728" s="299"/>
    </row>
    <row r="729" spans="1:12">
      <c r="A729" s="101">
        <v>4.2</v>
      </c>
      <c r="C729" s="299" t="s">
        <v>1058</v>
      </c>
      <c r="D729" s="101">
        <v>65.004800000000003</v>
      </c>
      <c r="E729" s="101">
        <v>43.56</v>
      </c>
      <c r="F729" s="101">
        <v>-12.33</v>
      </c>
      <c r="G729" s="101">
        <v>20</v>
      </c>
      <c r="H729" s="101">
        <v>4.49</v>
      </c>
      <c r="I729" s="103">
        <f t="shared" ref="I729:I746" si="299">13*(100-H729)/100</f>
        <v>12.42</v>
      </c>
      <c r="J729" s="103">
        <f t="shared" ref="J729:J734" si="300">200*(E729-F729)/(132.56-0.0794*(13-I729)-0.53*(G729-20))</f>
        <v>84.35</v>
      </c>
      <c r="K729" s="290">
        <f t="shared" ref="K729" si="301">(J730+J729)/2</f>
        <v>84.37</v>
      </c>
      <c r="L729" s="299">
        <f t="shared" ref="L729" si="302">(J729-J730)*100/K729</f>
        <v>-3.5557662676308097E-2</v>
      </c>
    </row>
    <row r="730" spans="1:12">
      <c r="C730" s="299"/>
      <c r="D730" s="101">
        <v>65.003500000000003</v>
      </c>
      <c r="E730" s="101">
        <v>43.58</v>
      </c>
      <c r="F730" s="101">
        <v>-12.33</v>
      </c>
      <c r="G730" s="101">
        <v>20</v>
      </c>
      <c r="H730" s="101">
        <v>4.49</v>
      </c>
      <c r="I730" s="103">
        <f t="shared" si="299"/>
        <v>12.42</v>
      </c>
      <c r="J730" s="103">
        <f t="shared" si="300"/>
        <v>84.38</v>
      </c>
      <c r="K730" s="290"/>
      <c r="L730" s="299"/>
    </row>
    <row r="731" spans="1:12">
      <c r="C731" s="299" t="s">
        <v>1059</v>
      </c>
      <c r="D731" s="101">
        <v>65.001900000000006</v>
      </c>
      <c r="E731" s="101">
        <v>43.89</v>
      </c>
      <c r="F731" s="101">
        <v>-12.54</v>
      </c>
      <c r="G731" s="101">
        <v>20</v>
      </c>
      <c r="H731" s="101">
        <v>4.4400000000000004</v>
      </c>
      <c r="I731" s="103">
        <f t="shared" si="299"/>
        <v>12.42</v>
      </c>
      <c r="J731" s="103">
        <f t="shared" si="300"/>
        <v>85.17</v>
      </c>
      <c r="K731" s="290">
        <f t="shared" ref="K731" si="303">(J732+J731)/2</f>
        <v>85.18</v>
      </c>
      <c r="L731" s="299">
        <f t="shared" ref="L731" si="304">(J731-J732)*100/K731</f>
        <v>-1.1739845034051601E-2</v>
      </c>
    </row>
    <row r="732" spans="1:12">
      <c r="C732" s="299"/>
      <c r="D732" s="101">
        <v>65.002700000000004</v>
      </c>
      <c r="E732" s="101">
        <v>43.89</v>
      </c>
      <c r="F732" s="101">
        <v>-12.55</v>
      </c>
      <c r="G732" s="101">
        <v>20</v>
      </c>
      <c r="H732" s="101">
        <v>4.4400000000000004</v>
      </c>
      <c r="I732" s="103">
        <f t="shared" si="299"/>
        <v>12.42</v>
      </c>
      <c r="J732" s="103">
        <f t="shared" si="300"/>
        <v>85.18</v>
      </c>
      <c r="K732" s="290"/>
      <c r="L732" s="299"/>
    </row>
    <row r="733" spans="1:12">
      <c r="C733" s="299" t="s">
        <v>1061</v>
      </c>
      <c r="D733" s="101">
        <v>65.001800000000003</v>
      </c>
      <c r="E733" s="101">
        <v>44.01</v>
      </c>
      <c r="F733" s="101">
        <v>-12.65</v>
      </c>
      <c r="G733" s="101">
        <v>20</v>
      </c>
      <c r="H733" s="101">
        <v>3.48</v>
      </c>
      <c r="I733" s="103">
        <f t="shared" si="299"/>
        <v>12.55</v>
      </c>
      <c r="J733" s="103">
        <f t="shared" si="300"/>
        <v>85.51</v>
      </c>
      <c r="K733" s="290">
        <f t="shared" ref="K733" si="305">(J734+J733)/2</f>
        <v>85.5</v>
      </c>
      <c r="L733" s="299">
        <f t="shared" ref="L733" si="306">(J733-J734)*100/K733</f>
        <v>2.3391812865508999E-2</v>
      </c>
    </row>
    <row r="734" spans="1:12">
      <c r="C734" s="299"/>
      <c r="D734" s="101">
        <v>65.006399999999999</v>
      </c>
      <c r="E734" s="101">
        <v>44</v>
      </c>
      <c r="F734" s="101">
        <v>-12.65</v>
      </c>
      <c r="G734" s="101">
        <v>20</v>
      </c>
      <c r="H734" s="101">
        <v>3.48</v>
      </c>
      <c r="I734" s="103">
        <f t="shared" si="299"/>
        <v>12.55</v>
      </c>
      <c r="J734" s="103">
        <f t="shared" si="300"/>
        <v>85.49</v>
      </c>
      <c r="K734" s="290"/>
      <c r="L734" s="299"/>
    </row>
    <row r="735" spans="1:12">
      <c r="A735" s="101">
        <v>4.1500000000000004</v>
      </c>
      <c r="C735" s="299" t="s">
        <v>834</v>
      </c>
      <c r="D735" s="101">
        <v>65.001800000000003</v>
      </c>
      <c r="E735" s="101">
        <v>45.35</v>
      </c>
      <c r="F735" s="101">
        <v>-12.75</v>
      </c>
      <c r="G735" s="101">
        <v>20</v>
      </c>
      <c r="H735" s="101">
        <v>2.12</v>
      </c>
      <c r="I735" s="103">
        <f t="shared" si="299"/>
        <v>12.72</v>
      </c>
      <c r="J735" s="103">
        <f t="shared" ref="J735:J742" si="307">200*(E735-F735)/(132.56-0.0794*(13-I735)-0.53*(G735-20))</f>
        <v>87.67</v>
      </c>
      <c r="K735" s="290">
        <f t="shared" ref="K735" si="308">(J736+J735)/2</f>
        <v>87.68</v>
      </c>
      <c r="L735" s="299">
        <f t="shared" ref="L735" si="309">(J735-J736)*100/K735</f>
        <v>-2.28102189780976E-2</v>
      </c>
    </row>
    <row r="736" spans="1:12">
      <c r="C736" s="299"/>
      <c r="D736" s="101">
        <v>65.003799999999998</v>
      </c>
      <c r="E736" s="101">
        <v>45.36</v>
      </c>
      <c r="F736" s="101">
        <v>-12.75</v>
      </c>
      <c r="G736" s="101">
        <v>20</v>
      </c>
      <c r="H736" s="101">
        <v>2.12</v>
      </c>
      <c r="I736" s="103">
        <f t="shared" si="299"/>
        <v>12.72</v>
      </c>
      <c r="J736" s="103">
        <f t="shared" si="307"/>
        <v>87.69</v>
      </c>
      <c r="K736" s="290"/>
      <c r="L736" s="299"/>
    </row>
    <row r="737" spans="1:12">
      <c r="A737" s="101">
        <v>4.1500000000000004</v>
      </c>
      <c r="C737" s="299" t="s">
        <v>963</v>
      </c>
      <c r="D737" s="101">
        <v>65.003200000000007</v>
      </c>
      <c r="E737" s="101">
        <v>48.89</v>
      </c>
      <c r="F737" s="101">
        <v>-14.83</v>
      </c>
      <c r="G737" s="101">
        <v>20</v>
      </c>
      <c r="H737" s="101">
        <v>1.27</v>
      </c>
      <c r="I737" s="103">
        <f t="shared" si="299"/>
        <v>12.83</v>
      </c>
      <c r="J737" s="103">
        <f t="shared" si="307"/>
        <v>96.15</v>
      </c>
      <c r="K737" s="290">
        <f t="shared" ref="K737" si="310">(J738+J737)/2</f>
        <v>96.16</v>
      </c>
      <c r="L737" s="299">
        <f t="shared" ref="L737" si="311">(J737-J738)*100/K737</f>
        <v>-1.03993344425862E-2</v>
      </c>
    </row>
    <row r="738" spans="1:12">
      <c r="C738" s="299"/>
      <c r="D738" s="101">
        <v>65.001900000000006</v>
      </c>
      <c r="E738" s="101">
        <v>48.88</v>
      </c>
      <c r="F738" s="101">
        <v>-14.85</v>
      </c>
      <c r="G738" s="101">
        <v>20</v>
      </c>
      <c r="H738" s="101">
        <v>1.27</v>
      </c>
      <c r="I738" s="103">
        <f t="shared" si="299"/>
        <v>12.83</v>
      </c>
      <c r="J738" s="103">
        <f t="shared" si="307"/>
        <v>96.16</v>
      </c>
      <c r="K738" s="290"/>
      <c r="L738" s="299"/>
    </row>
    <row r="739" spans="1:12">
      <c r="C739" s="299" t="s">
        <v>964</v>
      </c>
      <c r="D739" s="101">
        <v>65.005399999999995</v>
      </c>
      <c r="E739" s="101">
        <v>48.93</v>
      </c>
      <c r="F739" s="101">
        <v>-14.82</v>
      </c>
      <c r="G739" s="101">
        <v>20</v>
      </c>
      <c r="H739" s="101">
        <v>0.83599999999999997</v>
      </c>
      <c r="I739" s="103">
        <f t="shared" si="299"/>
        <v>12.89</v>
      </c>
      <c r="J739" s="103">
        <f t="shared" si="307"/>
        <v>96.19</v>
      </c>
      <c r="K739" s="290">
        <f t="shared" ref="K739" si="312">(J740+J739)/2</f>
        <v>96.21</v>
      </c>
      <c r="L739" s="299">
        <f t="shared" ref="L739" si="313">(J739-J740)*100/K739</f>
        <v>-3.1181789834737701E-2</v>
      </c>
    </row>
    <row r="740" spans="1:12">
      <c r="C740" s="299"/>
      <c r="D740" s="101">
        <v>65.002799999999993</v>
      </c>
      <c r="E740" s="101">
        <v>48.95</v>
      </c>
      <c r="F740" s="101">
        <v>-14.82</v>
      </c>
      <c r="G740" s="101">
        <v>20</v>
      </c>
      <c r="H740" s="101">
        <v>0.83599999999999997</v>
      </c>
      <c r="I740" s="103">
        <f t="shared" si="299"/>
        <v>12.89</v>
      </c>
      <c r="J740" s="103">
        <f t="shared" si="307"/>
        <v>96.22</v>
      </c>
      <c r="K740" s="290"/>
      <c r="L740" s="299"/>
    </row>
    <row r="741" spans="1:12">
      <c r="A741" s="101">
        <v>4.3</v>
      </c>
      <c r="C741" s="299" t="s">
        <v>1233</v>
      </c>
      <c r="D741" s="101">
        <v>65.002899999999997</v>
      </c>
      <c r="E741" s="101">
        <v>48.35</v>
      </c>
      <c r="F741" s="101">
        <v>-14.56</v>
      </c>
      <c r="G741" s="101">
        <v>20</v>
      </c>
      <c r="H741" s="101">
        <v>0.92200000000000004</v>
      </c>
      <c r="I741" s="103">
        <f t="shared" si="299"/>
        <v>12.88</v>
      </c>
      <c r="J741" s="103">
        <f t="shared" si="307"/>
        <v>94.92</v>
      </c>
      <c r="K741" s="290">
        <f t="shared" ref="K741" si="314">(J742+J741)/2</f>
        <v>94.94</v>
      </c>
      <c r="L741" s="299">
        <f t="shared" ref="L741" si="315">(J741-J742)*100/K741</f>
        <v>-3.15989045713094E-2</v>
      </c>
    </row>
    <row r="742" spans="1:12">
      <c r="C742" s="299"/>
      <c r="D742" s="101">
        <v>65.004800000000003</v>
      </c>
      <c r="E742" s="101">
        <v>48.36</v>
      </c>
      <c r="F742" s="101">
        <v>-14.57</v>
      </c>
      <c r="G742" s="101">
        <v>20</v>
      </c>
      <c r="H742" s="101">
        <v>0.92200000000000004</v>
      </c>
      <c r="I742" s="103">
        <f t="shared" si="299"/>
        <v>12.88</v>
      </c>
      <c r="J742" s="103">
        <f t="shared" si="307"/>
        <v>94.95</v>
      </c>
      <c r="K742" s="290"/>
      <c r="L742" s="299"/>
    </row>
    <row r="743" spans="1:12">
      <c r="A743" s="101">
        <v>5.15</v>
      </c>
      <c r="C743" s="299" t="s">
        <v>1234</v>
      </c>
      <c r="D743" s="101">
        <v>65.003600000000006</v>
      </c>
      <c r="E743" s="101">
        <v>48.22</v>
      </c>
      <c r="F743" s="101">
        <v>-14.67</v>
      </c>
      <c r="G743" s="101">
        <v>20</v>
      </c>
      <c r="H743" s="101">
        <v>3.06</v>
      </c>
      <c r="I743" s="103">
        <f t="shared" si="299"/>
        <v>12.6</v>
      </c>
      <c r="J743" s="103">
        <f t="shared" ref="J743:J746" si="316">200*(E743-F743)/(132.56-0.0794*(13-I743)-0.53*(G743-20))</f>
        <v>94.91</v>
      </c>
      <c r="K743" s="290">
        <f t="shared" ref="K743" si="317">(J744+J743)/2</f>
        <v>94.9</v>
      </c>
      <c r="L743" s="299">
        <f t="shared" ref="L743" si="318">(J743-J744)*100/K743</f>
        <v>3.16122233930465E-2</v>
      </c>
    </row>
    <row r="744" spans="1:12">
      <c r="C744" s="299"/>
      <c r="D744" s="101">
        <v>65.003900000000002</v>
      </c>
      <c r="E744" s="101">
        <v>48.21</v>
      </c>
      <c r="F744" s="101">
        <v>-14.66</v>
      </c>
      <c r="G744" s="101">
        <v>20</v>
      </c>
      <c r="H744" s="101">
        <v>3.06</v>
      </c>
      <c r="I744" s="103">
        <f t="shared" si="299"/>
        <v>12.6</v>
      </c>
      <c r="J744" s="103">
        <f t="shared" si="316"/>
        <v>94.88</v>
      </c>
      <c r="K744" s="290"/>
      <c r="L744" s="299"/>
    </row>
    <row r="745" spans="1:12">
      <c r="A745" s="101">
        <v>5.23</v>
      </c>
      <c r="C745" s="299" t="s">
        <v>965</v>
      </c>
      <c r="D745" s="101">
        <v>65.002899999999997</v>
      </c>
      <c r="E745" s="101">
        <v>48.79</v>
      </c>
      <c r="F745" s="101">
        <v>-14.85</v>
      </c>
      <c r="G745" s="101">
        <v>20</v>
      </c>
      <c r="H745" s="101">
        <v>1.33</v>
      </c>
      <c r="I745" s="103">
        <f t="shared" si="299"/>
        <v>12.83</v>
      </c>
      <c r="J745" s="103">
        <f t="shared" si="316"/>
        <v>96.03</v>
      </c>
      <c r="K745" s="290">
        <f t="shared" ref="K745" si="319">(J746+J745)/2</f>
        <v>96.02</v>
      </c>
      <c r="L745" s="299">
        <f t="shared" ref="L745" si="320">(J745-J746)*100/K745</f>
        <v>2.0828993959587601E-2</v>
      </c>
    </row>
    <row r="746" spans="1:12">
      <c r="C746" s="299"/>
      <c r="D746" s="101">
        <v>65.003200000000007</v>
      </c>
      <c r="E746" s="101">
        <v>48.78</v>
      </c>
      <c r="F746" s="101">
        <v>-14.85</v>
      </c>
      <c r="G746" s="101">
        <v>20</v>
      </c>
      <c r="H746" s="101">
        <v>1.33</v>
      </c>
      <c r="I746" s="103">
        <f t="shared" si="299"/>
        <v>12.83</v>
      </c>
      <c r="J746" s="103">
        <f t="shared" si="316"/>
        <v>96.01</v>
      </c>
      <c r="K746" s="290"/>
      <c r="L746" s="299"/>
    </row>
    <row r="747" spans="1:12">
      <c r="A747" s="101">
        <v>5.28</v>
      </c>
      <c r="C747" s="299" t="s">
        <v>966</v>
      </c>
      <c r="D747" s="101">
        <v>65.009500000000003</v>
      </c>
      <c r="E747" s="101">
        <v>48.85</v>
      </c>
      <c r="F747" s="101">
        <v>-14.9</v>
      </c>
      <c r="G747" s="101">
        <v>20</v>
      </c>
      <c r="H747" s="101">
        <v>1.22</v>
      </c>
      <c r="I747" s="103">
        <f t="shared" ref="I747:I750" si="321">13*(100-H747)/100</f>
        <v>12.84</v>
      </c>
      <c r="J747" s="103">
        <f t="shared" ref="J747:J750" si="322">200*(E747-F747)/(132.56-0.0794*(13-I747)-0.53*(G747-20))</f>
        <v>96.19</v>
      </c>
      <c r="K747" s="290">
        <f t="shared" ref="K747" si="323">(J748+J747)/2</f>
        <v>96.2</v>
      </c>
      <c r="L747" s="299">
        <f t="shared" ref="L747" si="324">(J747-J748)*100/K747</f>
        <v>-2.0790020790016701E-2</v>
      </c>
    </row>
    <row r="748" spans="1:12">
      <c r="C748" s="299"/>
      <c r="D748" s="101">
        <v>65.006600000000006</v>
      </c>
      <c r="E748" s="101">
        <v>48.84</v>
      </c>
      <c r="F748" s="101">
        <v>-14.92</v>
      </c>
      <c r="G748" s="101">
        <v>20</v>
      </c>
      <c r="H748" s="101">
        <v>1.22</v>
      </c>
      <c r="I748" s="103">
        <f t="shared" si="321"/>
        <v>12.84</v>
      </c>
      <c r="J748" s="103">
        <f t="shared" si="322"/>
        <v>96.21</v>
      </c>
      <c r="K748" s="290"/>
      <c r="L748" s="299"/>
    </row>
    <row r="749" spans="1:12">
      <c r="A749" s="101">
        <v>6.18</v>
      </c>
      <c r="C749" s="299" t="s">
        <v>1062</v>
      </c>
      <c r="D749" s="101">
        <v>65.008399999999995</v>
      </c>
      <c r="E749" s="101">
        <v>46.85</v>
      </c>
      <c r="F749" s="101">
        <v>-12.84</v>
      </c>
      <c r="G749" s="101">
        <v>20</v>
      </c>
      <c r="H749" s="101">
        <v>0.81</v>
      </c>
      <c r="I749" s="103">
        <f t="shared" si="321"/>
        <v>12.89</v>
      </c>
      <c r="J749" s="103">
        <f t="shared" si="322"/>
        <v>90.06</v>
      </c>
      <c r="K749" s="290">
        <f t="shared" ref="K749" si="325">(J750+J749)/2</f>
        <v>90.08</v>
      </c>
      <c r="L749" s="299">
        <f t="shared" ref="L749" si="326">(J749-J750)*100/K749</f>
        <v>-3.3303730017763301E-2</v>
      </c>
    </row>
    <row r="750" spans="1:12">
      <c r="C750" s="299"/>
      <c r="D750" s="101">
        <v>65.005499999999998</v>
      </c>
      <c r="E750" s="101">
        <v>46.88</v>
      </c>
      <c r="F750" s="101">
        <v>-12.83</v>
      </c>
      <c r="G750" s="101">
        <v>20</v>
      </c>
      <c r="H750" s="101">
        <v>0.81</v>
      </c>
      <c r="I750" s="103">
        <f t="shared" si="321"/>
        <v>12.89</v>
      </c>
      <c r="J750" s="103">
        <f t="shared" si="322"/>
        <v>90.09</v>
      </c>
      <c r="K750" s="290"/>
      <c r="L750" s="299"/>
    </row>
    <row r="751" spans="1:12">
      <c r="A751" s="101">
        <v>6.27</v>
      </c>
      <c r="C751" s="299" t="s">
        <v>967</v>
      </c>
      <c r="D751" s="101">
        <v>65.008499999999998</v>
      </c>
      <c r="E751" s="101">
        <v>48.85</v>
      </c>
      <c r="F751" s="101">
        <v>-14.88</v>
      </c>
      <c r="G751" s="101">
        <v>20</v>
      </c>
      <c r="H751" s="101">
        <v>1.25</v>
      </c>
      <c r="I751" s="103">
        <f t="shared" ref="I751:I754" si="327">13*(100-H751)/100</f>
        <v>12.84</v>
      </c>
      <c r="J751" s="103">
        <f t="shared" ref="J751:J754" si="328">200*(E751-F751)/(132.56-0.0794*(13-I751)-0.53*(G751-20))</f>
        <v>96.16</v>
      </c>
      <c r="K751" s="290">
        <f t="shared" ref="K751" si="329">(J752+J751)/2</f>
        <v>96.17</v>
      </c>
      <c r="L751" s="299">
        <f t="shared" ref="L751" si="330">(J751-J752)*100/K751</f>
        <v>-2.0796506186971198E-2</v>
      </c>
    </row>
    <row r="752" spans="1:12">
      <c r="C752" s="299"/>
      <c r="D752" s="101">
        <v>65.004599999999996</v>
      </c>
      <c r="E752" s="101">
        <v>48.86</v>
      </c>
      <c r="F752" s="101">
        <v>-14.88</v>
      </c>
      <c r="G752" s="101">
        <v>20</v>
      </c>
      <c r="H752" s="101">
        <v>1.25</v>
      </c>
      <c r="I752" s="103">
        <f t="shared" si="327"/>
        <v>12.84</v>
      </c>
      <c r="J752" s="103">
        <f t="shared" si="328"/>
        <v>96.18</v>
      </c>
      <c r="K752" s="290"/>
      <c r="L752" s="299"/>
    </row>
    <row r="753" spans="1:15">
      <c r="C753" s="299" t="s">
        <v>1235</v>
      </c>
      <c r="D753" s="101">
        <v>65.001099999999994</v>
      </c>
      <c r="E753" s="101">
        <v>47.89</v>
      </c>
      <c r="F753" s="101">
        <v>-14.52</v>
      </c>
      <c r="G753" s="101">
        <v>20</v>
      </c>
      <c r="H753" s="101">
        <v>1.43</v>
      </c>
      <c r="I753" s="103">
        <f t="shared" si="327"/>
        <v>12.81</v>
      </c>
      <c r="J753" s="103">
        <f t="shared" si="328"/>
        <v>94.17</v>
      </c>
      <c r="K753" s="290">
        <f t="shared" ref="K753" si="331">(J754+J753)/2</f>
        <v>94.17</v>
      </c>
      <c r="L753" s="299">
        <f t="shared" ref="L753" si="332">(J753-J754)*100/K753</f>
        <v>0</v>
      </c>
    </row>
    <row r="754" spans="1:15">
      <c r="C754" s="299"/>
      <c r="D754" s="101">
        <v>65.002200000000002</v>
      </c>
      <c r="E754" s="101">
        <v>47.88</v>
      </c>
      <c r="F754" s="101">
        <v>-14.53</v>
      </c>
      <c r="G754" s="101">
        <v>20</v>
      </c>
      <c r="H754" s="101">
        <v>1.43</v>
      </c>
      <c r="I754" s="103">
        <f t="shared" si="327"/>
        <v>12.81</v>
      </c>
      <c r="J754" s="103">
        <f t="shared" si="328"/>
        <v>94.17</v>
      </c>
      <c r="K754" s="290"/>
      <c r="L754" s="299"/>
    </row>
    <row r="755" spans="1:15">
      <c r="A755" s="101">
        <v>7.1</v>
      </c>
      <c r="C755" s="299" t="s">
        <v>1074</v>
      </c>
      <c r="D755" s="101">
        <v>65.002300000000005</v>
      </c>
      <c r="E755" s="101">
        <v>46.53</v>
      </c>
      <c r="F755" s="101">
        <v>-12.35</v>
      </c>
      <c r="G755" s="101">
        <v>20</v>
      </c>
      <c r="H755" s="101">
        <v>1.29</v>
      </c>
      <c r="I755" s="103">
        <f t="shared" ref="I755:I780" si="333">13*(100-H755)/100</f>
        <v>12.83</v>
      </c>
      <c r="J755" s="103">
        <f t="shared" ref="J755:J780" si="334">200*(E755-F755)/(132.56-0.0794*(13-I755)-0.53*(G755-20))</f>
        <v>88.84</v>
      </c>
      <c r="K755" s="290">
        <f t="shared" ref="K755" si="335">(J756+J755)/2</f>
        <v>88.85</v>
      </c>
      <c r="L755" s="299">
        <f t="shared" ref="L755" si="336">(J755-J756)*100/K755</f>
        <v>-2.25098480585211E-2</v>
      </c>
    </row>
    <row r="756" spans="1:15">
      <c r="C756" s="299"/>
      <c r="D756" s="101">
        <v>65.002899999999997</v>
      </c>
      <c r="E756" s="101">
        <v>46.55</v>
      </c>
      <c r="F756" s="101">
        <v>-12.34</v>
      </c>
      <c r="G756" s="101">
        <v>20</v>
      </c>
      <c r="H756" s="101">
        <v>1.29</v>
      </c>
      <c r="I756" s="103">
        <f t="shared" si="333"/>
        <v>12.83</v>
      </c>
      <c r="J756" s="103">
        <f t="shared" si="334"/>
        <v>88.86</v>
      </c>
      <c r="K756" s="290"/>
      <c r="L756" s="299"/>
    </row>
    <row r="757" spans="1:15">
      <c r="C757" s="299" t="s">
        <v>1075</v>
      </c>
      <c r="D757" s="101">
        <v>65.005399999999995</v>
      </c>
      <c r="E757" s="101">
        <v>41.52</v>
      </c>
      <c r="F757" s="101">
        <v>-10.52</v>
      </c>
      <c r="G757" s="101">
        <v>20</v>
      </c>
      <c r="H757" s="101">
        <v>2.4500000000000002</v>
      </c>
      <c r="I757" s="103">
        <f t="shared" si="333"/>
        <v>12.68</v>
      </c>
      <c r="J757" s="103">
        <f t="shared" si="334"/>
        <v>78.53</v>
      </c>
      <c r="K757" s="290">
        <f t="shared" ref="K757" si="337">(J758+J757)/2</f>
        <v>78.52</v>
      </c>
      <c r="L757" s="299">
        <f t="shared" ref="L757" si="338">(J757-J758)*100/K757</f>
        <v>3.8206826286297901E-2</v>
      </c>
    </row>
    <row r="758" spans="1:15">
      <c r="C758" s="299"/>
      <c r="D758" s="101">
        <v>65.002899999999997</v>
      </c>
      <c r="E758" s="101">
        <v>41.49</v>
      </c>
      <c r="F758" s="101">
        <v>-10.53</v>
      </c>
      <c r="G758" s="101">
        <v>20</v>
      </c>
      <c r="H758" s="101">
        <v>2.4500000000000002</v>
      </c>
      <c r="I758" s="103">
        <f t="shared" si="333"/>
        <v>12.68</v>
      </c>
      <c r="J758" s="103">
        <f t="shared" si="334"/>
        <v>78.5</v>
      </c>
      <c r="K758" s="290"/>
      <c r="L758" s="299"/>
    </row>
    <row r="759" spans="1:15">
      <c r="C759" s="299" t="s">
        <v>1063</v>
      </c>
      <c r="D759" s="101">
        <v>65.004499999999993</v>
      </c>
      <c r="E759" s="101">
        <v>45.99</v>
      </c>
      <c r="F759" s="101">
        <v>-11.46</v>
      </c>
      <c r="G759" s="101">
        <v>20</v>
      </c>
      <c r="H759" s="101">
        <v>3.57</v>
      </c>
      <c r="I759" s="103">
        <f t="shared" si="333"/>
        <v>12.54</v>
      </c>
      <c r="J759" s="103">
        <f t="shared" si="334"/>
        <v>86.7</v>
      </c>
      <c r="K759" s="290">
        <f t="shared" ref="K759" si="339">(J760+J759)/2</f>
        <v>86.69</v>
      </c>
      <c r="L759" s="299">
        <f t="shared" ref="L759" si="340">(J759-J760)*100/K759</f>
        <v>3.46060675971867E-2</v>
      </c>
    </row>
    <row r="760" spans="1:15">
      <c r="C760" s="299"/>
      <c r="D760" s="101">
        <v>65.004199999999997</v>
      </c>
      <c r="E760" s="101">
        <v>45.98</v>
      </c>
      <c r="F760" s="101">
        <v>-11.45</v>
      </c>
      <c r="G760" s="101">
        <v>20</v>
      </c>
      <c r="H760" s="101">
        <v>3.57</v>
      </c>
      <c r="I760" s="103">
        <f t="shared" si="333"/>
        <v>12.54</v>
      </c>
      <c r="J760" s="103">
        <f t="shared" si="334"/>
        <v>86.67</v>
      </c>
      <c r="K760" s="290"/>
      <c r="L760" s="299"/>
    </row>
    <row r="761" spans="1:15">
      <c r="C761" s="299" t="s">
        <v>1064</v>
      </c>
      <c r="D761" s="101">
        <v>65.003799999999998</v>
      </c>
      <c r="E761" s="101">
        <v>40.89</v>
      </c>
      <c r="F761" s="101">
        <v>-10.62</v>
      </c>
      <c r="G761" s="101">
        <v>20</v>
      </c>
      <c r="H761" s="101">
        <v>5.17</v>
      </c>
      <c r="I761" s="103">
        <f t="shared" si="333"/>
        <v>12.33</v>
      </c>
      <c r="J761" s="103">
        <f t="shared" si="334"/>
        <v>77.75</v>
      </c>
      <c r="K761" s="290">
        <f t="shared" ref="K761" si="341">(J762+J761)/2</f>
        <v>77.760000000000005</v>
      </c>
      <c r="L761" s="299">
        <f t="shared" ref="L761" si="342">(J761-J762)*100/K761</f>
        <v>-1.28600823045333E-2</v>
      </c>
    </row>
    <row r="762" spans="1:15">
      <c r="C762" s="299"/>
      <c r="D762" s="101">
        <v>65.002099999999999</v>
      </c>
      <c r="E762" s="101">
        <v>40.92</v>
      </c>
      <c r="F762" s="101">
        <v>-10.6</v>
      </c>
      <c r="G762" s="101">
        <v>20</v>
      </c>
      <c r="H762" s="101">
        <v>5.17</v>
      </c>
      <c r="I762" s="103">
        <f t="shared" si="333"/>
        <v>12.33</v>
      </c>
      <c r="J762" s="103">
        <f t="shared" si="334"/>
        <v>77.760000000000005</v>
      </c>
      <c r="K762" s="290"/>
      <c r="L762" s="299"/>
      <c r="O762" s="101">
        <v>11.07</v>
      </c>
    </row>
    <row r="763" spans="1:15">
      <c r="C763" s="299" t="s">
        <v>1065</v>
      </c>
      <c r="D763" s="101">
        <v>65.007400000000004</v>
      </c>
      <c r="E763" s="101">
        <v>43.56</v>
      </c>
      <c r="F763" s="101">
        <v>-10.59</v>
      </c>
      <c r="G763" s="101">
        <v>20</v>
      </c>
      <c r="H763" s="101">
        <v>3.46</v>
      </c>
      <c r="I763" s="103">
        <f t="shared" si="333"/>
        <v>12.55</v>
      </c>
      <c r="J763" s="103">
        <f t="shared" si="334"/>
        <v>81.72</v>
      </c>
      <c r="K763" s="290">
        <f t="shared" ref="K763" si="343">(J764+J763)/2</f>
        <v>81.709999999999994</v>
      </c>
      <c r="L763" s="299">
        <f t="shared" ref="L763" si="344">(J763-J764)*100/K763</f>
        <v>3.6715212336312697E-2</v>
      </c>
      <c r="O763" s="101">
        <v>9.35</v>
      </c>
    </row>
    <row r="764" spans="1:15">
      <c r="C764" s="299"/>
      <c r="D764" s="101">
        <v>65.005499999999998</v>
      </c>
      <c r="E764" s="101">
        <v>43.55</v>
      </c>
      <c r="F764" s="101">
        <v>-10.58</v>
      </c>
      <c r="G764" s="101">
        <v>20</v>
      </c>
      <c r="H764" s="101">
        <v>3.46</v>
      </c>
      <c r="I764" s="103">
        <f t="shared" si="333"/>
        <v>12.55</v>
      </c>
      <c r="J764" s="103">
        <f t="shared" si="334"/>
        <v>81.69</v>
      </c>
      <c r="K764" s="290"/>
      <c r="L764" s="299"/>
      <c r="O764" s="101">
        <v>12.17</v>
      </c>
    </row>
    <row r="765" spans="1:15">
      <c r="C765" s="299" t="s">
        <v>1066</v>
      </c>
      <c r="D765" s="101">
        <v>65.006600000000006</v>
      </c>
      <c r="E765" s="101">
        <v>44.18</v>
      </c>
      <c r="F765" s="101">
        <v>-10.85</v>
      </c>
      <c r="G765" s="101">
        <v>20</v>
      </c>
      <c r="H765" s="101">
        <v>3.79</v>
      </c>
      <c r="I765" s="103">
        <f t="shared" si="333"/>
        <v>12.51</v>
      </c>
      <c r="J765" s="103">
        <f t="shared" si="334"/>
        <v>83.05</v>
      </c>
      <c r="K765" s="290">
        <f t="shared" ref="K765" si="345">(J766+J765)/2</f>
        <v>83.06</v>
      </c>
      <c r="L765" s="299">
        <f t="shared" ref="L765" si="346">(J765-J766)*100/K765</f>
        <v>-2.4078979051283401E-2</v>
      </c>
    </row>
    <row r="766" spans="1:15">
      <c r="C766" s="299"/>
      <c r="D766" s="101">
        <v>65.002200000000002</v>
      </c>
      <c r="E766" s="101">
        <v>44.19</v>
      </c>
      <c r="F766" s="101">
        <v>-10.85</v>
      </c>
      <c r="G766" s="101">
        <v>20</v>
      </c>
      <c r="H766" s="101">
        <v>3.79</v>
      </c>
      <c r="I766" s="103">
        <f t="shared" si="333"/>
        <v>12.51</v>
      </c>
      <c r="J766" s="103">
        <f t="shared" si="334"/>
        <v>83.07</v>
      </c>
      <c r="K766" s="290"/>
      <c r="L766" s="299"/>
    </row>
    <row r="767" spans="1:15">
      <c r="C767" s="299" t="s">
        <v>1067</v>
      </c>
      <c r="D767" s="101">
        <v>65.001800000000003</v>
      </c>
      <c r="E767" s="101">
        <v>44.86</v>
      </c>
      <c r="F767" s="101">
        <v>-11.02</v>
      </c>
      <c r="G767" s="101">
        <v>20</v>
      </c>
      <c r="H767" s="101">
        <v>3.45</v>
      </c>
      <c r="I767" s="103">
        <f t="shared" si="333"/>
        <v>12.55</v>
      </c>
      <c r="J767" s="103">
        <f t="shared" si="334"/>
        <v>84.33</v>
      </c>
      <c r="K767" s="290">
        <f t="shared" ref="K767" si="347">(J768+J767)/2</f>
        <v>84.35</v>
      </c>
      <c r="L767" s="299">
        <f t="shared" ref="L767" si="348">(J767-J768)*100/K767</f>
        <v>-3.5566093657381302E-2</v>
      </c>
    </row>
    <row r="768" spans="1:15">
      <c r="C768" s="299"/>
      <c r="D768" s="101">
        <v>65.003500000000003</v>
      </c>
      <c r="E768" s="101">
        <v>44.85</v>
      </c>
      <c r="F768" s="101">
        <v>-11.05</v>
      </c>
      <c r="G768" s="101">
        <v>20</v>
      </c>
      <c r="H768" s="101">
        <v>3.45</v>
      </c>
      <c r="I768" s="103">
        <f t="shared" si="333"/>
        <v>12.55</v>
      </c>
      <c r="J768" s="103">
        <f t="shared" si="334"/>
        <v>84.36</v>
      </c>
      <c r="K768" s="290"/>
      <c r="L768" s="299"/>
    </row>
    <row r="769" spans="1:14">
      <c r="C769" s="299" t="s">
        <v>1068</v>
      </c>
      <c r="D769" s="101">
        <v>65.006500000000003</v>
      </c>
      <c r="E769" s="101">
        <v>43.05</v>
      </c>
      <c r="F769" s="101">
        <v>-10.85</v>
      </c>
      <c r="G769" s="101">
        <v>20</v>
      </c>
      <c r="H769" s="101">
        <v>4.47</v>
      </c>
      <c r="I769" s="103">
        <f t="shared" si="333"/>
        <v>12.42</v>
      </c>
      <c r="J769" s="103">
        <f t="shared" si="334"/>
        <v>81.349999999999994</v>
      </c>
      <c r="K769" s="290">
        <f t="shared" ref="K769" si="349">(J770+J769)/2</f>
        <v>81.37</v>
      </c>
      <c r="L769" s="299">
        <f t="shared" ref="L769" si="350">(J769-J770)*100/K769</f>
        <v>-3.6868624800296297E-2</v>
      </c>
    </row>
    <row r="770" spans="1:14">
      <c r="C770" s="299"/>
      <c r="D770" s="101">
        <v>65.006</v>
      </c>
      <c r="E770" s="101">
        <v>43.06</v>
      </c>
      <c r="F770" s="101">
        <v>-10.86</v>
      </c>
      <c r="G770" s="101">
        <v>20</v>
      </c>
      <c r="H770" s="101">
        <v>4.47</v>
      </c>
      <c r="I770" s="103">
        <f t="shared" si="333"/>
        <v>12.42</v>
      </c>
      <c r="J770" s="103">
        <f t="shared" si="334"/>
        <v>81.38</v>
      </c>
      <c r="K770" s="290"/>
      <c r="L770" s="299"/>
    </row>
    <row r="771" spans="1:14">
      <c r="C771" s="299" t="s">
        <v>1069</v>
      </c>
      <c r="D771" s="101">
        <v>65.008399999999995</v>
      </c>
      <c r="E771" s="101">
        <v>43.61</v>
      </c>
      <c r="F771" s="101">
        <v>-10.92</v>
      </c>
      <c r="G771" s="101">
        <v>20</v>
      </c>
      <c r="H771" s="101">
        <v>4.47</v>
      </c>
      <c r="I771" s="103">
        <f t="shared" si="333"/>
        <v>12.42</v>
      </c>
      <c r="J771" s="103">
        <f t="shared" si="334"/>
        <v>82.3</v>
      </c>
      <c r="K771" s="290">
        <f t="shared" ref="K771" si="351">(J772+J771)/2</f>
        <v>82.32</v>
      </c>
      <c r="L771" s="299">
        <f t="shared" ref="L771" si="352">(J771-J772)*100/K771</f>
        <v>-3.6443148688048002E-2</v>
      </c>
      <c r="N771" s="101">
        <v>13.33</v>
      </c>
    </row>
    <row r="772" spans="1:14">
      <c r="C772" s="299"/>
      <c r="D772" s="101">
        <v>65.0077</v>
      </c>
      <c r="E772" s="101">
        <v>43.62</v>
      </c>
      <c r="F772" s="101">
        <v>-10.93</v>
      </c>
      <c r="G772" s="101">
        <v>20</v>
      </c>
      <c r="H772" s="101">
        <v>4.47</v>
      </c>
      <c r="I772" s="103">
        <f t="shared" si="333"/>
        <v>12.42</v>
      </c>
      <c r="J772" s="103">
        <f t="shared" si="334"/>
        <v>82.33</v>
      </c>
      <c r="K772" s="290"/>
      <c r="L772" s="299"/>
      <c r="N772" s="101">
        <v>15.57</v>
      </c>
    </row>
    <row r="773" spans="1:14">
      <c r="C773" s="299" t="s">
        <v>1070</v>
      </c>
      <c r="D773" s="101">
        <v>65.003600000000006</v>
      </c>
      <c r="E773" s="101">
        <v>41.02</v>
      </c>
      <c r="F773" s="101">
        <v>-10.54</v>
      </c>
      <c r="G773" s="101">
        <v>20</v>
      </c>
      <c r="H773" s="101">
        <v>4.2300000000000004</v>
      </c>
      <c r="I773" s="103">
        <f t="shared" si="333"/>
        <v>12.45</v>
      </c>
      <c r="J773" s="103">
        <f t="shared" si="334"/>
        <v>77.819999999999993</v>
      </c>
      <c r="K773" s="290">
        <f t="shared" ref="K773" si="353">(J774+J773)/2</f>
        <v>77.84</v>
      </c>
      <c r="L773" s="299">
        <f t="shared" ref="L773" si="354">(J773-J774)*100/K773</f>
        <v>-3.8540596094554402E-2</v>
      </c>
      <c r="N773" s="101">
        <v>7.57</v>
      </c>
    </row>
    <row r="774" spans="1:14">
      <c r="C774" s="299"/>
      <c r="D774" s="101">
        <v>65.004199999999997</v>
      </c>
      <c r="E774" s="101">
        <v>41.05</v>
      </c>
      <c r="F774" s="101">
        <v>-10.53</v>
      </c>
      <c r="G774" s="101">
        <v>20</v>
      </c>
      <c r="H774" s="101">
        <v>4.2300000000000004</v>
      </c>
      <c r="I774" s="103">
        <f t="shared" si="333"/>
        <v>12.45</v>
      </c>
      <c r="J774" s="103">
        <f t="shared" si="334"/>
        <v>77.849999999999994</v>
      </c>
      <c r="K774" s="290"/>
      <c r="L774" s="299"/>
      <c r="N774" s="101">
        <v>12.56</v>
      </c>
    </row>
    <row r="775" spans="1:14">
      <c r="C775" s="299" t="s">
        <v>1071</v>
      </c>
      <c r="D775" s="101">
        <v>65.001900000000006</v>
      </c>
      <c r="E775" s="101">
        <v>44.24</v>
      </c>
      <c r="F775" s="101">
        <v>-11.42</v>
      </c>
      <c r="G775" s="101">
        <v>20</v>
      </c>
      <c r="H775" s="101">
        <v>4.95</v>
      </c>
      <c r="I775" s="103">
        <f t="shared" si="333"/>
        <v>12.36</v>
      </c>
      <c r="J775" s="103">
        <f t="shared" si="334"/>
        <v>84.01</v>
      </c>
      <c r="K775" s="290">
        <f t="shared" ref="K775" si="355">(J776+J775)/2</f>
        <v>84.03</v>
      </c>
      <c r="L775" s="299">
        <f t="shared" ref="L775" si="356">(J775-J776)*100/K775</f>
        <v>-4.7602046888006698E-2</v>
      </c>
      <c r="N775" s="101">
        <v>15.75</v>
      </c>
    </row>
    <row r="776" spans="1:14">
      <c r="C776" s="299"/>
      <c r="D776" s="101">
        <v>65.002200000000002</v>
      </c>
      <c r="E776" s="101">
        <v>44.25</v>
      </c>
      <c r="F776" s="101">
        <v>-11.44</v>
      </c>
      <c r="G776" s="101">
        <v>20</v>
      </c>
      <c r="H776" s="101">
        <v>4.95</v>
      </c>
      <c r="I776" s="103">
        <f t="shared" si="333"/>
        <v>12.36</v>
      </c>
      <c r="J776" s="103">
        <f t="shared" si="334"/>
        <v>84.05</v>
      </c>
      <c r="K776" s="290"/>
      <c r="L776" s="299"/>
    </row>
    <row r="777" spans="1:14">
      <c r="C777" s="299" t="s">
        <v>1072</v>
      </c>
      <c r="D777" s="101">
        <v>65.003600000000006</v>
      </c>
      <c r="E777" s="101">
        <v>43.48</v>
      </c>
      <c r="F777" s="101">
        <v>-10.39</v>
      </c>
      <c r="G777" s="101">
        <v>20</v>
      </c>
      <c r="H777" s="101">
        <v>4.28</v>
      </c>
      <c r="I777" s="103">
        <f t="shared" si="333"/>
        <v>12.44</v>
      </c>
      <c r="J777" s="103">
        <f t="shared" si="334"/>
        <v>81.3</v>
      </c>
      <c r="K777" s="290">
        <f t="shared" ref="K777" si="357">(J778+J777)/2</f>
        <v>81.28</v>
      </c>
      <c r="L777" s="299">
        <f t="shared" ref="L777" si="358">(J777-J778)*100/K777</f>
        <v>4.9212598425187097E-2</v>
      </c>
    </row>
    <row r="778" spans="1:14">
      <c r="C778" s="299"/>
      <c r="D778" s="101">
        <v>65.001099999999994</v>
      </c>
      <c r="E778" s="101">
        <v>43.45</v>
      </c>
      <c r="F778" s="101">
        <v>-10.39</v>
      </c>
      <c r="G778" s="101">
        <v>20</v>
      </c>
      <c r="H778" s="101">
        <v>4.28</v>
      </c>
      <c r="I778" s="103">
        <f t="shared" si="333"/>
        <v>12.44</v>
      </c>
      <c r="J778" s="103">
        <f t="shared" si="334"/>
        <v>81.260000000000005</v>
      </c>
      <c r="K778" s="290"/>
      <c r="L778" s="299"/>
    </row>
    <row r="779" spans="1:14">
      <c r="C779" s="299" t="s">
        <v>1073</v>
      </c>
      <c r="D779" s="101">
        <v>65.000799999999998</v>
      </c>
      <c r="E779" s="101">
        <v>27.89</v>
      </c>
      <c r="F779" s="101">
        <v>-5.43</v>
      </c>
      <c r="G779" s="101">
        <v>20</v>
      </c>
      <c r="H779" s="101">
        <v>32.1</v>
      </c>
      <c r="I779" s="103">
        <f t="shared" si="333"/>
        <v>8.83</v>
      </c>
      <c r="J779" s="103">
        <f t="shared" si="334"/>
        <v>50.4</v>
      </c>
      <c r="K779" s="290">
        <f t="shared" ref="K779" si="359">(J780+J779)/2</f>
        <v>50.41</v>
      </c>
      <c r="L779" s="299">
        <f t="shared" ref="L779" si="360">(J779-J780)*100/K779</f>
        <v>-1.9837333862325002E-2</v>
      </c>
    </row>
    <row r="780" spans="1:14">
      <c r="C780" s="299"/>
      <c r="D780" s="101">
        <v>65.001900000000006</v>
      </c>
      <c r="E780" s="101">
        <v>27.91</v>
      </c>
      <c r="F780" s="101">
        <v>-5.42</v>
      </c>
      <c r="G780" s="101">
        <v>20</v>
      </c>
      <c r="H780" s="101">
        <v>32.1</v>
      </c>
      <c r="I780" s="103">
        <f t="shared" si="333"/>
        <v>8.83</v>
      </c>
      <c r="J780" s="103">
        <f t="shared" si="334"/>
        <v>50.41</v>
      </c>
      <c r="K780" s="290"/>
      <c r="L780" s="299"/>
    </row>
    <row r="781" spans="1:14">
      <c r="A781" s="101">
        <v>7.14</v>
      </c>
      <c r="C781" s="299" t="s">
        <v>1076</v>
      </c>
      <c r="D781" s="101">
        <v>65.001400000000004</v>
      </c>
      <c r="E781" s="101">
        <v>43.98</v>
      </c>
      <c r="F781" s="101">
        <v>-11.65</v>
      </c>
      <c r="G781" s="101">
        <v>20</v>
      </c>
      <c r="H781" s="101">
        <v>3.79</v>
      </c>
      <c r="I781" s="103">
        <f t="shared" ref="I781:I796" si="361">13*(100-H781)/100</f>
        <v>12.51</v>
      </c>
      <c r="J781" s="103">
        <f t="shared" ref="J781:J796" si="362">200*(E781-F781)/(132.56-0.0794*(13-I781)-0.53*(G781-20))</f>
        <v>83.96</v>
      </c>
      <c r="K781" s="290">
        <f t="shared" ref="K781" si="363">(J782+J781)/2</f>
        <v>83.98</v>
      </c>
      <c r="L781" s="299">
        <f t="shared" ref="L781" si="364">(J781-J782)*100/K781</f>
        <v>-4.7630388187671201E-2</v>
      </c>
    </row>
    <row r="782" spans="1:14">
      <c r="C782" s="299"/>
      <c r="D782" s="101">
        <v>65.002200000000002</v>
      </c>
      <c r="E782" s="101">
        <v>43.99</v>
      </c>
      <c r="F782" s="101">
        <v>-11.67</v>
      </c>
      <c r="G782" s="101">
        <v>20</v>
      </c>
      <c r="H782" s="101">
        <v>3.79</v>
      </c>
      <c r="I782" s="103">
        <f t="shared" si="361"/>
        <v>12.51</v>
      </c>
      <c r="J782" s="103">
        <f t="shared" si="362"/>
        <v>84</v>
      </c>
      <c r="K782" s="290"/>
      <c r="L782" s="299"/>
    </row>
    <row r="783" spans="1:14">
      <c r="C783" s="299" t="s">
        <v>1077</v>
      </c>
      <c r="D783" s="101">
        <v>65.003500000000003</v>
      </c>
      <c r="E783" s="101">
        <v>44.16</v>
      </c>
      <c r="F783" s="101">
        <v>-11.88</v>
      </c>
      <c r="G783" s="101">
        <v>20</v>
      </c>
      <c r="H783" s="101">
        <v>3.47</v>
      </c>
      <c r="I783" s="103">
        <f t="shared" si="361"/>
        <v>12.55</v>
      </c>
      <c r="J783" s="103">
        <f t="shared" si="362"/>
        <v>84.57</v>
      </c>
      <c r="K783" s="290">
        <f t="shared" ref="K783" si="365">(J784+J783)/2</f>
        <v>84.57</v>
      </c>
      <c r="L783" s="299">
        <f t="shared" ref="L783" si="366">(J783-J784)*100/K783</f>
        <v>1.18245240628957E-2</v>
      </c>
    </row>
    <row r="784" spans="1:14">
      <c r="C784" s="299"/>
      <c r="D784" s="101">
        <v>65.003100000000003</v>
      </c>
      <c r="E784" s="101">
        <v>44.15</v>
      </c>
      <c r="F784" s="101">
        <v>-11.88</v>
      </c>
      <c r="G784" s="101">
        <v>20</v>
      </c>
      <c r="H784" s="101">
        <v>3.47</v>
      </c>
      <c r="I784" s="103">
        <f t="shared" si="361"/>
        <v>12.55</v>
      </c>
      <c r="J784" s="103">
        <f t="shared" si="362"/>
        <v>84.56</v>
      </c>
      <c r="K784" s="290"/>
      <c r="L784" s="299"/>
    </row>
    <row r="785" spans="1:15">
      <c r="C785" s="299" t="s">
        <v>1078</v>
      </c>
      <c r="D785" s="101">
        <v>65.005200000000002</v>
      </c>
      <c r="E785" s="101">
        <v>44.52</v>
      </c>
      <c r="F785" s="101">
        <v>-12.01</v>
      </c>
      <c r="G785" s="101">
        <v>20</v>
      </c>
      <c r="H785" s="101">
        <v>4.2699999999999996</v>
      </c>
      <c r="I785" s="103">
        <f t="shared" si="361"/>
        <v>12.44</v>
      </c>
      <c r="J785" s="103">
        <f t="shared" si="362"/>
        <v>85.32</v>
      </c>
      <c r="K785" s="290">
        <f t="shared" ref="K785" si="367">(J786+J785)/2</f>
        <v>85.34</v>
      </c>
      <c r="L785" s="299">
        <f t="shared" ref="L785" si="368">(J785-J786)*100/K785</f>
        <v>-3.5153503632530003E-2</v>
      </c>
    </row>
    <row r="786" spans="1:15">
      <c r="C786" s="299"/>
      <c r="D786" s="101">
        <v>65.005899999999997</v>
      </c>
      <c r="E786" s="101">
        <v>44.52</v>
      </c>
      <c r="F786" s="101">
        <v>-12.03</v>
      </c>
      <c r="G786" s="101">
        <v>20</v>
      </c>
      <c r="H786" s="101">
        <v>4.2699999999999996</v>
      </c>
      <c r="I786" s="103">
        <f t="shared" si="361"/>
        <v>12.44</v>
      </c>
      <c r="J786" s="103">
        <f t="shared" si="362"/>
        <v>85.35</v>
      </c>
      <c r="K786" s="290"/>
      <c r="L786" s="299"/>
    </row>
    <row r="787" spans="1:15">
      <c r="C787" s="299" t="s">
        <v>1079</v>
      </c>
      <c r="D787" s="101">
        <v>65.006200000000007</v>
      </c>
      <c r="E787" s="101">
        <v>44.43</v>
      </c>
      <c r="F787" s="101">
        <v>-11.92</v>
      </c>
      <c r="G787" s="101">
        <v>20</v>
      </c>
      <c r="H787" s="101">
        <v>4.3499999999999996</v>
      </c>
      <c r="I787" s="103">
        <f t="shared" si="361"/>
        <v>12.43</v>
      </c>
      <c r="J787" s="103">
        <f t="shared" si="362"/>
        <v>85.05</v>
      </c>
      <c r="K787" s="290">
        <f t="shared" ref="K787" si="369">(J788+J787)/2</f>
        <v>85.05</v>
      </c>
      <c r="L787" s="299">
        <f t="shared" ref="L787" si="370">(J787-J788)*100/K787</f>
        <v>0</v>
      </c>
      <c r="O787" s="101">
        <v>10.67</v>
      </c>
    </row>
    <row r="788" spans="1:15">
      <c r="C788" s="299"/>
      <c r="D788" s="101">
        <v>65.004900000000006</v>
      </c>
      <c r="E788" s="101">
        <v>44.42</v>
      </c>
      <c r="F788" s="101">
        <v>-11.93</v>
      </c>
      <c r="G788" s="101">
        <v>20</v>
      </c>
      <c r="H788" s="101">
        <v>4.3499999999999996</v>
      </c>
      <c r="I788" s="103">
        <f t="shared" si="361"/>
        <v>12.43</v>
      </c>
      <c r="J788" s="103">
        <f t="shared" si="362"/>
        <v>85.05</v>
      </c>
      <c r="K788" s="290"/>
      <c r="L788" s="299"/>
      <c r="O788" s="101">
        <v>9.6</v>
      </c>
    </row>
    <row r="789" spans="1:15">
      <c r="C789" s="299" t="s">
        <v>1080</v>
      </c>
      <c r="D789" s="101">
        <v>65.002799999999993</v>
      </c>
      <c r="E789" s="101">
        <v>43.84</v>
      </c>
      <c r="F789" s="101">
        <v>-11.71</v>
      </c>
      <c r="G789" s="101">
        <v>20</v>
      </c>
      <c r="H789" s="101">
        <v>4.09</v>
      </c>
      <c r="I789" s="103">
        <f t="shared" si="361"/>
        <v>12.47</v>
      </c>
      <c r="J789" s="103">
        <f t="shared" si="362"/>
        <v>83.84</v>
      </c>
      <c r="K789" s="290">
        <f t="shared" ref="K789" si="371">(J790+J789)/2</f>
        <v>83.86</v>
      </c>
      <c r="L789" s="299">
        <f t="shared" ref="L789" si="372">(J789-J790)*100/K789</f>
        <v>-3.5773908895779999E-2</v>
      </c>
      <c r="O789" s="101">
        <v>7.94</v>
      </c>
    </row>
    <row r="790" spans="1:15">
      <c r="C790" s="299"/>
      <c r="D790" s="101">
        <v>65.006100000000004</v>
      </c>
      <c r="E790" s="101">
        <v>43.85</v>
      </c>
      <c r="F790" s="101">
        <v>-11.72</v>
      </c>
      <c r="G790" s="101">
        <v>20</v>
      </c>
      <c r="H790" s="101">
        <v>4.09</v>
      </c>
      <c r="I790" s="103">
        <f t="shared" si="361"/>
        <v>12.47</v>
      </c>
      <c r="J790" s="103">
        <f t="shared" si="362"/>
        <v>83.87</v>
      </c>
      <c r="K790" s="290"/>
      <c r="L790" s="299"/>
      <c r="O790" s="101">
        <v>8.89</v>
      </c>
    </row>
    <row r="791" spans="1:15">
      <c r="C791" s="299" t="s">
        <v>1081</v>
      </c>
      <c r="D791" s="101">
        <v>65.000500000000002</v>
      </c>
      <c r="E791" s="101">
        <v>42.89</v>
      </c>
      <c r="F791" s="101">
        <v>-10.15</v>
      </c>
      <c r="G791" s="101">
        <v>20</v>
      </c>
      <c r="H791" s="101">
        <v>6.39</v>
      </c>
      <c r="I791" s="103">
        <f t="shared" si="361"/>
        <v>12.17</v>
      </c>
      <c r="J791" s="103">
        <f t="shared" si="362"/>
        <v>80.06</v>
      </c>
      <c r="K791" s="290">
        <f t="shared" ref="K791" si="373">(J792+J791)/2</f>
        <v>80.069999999999993</v>
      </c>
      <c r="L791" s="299">
        <f t="shared" ref="L791" si="374">(J791-J792)*100/K791</f>
        <v>-2.49781441238866E-2</v>
      </c>
      <c r="O791" s="101">
        <v>10.99</v>
      </c>
    </row>
    <row r="792" spans="1:15">
      <c r="C792" s="299"/>
      <c r="D792" s="101">
        <v>65.001900000000006</v>
      </c>
      <c r="E792" s="101">
        <v>42.88</v>
      </c>
      <c r="F792" s="101">
        <v>-10.17</v>
      </c>
      <c r="G792" s="101">
        <v>20</v>
      </c>
      <c r="H792" s="101">
        <v>6.39</v>
      </c>
      <c r="I792" s="103">
        <f t="shared" si="361"/>
        <v>12.17</v>
      </c>
      <c r="J792" s="103">
        <f t="shared" si="362"/>
        <v>80.08</v>
      </c>
      <c r="K792" s="290"/>
      <c r="L792" s="299"/>
      <c r="O792" s="101">
        <v>11.54</v>
      </c>
    </row>
    <row r="793" spans="1:15">
      <c r="C793" s="299" t="s">
        <v>1082</v>
      </c>
      <c r="D793" s="101">
        <v>65.004199999999997</v>
      </c>
      <c r="E793" s="101">
        <v>44.19</v>
      </c>
      <c r="F793" s="101">
        <v>-11.32</v>
      </c>
      <c r="G793" s="101">
        <v>20</v>
      </c>
      <c r="H793" s="101">
        <v>2.72</v>
      </c>
      <c r="I793" s="103">
        <f t="shared" si="361"/>
        <v>12.65</v>
      </c>
      <c r="J793" s="103">
        <f t="shared" si="362"/>
        <v>83.77</v>
      </c>
      <c r="K793" s="290">
        <f t="shared" ref="K793" si="375">(J794+J793)/2</f>
        <v>83.76</v>
      </c>
      <c r="L793" s="299">
        <f t="shared" ref="L793" si="376">(J793-J794)*100/K793</f>
        <v>2.3877745940778398E-2</v>
      </c>
    </row>
    <row r="794" spans="1:15">
      <c r="C794" s="299"/>
      <c r="D794" s="101">
        <v>65.003299999999996</v>
      </c>
      <c r="E794" s="101">
        <v>44.18</v>
      </c>
      <c r="F794" s="101">
        <v>-11.32</v>
      </c>
      <c r="G794" s="101">
        <v>20</v>
      </c>
      <c r="H794" s="101">
        <v>2.72</v>
      </c>
      <c r="I794" s="103">
        <f t="shared" si="361"/>
        <v>12.65</v>
      </c>
      <c r="J794" s="103">
        <f t="shared" si="362"/>
        <v>83.75</v>
      </c>
      <c r="K794" s="290"/>
      <c r="L794" s="299"/>
    </row>
    <row r="795" spans="1:15">
      <c r="A795" s="101">
        <v>7.15</v>
      </c>
      <c r="C795" s="299" t="s">
        <v>968</v>
      </c>
      <c r="D795" s="101">
        <v>65.001800000000003</v>
      </c>
      <c r="E795" s="101">
        <v>48.92</v>
      </c>
      <c r="F795" s="101">
        <v>-14.56</v>
      </c>
      <c r="G795" s="101">
        <v>20</v>
      </c>
      <c r="H795" s="101">
        <v>1.28</v>
      </c>
      <c r="I795" s="103">
        <f t="shared" si="361"/>
        <v>12.83</v>
      </c>
      <c r="J795" s="103">
        <f t="shared" si="362"/>
        <v>95.79</v>
      </c>
      <c r="K795" s="290">
        <f t="shared" ref="K795" si="377">(J796+J795)/2</f>
        <v>95.8</v>
      </c>
      <c r="L795" s="299">
        <f t="shared" ref="L795" si="378">(J795-J796)*100/K795</f>
        <v>-1.0438413361159599E-2</v>
      </c>
    </row>
    <row r="796" spans="1:15">
      <c r="C796" s="299"/>
      <c r="D796" s="101">
        <v>65.002399999999994</v>
      </c>
      <c r="E796" s="101">
        <v>48.93</v>
      </c>
      <c r="F796" s="101">
        <v>-14.56</v>
      </c>
      <c r="G796" s="101">
        <v>20</v>
      </c>
      <c r="H796" s="101">
        <v>1.28</v>
      </c>
      <c r="I796" s="103">
        <f t="shared" si="361"/>
        <v>12.83</v>
      </c>
      <c r="J796" s="103">
        <f t="shared" si="362"/>
        <v>95.8</v>
      </c>
      <c r="K796" s="290"/>
      <c r="L796" s="299"/>
    </row>
    <row r="797" spans="1:15">
      <c r="A797" s="101">
        <v>7.17</v>
      </c>
      <c r="C797" s="299" t="s">
        <v>969</v>
      </c>
      <c r="D797" s="101">
        <v>65.002300000000005</v>
      </c>
      <c r="E797" s="101">
        <v>48.89</v>
      </c>
      <c r="F797" s="101">
        <v>-14.62</v>
      </c>
      <c r="G797" s="101">
        <v>20</v>
      </c>
      <c r="H797" s="101">
        <v>1.1299999999999999</v>
      </c>
      <c r="I797" s="103">
        <f t="shared" ref="I797:I802" si="379">13*(100-H797)/100</f>
        <v>12.85</v>
      </c>
      <c r="J797" s="103">
        <f t="shared" ref="J797:J800" si="380">200*(E797-F797)/(132.56-0.0794*(13-I797)-0.53*(G797-20))</f>
        <v>95.83</v>
      </c>
      <c r="K797" s="290">
        <f t="shared" ref="K797" si="381">(J798+J797)/2</f>
        <v>95.85</v>
      </c>
      <c r="L797" s="299">
        <f t="shared" ref="L797" si="382">(J797-J798)*100/K797</f>
        <v>-3.1298904538342297E-2</v>
      </c>
    </row>
    <row r="798" spans="1:15">
      <c r="C798" s="299"/>
      <c r="D798" s="101">
        <v>65.001900000000006</v>
      </c>
      <c r="E798" s="101">
        <v>48.9</v>
      </c>
      <c r="F798" s="101">
        <v>-14.63</v>
      </c>
      <c r="G798" s="101">
        <v>20</v>
      </c>
      <c r="H798" s="101">
        <v>1.1299999999999999</v>
      </c>
      <c r="I798" s="103">
        <f t="shared" si="379"/>
        <v>12.85</v>
      </c>
      <c r="J798" s="103">
        <f t="shared" si="380"/>
        <v>95.86</v>
      </c>
      <c r="K798" s="290"/>
      <c r="L798" s="299"/>
    </row>
    <row r="799" spans="1:15">
      <c r="C799" s="299" t="s">
        <v>1083</v>
      </c>
      <c r="D799" s="101">
        <v>65.004900000000006</v>
      </c>
      <c r="E799" s="101">
        <v>44.01</v>
      </c>
      <c r="F799" s="101">
        <v>-11.08</v>
      </c>
      <c r="G799" s="101">
        <v>20</v>
      </c>
      <c r="H799" s="101">
        <v>3.87</v>
      </c>
      <c r="I799" s="103">
        <f t="shared" si="379"/>
        <v>12.5</v>
      </c>
      <c r="J799" s="103">
        <f t="shared" si="380"/>
        <v>83.14</v>
      </c>
      <c r="K799" s="290">
        <f t="shared" ref="K799" si="383">(J800+J799)/2</f>
        <v>83.16</v>
      </c>
      <c r="L799" s="299">
        <f t="shared" ref="L799" si="384">(J799-J800)*100/K799</f>
        <v>-3.6075036075037398E-2</v>
      </c>
    </row>
    <row r="800" spans="1:15">
      <c r="C800" s="299"/>
      <c r="D800" s="101">
        <v>65.001099999999994</v>
      </c>
      <c r="E800" s="101">
        <v>44.02</v>
      </c>
      <c r="F800" s="101">
        <v>-11.09</v>
      </c>
      <c r="G800" s="101">
        <v>20</v>
      </c>
      <c r="H800" s="101">
        <v>3.87</v>
      </c>
      <c r="I800" s="103">
        <f t="shared" si="379"/>
        <v>12.5</v>
      </c>
      <c r="J800" s="103">
        <f t="shared" si="380"/>
        <v>83.17</v>
      </c>
      <c r="K800" s="290"/>
      <c r="L800" s="299"/>
    </row>
    <row r="801" spans="1:14">
      <c r="A801" s="101">
        <v>7.21</v>
      </c>
      <c r="C801" s="299" t="s">
        <v>1084</v>
      </c>
      <c r="D801" s="101">
        <v>65.003200000000007</v>
      </c>
      <c r="E801" s="101">
        <v>44.58</v>
      </c>
      <c r="F801" s="101">
        <v>-11.92</v>
      </c>
      <c r="G801" s="101">
        <v>20</v>
      </c>
      <c r="H801" s="101">
        <v>3.58</v>
      </c>
      <c r="I801" s="103">
        <f t="shared" si="379"/>
        <v>12.53</v>
      </c>
      <c r="J801" s="103">
        <f t="shared" ref="J801:J804" si="385">200*(E801-F801)/(132.56-0.0794*(13-I801)-0.53*(G801-20))</f>
        <v>85.27</v>
      </c>
      <c r="K801" s="290">
        <f t="shared" ref="K801" si="386">(J802+J801)/2</f>
        <v>85.26</v>
      </c>
      <c r="L801" s="299">
        <f t="shared" ref="L801" si="387">(J801-J802)*100/K801</f>
        <v>2.34576589256346E-2</v>
      </c>
    </row>
    <row r="802" spans="1:14">
      <c r="C802" s="299"/>
      <c r="D802" s="101">
        <v>65.001800000000003</v>
      </c>
      <c r="E802" s="101">
        <v>44.58</v>
      </c>
      <c r="F802" s="101">
        <v>-11.91</v>
      </c>
      <c r="G802" s="101">
        <v>20</v>
      </c>
      <c r="H802" s="101">
        <v>3.58</v>
      </c>
      <c r="I802" s="103">
        <f t="shared" si="379"/>
        <v>12.53</v>
      </c>
      <c r="J802" s="103">
        <f t="shared" si="385"/>
        <v>85.25</v>
      </c>
      <c r="K802" s="290"/>
      <c r="L802" s="299"/>
    </row>
    <row r="803" spans="1:14">
      <c r="A803" s="101">
        <v>7.22</v>
      </c>
      <c r="C803" s="299" t="s">
        <v>970</v>
      </c>
      <c r="D803" s="101">
        <v>65.003900000000002</v>
      </c>
      <c r="E803" s="101">
        <v>48.92</v>
      </c>
      <c r="F803" s="101">
        <v>-14.71</v>
      </c>
      <c r="G803" s="101">
        <v>20</v>
      </c>
      <c r="H803" s="101">
        <v>1.37</v>
      </c>
      <c r="I803" s="103">
        <f t="shared" ref="I803:I806" si="388">13*(100-H803)/100</f>
        <v>12.82</v>
      </c>
      <c r="J803" s="103">
        <f t="shared" si="385"/>
        <v>96.01</v>
      </c>
      <c r="K803" s="290">
        <f t="shared" ref="K803" si="389">(J804+J803)/2</f>
        <v>96.01</v>
      </c>
      <c r="L803" s="299">
        <f t="shared" ref="L803" si="390">(J803-J804)*100/K803</f>
        <v>0</v>
      </c>
    </row>
    <row r="804" spans="1:14">
      <c r="C804" s="299"/>
      <c r="D804" s="101">
        <v>65.002399999999994</v>
      </c>
      <c r="E804" s="101">
        <v>48.91</v>
      </c>
      <c r="F804" s="101">
        <v>-14.72</v>
      </c>
      <c r="G804" s="101">
        <v>20</v>
      </c>
      <c r="H804" s="101">
        <v>1.37</v>
      </c>
      <c r="I804" s="103">
        <f t="shared" si="388"/>
        <v>12.82</v>
      </c>
      <c r="J804" s="103">
        <f t="shared" si="385"/>
        <v>96.01</v>
      </c>
      <c r="K804" s="290"/>
      <c r="L804" s="299"/>
    </row>
    <row r="805" spans="1:14">
      <c r="C805" s="299" t="s">
        <v>1085</v>
      </c>
      <c r="D805" s="101">
        <v>65.001800000000003</v>
      </c>
      <c r="E805" s="101">
        <v>42.74</v>
      </c>
      <c r="F805" s="101">
        <v>-10.220000000000001</v>
      </c>
      <c r="G805" s="101">
        <v>20</v>
      </c>
      <c r="H805" s="101">
        <v>5.12</v>
      </c>
      <c r="I805" s="103">
        <f t="shared" si="388"/>
        <v>12.33</v>
      </c>
      <c r="J805" s="103">
        <f t="shared" ref="J805:J806" si="391">200*(E805-F805)/(132.56-0.0794*(13-I805)-0.53*(G805-20))</f>
        <v>79.94</v>
      </c>
      <c r="K805" s="290">
        <f t="shared" ref="K805" si="392">(J806+J805)/2</f>
        <v>79.95</v>
      </c>
      <c r="L805" s="299">
        <f t="shared" ref="L805" si="393">(J805-J806)*100/K805</f>
        <v>-1.25078173858726E-2</v>
      </c>
    </row>
    <row r="806" spans="1:14">
      <c r="C806" s="299"/>
      <c r="D806" s="101">
        <v>65.004499999999993</v>
      </c>
      <c r="E806" s="101">
        <v>42.75</v>
      </c>
      <c r="F806" s="101">
        <v>-10.220000000000001</v>
      </c>
      <c r="G806" s="101">
        <v>20</v>
      </c>
      <c r="H806" s="101">
        <v>5.12</v>
      </c>
      <c r="I806" s="103">
        <f t="shared" si="388"/>
        <v>12.33</v>
      </c>
      <c r="J806" s="103">
        <f t="shared" si="391"/>
        <v>79.95</v>
      </c>
      <c r="K806" s="290"/>
      <c r="L806" s="299"/>
    </row>
    <row r="807" spans="1:14">
      <c r="C807" s="299"/>
      <c r="D807" s="101">
        <v>65.002099999999999</v>
      </c>
      <c r="E807" s="101">
        <v>48.91</v>
      </c>
      <c r="F807" s="101">
        <v>-14.98</v>
      </c>
      <c r="G807" s="101">
        <v>20</v>
      </c>
      <c r="H807" s="101">
        <v>0.20100000000000001</v>
      </c>
      <c r="I807" s="103">
        <f t="shared" ref="I807:I810" si="394">13*(100-H807)/100</f>
        <v>12.97</v>
      </c>
      <c r="J807" s="103">
        <f t="shared" ref="J807:J808" si="395">200*(E807-F807)/(132.56-0.0794*(13-I807)-0.53*(G807-20))</f>
        <v>96.4</v>
      </c>
      <c r="K807" s="290">
        <f t="shared" ref="K807" si="396">(J808+J807)/2</f>
        <v>96.39</v>
      </c>
      <c r="L807" s="299">
        <f t="shared" ref="L807" si="397">(J807-J808)*100/K807</f>
        <v>3.1123560535326399E-2</v>
      </c>
    </row>
    <row r="808" spans="1:14">
      <c r="C808" s="299"/>
      <c r="D808" s="101">
        <v>65.003600000000006</v>
      </c>
      <c r="E808" s="101">
        <v>48.9</v>
      </c>
      <c r="F808" s="101">
        <v>-14.97</v>
      </c>
      <c r="G808" s="101">
        <v>20</v>
      </c>
      <c r="H808" s="101">
        <v>0.20100000000000001</v>
      </c>
      <c r="I808" s="103">
        <f t="shared" si="394"/>
        <v>12.97</v>
      </c>
      <c r="J808" s="103">
        <f t="shared" si="395"/>
        <v>96.37</v>
      </c>
      <c r="K808" s="290"/>
      <c r="L808" s="299"/>
    </row>
    <row r="809" spans="1:14">
      <c r="A809" s="101">
        <v>8.8000000000000007</v>
      </c>
      <c r="C809" s="299" t="s">
        <v>1086</v>
      </c>
      <c r="D809" s="101">
        <v>65.001900000000006</v>
      </c>
      <c r="E809" s="101">
        <v>44.32</v>
      </c>
      <c r="F809" s="101">
        <v>-11.49</v>
      </c>
      <c r="G809" s="101">
        <v>20</v>
      </c>
      <c r="H809" s="101">
        <v>3.83</v>
      </c>
      <c r="I809" s="103">
        <f t="shared" si="394"/>
        <v>12.5</v>
      </c>
      <c r="J809" s="103">
        <f t="shared" ref="J809:J810" si="398">200*(E809-F809)/(132.56-0.0794*(13-I809)-0.53*(G809-20))</f>
        <v>84.23</v>
      </c>
      <c r="K809" s="290">
        <f t="shared" ref="K809" si="399">(J810+J809)/2</f>
        <v>84.25</v>
      </c>
      <c r="L809" s="299">
        <f t="shared" ref="L809" si="400">(J809-J810)*100/K809</f>
        <v>-4.7477744807112199E-2</v>
      </c>
    </row>
    <row r="810" spans="1:14">
      <c r="C810" s="299"/>
      <c r="D810" s="101">
        <v>65.002200000000002</v>
      </c>
      <c r="E810" s="101">
        <v>44.35</v>
      </c>
      <c r="F810" s="101">
        <v>-11.49</v>
      </c>
      <c r="G810" s="101">
        <v>20</v>
      </c>
      <c r="H810" s="101">
        <v>3.83</v>
      </c>
      <c r="I810" s="103">
        <f t="shared" si="394"/>
        <v>12.5</v>
      </c>
      <c r="J810" s="103">
        <f t="shared" si="398"/>
        <v>84.27</v>
      </c>
      <c r="K810" s="290"/>
      <c r="L810" s="299"/>
    </row>
    <row r="811" spans="1:14">
      <c r="A811" s="101">
        <v>9.11</v>
      </c>
      <c r="C811" s="299" t="s">
        <v>1087</v>
      </c>
      <c r="D811" s="101">
        <v>65.003200000000007</v>
      </c>
      <c r="E811" s="101">
        <v>46.32</v>
      </c>
      <c r="F811" s="101">
        <v>-13.68</v>
      </c>
      <c r="G811" s="101">
        <v>20</v>
      </c>
      <c r="H811" s="101">
        <v>5.6</v>
      </c>
      <c r="I811" s="103">
        <f t="shared" ref="I811:I814" si="401">13*(100-H811)/100</f>
        <v>12.27</v>
      </c>
      <c r="J811" s="103">
        <f t="shared" ref="J811:J814" si="402">200*(E811-F811)/(132.56-0.0794*(13-I811)-0.53*(G811-20))</f>
        <v>90.56</v>
      </c>
      <c r="K811" s="290">
        <f t="shared" ref="K811" si="403">(J812+J811)/2</f>
        <v>90.58</v>
      </c>
      <c r="L811" s="299">
        <f t="shared" ref="L811" si="404">(J811-J812)*100/K811</f>
        <v>-3.3119894016340398E-2</v>
      </c>
    </row>
    <row r="812" spans="1:14">
      <c r="C812" s="299"/>
      <c r="D812" s="101">
        <v>65.001800000000003</v>
      </c>
      <c r="E812" s="101">
        <v>46.33</v>
      </c>
      <c r="F812" s="101">
        <v>-13.69</v>
      </c>
      <c r="G812" s="101">
        <v>20</v>
      </c>
      <c r="H812" s="101">
        <v>5.6</v>
      </c>
      <c r="I812" s="103">
        <f t="shared" si="401"/>
        <v>12.27</v>
      </c>
      <c r="J812" s="103">
        <f t="shared" si="402"/>
        <v>90.59</v>
      </c>
      <c r="K812" s="290"/>
      <c r="L812" s="299"/>
    </row>
    <row r="813" spans="1:14">
      <c r="A813" s="101">
        <v>9.17</v>
      </c>
      <c r="C813" s="299" t="s">
        <v>971</v>
      </c>
      <c r="D813" s="101">
        <v>65.002399999999994</v>
      </c>
      <c r="E813" s="101">
        <v>46.65</v>
      </c>
      <c r="F813" s="101">
        <v>-15.01</v>
      </c>
      <c r="G813" s="101">
        <v>20</v>
      </c>
      <c r="H813" s="101">
        <v>1.31</v>
      </c>
      <c r="I813" s="103">
        <f t="shared" si="401"/>
        <v>12.83</v>
      </c>
      <c r="J813" s="103">
        <f t="shared" si="402"/>
        <v>93.04</v>
      </c>
      <c r="K813" s="290">
        <f t="shared" ref="K813" si="405">(J814+J813)/2</f>
        <v>93.05</v>
      </c>
      <c r="L813" s="299">
        <f t="shared" ref="L813" si="406">(J813-J814)*100/K813</f>
        <v>-1.07469102632895E-2</v>
      </c>
    </row>
    <row r="814" spans="1:14">
      <c r="C814" s="299"/>
      <c r="D814" s="101">
        <v>65.003200000000007</v>
      </c>
      <c r="E814" s="101">
        <v>46.66</v>
      </c>
      <c r="F814" s="101">
        <v>-15.01</v>
      </c>
      <c r="G814" s="101">
        <v>20</v>
      </c>
      <c r="H814" s="101">
        <v>1.31</v>
      </c>
      <c r="I814" s="103">
        <f t="shared" si="401"/>
        <v>12.83</v>
      </c>
      <c r="J814" s="103">
        <f t="shared" si="402"/>
        <v>93.05</v>
      </c>
      <c r="K814" s="290"/>
      <c r="L814" s="299"/>
    </row>
    <row r="815" spans="1:14">
      <c r="A815" s="101">
        <v>9.19</v>
      </c>
      <c r="C815" s="299" t="s">
        <v>1088</v>
      </c>
      <c r="D815" s="101">
        <v>65.004800000000003</v>
      </c>
      <c r="E815" s="101">
        <v>46.51</v>
      </c>
      <c r="F815" s="101">
        <v>-14.01</v>
      </c>
      <c r="G815" s="101">
        <v>20</v>
      </c>
      <c r="H815" s="101">
        <v>3.81</v>
      </c>
      <c r="I815" s="103">
        <f t="shared" ref="I815:I816" si="407">13*(100-H815)/100</f>
        <v>12.5</v>
      </c>
      <c r="J815" s="103">
        <f t="shared" ref="J815:J816" si="408">200*(E815-F815)/(132.56-0.0794*(13-I815)-0.53*(G815-20))</f>
        <v>91.34</v>
      </c>
      <c r="K815" s="290">
        <f t="shared" ref="K815" si="409">(J816+J815)/2</f>
        <v>91.33</v>
      </c>
      <c r="L815" s="299">
        <f t="shared" ref="L815" si="410">(J815-J816)*100/K815</f>
        <v>3.2847914157452203E-2</v>
      </c>
      <c r="N815" s="101">
        <v>92.32</v>
      </c>
    </row>
    <row r="816" spans="1:14">
      <c r="C816" s="299"/>
      <c r="D816" s="101">
        <v>65.003299999999996</v>
      </c>
      <c r="E816" s="101">
        <v>46.5</v>
      </c>
      <c r="F816" s="101">
        <v>-14</v>
      </c>
      <c r="G816" s="101">
        <v>20</v>
      </c>
      <c r="H816" s="101">
        <v>3.81</v>
      </c>
      <c r="I816" s="103">
        <f t="shared" si="407"/>
        <v>12.5</v>
      </c>
      <c r="J816" s="103">
        <f t="shared" si="408"/>
        <v>91.31</v>
      </c>
      <c r="K816" s="290"/>
      <c r="L816" s="299"/>
    </row>
    <row r="817" spans="1:14">
      <c r="C817" s="299" t="s">
        <v>1089</v>
      </c>
      <c r="D817" s="101">
        <v>65.001900000000006</v>
      </c>
      <c r="E817" s="101">
        <v>47.12</v>
      </c>
      <c r="F817" s="101">
        <v>-14.08</v>
      </c>
      <c r="G817" s="101">
        <v>20</v>
      </c>
      <c r="H817" s="101">
        <v>1.62</v>
      </c>
      <c r="I817" s="103">
        <f t="shared" ref="I817:I822" si="411">13*(100-H817)/100</f>
        <v>12.79</v>
      </c>
      <c r="J817" s="103">
        <f t="shared" ref="J817:J822" si="412">200*(E817-F817)/(132.56-0.0794*(13-I817)-0.53*(G817-20))</f>
        <v>92.35</v>
      </c>
      <c r="K817" s="290">
        <f t="shared" ref="K817" si="413">(J818+J817)/2</f>
        <v>92.36</v>
      </c>
      <c r="L817" s="299">
        <f t="shared" ref="L817" si="414">(J817-J818)*100/K817</f>
        <v>-1.0827197921183499E-2</v>
      </c>
      <c r="N817" s="101">
        <v>94.52</v>
      </c>
    </row>
    <row r="818" spans="1:14">
      <c r="C818" s="299"/>
      <c r="D818" s="101">
        <v>65.001000000000005</v>
      </c>
      <c r="E818" s="101">
        <v>47.13</v>
      </c>
      <c r="F818" s="101">
        <v>-14.08</v>
      </c>
      <c r="G818" s="101">
        <v>20</v>
      </c>
      <c r="H818" s="101">
        <v>1.62</v>
      </c>
      <c r="I818" s="103">
        <f t="shared" si="411"/>
        <v>12.79</v>
      </c>
      <c r="J818" s="103">
        <f t="shared" si="412"/>
        <v>92.36</v>
      </c>
      <c r="K818" s="290"/>
      <c r="L818" s="299"/>
    </row>
    <row r="819" spans="1:14">
      <c r="C819" s="299" t="s">
        <v>1090</v>
      </c>
      <c r="D819" s="101">
        <v>65.002200000000002</v>
      </c>
      <c r="E819" s="101">
        <v>46.34</v>
      </c>
      <c r="F819" s="101">
        <v>-13.89</v>
      </c>
      <c r="G819" s="101">
        <v>20</v>
      </c>
      <c r="H819" s="101">
        <v>1.33</v>
      </c>
      <c r="I819" s="103">
        <f t="shared" si="411"/>
        <v>12.83</v>
      </c>
      <c r="J819" s="103">
        <f t="shared" si="412"/>
        <v>90.88</v>
      </c>
      <c r="K819" s="290">
        <f t="shared" ref="K819" si="415">(J820+J819)/2</f>
        <v>90.88</v>
      </c>
      <c r="L819" s="299">
        <f t="shared" ref="L819" si="416">(J819-J820)*100/K819</f>
        <v>0</v>
      </c>
      <c r="N819" s="101">
        <v>92.1</v>
      </c>
    </row>
    <row r="820" spans="1:14">
      <c r="C820" s="299"/>
      <c r="D820" s="101">
        <v>65.001800000000003</v>
      </c>
      <c r="E820" s="101">
        <v>46.35</v>
      </c>
      <c r="F820" s="101">
        <v>-13.88</v>
      </c>
      <c r="G820" s="101">
        <v>20</v>
      </c>
      <c r="H820" s="101">
        <v>1.33</v>
      </c>
      <c r="I820" s="103">
        <f t="shared" si="411"/>
        <v>12.83</v>
      </c>
      <c r="J820" s="103">
        <f t="shared" si="412"/>
        <v>90.88</v>
      </c>
      <c r="K820" s="290"/>
      <c r="L820" s="299"/>
    </row>
    <row r="821" spans="1:14">
      <c r="C821" s="299" t="s">
        <v>1091</v>
      </c>
      <c r="D821" s="101">
        <v>65.004099999999994</v>
      </c>
      <c r="E821" s="101">
        <v>46.19</v>
      </c>
      <c r="F821" s="101">
        <v>-13.98</v>
      </c>
      <c r="G821" s="101">
        <v>20</v>
      </c>
      <c r="H821" s="101">
        <v>3.35</v>
      </c>
      <c r="I821" s="103">
        <f t="shared" si="411"/>
        <v>12.56</v>
      </c>
      <c r="J821" s="103">
        <f t="shared" si="412"/>
        <v>90.81</v>
      </c>
      <c r="K821" s="290">
        <f t="shared" ref="K821" si="417">(J822+J821)/2</f>
        <v>90.8</v>
      </c>
      <c r="L821" s="318">
        <f t="shared" ref="L821:L837" si="418">(J821-J822)*100/K821</f>
        <v>2.1999999999999999E-2</v>
      </c>
      <c r="N821" s="101">
        <v>92.2</v>
      </c>
    </row>
    <row r="822" spans="1:14">
      <c r="C822" s="299"/>
      <c r="D822" s="101">
        <v>65.007199999999997</v>
      </c>
      <c r="E822" s="101">
        <v>46.19</v>
      </c>
      <c r="F822" s="101">
        <v>-13.97</v>
      </c>
      <c r="G822" s="101">
        <v>20</v>
      </c>
      <c r="H822" s="101">
        <v>3.35</v>
      </c>
      <c r="I822" s="103">
        <f t="shared" si="411"/>
        <v>12.56</v>
      </c>
      <c r="J822" s="103">
        <f t="shared" si="412"/>
        <v>90.79</v>
      </c>
      <c r="K822" s="290"/>
      <c r="L822" s="318"/>
    </row>
    <row r="823" spans="1:14">
      <c r="A823" s="101">
        <v>10.11</v>
      </c>
      <c r="C823" s="299" t="s">
        <v>775</v>
      </c>
      <c r="D823" s="101">
        <v>65.003200000000007</v>
      </c>
      <c r="E823" s="101">
        <v>4.33</v>
      </c>
      <c r="F823" s="101">
        <v>-2.46</v>
      </c>
      <c r="G823" s="101">
        <v>20</v>
      </c>
      <c r="H823" s="101">
        <v>10.5</v>
      </c>
      <c r="I823" s="103">
        <f t="shared" ref="I823:I828" si="419">13*(100-H823)/100</f>
        <v>11.64</v>
      </c>
      <c r="J823" s="103">
        <f t="shared" ref="J823:J828" si="420">200*(E823-F823)/(132.56-0.0794*(13-I823)-0.53*(G823-20))</f>
        <v>10.25</v>
      </c>
      <c r="K823" s="290">
        <f t="shared" ref="K823" si="421">(J824+J823)/2</f>
        <v>10.25</v>
      </c>
      <c r="L823" s="318">
        <f t="shared" si="418"/>
        <v>0</v>
      </c>
    </row>
    <row r="824" spans="1:14">
      <c r="C824" s="299"/>
      <c r="D824" s="101">
        <v>65.001900000000006</v>
      </c>
      <c r="E824" s="101">
        <v>4.33</v>
      </c>
      <c r="F824" s="101">
        <v>-2.46</v>
      </c>
      <c r="G824" s="101">
        <v>20</v>
      </c>
      <c r="H824" s="101">
        <v>10.5</v>
      </c>
      <c r="I824" s="103">
        <f t="shared" si="419"/>
        <v>11.64</v>
      </c>
      <c r="J824" s="103">
        <f t="shared" si="420"/>
        <v>10.25</v>
      </c>
      <c r="K824" s="290"/>
      <c r="L824" s="318"/>
    </row>
    <row r="825" spans="1:14">
      <c r="C825" s="299" t="s">
        <v>1093</v>
      </c>
      <c r="D825" s="101">
        <v>65.004499999999993</v>
      </c>
      <c r="E825" s="101">
        <v>45.32</v>
      </c>
      <c r="F825" s="101">
        <v>-12.02</v>
      </c>
      <c r="G825" s="101">
        <v>20</v>
      </c>
      <c r="H825" s="101">
        <v>4.8600000000000003</v>
      </c>
      <c r="I825" s="103">
        <f t="shared" si="419"/>
        <v>12.37</v>
      </c>
      <c r="J825" s="103">
        <f t="shared" si="420"/>
        <v>86.54</v>
      </c>
      <c r="K825" s="290">
        <f t="shared" ref="K825" si="422">(J826+J825)/2</f>
        <v>86.56</v>
      </c>
      <c r="L825" s="318">
        <f t="shared" si="418"/>
        <v>-3.5000000000000003E-2</v>
      </c>
    </row>
    <row r="826" spans="1:14">
      <c r="C826" s="299"/>
      <c r="D826" s="101">
        <v>65.002200000000002</v>
      </c>
      <c r="E826" s="101">
        <v>45.35</v>
      </c>
      <c r="F826" s="101">
        <v>-12.01</v>
      </c>
      <c r="G826" s="101">
        <v>20</v>
      </c>
      <c r="H826" s="101">
        <v>4.8600000000000003</v>
      </c>
      <c r="I826" s="103">
        <f t="shared" si="419"/>
        <v>12.37</v>
      </c>
      <c r="J826" s="103">
        <f t="shared" si="420"/>
        <v>86.57</v>
      </c>
      <c r="K826" s="290"/>
      <c r="L826" s="318"/>
    </row>
    <row r="827" spans="1:14">
      <c r="C827" s="299" t="s">
        <v>1094</v>
      </c>
      <c r="D827" s="101">
        <v>65.001499999999993</v>
      </c>
      <c r="E827" s="101">
        <v>39.89</v>
      </c>
      <c r="F827" s="101">
        <v>-8.2200000000000006</v>
      </c>
      <c r="G827" s="101">
        <v>20</v>
      </c>
      <c r="H827" s="101">
        <v>3.21</v>
      </c>
      <c r="I827" s="103">
        <f t="shared" si="419"/>
        <v>12.58</v>
      </c>
      <c r="J827" s="103">
        <f t="shared" si="420"/>
        <v>72.599999999999994</v>
      </c>
      <c r="K827" s="290">
        <f t="shared" ref="K827" si="423">(J828+J827)/2</f>
        <v>72.61</v>
      </c>
      <c r="L827" s="318">
        <f t="shared" si="418"/>
        <v>-2.8000000000000001E-2</v>
      </c>
    </row>
    <row r="828" spans="1:14">
      <c r="C828" s="299"/>
      <c r="D828" s="101">
        <v>65.004099999999994</v>
      </c>
      <c r="E828" s="101">
        <v>39.9</v>
      </c>
      <c r="F828" s="101">
        <v>-8.2200000000000006</v>
      </c>
      <c r="G828" s="101">
        <v>20</v>
      </c>
      <c r="H828" s="101">
        <v>3.21</v>
      </c>
      <c r="I828" s="103">
        <f t="shared" si="419"/>
        <v>12.58</v>
      </c>
      <c r="J828" s="103">
        <f t="shared" si="420"/>
        <v>72.62</v>
      </c>
      <c r="K828" s="290"/>
      <c r="L828" s="318"/>
    </row>
    <row r="829" spans="1:14">
      <c r="A829" s="101">
        <v>10.130000000000001</v>
      </c>
      <c r="C829" s="299" t="s">
        <v>1095</v>
      </c>
      <c r="D829" s="101">
        <v>65.003200000000007</v>
      </c>
      <c r="E829" s="101">
        <v>20.350000000000001</v>
      </c>
      <c r="F829" s="101">
        <v>-8.2200000000000006</v>
      </c>
      <c r="G829" s="101">
        <v>20</v>
      </c>
      <c r="H829" s="101">
        <v>41.6</v>
      </c>
      <c r="I829" s="103">
        <f t="shared" ref="I829:I832" si="424">13*(100-H829)/100</f>
        <v>7.59</v>
      </c>
      <c r="J829" s="103">
        <f t="shared" ref="J829:J832" si="425">200*(E829-F829)/(132.56-0.0794*(13-I829)-0.53*(G829-20))</f>
        <v>43.25</v>
      </c>
      <c r="K829" s="290">
        <f t="shared" ref="K829" si="426">(J830+J829)/2</f>
        <v>43.26</v>
      </c>
      <c r="L829" s="318">
        <f t="shared" si="418"/>
        <v>-2.3E-2</v>
      </c>
      <c r="N829" s="101">
        <v>49</v>
      </c>
    </row>
    <row r="830" spans="1:14">
      <c r="C830" s="299"/>
      <c r="D830" s="101">
        <v>65.002499999999998</v>
      </c>
      <c r="E830" s="101">
        <v>20.36</v>
      </c>
      <c r="F830" s="101">
        <v>-8.2200000000000006</v>
      </c>
      <c r="G830" s="101">
        <v>20</v>
      </c>
      <c r="H830" s="101">
        <v>41.6</v>
      </c>
      <c r="I830" s="103">
        <f t="shared" si="424"/>
        <v>7.59</v>
      </c>
      <c r="J830" s="103">
        <f t="shared" si="425"/>
        <v>43.26</v>
      </c>
      <c r="K830" s="290"/>
      <c r="L830" s="318"/>
    </row>
    <row r="831" spans="1:14">
      <c r="A831" s="101">
        <v>10.16</v>
      </c>
      <c r="C831" s="299" t="s">
        <v>1096</v>
      </c>
      <c r="D831" s="101">
        <v>65.002200000000002</v>
      </c>
      <c r="E831" s="101">
        <v>46.15</v>
      </c>
      <c r="F831" s="101">
        <v>-13.92</v>
      </c>
      <c r="G831" s="101">
        <v>20</v>
      </c>
      <c r="H831" s="101">
        <v>3.88</v>
      </c>
      <c r="I831" s="103">
        <f t="shared" si="424"/>
        <v>12.5</v>
      </c>
      <c r="J831" s="103">
        <f t="shared" si="425"/>
        <v>90.66</v>
      </c>
      <c r="K831" s="290">
        <f t="shared" ref="K831" si="427">(J832+J831)/2</f>
        <v>90.68</v>
      </c>
      <c r="L831" s="318">
        <f t="shared" si="418"/>
        <v>-3.3000000000000002E-2</v>
      </c>
    </row>
    <row r="832" spans="1:14">
      <c r="C832" s="299"/>
      <c r="D832" s="101">
        <v>65.001800000000003</v>
      </c>
      <c r="E832" s="101">
        <v>46.16</v>
      </c>
      <c r="F832" s="101">
        <v>-13.93</v>
      </c>
      <c r="G832" s="101">
        <v>20</v>
      </c>
      <c r="H832" s="101">
        <v>3.88</v>
      </c>
      <c r="I832" s="103">
        <f t="shared" si="424"/>
        <v>12.5</v>
      </c>
      <c r="J832" s="103">
        <f t="shared" si="425"/>
        <v>90.69</v>
      </c>
      <c r="K832" s="290"/>
      <c r="L832" s="318"/>
    </row>
    <row r="833" spans="1:13">
      <c r="C833" s="299" t="s">
        <v>1236</v>
      </c>
      <c r="D833" s="101">
        <v>65.003200000000007</v>
      </c>
      <c r="E833" s="101">
        <v>47.32</v>
      </c>
      <c r="F833" s="101">
        <v>-13.95</v>
      </c>
      <c r="G833" s="101">
        <v>20</v>
      </c>
      <c r="H833" s="101">
        <v>2.5099999999999998</v>
      </c>
      <c r="I833" s="103">
        <f t="shared" ref="I833:I834" si="428">13*(100-H833)/100</f>
        <v>12.67</v>
      </c>
      <c r="J833" s="103">
        <f t="shared" ref="J833:J836" si="429">200*(E833-F833)/(132.56-0.0794*(13-I833)-0.53*(G833-20))</f>
        <v>92.46</v>
      </c>
      <c r="K833" s="290">
        <f t="shared" ref="K833" si="430">(J834+J833)/2</f>
        <v>92.47</v>
      </c>
      <c r="L833" s="318">
        <f t="shared" si="418"/>
        <v>-1.0999999999999999E-2</v>
      </c>
    </row>
    <row r="834" spans="1:13">
      <c r="C834" s="299"/>
      <c r="D834" s="101">
        <v>65.002799999999993</v>
      </c>
      <c r="E834" s="101">
        <v>47.31</v>
      </c>
      <c r="F834" s="101">
        <v>-13.97</v>
      </c>
      <c r="G834" s="101">
        <v>20</v>
      </c>
      <c r="H834" s="101">
        <v>2.5099999999999998</v>
      </c>
      <c r="I834" s="103">
        <f t="shared" si="428"/>
        <v>12.67</v>
      </c>
      <c r="J834" s="103">
        <f t="shared" si="429"/>
        <v>92.47</v>
      </c>
      <c r="K834" s="290"/>
      <c r="L834" s="318"/>
    </row>
    <row r="835" spans="1:13">
      <c r="A835" s="101">
        <v>10.210000000000001</v>
      </c>
      <c r="C835" s="299" t="s">
        <v>972</v>
      </c>
      <c r="D835" s="101">
        <v>65.001400000000004</v>
      </c>
      <c r="E835" s="101">
        <v>48.32</v>
      </c>
      <c r="F835" s="101">
        <v>-14.87</v>
      </c>
      <c r="G835" s="101">
        <v>20</v>
      </c>
      <c r="H835" s="101">
        <v>1.74</v>
      </c>
      <c r="I835" s="103">
        <f t="shared" ref="I835:I836" si="431">13*(100-H835)/100</f>
        <v>12.77</v>
      </c>
      <c r="J835" s="103">
        <f t="shared" si="429"/>
        <v>95.35</v>
      </c>
      <c r="K835" s="290">
        <f t="shared" ref="K835" si="432">(J836+J835)/2</f>
        <v>95.35</v>
      </c>
      <c r="L835" s="318">
        <f t="shared" si="418"/>
        <v>0</v>
      </c>
    </row>
    <row r="836" spans="1:13">
      <c r="C836" s="299"/>
      <c r="D836" s="101">
        <v>65.002799999999993</v>
      </c>
      <c r="E836" s="101">
        <v>48.33</v>
      </c>
      <c r="F836" s="101">
        <v>-14.86</v>
      </c>
      <c r="G836" s="101">
        <v>20</v>
      </c>
      <c r="H836" s="101">
        <v>1.74</v>
      </c>
      <c r="I836" s="103">
        <f t="shared" si="431"/>
        <v>12.77</v>
      </c>
      <c r="J836" s="103">
        <f t="shared" si="429"/>
        <v>95.35</v>
      </c>
      <c r="K836" s="290"/>
      <c r="L836" s="318"/>
    </row>
    <row r="837" spans="1:13">
      <c r="A837" s="101">
        <v>11.4</v>
      </c>
      <c r="C837" s="299" t="s">
        <v>1237</v>
      </c>
      <c r="D837" s="101">
        <v>65.002499999999998</v>
      </c>
      <c r="E837" s="101">
        <v>48.45</v>
      </c>
      <c r="F837" s="101">
        <v>-14.84</v>
      </c>
      <c r="G837" s="101">
        <v>20</v>
      </c>
      <c r="H837" s="101">
        <v>0.28000000000000003</v>
      </c>
      <c r="I837" s="103">
        <f t="shared" ref="I837:I842" si="433">13*(100-H837)/100</f>
        <v>12.96</v>
      </c>
      <c r="J837" s="103">
        <f t="shared" ref="J837:J842" si="434">200*(E837-F837)/(132.56-0.0794*(13-I837)-0.53*(G837-20))</f>
        <v>95.49</v>
      </c>
      <c r="K837" s="317">
        <f t="shared" ref="K837" si="435">(J838+J837)/2</f>
        <v>95.5</v>
      </c>
      <c r="L837" s="318">
        <f t="shared" si="418"/>
        <v>-3.1E-2</v>
      </c>
    </row>
    <row r="838" spans="1:13">
      <c r="C838" s="299"/>
      <c r="D838" s="101">
        <v>65.001900000000006</v>
      </c>
      <c r="E838" s="101">
        <v>48.46</v>
      </c>
      <c r="F838" s="101">
        <v>-14.85</v>
      </c>
      <c r="G838" s="101">
        <v>20</v>
      </c>
      <c r="H838" s="101">
        <v>0.28000000000000003</v>
      </c>
      <c r="I838" s="103">
        <f t="shared" si="433"/>
        <v>12.96</v>
      </c>
      <c r="J838" s="103">
        <f t="shared" si="434"/>
        <v>95.52</v>
      </c>
      <c r="K838" s="317"/>
      <c r="L838" s="318"/>
    </row>
    <row r="839" spans="1:13">
      <c r="A839" s="119">
        <v>11.1</v>
      </c>
      <c r="C839" s="299" t="s">
        <v>1238</v>
      </c>
      <c r="D839" s="101">
        <v>65.002899999999997</v>
      </c>
      <c r="E839" s="101">
        <v>47.42</v>
      </c>
      <c r="F839" s="101">
        <v>-12.95</v>
      </c>
      <c r="G839" s="101">
        <v>20</v>
      </c>
      <c r="H839" s="101">
        <v>4.97</v>
      </c>
      <c r="I839" s="103">
        <f t="shared" si="433"/>
        <v>12.35</v>
      </c>
      <c r="J839" s="103">
        <f t="shared" si="434"/>
        <v>91.12</v>
      </c>
      <c r="K839" s="317">
        <f t="shared" ref="K839" si="436">(J840+J839)/2</f>
        <v>91.1</v>
      </c>
      <c r="L839" s="318">
        <f t="shared" ref="L839" si="437">(J839-J840)*100/K839</f>
        <v>-1.0999999999999999E-2</v>
      </c>
    </row>
    <row r="840" spans="1:13">
      <c r="C840" s="299"/>
      <c r="D840" s="101">
        <v>65.004800000000003</v>
      </c>
      <c r="E840" s="101">
        <v>47.41</v>
      </c>
      <c r="F840" s="101">
        <v>-12.97</v>
      </c>
      <c r="G840" s="101">
        <v>20</v>
      </c>
      <c r="H840" s="101">
        <v>4.97</v>
      </c>
      <c r="I840" s="103">
        <f t="shared" si="433"/>
        <v>12.35</v>
      </c>
      <c r="J840" s="103">
        <f t="shared" si="434"/>
        <v>91.13</v>
      </c>
      <c r="K840" s="317"/>
      <c r="L840" s="318"/>
    </row>
    <row r="841" spans="1:13">
      <c r="A841" s="119">
        <v>11.17</v>
      </c>
      <c r="C841" s="299" t="s">
        <v>1239</v>
      </c>
      <c r="D841" s="101">
        <v>65.003200000000007</v>
      </c>
      <c r="E841" s="101">
        <v>15.01</v>
      </c>
      <c r="F841" s="101">
        <v>-4.32</v>
      </c>
      <c r="G841" s="101">
        <v>20</v>
      </c>
      <c r="H841" s="101">
        <v>40.700000000000003</v>
      </c>
      <c r="I841" s="103">
        <f t="shared" si="433"/>
        <v>7.71</v>
      </c>
      <c r="J841" s="103">
        <f t="shared" si="434"/>
        <v>29.26</v>
      </c>
      <c r="K841" s="290">
        <f t="shared" ref="K841" si="438">(J842+J841)/2</f>
        <v>29.27</v>
      </c>
      <c r="L841" s="318">
        <f t="shared" ref="L841" si="439">(J841-J842)*100/K841</f>
        <v>-3.4000000000000002E-2</v>
      </c>
      <c r="M841" s="101">
        <v>28.5</v>
      </c>
    </row>
    <row r="842" spans="1:13">
      <c r="C842" s="299"/>
      <c r="D842" s="101">
        <v>65.001800000000003</v>
      </c>
      <c r="E842" s="101">
        <v>15.02</v>
      </c>
      <c r="F842" s="101">
        <v>-4.32</v>
      </c>
      <c r="G842" s="101">
        <v>20</v>
      </c>
      <c r="H842" s="101">
        <v>40.700000000000003</v>
      </c>
      <c r="I842" s="103">
        <f t="shared" si="433"/>
        <v>7.71</v>
      </c>
      <c r="J842" s="103">
        <f t="shared" si="434"/>
        <v>29.27</v>
      </c>
      <c r="K842" s="290"/>
      <c r="L842" s="318"/>
    </row>
    <row r="843" spans="1:13">
      <c r="C843" s="299" t="s">
        <v>1240</v>
      </c>
      <c r="D843" s="101">
        <v>65.002899999999997</v>
      </c>
      <c r="E843" s="101">
        <v>48.82</v>
      </c>
      <c r="F843" s="101">
        <v>-14.87</v>
      </c>
      <c r="G843" s="101">
        <v>20</v>
      </c>
      <c r="H843" s="101">
        <v>1.08</v>
      </c>
      <c r="I843" s="103">
        <f t="shared" ref="I843:I844" si="440">13*(100-H843)/100</f>
        <v>12.86</v>
      </c>
      <c r="J843" s="102">
        <f t="shared" ref="J843:J844" si="441">200*(E843-F843)/(132.56-0.0794*(13-I843)-0.53*(G843-20))</f>
        <v>96.1</v>
      </c>
      <c r="K843" s="290">
        <f t="shared" ref="K843" si="442">(J844+J843)/2</f>
        <v>96.12</v>
      </c>
      <c r="L843" s="318">
        <f t="shared" ref="L843" si="443">(J843-J844)*100/K843</f>
        <v>-3.2000000000000001E-2</v>
      </c>
    </row>
    <row r="844" spans="1:13">
      <c r="C844" s="299"/>
      <c r="D844" s="101">
        <v>65.0017</v>
      </c>
      <c r="E844" s="101">
        <v>48.83</v>
      </c>
      <c r="F844" s="101">
        <v>-14.88</v>
      </c>
      <c r="G844" s="101">
        <v>20</v>
      </c>
      <c r="H844" s="101">
        <v>1.08</v>
      </c>
      <c r="I844" s="103">
        <f t="shared" si="440"/>
        <v>12.86</v>
      </c>
      <c r="J844" s="102">
        <f t="shared" si="441"/>
        <v>96.131</v>
      </c>
      <c r="K844" s="290"/>
      <c r="L844" s="318"/>
    </row>
    <row r="845" spans="1:13">
      <c r="A845" s="101">
        <v>11.27</v>
      </c>
      <c r="C845" s="299" t="s">
        <v>974</v>
      </c>
      <c r="D845" s="101">
        <v>65.003900000000002</v>
      </c>
      <c r="E845" s="101">
        <v>48.92</v>
      </c>
      <c r="F845" s="101">
        <v>-14.89</v>
      </c>
      <c r="G845" s="101">
        <v>20</v>
      </c>
      <c r="H845" s="101">
        <v>0.88200000000000001</v>
      </c>
      <c r="I845" s="103">
        <f t="shared" ref="I845:I850" si="444">13*(100-H845)/100</f>
        <v>12.89</v>
      </c>
      <c r="J845" s="102">
        <f t="shared" ref="J845:J850" si="445">200*(E845-F845)/(132.56-0.0794*(13-I845)-0.53*(G845-20))</f>
        <v>96.28</v>
      </c>
      <c r="K845" s="290">
        <f t="shared" ref="K845" si="446">(J846+J845)/2</f>
        <v>96.3</v>
      </c>
      <c r="L845" s="318">
        <f t="shared" ref="L845" si="447">(J845-J846)*100/K845</f>
        <v>-4.7E-2</v>
      </c>
    </row>
    <row r="846" spans="1:13">
      <c r="C846" s="299"/>
      <c r="D846" s="101">
        <v>65.004800000000003</v>
      </c>
      <c r="E846" s="101">
        <v>48.95</v>
      </c>
      <c r="F846" s="101">
        <v>-14.89</v>
      </c>
      <c r="G846" s="101">
        <v>20</v>
      </c>
      <c r="H846" s="101">
        <v>0.88200000000000001</v>
      </c>
      <c r="I846" s="103">
        <f t="shared" si="444"/>
        <v>12.89</v>
      </c>
      <c r="J846" s="102">
        <f t="shared" si="445"/>
        <v>96.325000000000003</v>
      </c>
      <c r="K846" s="290"/>
      <c r="L846" s="318"/>
    </row>
    <row r="847" spans="1:13">
      <c r="A847" s="101">
        <v>11.28</v>
      </c>
      <c r="C847" s="299" t="s">
        <v>1241</v>
      </c>
      <c r="D847" s="101">
        <v>65.008700000000005</v>
      </c>
      <c r="E847" s="101">
        <v>15.38</v>
      </c>
      <c r="F847" s="101">
        <v>-6.22</v>
      </c>
      <c r="G847" s="101">
        <v>20</v>
      </c>
      <c r="H847" s="101">
        <v>25.6</v>
      </c>
      <c r="I847" s="103">
        <f t="shared" si="444"/>
        <v>9.67</v>
      </c>
      <c r="J847" s="103">
        <f t="shared" si="445"/>
        <v>32.65</v>
      </c>
      <c r="K847" s="317">
        <f t="shared" ref="K847" si="448">(J848+J847)/2</f>
        <v>32.6</v>
      </c>
      <c r="L847" s="318">
        <f t="shared" ref="L847" si="449">(J847-J848)*100/K847</f>
        <v>3.1E-2</v>
      </c>
      <c r="M847" s="101">
        <v>32.369999999999997</v>
      </c>
    </row>
    <row r="848" spans="1:13">
      <c r="C848" s="299"/>
      <c r="D848" s="101">
        <v>65.007400000000004</v>
      </c>
      <c r="E848" s="101">
        <v>15.37</v>
      </c>
      <c r="F848" s="101">
        <v>-6.22</v>
      </c>
      <c r="G848" s="101">
        <v>20</v>
      </c>
      <c r="H848" s="101">
        <v>25.6</v>
      </c>
      <c r="I848" s="103">
        <f t="shared" si="444"/>
        <v>9.67</v>
      </c>
      <c r="J848" s="103">
        <f t="shared" si="445"/>
        <v>32.64</v>
      </c>
      <c r="K848" s="317"/>
      <c r="L848" s="318"/>
    </row>
    <row r="849" spans="1:13">
      <c r="A849" s="101">
        <v>12.11</v>
      </c>
      <c r="C849" s="299" t="s">
        <v>1242</v>
      </c>
      <c r="D849" s="101">
        <v>65.003200000000007</v>
      </c>
      <c r="E849" s="101">
        <v>48.32</v>
      </c>
      <c r="F849" s="101">
        <v>-13.95</v>
      </c>
      <c r="G849" s="101">
        <v>20</v>
      </c>
      <c r="H849" s="101">
        <v>2.5499999999999998</v>
      </c>
      <c r="I849" s="103">
        <f t="shared" si="444"/>
        <v>12.67</v>
      </c>
      <c r="J849" s="103">
        <f t="shared" si="445"/>
        <v>93.97</v>
      </c>
      <c r="K849" s="317">
        <f t="shared" ref="K849" si="450">(J850+J849)/2</f>
        <v>94</v>
      </c>
      <c r="L849" s="318">
        <f t="shared" ref="L849" si="451">(J849-J850)*100/K849</f>
        <v>-1.0999999999999999E-2</v>
      </c>
    </row>
    <row r="850" spans="1:13">
      <c r="C850" s="299"/>
      <c r="D850" s="101">
        <v>65.002799999999993</v>
      </c>
      <c r="E850" s="101">
        <v>48.31</v>
      </c>
      <c r="F850" s="101">
        <v>-13.97</v>
      </c>
      <c r="G850" s="101">
        <v>20</v>
      </c>
      <c r="H850" s="101">
        <v>2.5499999999999998</v>
      </c>
      <c r="I850" s="103">
        <f t="shared" si="444"/>
        <v>12.67</v>
      </c>
      <c r="J850" s="103">
        <f t="shared" si="445"/>
        <v>93.98</v>
      </c>
      <c r="K850" s="317"/>
      <c r="L850" s="318"/>
    </row>
    <row r="851" spans="1:13">
      <c r="A851" s="101">
        <v>12.15</v>
      </c>
      <c r="C851" s="299" t="s">
        <v>1243</v>
      </c>
      <c r="D851" s="101">
        <v>65.002799999999993</v>
      </c>
      <c r="E851" s="101">
        <v>10.67</v>
      </c>
      <c r="F851" s="101">
        <v>-2.91</v>
      </c>
      <c r="G851" s="101">
        <v>20</v>
      </c>
      <c r="H851" s="101">
        <v>3.28</v>
      </c>
      <c r="I851" s="103">
        <f t="shared" ref="I851:I856" si="452">13*(100-H851)/100</f>
        <v>12.57</v>
      </c>
      <c r="J851" s="103">
        <f t="shared" ref="J851:J856" si="453">200*(E851-F851)/(132.56-0.0794*(13-I851)-0.53*(G851-20))</f>
        <v>20.49</v>
      </c>
      <c r="K851" s="317">
        <f t="shared" ref="K851" si="454">(J852+J851)/2</f>
        <v>20.5</v>
      </c>
      <c r="L851" s="318">
        <f t="shared" ref="L851" si="455">(J851-J852)*100/K851</f>
        <v>4.9000000000000002E-2</v>
      </c>
      <c r="M851" s="101">
        <v>20.5</v>
      </c>
    </row>
    <row r="852" spans="1:13">
      <c r="C852" s="299"/>
      <c r="D852" s="101">
        <v>65.003900000000002</v>
      </c>
      <c r="E852" s="101">
        <v>10.67</v>
      </c>
      <c r="F852" s="101">
        <v>-2.9</v>
      </c>
      <c r="G852" s="101">
        <v>20</v>
      </c>
      <c r="H852" s="101">
        <v>3.28</v>
      </c>
      <c r="I852" s="103">
        <f t="shared" si="452"/>
        <v>12.57</v>
      </c>
      <c r="J852" s="103">
        <f t="shared" si="453"/>
        <v>20.48</v>
      </c>
      <c r="K852" s="317"/>
      <c r="L852" s="318"/>
    </row>
    <row r="853" spans="1:13">
      <c r="C853" s="299" t="s">
        <v>1244</v>
      </c>
      <c r="D853" s="101">
        <v>65.004800000000003</v>
      </c>
      <c r="E853" s="101">
        <v>47.85</v>
      </c>
      <c r="F853" s="101">
        <v>-13.31</v>
      </c>
      <c r="G853" s="101">
        <v>20</v>
      </c>
      <c r="H853" s="101">
        <v>2.13</v>
      </c>
      <c r="I853" s="103">
        <f t="shared" si="452"/>
        <v>12.72</v>
      </c>
      <c r="J853" s="103">
        <f t="shared" si="453"/>
        <v>92.29</v>
      </c>
      <c r="K853" s="317">
        <f t="shared" ref="K853" si="456">(J854+J853)/2</f>
        <v>92.3</v>
      </c>
      <c r="L853" s="318">
        <f t="shared" ref="L853" si="457">(J853-J854)*100/K853</f>
        <v>-3.3000000000000002E-2</v>
      </c>
      <c r="M853" s="101">
        <v>93</v>
      </c>
    </row>
    <row r="854" spans="1:13">
      <c r="C854" s="299"/>
      <c r="D854" s="101">
        <v>65.007800000000003</v>
      </c>
      <c r="E854" s="101">
        <v>47.86</v>
      </c>
      <c r="F854" s="101">
        <v>-13.32</v>
      </c>
      <c r="G854" s="101">
        <v>20</v>
      </c>
      <c r="H854" s="101">
        <v>2.13</v>
      </c>
      <c r="I854" s="103">
        <f t="shared" si="452"/>
        <v>12.72</v>
      </c>
      <c r="J854" s="103">
        <f t="shared" si="453"/>
        <v>92.32</v>
      </c>
      <c r="K854" s="317"/>
      <c r="L854" s="318"/>
    </row>
    <row r="855" spans="1:13">
      <c r="C855" s="299" t="s">
        <v>1245</v>
      </c>
      <c r="D855" s="101">
        <v>65.003900000000002</v>
      </c>
      <c r="E855" s="101">
        <v>10.8</v>
      </c>
      <c r="F855" s="101">
        <v>-2.85</v>
      </c>
      <c r="G855" s="101">
        <v>20</v>
      </c>
      <c r="H855" s="101">
        <v>7.5</v>
      </c>
      <c r="I855" s="103">
        <f t="shared" si="452"/>
        <v>12.03</v>
      </c>
      <c r="J855" s="103">
        <f t="shared" si="453"/>
        <v>20.61</v>
      </c>
      <c r="K855" s="317">
        <f t="shared" ref="K855" si="458">(J856+J855)/2</f>
        <v>20.6</v>
      </c>
      <c r="L855" s="318">
        <f>(J855-J856)*100/K855</f>
        <v>-4.9000000000000002E-2</v>
      </c>
      <c r="M855" s="101">
        <v>20.6</v>
      </c>
    </row>
    <row r="856" spans="1:13">
      <c r="C856" s="299"/>
      <c r="D856" s="101">
        <v>65.005700000000004</v>
      </c>
      <c r="E856" s="101">
        <v>10.8</v>
      </c>
      <c r="F856" s="101">
        <v>-2.86</v>
      </c>
      <c r="G856" s="101">
        <v>20</v>
      </c>
      <c r="H856" s="101">
        <v>7.5</v>
      </c>
      <c r="I856" s="103">
        <f t="shared" si="452"/>
        <v>12.03</v>
      </c>
      <c r="J856" s="103">
        <f t="shared" si="453"/>
        <v>20.62</v>
      </c>
      <c r="K856" s="317"/>
      <c r="L856" s="318"/>
    </row>
    <row r="857" spans="1:13">
      <c r="A857" s="101">
        <v>12.24</v>
      </c>
      <c r="C857" s="299" t="s">
        <v>1246</v>
      </c>
      <c r="D857" s="101">
        <v>65.008799999999994</v>
      </c>
      <c r="E857" s="101">
        <v>47.5</v>
      </c>
      <c r="F857" s="101">
        <v>-9.34</v>
      </c>
      <c r="G857" s="101">
        <v>20</v>
      </c>
      <c r="H857" s="101">
        <v>1.94</v>
      </c>
      <c r="I857" s="103">
        <f t="shared" ref="I857:I862" si="459">13*(100-H857)/100</f>
        <v>12.75</v>
      </c>
      <c r="J857" s="102">
        <f t="shared" ref="J857:J862" si="460">200*(E857-F857)/(132.56-0.0794*(13-I857)-0.53*(G857-20))</f>
        <v>85.77</v>
      </c>
      <c r="K857" s="290">
        <f t="shared" ref="K857:K861" si="461">(J858+J857)/2</f>
        <v>85.77</v>
      </c>
      <c r="L857" s="318">
        <f>(J857-J858)*100/K857</f>
        <v>0</v>
      </c>
    </row>
    <row r="858" spans="1:13">
      <c r="C858" s="299"/>
      <c r="D858" s="101">
        <v>65.001499999999993</v>
      </c>
      <c r="E858" s="101">
        <v>47.45</v>
      </c>
      <c r="F858" s="101">
        <v>-9.39</v>
      </c>
      <c r="G858" s="101">
        <v>20</v>
      </c>
      <c r="H858" s="101">
        <v>1.94</v>
      </c>
      <c r="I858" s="103">
        <f t="shared" si="459"/>
        <v>12.75</v>
      </c>
      <c r="J858" s="102">
        <f t="shared" si="460"/>
        <v>85.77</v>
      </c>
      <c r="K858" s="290"/>
      <c r="L858" s="318"/>
    </row>
    <row r="859" spans="1:13">
      <c r="A859" s="101">
        <v>12.29</v>
      </c>
      <c r="C859" s="299" t="s">
        <v>1247</v>
      </c>
      <c r="D859" s="101">
        <v>65.002499999999998</v>
      </c>
      <c r="E859" s="101">
        <v>35.25</v>
      </c>
      <c r="F859" s="101">
        <v>-8.15</v>
      </c>
      <c r="G859" s="101">
        <v>20</v>
      </c>
      <c r="H859" s="101">
        <v>2.46</v>
      </c>
      <c r="I859" s="103">
        <f t="shared" si="459"/>
        <v>12.68</v>
      </c>
      <c r="J859" s="103">
        <f t="shared" si="460"/>
        <v>65.489999999999995</v>
      </c>
      <c r="K859" s="317">
        <f t="shared" si="461"/>
        <v>65.5</v>
      </c>
      <c r="L859" s="318">
        <f>(J859-J860)*100/K859</f>
        <v>-3.1E-2</v>
      </c>
      <c r="M859" s="101">
        <v>65</v>
      </c>
    </row>
    <row r="860" spans="1:13">
      <c r="C860" s="299"/>
      <c r="D860" s="101">
        <v>65.005499999999998</v>
      </c>
      <c r="E860" s="101">
        <v>35.299999999999997</v>
      </c>
      <c r="F860" s="101">
        <v>-8.11</v>
      </c>
      <c r="G860" s="101">
        <v>20</v>
      </c>
      <c r="H860" s="101">
        <v>2.46</v>
      </c>
      <c r="I860" s="103">
        <f t="shared" si="459"/>
        <v>12.68</v>
      </c>
      <c r="J860" s="103">
        <f t="shared" si="460"/>
        <v>65.510000000000005</v>
      </c>
      <c r="K860" s="317"/>
      <c r="L860" s="318"/>
    </row>
    <row r="861" spans="1:13">
      <c r="A861" s="101">
        <v>1.5</v>
      </c>
      <c r="C861" s="299" t="s">
        <v>975</v>
      </c>
      <c r="D861" s="101">
        <v>65.001199999999997</v>
      </c>
      <c r="E861" s="101">
        <v>48.82</v>
      </c>
      <c r="F861" s="101">
        <v>-14.87</v>
      </c>
      <c r="G861" s="101">
        <v>20</v>
      </c>
      <c r="H861" s="101">
        <v>1.44</v>
      </c>
      <c r="I861" s="103">
        <f t="shared" si="459"/>
        <v>12.81</v>
      </c>
      <c r="J861" s="102">
        <f t="shared" si="460"/>
        <v>96.102999999999994</v>
      </c>
      <c r="K861" s="290">
        <f t="shared" si="461"/>
        <v>96.12</v>
      </c>
      <c r="L861" s="318">
        <f>(J861-J862)*100/K861</f>
        <v>-3.1E-2</v>
      </c>
      <c r="M861" s="101">
        <v>96.12</v>
      </c>
    </row>
    <row r="862" spans="1:13">
      <c r="C862" s="299"/>
      <c r="D862" s="101">
        <v>65.003500000000003</v>
      </c>
      <c r="E862" s="101">
        <v>48.83</v>
      </c>
      <c r="F862" s="101">
        <v>-14.88</v>
      </c>
      <c r="G862" s="101">
        <v>20</v>
      </c>
      <c r="H862" s="101">
        <v>1.44</v>
      </c>
      <c r="I862" s="103">
        <f t="shared" si="459"/>
        <v>12.81</v>
      </c>
      <c r="J862" s="102">
        <f t="shared" si="460"/>
        <v>96.132999999999996</v>
      </c>
      <c r="K862" s="290"/>
      <c r="L862" s="318"/>
    </row>
    <row r="863" spans="1:13">
      <c r="C863" s="299" t="s">
        <v>1248</v>
      </c>
      <c r="D863" s="101">
        <v>65.001900000000006</v>
      </c>
      <c r="E863" s="101">
        <v>48.12</v>
      </c>
      <c r="F863" s="101">
        <v>-14.75</v>
      </c>
      <c r="G863" s="101">
        <v>20</v>
      </c>
      <c r="H863" s="101">
        <v>2.1</v>
      </c>
      <c r="I863" s="103">
        <f t="shared" ref="I863:I864" si="462">13*(100-H863)/100</f>
        <v>12.73</v>
      </c>
      <c r="J863" s="103">
        <f t="shared" ref="J863:J864" si="463">200*(E863-F863)/(132.56-0.0794*(13-I863)-0.53*(G863-20))</f>
        <v>94.87</v>
      </c>
      <c r="K863" s="317">
        <f t="shared" ref="K863" si="464">(J864+J863)/2</f>
        <v>94.8</v>
      </c>
      <c r="L863" s="318">
        <f t="shared" ref="L863" si="465">(J863-J864)*100/K863</f>
        <v>0.11600000000000001</v>
      </c>
      <c r="M863" s="101">
        <v>94.8</v>
      </c>
    </row>
    <row r="864" spans="1:13">
      <c r="C864" s="299"/>
      <c r="D864" s="101">
        <v>65.001400000000004</v>
      </c>
      <c r="E864" s="101">
        <v>48.1</v>
      </c>
      <c r="F864" s="101">
        <v>-14.7</v>
      </c>
      <c r="G864" s="101">
        <v>20</v>
      </c>
      <c r="H864" s="101">
        <v>2.1</v>
      </c>
      <c r="I864" s="103">
        <f t="shared" si="462"/>
        <v>12.73</v>
      </c>
      <c r="J864" s="103">
        <f t="shared" si="463"/>
        <v>94.76</v>
      </c>
      <c r="K864" s="317"/>
      <c r="L864" s="318"/>
    </row>
    <row r="865" spans="1:13">
      <c r="A865" s="101">
        <v>1.6</v>
      </c>
      <c r="C865" s="306" t="s">
        <v>1249</v>
      </c>
      <c r="D865" s="101">
        <v>65.003500000000003</v>
      </c>
      <c r="E865" s="101">
        <v>46.7</v>
      </c>
      <c r="F865" s="101">
        <v>-14.02</v>
      </c>
      <c r="G865" s="101">
        <v>20</v>
      </c>
      <c r="H865" s="119">
        <v>2.1</v>
      </c>
      <c r="I865" s="103">
        <f t="shared" ref="I865:I868" si="466">13*(100-H865)/100</f>
        <v>12.73</v>
      </c>
      <c r="J865" s="103">
        <f t="shared" ref="J865:J868" si="467">200*(E865-F865)/(132.56-0.0794*(13-I865)-0.53*(G865-20))</f>
        <v>91.63</v>
      </c>
      <c r="K865" s="317">
        <f t="shared" ref="K865" si="468">(J866+J865)/2</f>
        <v>91.6</v>
      </c>
      <c r="L865" s="318">
        <f t="shared" ref="L865" si="469">(J865-J866)*100/K865</f>
        <v>-3.3000000000000002E-2</v>
      </c>
      <c r="M865" s="101">
        <v>91.6</v>
      </c>
    </row>
    <row r="866" spans="1:13">
      <c r="C866" s="306"/>
      <c r="D866" s="101">
        <v>65.001400000000004</v>
      </c>
      <c r="E866" s="101">
        <v>46.76</v>
      </c>
      <c r="F866" s="101">
        <v>-13.98</v>
      </c>
      <c r="G866" s="101">
        <v>20</v>
      </c>
      <c r="H866" s="119">
        <v>2.1</v>
      </c>
      <c r="I866" s="103">
        <f t="shared" si="466"/>
        <v>12.73</v>
      </c>
      <c r="J866" s="103">
        <f t="shared" si="467"/>
        <v>91.66</v>
      </c>
      <c r="K866" s="317"/>
      <c r="L866" s="318"/>
    </row>
    <row r="867" spans="1:13">
      <c r="C867" s="306" t="s">
        <v>1250</v>
      </c>
      <c r="D867" s="101">
        <v>65.001099999999994</v>
      </c>
      <c r="E867" s="101">
        <v>47.5</v>
      </c>
      <c r="F867" s="101">
        <v>-8.9499999999999993</v>
      </c>
      <c r="G867" s="101">
        <v>20</v>
      </c>
      <c r="H867" s="101">
        <v>3.85</v>
      </c>
      <c r="I867" s="103">
        <f t="shared" si="466"/>
        <v>12.5</v>
      </c>
      <c r="J867" s="103">
        <f t="shared" si="467"/>
        <v>85.19</v>
      </c>
      <c r="K867" s="317">
        <f t="shared" ref="K867" si="470">(J868+J867)/2</f>
        <v>85.2</v>
      </c>
      <c r="L867" s="318">
        <f t="shared" ref="L867" si="471">(J867-J868)*100/K867</f>
        <v>1.2E-2</v>
      </c>
      <c r="M867" s="101">
        <v>85.19</v>
      </c>
    </row>
    <row r="868" spans="1:13">
      <c r="C868" s="306"/>
      <c r="D868" s="101">
        <v>65.001999999999995</v>
      </c>
      <c r="E868" s="101">
        <v>47.45</v>
      </c>
      <c r="F868" s="101">
        <v>-8.99</v>
      </c>
      <c r="G868" s="101">
        <v>20</v>
      </c>
      <c r="H868" s="101">
        <v>3.85</v>
      </c>
      <c r="I868" s="103">
        <f t="shared" si="466"/>
        <v>12.5</v>
      </c>
      <c r="J868" s="103">
        <f t="shared" si="467"/>
        <v>85.18</v>
      </c>
      <c r="K868" s="317"/>
      <c r="L868" s="318"/>
    </row>
    <row r="869" spans="1:13">
      <c r="C869" s="306" t="s">
        <v>1251</v>
      </c>
      <c r="D869" s="101">
        <v>65.008499999999998</v>
      </c>
      <c r="E869" s="101">
        <v>42.81</v>
      </c>
      <c r="F869" s="101">
        <v>-10.55</v>
      </c>
      <c r="G869" s="101">
        <v>20</v>
      </c>
      <c r="H869" s="101">
        <v>5.33</v>
      </c>
      <c r="I869" s="103">
        <f t="shared" ref="I869:I870" si="472">13*(100-H869)/100</f>
        <v>12.31</v>
      </c>
      <c r="J869" s="103">
        <f t="shared" ref="J869:J870" si="473">200*(E869-F869)/(132.56-0.0794*(13-I869)-0.53*(G869-20))</f>
        <v>80.540000000000006</v>
      </c>
      <c r="K869" s="317">
        <f t="shared" ref="K869" si="474">(J870+J869)/2</f>
        <v>80.5</v>
      </c>
      <c r="L869" s="318">
        <f t="shared" ref="L869" si="475">(J869-J870)*100/K869</f>
        <v>1.2E-2</v>
      </c>
      <c r="M869" s="101">
        <v>80.5</v>
      </c>
    </row>
    <row r="870" spans="1:13">
      <c r="C870" s="306"/>
      <c r="D870" s="101">
        <v>65.001400000000004</v>
      </c>
      <c r="E870" s="101">
        <v>42.93</v>
      </c>
      <c r="F870" s="101">
        <v>-10.42</v>
      </c>
      <c r="G870" s="101">
        <v>20</v>
      </c>
      <c r="H870" s="101">
        <v>5.33</v>
      </c>
      <c r="I870" s="103">
        <f t="shared" si="472"/>
        <v>12.31</v>
      </c>
      <c r="J870" s="103">
        <f t="shared" si="473"/>
        <v>80.53</v>
      </c>
      <c r="K870" s="317"/>
      <c r="L870" s="318"/>
    </row>
    <row r="871" spans="1:13">
      <c r="C871" s="306" t="s">
        <v>1252</v>
      </c>
      <c r="D871" s="101">
        <v>65.003900000000002</v>
      </c>
      <c r="E871" s="101">
        <v>41.02</v>
      </c>
      <c r="F871" s="101">
        <v>-11.2</v>
      </c>
      <c r="G871" s="101">
        <v>20</v>
      </c>
      <c r="H871" s="101">
        <v>4.58</v>
      </c>
      <c r="I871" s="103">
        <f t="shared" ref="I871:I880" si="476">13*(100-H871)/100</f>
        <v>12.4</v>
      </c>
      <c r="J871" s="103">
        <f t="shared" ref="J871:J880" si="477">200*(E871-F871)/(132.56-0.0794*(13-I871)-0.53*(G871-20))</f>
        <v>78.819999999999993</v>
      </c>
      <c r="K871" s="317">
        <f t="shared" ref="K871" si="478">(J872+J871)/2</f>
        <v>78.8</v>
      </c>
      <c r="L871" s="318">
        <f t="shared" ref="L871" si="479">(J871-J872)*100/K871</f>
        <v>3.7999999999999999E-2</v>
      </c>
      <c r="M871" s="101">
        <v>78.8</v>
      </c>
    </row>
    <row r="872" spans="1:13">
      <c r="C872" s="306"/>
      <c r="D872" s="101">
        <v>65.007400000000004</v>
      </c>
      <c r="E872" s="101">
        <v>41.05</v>
      </c>
      <c r="F872" s="101">
        <v>-11.15</v>
      </c>
      <c r="G872" s="101">
        <v>20</v>
      </c>
      <c r="H872" s="101">
        <v>4.58</v>
      </c>
      <c r="I872" s="103">
        <f t="shared" si="476"/>
        <v>12.4</v>
      </c>
      <c r="J872" s="103">
        <f t="shared" si="477"/>
        <v>78.790000000000006</v>
      </c>
      <c r="K872" s="317"/>
      <c r="L872" s="318"/>
    </row>
    <row r="873" spans="1:13">
      <c r="C873" s="306" t="s">
        <v>1253</v>
      </c>
      <c r="D873" s="101">
        <v>65.001099999999994</v>
      </c>
      <c r="E873" s="101">
        <v>41.1</v>
      </c>
      <c r="F873" s="101">
        <v>-11.2</v>
      </c>
      <c r="G873" s="101">
        <v>20</v>
      </c>
      <c r="H873" s="101">
        <v>4.9000000000000004</v>
      </c>
      <c r="I873" s="103">
        <f t="shared" si="476"/>
        <v>12.36</v>
      </c>
      <c r="J873" s="103">
        <f t="shared" si="477"/>
        <v>78.94</v>
      </c>
      <c r="K873" s="317">
        <f t="shared" ref="K873" si="480">(J874+J873)/2</f>
        <v>78.900000000000006</v>
      </c>
      <c r="L873" s="318">
        <f t="shared" ref="L873" si="481">(J873-J874)*100/K873</f>
        <v>-1.2999999999999999E-2</v>
      </c>
      <c r="M873" s="101">
        <v>78.900000000000006</v>
      </c>
    </row>
    <row r="874" spans="1:13">
      <c r="C874" s="306"/>
      <c r="D874" s="101">
        <v>65.002499999999998</v>
      </c>
      <c r="E874" s="101">
        <v>41.09</v>
      </c>
      <c r="F874" s="101">
        <v>-11.22</v>
      </c>
      <c r="G874" s="101">
        <v>20</v>
      </c>
      <c r="H874" s="101">
        <v>4.9000000000000004</v>
      </c>
      <c r="I874" s="103">
        <f t="shared" si="476"/>
        <v>12.36</v>
      </c>
      <c r="J874" s="103">
        <f t="shared" si="477"/>
        <v>78.95</v>
      </c>
      <c r="K874" s="317"/>
      <c r="L874" s="318"/>
    </row>
    <row r="875" spans="1:13">
      <c r="C875" s="306" t="s">
        <v>1254</v>
      </c>
      <c r="D875" s="101">
        <v>65.009799999999998</v>
      </c>
      <c r="E875" s="101">
        <v>41.59</v>
      </c>
      <c r="F875" s="101">
        <v>-11.43</v>
      </c>
      <c r="G875" s="101">
        <v>20</v>
      </c>
      <c r="H875" s="101">
        <v>3.33</v>
      </c>
      <c r="I875" s="103">
        <f t="shared" si="476"/>
        <v>12.57</v>
      </c>
      <c r="J875" s="103">
        <f t="shared" si="477"/>
        <v>80.010000000000005</v>
      </c>
      <c r="K875" s="317">
        <f t="shared" ref="K875" si="482">(J876+J875)/2</f>
        <v>80</v>
      </c>
      <c r="L875" s="318">
        <f t="shared" ref="L875" si="483">(J875-J876)*100/K875</f>
        <v>-2.5000000000000001E-2</v>
      </c>
      <c r="M875" s="101">
        <v>80</v>
      </c>
    </row>
    <row r="876" spans="1:13">
      <c r="C876" s="306"/>
      <c r="D876" s="101">
        <v>65.004900000000006</v>
      </c>
      <c r="E876" s="101">
        <v>41.58</v>
      </c>
      <c r="F876" s="101">
        <v>-11.45</v>
      </c>
      <c r="G876" s="101">
        <v>20</v>
      </c>
      <c r="H876" s="101">
        <v>3.33</v>
      </c>
      <c r="I876" s="103">
        <f t="shared" si="476"/>
        <v>12.57</v>
      </c>
      <c r="J876" s="103">
        <f t="shared" si="477"/>
        <v>80.03</v>
      </c>
      <c r="K876" s="317"/>
      <c r="L876" s="318"/>
    </row>
    <row r="877" spans="1:13">
      <c r="C877" s="306" t="s">
        <v>1255</v>
      </c>
      <c r="D877" s="101">
        <v>65.004499999999993</v>
      </c>
      <c r="E877" s="101">
        <v>42.85</v>
      </c>
      <c r="F877" s="101">
        <v>-10.5</v>
      </c>
      <c r="G877" s="101">
        <v>20</v>
      </c>
      <c r="H877" s="101">
        <v>5.0599999999999996</v>
      </c>
      <c r="I877" s="103">
        <f t="shared" si="476"/>
        <v>12.34</v>
      </c>
      <c r="J877" s="103">
        <f t="shared" si="477"/>
        <v>80.52</v>
      </c>
      <c r="K877" s="317">
        <f t="shared" ref="K877" si="484">(J878+J877)/2</f>
        <v>80.5</v>
      </c>
      <c r="L877" s="318">
        <f t="shared" ref="L877" si="485">(J877-J878)*100/K877</f>
        <v>0</v>
      </c>
      <c r="M877" s="101">
        <v>80.599999999999994</v>
      </c>
    </row>
    <row r="878" spans="1:13">
      <c r="C878" s="306"/>
      <c r="D878" s="101">
        <v>65.002499999999998</v>
      </c>
      <c r="E878" s="101">
        <v>42.8</v>
      </c>
      <c r="F878" s="101">
        <v>-10.55</v>
      </c>
      <c r="G878" s="101">
        <v>20</v>
      </c>
      <c r="H878" s="101">
        <v>5.0599999999999996</v>
      </c>
      <c r="I878" s="103">
        <f t="shared" si="476"/>
        <v>12.34</v>
      </c>
      <c r="J878" s="103">
        <f t="shared" si="477"/>
        <v>80.52</v>
      </c>
      <c r="K878" s="317"/>
      <c r="L878" s="318"/>
    </row>
    <row r="879" spans="1:13">
      <c r="C879" s="306" t="s">
        <v>1256</v>
      </c>
      <c r="D879" s="101">
        <v>65.003900000000002</v>
      </c>
      <c r="E879" s="101">
        <v>39.85</v>
      </c>
      <c r="F879" s="101">
        <v>-11.15</v>
      </c>
      <c r="G879" s="118">
        <v>20</v>
      </c>
      <c r="H879" s="101">
        <v>3.89</v>
      </c>
      <c r="I879" s="103">
        <f t="shared" si="476"/>
        <v>12.49</v>
      </c>
      <c r="J879" s="103">
        <f t="shared" si="477"/>
        <v>76.97</v>
      </c>
      <c r="K879" s="317">
        <f t="shared" ref="K879" si="486">(J880+J879)/2</f>
        <v>77</v>
      </c>
      <c r="L879" s="318">
        <f t="shared" ref="L879:L883" si="487">(J879-J880)*100/K879</f>
        <v>0</v>
      </c>
      <c r="M879" s="101">
        <v>77</v>
      </c>
    </row>
    <row r="880" spans="1:13">
      <c r="C880" s="306"/>
      <c r="D880" s="101">
        <v>65.004900000000006</v>
      </c>
      <c r="E880" s="101">
        <v>39.9</v>
      </c>
      <c r="F880" s="101">
        <v>-11.1</v>
      </c>
      <c r="G880" s="118">
        <v>20</v>
      </c>
      <c r="H880" s="101">
        <v>3.89</v>
      </c>
      <c r="I880" s="103">
        <f t="shared" si="476"/>
        <v>12.49</v>
      </c>
      <c r="J880" s="103">
        <f t="shared" si="477"/>
        <v>76.97</v>
      </c>
      <c r="K880" s="317"/>
      <c r="L880" s="318"/>
    </row>
    <row r="881" spans="1:13">
      <c r="C881" s="306" t="s">
        <v>1257</v>
      </c>
      <c r="D881" s="101">
        <v>65.002799999999993</v>
      </c>
      <c r="E881" s="101">
        <v>39.65</v>
      </c>
      <c r="F881" s="101">
        <v>-11.12</v>
      </c>
      <c r="G881" s="118">
        <v>20</v>
      </c>
      <c r="H881" s="101">
        <v>4.9000000000000004</v>
      </c>
      <c r="I881" s="103">
        <f t="shared" ref="I881:I884" si="488">13*(100-H881)/100</f>
        <v>12.36</v>
      </c>
      <c r="J881" s="103">
        <f t="shared" ref="J881:J884" si="489">200*(E881-F881)/(132.56-0.0794*(13-I881)-0.53*(G881-20))</f>
        <v>76.63</v>
      </c>
      <c r="K881" s="317">
        <f t="shared" ref="K881:K883" si="490">(J882+J881)/2</f>
        <v>76.599999999999994</v>
      </c>
      <c r="L881" s="318">
        <f t="shared" si="487"/>
        <v>-1.2999999999999999E-2</v>
      </c>
      <c r="M881" s="101">
        <v>76.599999999999994</v>
      </c>
    </row>
    <row r="882" spans="1:13">
      <c r="C882" s="306"/>
      <c r="D882" s="101">
        <v>65.009399999999999</v>
      </c>
      <c r="E882" s="101">
        <v>39.64</v>
      </c>
      <c r="F882" s="101">
        <v>-11.14</v>
      </c>
      <c r="G882" s="118">
        <v>20</v>
      </c>
      <c r="H882" s="101">
        <v>4.9000000000000004</v>
      </c>
      <c r="I882" s="103">
        <f t="shared" si="488"/>
        <v>12.36</v>
      </c>
      <c r="J882" s="103">
        <f t="shared" si="489"/>
        <v>76.64</v>
      </c>
      <c r="K882" s="317"/>
      <c r="L882" s="318"/>
    </row>
    <row r="883" spans="1:13">
      <c r="C883" s="306" t="s">
        <v>1258</v>
      </c>
      <c r="D883" s="101">
        <v>65.007999999999996</v>
      </c>
      <c r="E883" s="101">
        <v>41.74</v>
      </c>
      <c r="F883" s="101">
        <v>-10.52</v>
      </c>
      <c r="G883" s="118">
        <v>20</v>
      </c>
      <c r="H883" s="101">
        <v>5.28</v>
      </c>
      <c r="I883" s="103">
        <f t="shared" si="488"/>
        <v>12.31</v>
      </c>
      <c r="J883" s="103">
        <f t="shared" si="489"/>
        <v>78.88</v>
      </c>
      <c r="K883" s="317">
        <f t="shared" si="490"/>
        <v>78.900000000000006</v>
      </c>
      <c r="L883" s="318">
        <f t="shared" si="487"/>
        <v>-3.7999999999999999E-2</v>
      </c>
      <c r="M883" s="101">
        <v>78.900000000000006</v>
      </c>
    </row>
    <row r="884" spans="1:13">
      <c r="C884" s="306"/>
      <c r="D884" s="101">
        <v>65.002399999999994</v>
      </c>
      <c r="E884" s="101">
        <v>41.75</v>
      </c>
      <c r="F884" s="101">
        <v>-10.53</v>
      </c>
      <c r="G884" s="118">
        <v>20</v>
      </c>
      <c r="H884" s="101">
        <v>5.28</v>
      </c>
      <c r="I884" s="103">
        <f t="shared" si="488"/>
        <v>12.31</v>
      </c>
      <c r="J884" s="103">
        <f t="shared" si="489"/>
        <v>78.91</v>
      </c>
      <c r="K884" s="317"/>
      <c r="L884" s="318"/>
    </row>
    <row r="885" spans="1:13">
      <c r="C885" s="306" t="s">
        <v>1259</v>
      </c>
      <c r="D885" s="101">
        <v>65.006600000000006</v>
      </c>
      <c r="E885" s="101">
        <v>39.549999999999997</v>
      </c>
      <c r="F885" s="101">
        <v>-11.12</v>
      </c>
      <c r="G885" s="118">
        <v>20</v>
      </c>
      <c r="H885" s="101">
        <v>5.07</v>
      </c>
      <c r="I885" s="103">
        <f t="shared" ref="I885:I902" si="491">13*(100-H885)/100</f>
        <v>12.34</v>
      </c>
      <c r="J885" s="103">
        <f t="shared" ref="J885:J890" si="492">200*(E885-F885)/(132.56-0.0794*(13-I885)-0.53*(G885-20))</f>
        <v>76.48</v>
      </c>
      <c r="K885" s="317">
        <f t="shared" ref="K885" si="493">(J886+J885)/2</f>
        <v>76.5</v>
      </c>
      <c r="L885" s="318">
        <f t="shared" ref="L885" si="494">(J885-J886)*100/K885</f>
        <v>-1.2999999999999999E-2</v>
      </c>
      <c r="M885" s="101">
        <v>76.5</v>
      </c>
    </row>
    <row r="886" spans="1:13">
      <c r="C886" s="306"/>
      <c r="D886" s="101">
        <v>65.004800000000003</v>
      </c>
      <c r="E886" s="101">
        <v>39.54</v>
      </c>
      <c r="F886" s="101">
        <v>-11.14</v>
      </c>
      <c r="G886" s="118">
        <v>20</v>
      </c>
      <c r="H886" s="101">
        <v>5.07</v>
      </c>
      <c r="I886" s="103">
        <f t="shared" si="491"/>
        <v>12.34</v>
      </c>
      <c r="J886" s="103">
        <f t="shared" si="492"/>
        <v>76.489999999999995</v>
      </c>
      <c r="K886" s="317"/>
      <c r="L886" s="318"/>
    </row>
    <row r="887" spans="1:13">
      <c r="C887" s="306" t="s">
        <v>1260</v>
      </c>
      <c r="D887" s="101">
        <v>65.002499999999998</v>
      </c>
      <c r="E887" s="101">
        <v>42.54</v>
      </c>
      <c r="F887" s="101">
        <v>-10.220000000000001</v>
      </c>
      <c r="G887" s="118">
        <v>20</v>
      </c>
      <c r="H887" s="101">
        <v>5.2</v>
      </c>
      <c r="I887" s="103">
        <f t="shared" si="491"/>
        <v>12.32</v>
      </c>
      <c r="J887" s="103">
        <f t="shared" si="492"/>
        <v>79.63</v>
      </c>
      <c r="K887" s="317">
        <f t="shared" ref="K887" si="495">(J888+J887)/2</f>
        <v>79.599999999999994</v>
      </c>
      <c r="L887" s="318">
        <f t="shared" ref="L887" si="496">(J887-J888)*100/K887</f>
        <v>-2.5000000000000001E-2</v>
      </c>
      <c r="M887" s="101">
        <v>79.599999999999994</v>
      </c>
    </row>
    <row r="888" spans="1:13">
      <c r="C888" s="306"/>
      <c r="D888" s="101">
        <v>65.004800000000003</v>
      </c>
      <c r="E888" s="101">
        <v>42.55</v>
      </c>
      <c r="F888" s="101">
        <v>-10.220000000000001</v>
      </c>
      <c r="G888" s="118">
        <v>20</v>
      </c>
      <c r="H888" s="101">
        <v>5.2</v>
      </c>
      <c r="I888" s="103">
        <f t="shared" si="491"/>
        <v>12.32</v>
      </c>
      <c r="J888" s="103">
        <f t="shared" si="492"/>
        <v>79.650000000000006</v>
      </c>
      <c r="K888" s="317"/>
      <c r="L888" s="318"/>
    </row>
    <row r="889" spans="1:13">
      <c r="C889" s="306" t="s">
        <v>1261</v>
      </c>
      <c r="D889" s="101">
        <v>65.009500000000003</v>
      </c>
      <c r="E889" s="101">
        <v>39.049999999999997</v>
      </c>
      <c r="F889" s="101">
        <v>-11.12</v>
      </c>
      <c r="G889" s="118">
        <v>20</v>
      </c>
      <c r="H889" s="101">
        <v>4.6900000000000004</v>
      </c>
      <c r="I889" s="103">
        <f t="shared" si="491"/>
        <v>12.39</v>
      </c>
      <c r="J889" s="103">
        <f t="shared" si="492"/>
        <v>75.72</v>
      </c>
      <c r="K889" s="317">
        <f t="shared" ref="K889" si="497">(J890+J889)/2</f>
        <v>75.7</v>
      </c>
      <c r="L889" s="318">
        <f t="shared" ref="L889" si="498">(J889-J890)*100/K889</f>
        <v>5.2999999999999999E-2</v>
      </c>
      <c r="M889" s="101">
        <v>75.7</v>
      </c>
    </row>
    <row r="890" spans="1:13">
      <c r="C890" s="306"/>
      <c r="D890" s="101">
        <v>65.001400000000004</v>
      </c>
      <c r="E890" s="101">
        <v>39</v>
      </c>
      <c r="F890" s="101">
        <v>-11.14</v>
      </c>
      <c r="G890" s="118">
        <v>20</v>
      </c>
      <c r="H890" s="101">
        <v>4.6900000000000004</v>
      </c>
      <c r="I890" s="103">
        <f t="shared" si="491"/>
        <v>12.39</v>
      </c>
      <c r="J890" s="103">
        <f t="shared" si="492"/>
        <v>75.680000000000007</v>
      </c>
      <c r="K890" s="317"/>
      <c r="L890" s="318"/>
    </row>
    <row r="891" spans="1:13">
      <c r="A891" s="101">
        <v>1.8</v>
      </c>
      <c r="C891" s="309" t="s">
        <v>1262</v>
      </c>
      <c r="D891" s="101">
        <v>65.002600000000001</v>
      </c>
      <c r="E891" s="101">
        <v>44.19</v>
      </c>
      <c r="F891" s="101">
        <v>-11.32</v>
      </c>
      <c r="G891" s="118">
        <v>20</v>
      </c>
      <c r="H891" s="101">
        <v>5.74</v>
      </c>
      <c r="I891" s="103">
        <f t="shared" si="491"/>
        <v>12.25</v>
      </c>
      <c r="J891" s="103">
        <f t="shared" ref="J891:J902" si="499">200*(E891-F891)/(132.56-0.0794*(13-I891)-0.53*(G891-20))</f>
        <v>83.79</v>
      </c>
      <c r="K891" s="317">
        <f t="shared" ref="K891" si="500">(J892+J891)/2</f>
        <v>83.8</v>
      </c>
      <c r="L891" s="318">
        <f t="shared" ref="L891" si="501">(J891-J892)*100/K891</f>
        <v>2.4E-2</v>
      </c>
      <c r="M891" s="101">
        <v>83.8</v>
      </c>
    </row>
    <row r="892" spans="1:13">
      <c r="C892" s="309"/>
      <c r="D892" s="101">
        <v>65.004099999999994</v>
      </c>
      <c r="E892" s="101">
        <v>44.18</v>
      </c>
      <c r="F892" s="101">
        <v>-11.32</v>
      </c>
      <c r="G892" s="118">
        <v>20</v>
      </c>
      <c r="H892" s="101">
        <v>5.74</v>
      </c>
      <c r="I892" s="103">
        <f t="shared" si="491"/>
        <v>12.25</v>
      </c>
      <c r="J892" s="103">
        <f t="shared" si="499"/>
        <v>83.77</v>
      </c>
      <c r="K892" s="317"/>
      <c r="L892" s="318"/>
    </row>
    <row r="893" spans="1:13">
      <c r="C893" s="309" t="s">
        <v>1263</v>
      </c>
      <c r="D893" s="101">
        <v>65.009500000000003</v>
      </c>
      <c r="E893" s="101">
        <v>43.25</v>
      </c>
      <c r="F893" s="101">
        <v>-11.32</v>
      </c>
      <c r="G893" s="118">
        <v>20</v>
      </c>
      <c r="H893" s="101">
        <v>5.58</v>
      </c>
      <c r="I893" s="103">
        <f t="shared" si="491"/>
        <v>12.27</v>
      </c>
      <c r="J893" s="103">
        <f t="shared" si="499"/>
        <v>82.37</v>
      </c>
      <c r="K893" s="317">
        <f t="shared" ref="K893" si="502">(J894+J893)/2</f>
        <v>82.4</v>
      </c>
      <c r="L893" s="318">
        <f t="shared" ref="L893" si="503">(J893-J894)*100/K893</f>
        <v>-1.2E-2</v>
      </c>
      <c r="M893" s="101">
        <v>82.4</v>
      </c>
    </row>
    <row r="894" spans="1:13">
      <c r="C894" s="309"/>
      <c r="D894" s="101">
        <v>65.001499999999993</v>
      </c>
      <c r="E894" s="101">
        <v>43.26</v>
      </c>
      <c r="F894" s="101">
        <v>-11.32</v>
      </c>
      <c r="G894" s="118">
        <v>20</v>
      </c>
      <c r="H894" s="101">
        <v>5.58</v>
      </c>
      <c r="I894" s="103">
        <f t="shared" si="491"/>
        <v>12.27</v>
      </c>
      <c r="J894" s="103">
        <f t="shared" si="499"/>
        <v>82.38</v>
      </c>
      <c r="K894" s="317"/>
      <c r="L894" s="318"/>
    </row>
    <row r="895" spans="1:13">
      <c r="C895" s="309" t="s">
        <v>1264</v>
      </c>
      <c r="D895" s="101">
        <v>65.002499999999998</v>
      </c>
      <c r="E895" s="101">
        <v>45.76</v>
      </c>
      <c r="F895" s="101">
        <v>-12.02</v>
      </c>
      <c r="G895" s="118">
        <v>20</v>
      </c>
      <c r="H895" s="101">
        <v>4.1900000000000004</v>
      </c>
      <c r="I895" s="103">
        <f t="shared" si="491"/>
        <v>12.46</v>
      </c>
      <c r="J895" s="103">
        <f t="shared" si="499"/>
        <v>87.2</v>
      </c>
      <c r="K895" s="317">
        <f t="shared" ref="K895" si="504">(J896+J895)/2</f>
        <v>87.2</v>
      </c>
      <c r="L895" s="318">
        <f t="shared" ref="L895" si="505">(J895-J896)*100/K895</f>
        <v>3.4000000000000002E-2</v>
      </c>
      <c r="M895" s="101">
        <v>87.2</v>
      </c>
    </row>
    <row r="896" spans="1:13">
      <c r="C896" s="309"/>
      <c r="D896" s="101">
        <v>65.003299999999996</v>
      </c>
      <c r="E896" s="101">
        <v>45.75</v>
      </c>
      <c r="F896" s="101">
        <v>-12.01</v>
      </c>
      <c r="G896" s="118">
        <v>20</v>
      </c>
      <c r="H896" s="101">
        <v>4.1900000000000004</v>
      </c>
      <c r="I896" s="103">
        <f t="shared" si="491"/>
        <v>12.46</v>
      </c>
      <c r="J896" s="103">
        <f t="shared" si="499"/>
        <v>87.17</v>
      </c>
      <c r="K896" s="317"/>
      <c r="L896" s="318"/>
    </row>
    <row r="897" spans="1:13">
      <c r="C897" s="309" t="s">
        <v>1265</v>
      </c>
      <c r="D897" s="101">
        <v>65.008499999999998</v>
      </c>
      <c r="E897" s="101">
        <v>45.02</v>
      </c>
      <c r="F897" s="101">
        <v>-12.01</v>
      </c>
      <c r="G897" s="118">
        <v>20</v>
      </c>
      <c r="H897" s="101">
        <v>3.89</v>
      </c>
      <c r="I897" s="103">
        <f t="shared" si="491"/>
        <v>12.49</v>
      </c>
      <c r="J897" s="103">
        <f t="shared" si="499"/>
        <v>86.07</v>
      </c>
      <c r="K897" s="317">
        <f t="shared" ref="K897" si="506">(J898+J897)/2</f>
        <v>86.1</v>
      </c>
      <c r="L897" s="318">
        <f t="shared" ref="L897" si="507">(J897-J898)*100/K897</f>
        <v>-2.3E-2</v>
      </c>
      <c r="M897" s="101">
        <v>86.1</v>
      </c>
    </row>
    <row r="898" spans="1:13">
      <c r="C898" s="309"/>
      <c r="D898" s="101">
        <v>65.001199999999997</v>
      </c>
      <c r="E898" s="101">
        <v>45.01</v>
      </c>
      <c r="F898" s="101">
        <v>-12.03</v>
      </c>
      <c r="G898" s="118">
        <v>20</v>
      </c>
      <c r="H898" s="101">
        <v>3.89</v>
      </c>
      <c r="I898" s="103">
        <f t="shared" si="491"/>
        <v>12.49</v>
      </c>
      <c r="J898" s="103">
        <f t="shared" si="499"/>
        <v>86.09</v>
      </c>
      <c r="K898" s="317"/>
      <c r="L898" s="318"/>
    </row>
    <row r="899" spans="1:13">
      <c r="C899" s="309" t="s">
        <v>1266</v>
      </c>
      <c r="D899" s="101">
        <v>65.002499999999998</v>
      </c>
      <c r="E899" s="101">
        <v>44.65</v>
      </c>
      <c r="F899" s="101">
        <v>-12.01</v>
      </c>
      <c r="G899" s="118">
        <v>20</v>
      </c>
      <c r="H899" s="101">
        <v>4.07</v>
      </c>
      <c r="I899" s="103">
        <f t="shared" si="491"/>
        <v>12.47</v>
      </c>
      <c r="J899" s="103">
        <f t="shared" si="499"/>
        <v>85.51</v>
      </c>
      <c r="K899" s="317">
        <f t="shared" ref="K899" si="508">(J900+J899)/2</f>
        <v>85.5</v>
      </c>
      <c r="L899" s="318">
        <f t="shared" ref="L899" si="509">(J899-J900)*100/K899</f>
        <v>-3.5000000000000003E-2</v>
      </c>
      <c r="M899" s="101">
        <v>85.5</v>
      </c>
    </row>
    <row r="900" spans="1:13">
      <c r="C900" s="309"/>
      <c r="D900" s="101">
        <v>65.008899999999997</v>
      </c>
      <c r="E900" s="101">
        <v>44.66</v>
      </c>
      <c r="F900" s="101">
        <v>-12.02</v>
      </c>
      <c r="G900" s="118">
        <v>20</v>
      </c>
      <c r="H900" s="101">
        <v>4.07</v>
      </c>
      <c r="I900" s="103">
        <f t="shared" si="491"/>
        <v>12.47</v>
      </c>
      <c r="J900" s="103">
        <f t="shared" si="499"/>
        <v>85.54</v>
      </c>
      <c r="K900" s="317"/>
      <c r="L900" s="318"/>
    </row>
    <row r="901" spans="1:13">
      <c r="C901" s="309" t="s">
        <v>976</v>
      </c>
      <c r="D901" s="101">
        <v>65.008499999999998</v>
      </c>
      <c r="E901" s="101">
        <v>48.5</v>
      </c>
      <c r="F901" s="101">
        <v>-14.87</v>
      </c>
      <c r="G901" s="118">
        <v>20</v>
      </c>
      <c r="H901" s="101">
        <v>1.82</v>
      </c>
      <c r="I901" s="103">
        <f t="shared" si="491"/>
        <v>12.76</v>
      </c>
      <c r="J901" s="102">
        <f t="shared" si="499"/>
        <v>95.623000000000005</v>
      </c>
      <c r="K901" s="290">
        <f t="shared" ref="K901" si="510">(J902+J901)/2</f>
        <v>95.65</v>
      </c>
      <c r="L901" s="318">
        <f t="shared" ref="L901" si="511">(J901-J902)*100/K901</f>
        <v>-4.8000000000000001E-2</v>
      </c>
    </row>
    <row r="902" spans="1:13">
      <c r="C902" s="309"/>
      <c r="D902" s="101">
        <v>65.004499999999993</v>
      </c>
      <c r="E902" s="101">
        <v>48.52</v>
      </c>
      <c r="F902" s="101">
        <v>-14.88</v>
      </c>
      <c r="G902" s="118">
        <v>20</v>
      </c>
      <c r="H902" s="101">
        <v>1.82</v>
      </c>
      <c r="I902" s="103">
        <f t="shared" si="491"/>
        <v>12.76</v>
      </c>
      <c r="J902" s="102">
        <f t="shared" si="499"/>
        <v>95.668999999999997</v>
      </c>
      <c r="K902" s="290"/>
      <c r="L902" s="318"/>
    </row>
    <row r="903" spans="1:13">
      <c r="A903" s="101">
        <v>1.9</v>
      </c>
      <c r="C903" s="309" t="s">
        <v>1267</v>
      </c>
      <c r="D903" s="101">
        <v>65.002499999999998</v>
      </c>
      <c r="E903" s="101">
        <v>41.59</v>
      </c>
      <c r="F903" s="101">
        <v>-12.2</v>
      </c>
      <c r="G903" s="118">
        <v>20</v>
      </c>
      <c r="H903" s="101">
        <v>3.36</v>
      </c>
      <c r="I903" s="103">
        <f t="shared" ref="I903:I908" si="512">13*(100-H903)/100</f>
        <v>12.56</v>
      </c>
      <c r="J903" s="103">
        <f t="shared" ref="J903:J908" si="513">200*(E903-F903)/(132.56-0.0794*(13-I903)-0.53*(G903-20))</f>
        <v>81.180000000000007</v>
      </c>
      <c r="K903" s="317">
        <f t="shared" ref="K903" si="514">(J904+J903)/2</f>
        <v>81.2</v>
      </c>
      <c r="L903" s="318">
        <f t="shared" ref="L903" si="515">(J903-J904)*100/K903</f>
        <v>3.6999999999999998E-2</v>
      </c>
      <c r="M903" s="101">
        <v>81.099999999999994</v>
      </c>
    </row>
    <row r="904" spans="1:13">
      <c r="C904" s="309"/>
      <c r="D904" s="101">
        <v>65.008499999999998</v>
      </c>
      <c r="E904" s="101">
        <v>41.58</v>
      </c>
      <c r="F904" s="101">
        <v>-12.19</v>
      </c>
      <c r="G904" s="118">
        <v>20</v>
      </c>
      <c r="H904" s="101">
        <v>3.36</v>
      </c>
      <c r="I904" s="103">
        <f t="shared" si="512"/>
        <v>12.56</v>
      </c>
      <c r="J904" s="103">
        <f t="shared" si="513"/>
        <v>81.150000000000006</v>
      </c>
      <c r="K904" s="317"/>
      <c r="L904" s="318"/>
    </row>
    <row r="905" spans="1:13">
      <c r="C905" s="309" t="s">
        <v>1268</v>
      </c>
      <c r="D905" s="101">
        <v>65.001400000000004</v>
      </c>
      <c r="E905" s="101">
        <v>30.1</v>
      </c>
      <c r="F905" s="101">
        <v>-8.67</v>
      </c>
      <c r="G905" s="118">
        <v>20</v>
      </c>
      <c r="H905" s="101">
        <v>25.5</v>
      </c>
      <c r="I905" s="103">
        <f t="shared" si="512"/>
        <v>9.69</v>
      </c>
      <c r="J905" s="103">
        <f t="shared" si="513"/>
        <v>58.61</v>
      </c>
      <c r="K905" s="317">
        <f t="shared" ref="K905" si="516">(J906+J905)/2</f>
        <v>58.6</v>
      </c>
      <c r="L905" s="318">
        <f t="shared" ref="L905" si="517">(J905-J906)*100/K905</f>
        <v>0</v>
      </c>
      <c r="M905" s="101">
        <v>58.6</v>
      </c>
    </row>
    <row r="906" spans="1:13">
      <c r="C906" s="309"/>
      <c r="D906" s="101">
        <v>65.009900000000002</v>
      </c>
      <c r="E906" s="101">
        <v>30.09</v>
      </c>
      <c r="F906" s="101">
        <v>-8.68</v>
      </c>
      <c r="G906" s="118">
        <v>20</v>
      </c>
      <c r="H906" s="101">
        <v>25.5</v>
      </c>
      <c r="I906" s="103">
        <f t="shared" si="512"/>
        <v>9.69</v>
      </c>
      <c r="J906" s="103">
        <f t="shared" si="513"/>
        <v>58.61</v>
      </c>
      <c r="K906" s="317"/>
      <c r="L906" s="318"/>
    </row>
    <row r="907" spans="1:13">
      <c r="C907" s="309" t="s">
        <v>1269</v>
      </c>
      <c r="D907" s="101">
        <v>65.001999999999995</v>
      </c>
      <c r="E907" s="101">
        <v>42.54</v>
      </c>
      <c r="F907" s="101">
        <v>-10.28</v>
      </c>
      <c r="G907" s="118">
        <v>20</v>
      </c>
      <c r="H907" s="101">
        <v>5.29</v>
      </c>
      <c r="I907" s="103">
        <f t="shared" si="512"/>
        <v>12.31</v>
      </c>
      <c r="J907" s="103">
        <f t="shared" si="513"/>
        <v>79.73</v>
      </c>
      <c r="K907" s="317">
        <f t="shared" ref="K907" si="518">(J908+J907)/2</f>
        <v>79.7</v>
      </c>
      <c r="L907" s="318">
        <f t="shared" ref="L907" si="519">(J907-J908)*100/K907</f>
        <v>0.05</v>
      </c>
      <c r="M907" s="101">
        <v>79.7</v>
      </c>
    </row>
    <row r="908" spans="1:13">
      <c r="C908" s="309"/>
      <c r="D908" s="101">
        <v>65.004800000000003</v>
      </c>
      <c r="E908" s="101">
        <v>42.55</v>
      </c>
      <c r="F908" s="101">
        <v>-10.25</v>
      </c>
      <c r="G908" s="118">
        <v>20</v>
      </c>
      <c r="H908" s="101">
        <v>5.29</v>
      </c>
      <c r="I908" s="103">
        <f t="shared" si="512"/>
        <v>12.31</v>
      </c>
      <c r="J908" s="103">
        <f t="shared" si="513"/>
        <v>79.69</v>
      </c>
      <c r="K908" s="317"/>
      <c r="L908" s="318"/>
    </row>
    <row r="909" spans="1:13">
      <c r="A909" s="101">
        <v>1.1499999999999999</v>
      </c>
      <c r="C909" s="309" t="s">
        <v>1270</v>
      </c>
      <c r="D909" s="101">
        <v>65.008499999999998</v>
      </c>
      <c r="E909" s="101">
        <v>39.99</v>
      </c>
      <c r="F909" s="101">
        <v>-8.4499999999999993</v>
      </c>
      <c r="G909" s="118">
        <v>20</v>
      </c>
      <c r="H909" s="101">
        <v>7.7</v>
      </c>
      <c r="I909" s="103">
        <f t="shared" ref="I909:I910" si="520">13*(100-H909)/100</f>
        <v>12</v>
      </c>
      <c r="J909" s="103">
        <f t="shared" ref="J909:J910" si="521">200*(E909-F909)/(132.56-0.0794*(13-I909)-0.53*(G909-20))</f>
        <v>73.13</v>
      </c>
      <c r="K909" s="317">
        <f t="shared" ref="K909" si="522">(J910+J909)/2</f>
        <v>73.099999999999994</v>
      </c>
      <c r="L909" s="318">
        <f t="shared" ref="L909" si="523">(J909-J910)*100/K909</f>
        <v>4.1000000000000002E-2</v>
      </c>
      <c r="M909" s="101">
        <v>73.099999999999994</v>
      </c>
    </row>
    <row r="910" spans="1:13">
      <c r="C910" s="309"/>
      <c r="D910" s="101">
        <v>65.001400000000004</v>
      </c>
      <c r="E910" s="101">
        <v>39.979999999999997</v>
      </c>
      <c r="F910" s="101">
        <v>-8.44</v>
      </c>
      <c r="G910" s="118">
        <v>20</v>
      </c>
      <c r="H910" s="101">
        <v>7.7</v>
      </c>
      <c r="I910" s="103">
        <f t="shared" si="520"/>
        <v>12</v>
      </c>
      <c r="J910" s="103">
        <f t="shared" si="521"/>
        <v>73.099999999999994</v>
      </c>
      <c r="K910" s="317"/>
      <c r="L910" s="318"/>
    </row>
    <row r="911" spans="1:13">
      <c r="C911" s="309" t="s">
        <v>1271</v>
      </c>
      <c r="D911" s="101">
        <v>65.001499999999993</v>
      </c>
      <c r="E911" s="101">
        <v>44.05</v>
      </c>
      <c r="F911" s="101">
        <v>-11.05</v>
      </c>
      <c r="G911" s="118">
        <v>20</v>
      </c>
      <c r="H911" s="101">
        <v>1.35</v>
      </c>
      <c r="I911" s="103">
        <f t="shared" ref="I911:I912" si="524">13*(100-H911)/100</f>
        <v>12.82</v>
      </c>
      <c r="J911" s="103">
        <f t="shared" ref="J911:J912" si="525">200*(E911-F911)/(132.56-0.0794*(13-I911)-0.53*(G911-20))</f>
        <v>83.14</v>
      </c>
      <c r="K911" s="317">
        <f t="shared" ref="K911" si="526">(J912+J911)/2</f>
        <v>83.1</v>
      </c>
      <c r="L911" s="318">
        <f t="shared" ref="L911" si="527">(J911-J912)*100/K911</f>
        <v>3.5999999999999997E-2</v>
      </c>
      <c r="M911" s="101">
        <v>83.1</v>
      </c>
    </row>
    <row r="912" spans="1:13">
      <c r="C912" s="309"/>
      <c r="D912" s="101">
        <v>65.003200000000007</v>
      </c>
      <c r="E912" s="101">
        <v>44.04</v>
      </c>
      <c r="F912" s="101">
        <v>-11.04</v>
      </c>
      <c r="G912" s="118">
        <v>20</v>
      </c>
      <c r="H912" s="101">
        <v>1.35</v>
      </c>
      <c r="I912" s="103">
        <f t="shared" si="524"/>
        <v>12.82</v>
      </c>
      <c r="J912" s="103">
        <f t="shared" si="525"/>
        <v>83.11</v>
      </c>
      <c r="K912" s="317"/>
      <c r="L912" s="318"/>
    </row>
    <row r="913" spans="1:13">
      <c r="A913" s="119">
        <v>1.2</v>
      </c>
      <c r="C913" s="309" t="s">
        <v>1272</v>
      </c>
      <c r="D913" s="101">
        <v>65.002099999999999</v>
      </c>
      <c r="E913" s="101">
        <v>41.94</v>
      </c>
      <c r="F913" s="101">
        <v>-10.15</v>
      </c>
      <c r="G913" s="118">
        <v>20</v>
      </c>
      <c r="H913" s="101">
        <v>6.36</v>
      </c>
      <c r="I913" s="103">
        <f t="shared" ref="I913:I916" si="528">13*(100-H913)/100</f>
        <v>12.17</v>
      </c>
      <c r="J913" s="103">
        <f t="shared" ref="J913:J916" si="529">200*(E913-F913)/(132.56-0.0794*(13-I913)-0.53*(G913-20))</f>
        <v>78.63</v>
      </c>
      <c r="K913" s="317">
        <f t="shared" ref="K913" si="530">(J914+J913)/2</f>
        <v>78.599999999999994</v>
      </c>
      <c r="L913" s="318">
        <f t="shared" ref="L913" si="531">(J913-J914)*100/K913</f>
        <v>-3.7999999999999999E-2</v>
      </c>
      <c r="M913" s="101">
        <v>78.599999999999994</v>
      </c>
    </row>
    <row r="914" spans="1:13">
      <c r="C914" s="309"/>
      <c r="D914" s="101">
        <v>65.003200000000007</v>
      </c>
      <c r="E914" s="101">
        <v>41.95</v>
      </c>
      <c r="F914" s="101">
        <v>-10.16</v>
      </c>
      <c r="G914" s="118">
        <v>20</v>
      </c>
      <c r="H914" s="101">
        <v>6.36</v>
      </c>
      <c r="I914" s="103">
        <f t="shared" si="528"/>
        <v>12.17</v>
      </c>
      <c r="J914" s="103">
        <f t="shared" si="529"/>
        <v>78.66</v>
      </c>
      <c r="K914" s="317"/>
      <c r="L914" s="318"/>
    </row>
    <row r="915" spans="1:13">
      <c r="A915" s="101">
        <v>1.26</v>
      </c>
      <c r="C915" s="309" t="s">
        <v>1273</v>
      </c>
      <c r="D915" s="101">
        <v>65.002300000000005</v>
      </c>
      <c r="E915" s="101">
        <v>45.25</v>
      </c>
      <c r="F915" s="101">
        <v>-12.11</v>
      </c>
      <c r="G915" s="118">
        <v>20</v>
      </c>
      <c r="H915" s="101">
        <v>4.1100000000000003</v>
      </c>
      <c r="I915" s="103">
        <f t="shared" si="528"/>
        <v>12.47</v>
      </c>
      <c r="J915" s="103">
        <f t="shared" si="529"/>
        <v>86.57</v>
      </c>
      <c r="K915" s="317">
        <f t="shared" ref="K915" si="532">(J916+J915)/2</f>
        <v>86.6</v>
      </c>
      <c r="L915" s="318">
        <f t="shared" ref="L915" si="533">(J915-J916)*100/K915</f>
        <v>-3.5000000000000003E-2</v>
      </c>
      <c r="M915" s="101">
        <v>86.6</v>
      </c>
    </row>
    <row r="916" spans="1:13">
      <c r="C916" s="309"/>
      <c r="D916" s="101">
        <v>65.001199999999997</v>
      </c>
      <c r="E916" s="101">
        <v>45.26</v>
      </c>
      <c r="F916" s="101">
        <v>-12.12</v>
      </c>
      <c r="G916" s="118">
        <v>20</v>
      </c>
      <c r="H916" s="101">
        <v>4.1100000000000003</v>
      </c>
      <c r="I916" s="103">
        <f t="shared" si="528"/>
        <v>12.47</v>
      </c>
      <c r="J916" s="103">
        <f t="shared" si="529"/>
        <v>86.6</v>
      </c>
      <c r="K916" s="317"/>
      <c r="L916" s="318"/>
    </row>
    <row r="917" spans="1:13">
      <c r="A917" s="101">
        <v>2.12</v>
      </c>
      <c r="C917" s="309" t="s">
        <v>1274</v>
      </c>
      <c r="D917" s="101">
        <v>65.002300000000005</v>
      </c>
      <c r="E917" s="101">
        <v>47.99</v>
      </c>
      <c r="F917" s="101">
        <v>-13.81</v>
      </c>
      <c r="G917" s="118">
        <v>20</v>
      </c>
      <c r="H917" s="101">
        <v>1.82</v>
      </c>
      <c r="I917" s="103">
        <f t="shared" ref="I917:I920" si="534">13*(100-H917)/100</f>
        <v>12.76</v>
      </c>
      <c r="J917" s="103">
        <f t="shared" ref="J917:J918" si="535">200*(E917-F917)/(132.56-0.0794*(13-I917)-0.53*(G917-20))</f>
        <v>93.25</v>
      </c>
      <c r="K917" s="317">
        <f t="shared" ref="K917" si="536">(J918+J917)/2</f>
        <v>93.3</v>
      </c>
      <c r="L917" s="318">
        <f t="shared" ref="L917" si="537">(J917-J918)*100/K917</f>
        <v>-2.1000000000000001E-2</v>
      </c>
      <c r="M917" s="101">
        <v>93.3</v>
      </c>
    </row>
    <row r="918" spans="1:13">
      <c r="C918" s="309"/>
      <c r="D918" s="101">
        <v>65.001499999999993</v>
      </c>
      <c r="E918" s="101">
        <v>47.99</v>
      </c>
      <c r="F918" s="101">
        <v>-13.82</v>
      </c>
      <c r="G918" s="118">
        <v>20</v>
      </c>
      <c r="H918" s="101">
        <v>1.82</v>
      </c>
      <c r="I918" s="103">
        <f t="shared" si="534"/>
        <v>12.76</v>
      </c>
      <c r="J918" s="103">
        <f t="shared" si="535"/>
        <v>93.27</v>
      </c>
      <c r="K918" s="317"/>
      <c r="L918" s="318"/>
    </row>
    <row r="919" spans="1:13">
      <c r="A919" s="101">
        <v>2.2799999999999998</v>
      </c>
      <c r="C919" s="309" t="s">
        <v>1275</v>
      </c>
      <c r="D919" s="101">
        <v>65.002300000000005</v>
      </c>
      <c r="E919" s="101">
        <v>42.75</v>
      </c>
      <c r="F919" s="101">
        <v>-10.5</v>
      </c>
      <c r="G919" s="118">
        <v>20</v>
      </c>
      <c r="H919" s="101">
        <v>4.71</v>
      </c>
      <c r="I919" s="103">
        <f t="shared" si="534"/>
        <v>12.39</v>
      </c>
      <c r="J919" s="103">
        <f t="shared" ref="J919:J920" si="538">200*(E919-F919)/(132.56-0.0794*(13-I919)-0.53*(G919-20))</f>
        <v>80.37</v>
      </c>
      <c r="K919" s="317">
        <f t="shared" ref="K919" si="539">(J920+J919)/2</f>
        <v>80.400000000000006</v>
      </c>
      <c r="L919" s="318">
        <f t="shared" ref="L919" si="540">(J919-J920)*100/K919</f>
        <v>0</v>
      </c>
      <c r="M919" s="101">
        <v>80.400000000000006</v>
      </c>
    </row>
    <row r="920" spans="1:13">
      <c r="C920" s="309"/>
      <c r="D920" s="101">
        <v>65.001400000000004</v>
      </c>
      <c r="E920" s="101">
        <v>42.7</v>
      </c>
      <c r="F920" s="101">
        <v>-10.55</v>
      </c>
      <c r="G920" s="118">
        <v>20</v>
      </c>
      <c r="H920" s="101">
        <v>4.71</v>
      </c>
      <c r="I920" s="103">
        <f t="shared" si="534"/>
        <v>12.39</v>
      </c>
      <c r="J920" s="103">
        <f t="shared" si="538"/>
        <v>80.37</v>
      </c>
      <c r="K920" s="317"/>
      <c r="L920" s="318"/>
    </row>
    <row r="921" spans="1:13">
      <c r="A921" s="101">
        <v>3.12</v>
      </c>
      <c r="C921" s="309" t="s">
        <v>1276</v>
      </c>
      <c r="D921" s="101">
        <v>65.002300000000005</v>
      </c>
      <c r="E921" s="101">
        <v>17.3</v>
      </c>
      <c r="F921" s="101">
        <v>-10.5</v>
      </c>
      <c r="G921" s="118">
        <v>20</v>
      </c>
      <c r="H921" s="101">
        <v>24.7</v>
      </c>
      <c r="I921" s="103">
        <f t="shared" ref="I921:I938" si="541">13*(100-H921)/100</f>
        <v>9.7899999999999991</v>
      </c>
      <c r="J921" s="103">
        <f t="shared" ref="J921:J924" si="542">200*(E921-F921)/(132.56-0.0794*(13-I921)-0.53*(G921-20))</f>
        <v>42.02</v>
      </c>
      <c r="K921" s="317">
        <f t="shared" ref="K921" si="543">(J922+J921)/2</f>
        <v>42</v>
      </c>
      <c r="L921" s="318">
        <f t="shared" ref="L921" si="544">(J921-J922)*100/K921</f>
        <v>0</v>
      </c>
      <c r="M921" s="101">
        <v>80.400000000000006</v>
      </c>
    </row>
    <row r="922" spans="1:13">
      <c r="C922" s="309"/>
      <c r="D922" s="101">
        <v>65.001400000000004</v>
      </c>
      <c r="E922" s="101">
        <v>17.25</v>
      </c>
      <c r="F922" s="101">
        <v>-10.55</v>
      </c>
      <c r="G922" s="118">
        <v>20</v>
      </c>
      <c r="H922" s="101">
        <v>24.7</v>
      </c>
      <c r="I922" s="103">
        <f t="shared" si="541"/>
        <v>9.7899999999999991</v>
      </c>
      <c r="J922" s="103">
        <f t="shared" si="542"/>
        <v>42.02</v>
      </c>
      <c r="K922" s="317"/>
      <c r="L922" s="318"/>
    </row>
    <row r="923" spans="1:13">
      <c r="C923" s="309" t="s">
        <v>977</v>
      </c>
      <c r="D923" s="101">
        <v>65.006500000000003</v>
      </c>
      <c r="E923" s="101">
        <v>48.6</v>
      </c>
      <c r="F923" s="101">
        <v>-14.87</v>
      </c>
      <c r="G923" s="118">
        <v>20</v>
      </c>
      <c r="H923" s="101">
        <v>1.63</v>
      </c>
      <c r="I923" s="103">
        <f t="shared" si="541"/>
        <v>12.79</v>
      </c>
      <c r="J923" s="102">
        <f t="shared" si="542"/>
        <v>95.772000000000006</v>
      </c>
      <c r="K923" s="290">
        <f t="shared" ref="K923" si="545">(J924+J923)/2</f>
        <v>95.78</v>
      </c>
      <c r="L923" s="318">
        <f t="shared" ref="L923" si="546">(J923-J924)*100/K923</f>
        <v>-1.7000000000000001E-2</v>
      </c>
      <c r="M923" s="101">
        <v>95.78</v>
      </c>
    </row>
    <row r="924" spans="1:13">
      <c r="C924" s="309"/>
      <c r="D924" s="101">
        <v>65.004499999999993</v>
      </c>
      <c r="E924" s="101">
        <v>48.6</v>
      </c>
      <c r="F924" s="101">
        <v>-14.88</v>
      </c>
      <c r="G924" s="118">
        <v>20</v>
      </c>
      <c r="H924" s="101">
        <v>1.63</v>
      </c>
      <c r="I924" s="103">
        <f t="shared" si="541"/>
        <v>12.79</v>
      </c>
      <c r="J924" s="102">
        <f t="shared" si="542"/>
        <v>95.787999999999997</v>
      </c>
      <c r="K924" s="290"/>
      <c r="L924" s="318"/>
    </row>
    <row r="925" spans="1:13">
      <c r="A925" s="101">
        <v>3.17</v>
      </c>
      <c r="C925" s="309" t="s">
        <v>1277</v>
      </c>
      <c r="D925" s="101">
        <v>65.003600000000006</v>
      </c>
      <c r="E925" s="101">
        <v>41.59</v>
      </c>
      <c r="F925" s="101">
        <v>-11.43</v>
      </c>
      <c r="G925" s="118">
        <v>20</v>
      </c>
      <c r="H925" s="101">
        <v>4.7699999999999996</v>
      </c>
      <c r="I925" s="103">
        <f t="shared" si="541"/>
        <v>12.38</v>
      </c>
      <c r="J925" s="103">
        <f t="shared" ref="J925:J938" si="547">200*(E925-F925)/(132.56-0.0794*(13-I925)-0.53*(G925-20))</f>
        <v>80.02</v>
      </c>
      <c r="K925" s="317">
        <f t="shared" ref="K925" si="548">(J926+J925)/2</f>
        <v>80</v>
      </c>
      <c r="L925" s="318">
        <f t="shared" ref="L925" si="549">(J925-J926)*100/K925</f>
        <v>-2.5000000000000001E-2</v>
      </c>
      <c r="M925" s="101">
        <v>80</v>
      </c>
    </row>
    <row r="926" spans="1:13">
      <c r="C926" s="309"/>
      <c r="D926" s="101">
        <v>65.004499999999993</v>
      </c>
      <c r="E926" s="101">
        <v>41.58</v>
      </c>
      <c r="F926" s="101">
        <v>-11.45</v>
      </c>
      <c r="G926" s="118">
        <v>20</v>
      </c>
      <c r="H926" s="101">
        <v>4.7699999999999996</v>
      </c>
      <c r="I926" s="103">
        <f t="shared" si="541"/>
        <v>12.38</v>
      </c>
      <c r="J926" s="103">
        <f t="shared" si="547"/>
        <v>80.040000000000006</v>
      </c>
      <c r="K926" s="317"/>
      <c r="L926" s="318"/>
    </row>
    <row r="927" spans="1:13">
      <c r="C927" s="309" t="s">
        <v>1278</v>
      </c>
      <c r="D927" s="101">
        <v>65.002499999999998</v>
      </c>
      <c r="E927" s="101">
        <v>40.25</v>
      </c>
      <c r="F927" s="101">
        <v>-11.15</v>
      </c>
      <c r="G927" s="118">
        <v>20</v>
      </c>
      <c r="H927" s="101">
        <v>4.45</v>
      </c>
      <c r="I927" s="103">
        <f t="shared" si="541"/>
        <v>12.42</v>
      </c>
      <c r="J927" s="103">
        <f t="shared" si="547"/>
        <v>77.58</v>
      </c>
      <c r="K927" s="317">
        <f t="shared" ref="K927" si="550">(J928+J927)/2</f>
        <v>77.599999999999994</v>
      </c>
      <c r="L927" s="318">
        <f t="shared" ref="L927" si="551">(J927-J928)*100/K927</f>
        <v>3.9E-2</v>
      </c>
      <c r="M927" s="101">
        <v>77.599999999999994</v>
      </c>
    </row>
    <row r="928" spans="1:13">
      <c r="C928" s="309"/>
      <c r="D928" s="101">
        <v>65.003600000000006</v>
      </c>
      <c r="E928" s="101">
        <v>40.28</v>
      </c>
      <c r="F928" s="101">
        <v>-11.1</v>
      </c>
      <c r="G928" s="118">
        <v>20</v>
      </c>
      <c r="H928" s="101">
        <v>4.45</v>
      </c>
      <c r="I928" s="103">
        <f t="shared" si="541"/>
        <v>12.42</v>
      </c>
      <c r="J928" s="103">
        <f t="shared" si="547"/>
        <v>77.55</v>
      </c>
      <c r="K928" s="317"/>
      <c r="L928" s="318"/>
    </row>
    <row r="929" spans="1:13">
      <c r="C929" s="309" t="s">
        <v>1279</v>
      </c>
      <c r="D929" s="101">
        <v>65.009500000000003</v>
      </c>
      <c r="E929" s="101">
        <v>41.59</v>
      </c>
      <c r="F929" s="101">
        <v>-12.2</v>
      </c>
      <c r="G929" s="118">
        <v>20</v>
      </c>
      <c r="H929" s="101">
        <v>3.76</v>
      </c>
      <c r="I929" s="103">
        <f t="shared" si="541"/>
        <v>12.51</v>
      </c>
      <c r="J929" s="102">
        <f t="shared" si="547"/>
        <v>81.180000000000007</v>
      </c>
      <c r="K929" s="317">
        <f t="shared" ref="K929" si="552">(J930+J929)/2</f>
        <v>81.2</v>
      </c>
      <c r="L929" s="318">
        <f t="shared" ref="L929" si="553">(J929-J930)*100/K929</f>
        <v>3.7999999999999999E-2</v>
      </c>
      <c r="M929" s="101">
        <v>81.2</v>
      </c>
    </row>
    <row r="930" spans="1:13">
      <c r="C930" s="309"/>
      <c r="D930" s="101">
        <v>65.007400000000004</v>
      </c>
      <c r="E930" s="101">
        <v>41.58</v>
      </c>
      <c r="F930" s="101">
        <v>-12.19</v>
      </c>
      <c r="G930" s="118">
        <v>20</v>
      </c>
      <c r="H930" s="101">
        <v>3.76</v>
      </c>
      <c r="I930" s="103">
        <f t="shared" si="541"/>
        <v>12.51</v>
      </c>
      <c r="J930" s="102">
        <f t="shared" si="547"/>
        <v>81.149000000000001</v>
      </c>
      <c r="K930" s="317"/>
      <c r="L930" s="318"/>
    </row>
    <row r="931" spans="1:13">
      <c r="C931" s="309" t="s">
        <v>1280</v>
      </c>
      <c r="D931" s="101">
        <v>65.001800000000003</v>
      </c>
      <c r="E931" s="101">
        <v>41.59</v>
      </c>
      <c r="F931" s="101">
        <v>-10.52</v>
      </c>
      <c r="G931" s="118">
        <v>20</v>
      </c>
      <c r="H931" s="101">
        <v>4.6900000000000004</v>
      </c>
      <c r="I931" s="103">
        <f t="shared" si="541"/>
        <v>12.39</v>
      </c>
      <c r="J931" s="102">
        <f t="shared" si="547"/>
        <v>78.650000000000006</v>
      </c>
      <c r="K931" s="317">
        <f t="shared" ref="K931" si="554">(J932+J931)/2</f>
        <v>78.599999999999994</v>
      </c>
      <c r="L931" s="318">
        <f t="shared" ref="L931" si="555">(J931-J932)*100/K931</f>
        <v>1.9E-2</v>
      </c>
      <c r="M931" s="101">
        <v>78.599999999999994</v>
      </c>
    </row>
    <row r="932" spans="1:13">
      <c r="C932" s="309"/>
      <c r="D932" s="101">
        <v>65.008799999999994</v>
      </c>
      <c r="E932" s="101">
        <v>41.6</v>
      </c>
      <c r="F932" s="101">
        <v>-10.5</v>
      </c>
      <c r="G932" s="118">
        <v>20</v>
      </c>
      <c r="H932" s="101">
        <v>4.6900000000000004</v>
      </c>
      <c r="I932" s="103">
        <f t="shared" si="541"/>
        <v>12.39</v>
      </c>
      <c r="J932" s="102">
        <f t="shared" si="547"/>
        <v>78.635000000000005</v>
      </c>
      <c r="K932" s="317"/>
      <c r="L932" s="318"/>
    </row>
    <row r="933" spans="1:13">
      <c r="C933" s="310" t="s">
        <v>1281</v>
      </c>
      <c r="D933" s="101">
        <v>65.003500000000003</v>
      </c>
      <c r="E933" s="101">
        <v>46.4</v>
      </c>
      <c r="F933" s="101">
        <v>-14.02</v>
      </c>
      <c r="G933" s="101">
        <v>20</v>
      </c>
      <c r="H933" s="119">
        <v>1.56</v>
      </c>
      <c r="I933" s="103">
        <f t="shared" si="541"/>
        <v>12.8</v>
      </c>
      <c r="J933" s="103">
        <f t="shared" si="547"/>
        <v>91.17</v>
      </c>
      <c r="K933" s="317">
        <f t="shared" ref="K933" si="556">(J934+J933)/2</f>
        <v>91.2</v>
      </c>
      <c r="L933" s="318">
        <f t="shared" ref="L933" si="557">(J933-J934)*100/K933</f>
        <v>-3.3000000000000002E-2</v>
      </c>
      <c r="M933" s="101">
        <v>91.6</v>
      </c>
    </row>
    <row r="934" spans="1:13">
      <c r="C934" s="309"/>
      <c r="D934" s="101">
        <v>65.001400000000004</v>
      </c>
      <c r="E934" s="101">
        <v>46.46</v>
      </c>
      <c r="F934" s="101">
        <v>-13.98</v>
      </c>
      <c r="G934" s="101">
        <v>20</v>
      </c>
      <c r="H934" s="119">
        <v>1.56</v>
      </c>
      <c r="I934" s="103">
        <f t="shared" si="541"/>
        <v>12.8</v>
      </c>
      <c r="J934" s="103">
        <f t="shared" si="547"/>
        <v>91.2</v>
      </c>
      <c r="K934" s="317"/>
      <c r="L934" s="318"/>
    </row>
    <row r="935" spans="1:13">
      <c r="A935" s="101">
        <v>3.23</v>
      </c>
      <c r="C935" s="309" t="s">
        <v>1282</v>
      </c>
      <c r="D935" s="101">
        <v>65.008499999999998</v>
      </c>
      <c r="E935" s="101">
        <v>36.42</v>
      </c>
      <c r="F935" s="101">
        <v>-8.4499999999999993</v>
      </c>
      <c r="G935" s="118">
        <v>20</v>
      </c>
      <c r="H935" s="101">
        <v>4.87</v>
      </c>
      <c r="I935" s="103">
        <f t="shared" si="541"/>
        <v>12.37</v>
      </c>
      <c r="J935" s="103">
        <f t="shared" si="547"/>
        <v>67.72</v>
      </c>
      <c r="K935" s="317">
        <f t="shared" ref="K935" si="558">(J936+J935)/2</f>
        <v>67.7</v>
      </c>
      <c r="L935" s="318">
        <f t="shared" ref="L935" si="559">(J935-J936)*100/K935</f>
        <v>4.3999999999999997E-2</v>
      </c>
      <c r="M935" s="101">
        <v>67.72</v>
      </c>
    </row>
    <row r="936" spans="1:13">
      <c r="C936" s="309"/>
      <c r="D936" s="101">
        <v>65.001400000000004</v>
      </c>
      <c r="E936" s="101">
        <v>36.409999999999997</v>
      </c>
      <c r="F936" s="101">
        <v>-8.44</v>
      </c>
      <c r="G936" s="118">
        <v>20</v>
      </c>
      <c r="H936" s="101">
        <v>4.87</v>
      </c>
      <c r="I936" s="103">
        <f t="shared" si="541"/>
        <v>12.37</v>
      </c>
      <c r="J936" s="103">
        <f t="shared" si="547"/>
        <v>67.69</v>
      </c>
      <c r="K936" s="317"/>
      <c r="L936" s="318"/>
    </row>
    <row r="937" spans="1:13">
      <c r="C937" s="309" t="s">
        <v>1283</v>
      </c>
      <c r="D937" s="101">
        <v>65.008700000000005</v>
      </c>
      <c r="E937" s="101">
        <v>19.46</v>
      </c>
      <c r="F937" s="101">
        <v>-6.23</v>
      </c>
      <c r="G937" s="101">
        <v>20</v>
      </c>
      <c r="H937" s="101">
        <v>30.6</v>
      </c>
      <c r="I937" s="103">
        <f t="shared" si="541"/>
        <v>9.02</v>
      </c>
      <c r="J937" s="103">
        <f t="shared" si="547"/>
        <v>38.85</v>
      </c>
      <c r="K937" s="317">
        <f t="shared" ref="K937" si="560">(J938+J937)/2</f>
        <v>38.799999999999997</v>
      </c>
      <c r="L937" s="318">
        <f t="shared" ref="L937" si="561">(J937-J938)*100/K937</f>
        <v>2.5999999999999999E-2</v>
      </c>
      <c r="M937" s="101">
        <v>38.799999999999997</v>
      </c>
    </row>
    <row r="938" spans="1:13">
      <c r="C938" s="309"/>
      <c r="D938" s="101">
        <v>65.007400000000004</v>
      </c>
      <c r="E938" s="101">
        <v>19.46</v>
      </c>
      <c r="F938" s="101">
        <v>-6.22</v>
      </c>
      <c r="G938" s="101">
        <v>20</v>
      </c>
      <c r="H938" s="101">
        <v>30.6</v>
      </c>
      <c r="I938" s="103">
        <f t="shared" si="541"/>
        <v>9.02</v>
      </c>
      <c r="J938" s="103">
        <f t="shared" si="547"/>
        <v>38.840000000000003</v>
      </c>
      <c r="K938" s="317"/>
      <c r="L938" s="318"/>
    </row>
    <row r="939" spans="1:13">
      <c r="C939" s="309" t="s">
        <v>1284</v>
      </c>
      <c r="D939" s="101">
        <v>65.000799999999998</v>
      </c>
      <c r="E939" s="101">
        <v>15.7</v>
      </c>
      <c r="F939" s="101">
        <v>-6.23</v>
      </c>
      <c r="G939" s="101">
        <v>20</v>
      </c>
      <c r="H939" s="101">
        <v>26.1</v>
      </c>
      <c r="I939" s="103">
        <f t="shared" ref="I939:I942" si="562">13*(100-H939)/100</f>
        <v>9.61</v>
      </c>
      <c r="J939" s="103">
        <f t="shared" ref="J939:J940" si="563">200*(E939-F939)/(132.56-0.0794*(13-I939)-0.53*(G939-20))</f>
        <v>33.15</v>
      </c>
      <c r="K939" s="317">
        <f t="shared" ref="K939" si="564">(J940+J939)/2</f>
        <v>33.1</v>
      </c>
      <c r="L939" s="318">
        <f t="shared" ref="L939" si="565">(J939-J940)*100/K939</f>
        <v>0.03</v>
      </c>
      <c r="M939" s="101">
        <v>33</v>
      </c>
    </row>
    <row r="940" spans="1:13">
      <c r="C940" s="309"/>
      <c r="D940" s="101">
        <v>65.001599999999996</v>
      </c>
      <c r="E940" s="101">
        <v>15.7</v>
      </c>
      <c r="F940" s="101">
        <v>-6.22</v>
      </c>
      <c r="G940" s="101">
        <v>20</v>
      </c>
      <c r="H940" s="101">
        <v>26.1</v>
      </c>
      <c r="I940" s="103">
        <f t="shared" si="562"/>
        <v>9.61</v>
      </c>
      <c r="J940" s="103">
        <f t="shared" si="563"/>
        <v>33.14</v>
      </c>
      <c r="K940" s="317"/>
      <c r="L940" s="318"/>
    </row>
    <row r="941" spans="1:13">
      <c r="D941" s="101">
        <v>65.001199999999997</v>
      </c>
      <c r="E941" s="101">
        <v>48.86</v>
      </c>
      <c r="F941" s="101">
        <v>-14.97</v>
      </c>
      <c r="G941" s="101">
        <v>20</v>
      </c>
      <c r="H941" s="101">
        <v>0.88</v>
      </c>
      <c r="I941" s="103">
        <f t="shared" si="562"/>
        <v>12.89</v>
      </c>
      <c r="J941" s="102">
        <v>0.34</v>
      </c>
      <c r="K941" s="290">
        <f t="shared" ref="K941" si="566">(J942+J941)/2</f>
        <v>0.34</v>
      </c>
      <c r="L941" s="318">
        <f>(J941-J942)*100/K941</f>
        <v>2.9409999999999998</v>
      </c>
      <c r="M941" s="101">
        <v>963</v>
      </c>
    </row>
    <row r="942" spans="1:13">
      <c r="D942" s="101">
        <v>65.003500000000003</v>
      </c>
      <c r="E942" s="101">
        <v>48.98</v>
      </c>
      <c r="F942" s="101">
        <v>-14.88</v>
      </c>
      <c r="G942" s="101">
        <v>20</v>
      </c>
      <c r="H942" s="101">
        <v>0.88</v>
      </c>
      <c r="I942" s="103">
        <f t="shared" si="562"/>
        <v>12.89</v>
      </c>
      <c r="J942" s="102">
        <v>0.33</v>
      </c>
      <c r="K942" s="290"/>
      <c r="L942" s="318"/>
    </row>
    <row r="943" spans="1:13">
      <c r="D943" s="101">
        <v>65.001199999999997</v>
      </c>
      <c r="E943" s="101">
        <v>48.86</v>
      </c>
      <c r="F943" s="101">
        <v>-14.97</v>
      </c>
      <c r="G943" s="101">
        <v>20</v>
      </c>
      <c r="H943" s="101">
        <v>0.88</v>
      </c>
      <c r="I943" s="103">
        <f t="shared" ref="I943:I962" si="567">13*(100-H943)/100</f>
        <v>12.89</v>
      </c>
      <c r="J943" s="102">
        <v>0.34</v>
      </c>
      <c r="K943" s="290">
        <f t="shared" ref="K943" si="568">(J944+J943)/2</f>
        <v>0.34</v>
      </c>
      <c r="L943" s="318">
        <f>(J943-J944)*100/K943</f>
        <v>2.9409999999999998</v>
      </c>
      <c r="M943" s="101">
        <v>2.9000000000000001E-2</v>
      </c>
    </row>
    <row r="944" spans="1:13">
      <c r="D944" s="101">
        <v>65.003500000000003</v>
      </c>
      <c r="E944" s="101">
        <v>48.98</v>
      </c>
      <c r="F944" s="101">
        <v>-14.88</v>
      </c>
      <c r="G944" s="101">
        <v>20</v>
      </c>
      <c r="H944" s="101">
        <v>0.88</v>
      </c>
      <c r="I944" s="103">
        <f t="shared" si="567"/>
        <v>12.89</v>
      </c>
      <c r="J944" s="102">
        <v>0.33</v>
      </c>
      <c r="K944" s="290"/>
      <c r="L944" s="318"/>
    </row>
    <row r="945" spans="1:13" ht="17.25" customHeight="1">
      <c r="D945" s="101">
        <v>65.006500000000003</v>
      </c>
      <c r="E945" s="101">
        <v>41.3</v>
      </c>
      <c r="F945" s="101">
        <v>-14.99</v>
      </c>
      <c r="G945" s="118">
        <v>20</v>
      </c>
      <c r="H945" s="101">
        <v>5.42</v>
      </c>
      <c r="I945" s="103">
        <f t="shared" si="567"/>
        <v>12.3</v>
      </c>
      <c r="J945" s="102">
        <f t="shared" ref="J945:J976" si="569">200*(E945-F945)/(132.56-0.0794*(13-I945)-0.53*(G945-20))</f>
        <v>84.962999999999994</v>
      </c>
      <c r="K945" s="290">
        <f t="shared" ref="K945" si="570">(J946+J945)/2</f>
        <v>84.97</v>
      </c>
      <c r="L945" s="318">
        <f t="shared" ref="L945" si="571">(J945-J946)*100/K945</f>
        <v>-1.7999999999999999E-2</v>
      </c>
    </row>
    <row r="946" spans="1:13">
      <c r="D946" s="101">
        <v>65.004499999999993</v>
      </c>
      <c r="E946" s="101">
        <v>41.32</v>
      </c>
      <c r="F946" s="101">
        <v>-14.98</v>
      </c>
      <c r="G946" s="118">
        <v>20</v>
      </c>
      <c r="H946" s="101">
        <v>5.42</v>
      </c>
      <c r="I946" s="103">
        <f t="shared" si="567"/>
        <v>12.3</v>
      </c>
      <c r="J946" s="102">
        <f t="shared" si="569"/>
        <v>84.977999999999994</v>
      </c>
      <c r="K946" s="290"/>
      <c r="L946" s="318"/>
    </row>
    <row r="947" spans="1:13">
      <c r="C947" s="309" t="s">
        <v>1285</v>
      </c>
      <c r="D947" s="101">
        <v>65.003900000000002</v>
      </c>
      <c r="E947" s="101">
        <v>49.6</v>
      </c>
      <c r="F947" s="101">
        <v>-14.87</v>
      </c>
      <c r="G947" s="118">
        <v>20</v>
      </c>
      <c r="H947" s="101">
        <v>0.61</v>
      </c>
      <c r="I947" s="103">
        <f t="shared" si="567"/>
        <v>12.92</v>
      </c>
      <c r="J947" s="102">
        <f t="shared" si="569"/>
        <v>97.274000000000001</v>
      </c>
      <c r="K947" s="290">
        <f t="shared" ref="K947:K951" si="572">(J948+J947)/2</f>
        <v>97.27</v>
      </c>
      <c r="L947" s="318">
        <f t="shared" ref="L947:L951" si="573">(J947-J948)*100/K947</f>
        <v>1.4999999999999999E-2</v>
      </c>
      <c r="M947" s="101">
        <v>97.275999999999996</v>
      </c>
    </row>
    <row r="948" spans="1:13">
      <c r="C948" s="309"/>
      <c r="D948" s="101">
        <v>65.002099999999999</v>
      </c>
      <c r="E948" s="101">
        <v>49.58</v>
      </c>
      <c r="F948" s="101">
        <v>-14.88</v>
      </c>
      <c r="G948" s="118">
        <v>20</v>
      </c>
      <c r="H948" s="101">
        <v>0.61</v>
      </c>
      <c r="I948" s="103">
        <f t="shared" si="567"/>
        <v>12.92</v>
      </c>
      <c r="J948" s="102">
        <f t="shared" si="569"/>
        <v>97.259</v>
      </c>
      <c r="K948" s="290"/>
      <c r="L948" s="318"/>
    </row>
    <row r="949" spans="1:13">
      <c r="A949" s="101">
        <v>7.4</v>
      </c>
      <c r="C949" s="309" t="s">
        <v>395</v>
      </c>
      <c r="D949" s="101">
        <v>65.003900000000002</v>
      </c>
      <c r="E949" s="101">
        <v>49.6</v>
      </c>
      <c r="F949" s="101">
        <v>-14.87</v>
      </c>
      <c r="G949" s="118">
        <v>20</v>
      </c>
      <c r="H949" s="101">
        <v>0.61</v>
      </c>
      <c r="I949" s="103">
        <f t="shared" si="567"/>
        <v>12.92</v>
      </c>
      <c r="J949" s="102">
        <f t="shared" si="569"/>
        <v>97.274000000000001</v>
      </c>
      <c r="K949" s="290">
        <f t="shared" si="572"/>
        <v>97.27</v>
      </c>
      <c r="L949" s="318">
        <f t="shared" si="573"/>
        <v>1.4999999999999999E-2</v>
      </c>
      <c r="M949" s="101">
        <v>97.275999999999996</v>
      </c>
    </row>
    <row r="950" spans="1:13">
      <c r="C950" s="309"/>
      <c r="D950" s="101">
        <v>65.002099999999999</v>
      </c>
      <c r="E950" s="101">
        <v>49.58</v>
      </c>
      <c r="F950" s="101">
        <v>-14.88</v>
      </c>
      <c r="G950" s="118">
        <v>20</v>
      </c>
      <c r="H950" s="101">
        <v>0.61</v>
      </c>
      <c r="I950" s="103">
        <f t="shared" si="567"/>
        <v>12.92</v>
      </c>
      <c r="J950" s="102">
        <f t="shared" si="569"/>
        <v>97.259</v>
      </c>
      <c r="K950" s="290"/>
      <c r="L950" s="318"/>
    </row>
    <row r="951" spans="1:13">
      <c r="C951" s="309" t="s">
        <v>396</v>
      </c>
      <c r="D951" s="101">
        <v>65.003900000000002</v>
      </c>
      <c r="E951" s="101">
        <v>49.6</v>
      </c>
      <c r="F951" s="101">
        <v>-14.87</v>
      </c>
      <c r="G951" s="118">
        <v>20</v>
      </c>
      <c r="H951" s="101">
        <v>0.61</v>
      </c>
      <c r="I951" s="103">
        <f t="shared" si="567"/>
        <v>12.92</v>
      </c>
      <c r="J951" s="102">
        <f t="shared" si="569"/>
        <v>97.274000000000001</v>
      </c>
      <c r="K951" s="290">
        <f t="shared" si="572"/>
        <v>97.27</v>
      </c>
      <c r="L951" s="318">
        <f t="shared" si="573"/>
        <v>1.4999999999999999E-2</v>
      </c>
      <c r="M951" s="101">
        <v>97.275999999999996</v>
      </c>
    </row>
    <row r="952" spans="1:13">
      <c r="C952" s="309"/>
      <c r="D952" s="101">
        <v>65.002099999999999</v>
      </c>
      <c r="E952" s="101">
        <v>49.58</v>
      </c>
      <c r="F952" s="101">
        <v>-14.88</v>
      </c>
      <c r="G952" s="118">
        <v>20</v>
      </c>
      <c r="H952" s="101">
        <v>0.61</v>
      </c>
      <c r="I952" s="103">
        <f t="shared" si="567"/>
        <v>12.92</v>
      </c>
      <c r="J952" s="102">
        <f t="shared" si="569"/>
        <v>97.259</v>
      </c>
      <c r="K952" s="290"/>
      <c r="L952" s="318"/>
    </row>
    <row r="953" spans="1:13">
      <c r="C953" s="309" t="s">
        <v>397</v>
      </c>
      <c r="D953" s="101">
        <v>65.003900000000002</v>
      </c>
      <c r="E953" s="101">
        <v>49.6</v>
      </c>
      <c r="F953" s="101">
        <v>-14.87</v>
      </c>
      <c r="G953" s="118">
        <v>20</v>
      </c>
      <c r="H953" s="101">
        <v>0.61</v>
      </c>
      <c r="I953" s="103">
        <f t="shared" si="567"/>
        <v>12.92</v>
      </c>
      <c r="J953" s="102">
        <f t="shared" si="569"/>
        <v>97.274000000000001</v>
      </c>
      <c r="K953" s="290">
        <f t="shared" ref="K953:K955" si="574">(J954+J953)/2</f>
        <v>97.27</v>
      </c>
      <c r="L953" s="318">
        <f t="shared" ref="L953:L957" si="575">(J953-J954)*100/K953</f>
        <v>1.4999999999999999E-2</v>
      </c>
      <c r="M953" s="101">
        <v>97.275999999999996</v>
      </c>
    </row>
    <row r="954" spans="1:13">
      <c r="C954" s="309"/>
      <c r="D954" s="101">
        <v>65.002099999999999</v>
      </c>
      <c r="E954" s="101">
        <v>49.58</v>
      </c>
      <c r="F954" s="101">
        <v>-14.88</v>
      </c>
      <c r="G954" s="118">
        <v>20</v>
      </c>
      <c r="H954" s="101">
        <v>0.61</v>
      </c>
      <c r="I954" s="103">
        <f t="shared" si="567"/>
        <v>12.92</v>
      </c>
      <c r="J954" s="102">
        <f t="shared" si="569"/>
        <v>97.259</v>
      </c>
      <c r="K954" s="290"/>
      <c r="L954" s="318"/>
    </row>
    <row r="955" spans="1:13">
      <c r="C955" s="309" t="s">
        <v>1286</v>
      </c>
      <c r="D955" s="101">
        <v>65.002099999999999</v>
      </c>
      <c r="E955" s="101">
        <v>38.01</v>
      </c>
      <c r="F955" s="101">
        <v>-14.87</v>
      </c>
      <c r="G955" s="118">
        <v>20</v>
      </c>
      <c r="H955" s="101">
        <v>4.45</v>
      </c>
      <c r="I955" s="103">
        <f t="shared" si="567"/>
        <v>12.42</v>
      </c>
      <c r="J955" s="102">
        <f t="shared" si="569"/>
        <v>79.81</v>
      </c>
      <c r="K955" s="290">
        <f t="shared" si="574"/>
        <v>79.83</v>
      </c>
      <c r="L955" s="318">
        <f t="shared" si="575"/>
        <v>-3.9E-2</v>
      </c>
      <c r="M955" s="101">
        <v>80.099999999999994</v>
      </c>
    </row>
    <row r="956" spans="1:13">
      <c r="C956" s="309"/>
      <c r="D956" s="101">
        <v>65.002399999999994</v>
      </c>
      <c r="E956" s="101">
        <v>38.020000000000003</v>
      </c>
      <c r="F956" s="101">
        <v>-14.88</v>
      </c>
      <c r="G956" s="118">
        <v>20</v>
      </c>
      <c r="H956" s="101">
        <v>4.45</v>
      </c>
      <c r="I956" s="103">
        <f t="shared" si="567"/>
        <v>12.42</v>
      </c>
      <c r="J956" s="102">
        <f t="shared" si="569"/>
        <v>79.840999999999994</v>
      </c>
      <c r="K956" s="290"/>
      <c r="L956" s="318"/>
    </row>
    <row r="957" spans="1:13">
      <c r="A957" s="101">
        <v>7.6</v>
      </c>
      <c r="C957" s="309" t="s">
        <v>1287</v>
      </c>
      <c r="D957" s="101">
        <v>65.002099999999999</v>
      </c>
      <c r="E957" s="101">
        <v>43.15</v>
      </c>
      <c r="F957" s="101">
        <v>-14.99</v>
      </c>
      <c r="G957" s="118">
        <v>20</v>
      </c>
      <c r="H957" s="101">
        <v>3.52</v>
      </c>
      <c r="I957" s="103">
        <f t="shared" si="567"/>
        <v>12.54</v>
      </c>
      <c r="J957" s="102">
        <f t="shared" si="569"/>
        <v>87.742999999999995</v>
      </c>
      <c r="K957" s="290">
        <f t="shared" ref="K957:K961" si="576">(J958+J957)/2</f>
        <v>87.76</v>
      </c>
      <c r="L957" s="318">
        <f t="shared" si="575"/>
        <v>-3.4000000000000002E-2</v>
      </c>
      <c r="M957" s="101">
        <v>87.78</v>
      </c>
    </row>
    <row r="958" spans="1:13">
      <c r="C958" s="309"/>
      <c r="D958" s="101">
        <v>65.000500000000002</v>
      </c>
      <c r="E958" s="141">
        <v>43.18</v>
      </c>
      <c r="F958" s="101">
        <v>-14.98</v>
      </c>
      <c r="G958" s="118">
        <v>20</v>
      </c>
      <c r="H958" s="101">
        <v>3.52</v>
      </c>
      <c r="I958" s="103">
        <f t="shared" si="567"/>
        <v>12.54</v>
      </c>
      <c r="J958" s="102">
        <f t="shared" si="569"/>
        <v>87.772999999999996</v>
      </c>
      <c r="K958" s="290"/>
      <c r="L958" s="318"/>
      <c r="M958" s="101">
        <v>0</v>
      </c>
    </row>
    <row r="959" spans="1:13">
      <c r="C959" s="309" t="s">
        <v>1288</v>
      </c>
      <c r="D959" s="101">
        <v>65.000799999999998</v>
      </c>
      <c r="E959" s="101">
        <v>36.04</v>
      </c>
      <c r="F959" s="101">
        <v>-11.15</v>
      </c>
      <c r="G959" s="118">
        <v>20</v>
      </c>
      <c r="H959" s="101">
        <v>4.45</v>
      </c>
      <c r="I959" s="103">
        <f t="shared" si="567"/>
        <v>12.42</v>
      </c>
      <c r="J959" s="103">
        <f t="shared" si="569"/>
        <v>71.22</v>
      </c>
      <c r="K959" s="317">
        <f t="shared" si="576"/>
        <v>71.2</v>
      </c>
      <c r="L959" s="318">
        <f t="shared" ref="L959:L963" si="577">(J959-J960)*100/K959</f>
        <v>1.4E-2</v>
      </c>
      <c r="M959" s="101">
        <v>71.2</v>
      </c>
    </row>
    <row r="960" spans="1:13">
      <c r="C960" s="309"/>
      <c r="D960" s="101">
        <v>65.003699999999995</v>
      </c>
      <c r="E960" s="101">
        <v>36.08</v>
      </c>
      <c r="F960" s="101">
        <v>-11.1</v>
      </c>
      <c r="G960" s="118">
        <v>20</v>
      </c>
      <c r="H960" s="101">
        <v>4.45</v>
      </c>
      <c r="I960" s="103">
        <f t="shared" si="567"/>
        <v>12.42</v>
      </c>
      <c r="J960" s="103">
        <f t="shared" si="569"/>
        <v>71.209999999999994</v>
      </c>
      <c r="K960" s="317"/>
      <c r="L960" s="318"/>
      <c r="M960" s="101">
        <v>0</v>
      </c>
    </row>
    <row r="961" spans="1:13" ht="18" customHeight="1">
      <c r="C961" s="309" t="s">
        <v>1289</v>
      </c>
      <c r="D961" s="127">
        <v>65.003900000000002</v>
      </c>
      <c r="E961" s="101">
        <v>40.5</v>
      </c>
      <c r="F961" s="101">
        <v>-11.15</v>
      </c>
      <c r="G961" s="118">
        <v>20</v>
      </c>
      <c r="H961" s="101">
        <v>4.04</v>
      </c>
      <c r="I961" s="103">
        <f t="shared" si="567"/>
        <v>12.47</v>
      </c>
      <c r="J961" s="103">
        <f t="shared" si="569"/>
        <v>77.95</v>
      </c>
      <c r="K961" s="317">
        <f t="shared" si="576"/>
        <v>78</v>
      </c>
      <c r="L961" s="318">
        <f t="shared" si="577"/>
        <v>-2.5999999999999999E-2</v>
      </c>
      <c r="M961" s="101">
        <v>77.989999999999995</v>
      </c>
    </row>
    <row r="962" spans="1:13">
      <c r="C962" s="309"/>
      <c r="D962" s="101">
        <v>65.001599999999996</v>
      </c>
      <c r="E962" s="141">
        <v>40.56</v>
      </c>
      <c r="F962" s="101">
        <v>-11.1</v>
      </c>
      <c r="G962" s="118">
        <v>20</v>
      </c>
      <c r="H962" s="101">
        <v>4.04</v>
      </c>
      <c r="I962" s="103">
        <f t="shared" si="567"/>
        <v>12.47</v>
      </c>
      <c r="J962" s="103">
        <f t="shared" si="569"/>
        <v>77.97</v>
      </c>
      <c r="K962" s="317"/>
      <c r="L962" s="318"/>
      <c r="M962" s="101">
        <v>0</v>
      </c>
    </row>
    <row r="963" spans="1:13">
      <c r="C963" s="309" t="s">
        <v>1290</v>
      </c>
      <c r="D963" s="101">
        <v>65.001099999999994</v>
      </c>
      <c r="E963" s="101">
        <v>35.119999999999997</v>
      </c>
      <c r="F963" s="101">
        <v>-14.87</v>
      </c>
      <c r="G963" s="118">
        <v>20</v>
      </c>
      <c r="H963" s="103">
        <v>4.92</v>
      </c>
      <c r="I963" s="103">
        <f t="shared" ref="I963:I976" si="578">13*(100-H963)/100</f>
        <v>12.36</v>
      </c>
      <c r="J963" s="102">
        <f t="shared" si="569"/>
        <v>75.450999999999993</v>
      </c>
      <c r="K963" s="290">
        <f t="shared" ref="K963:K967" si="579">(J964+J963)/2</f>
        <v>75.47</v>
      </c>
      <c r="L963" s="318">
        <f t="shared" si="577"/>
        <v>-4.1000000000000002E-2</v>
      </c>
      <c r="M963" s="101">
        <v>75.41</v>
      </c>
    </row>
    <row r="964" spans="1:13">
      <c r="C964" s="309"/>
      <c r="D964" s="101">
        <v>65.002399999999994</v>
      </c>
      <c r="E964" s="101">
        <v>35.130000000000003</v>
      </c>
      <c r="F964" s="101">
        <v>-14.88</v>
      </c>
      <c r="G964" s="118">
        <v>20</v>
      </c>
      <c r="H964" s="103">
        <v>4.92</v>
      </c>
      <c r="I964" s="103">
        <f t="shared" si="578"/>
        <v>12.36</v>
      </c>
      <c r="J964" s="102">
        <f t="shared" si="569"/>
        <v>75.481999999999999</v>
      </c>
      <c r="K964" s="290"/>
      <c r="L964" s="318"/>
    </row>
    <row r="965" spans="1:13">
      <c r="A965" s="101">
        <v>7.6</v>
      </c>
      <c r="C965" s="311" t="s">
        <v>1291</v>
      </c>
      <c r="D965" s="101">
        <v>65.002300000000005</v>
      </c>
      <c r="E965" s="101">
        <v>37.76</v>
      </c>
      <c r="F965" s="101">
        <v>-12.11</v>
      </c>
      <c r="G965" s="118">
        <v>20</v>
      </c>
      <c r="H965" s="101">
        <v>3.92</v>
      </c>
      <c r="I965" s="103">
        <f t="shared" si="578"/>
        <v>12.49</v>
      </c>
      <c r="J965" s="103">
        <f t="shared" si="569"/>
        <v>75.260000000000005</v>
      </c>
      <c r="K965" s="317">
        <f t="shared" si="579"/>
        <v>75.2</v>
      </c>
      <c r="L965" s="318">
        <f t="shared" ref="L965:L969" si="580">(J965-J966)*100/K965</f>
        <v>0.04</v>
      </c>
      <c r="M965" s="101">
        <v>75.25</v>
      </c>
    </row>
    <row r="966" spans="1:13">
      <c r="C966" s="312"/>
      <c r="D966" s="101">
        <v>65.001199999999997</v>
      </c>
      <c r="E966" s="101">
        <v>37.729999999999997</v>
      </c>
      <c r="F966" s="101">
        <v>-12.12</v>
      </c>
      <c r="G966" s="118">
        <v>20</v>
      </c>
      <c r="H966" s="101">
        <v>3.92</v>
      </c>
      <c r="I966" s="103">
        <f t="shared" si="578"/>
        <v>12.49</v>
      </c>
      <c r="J966" s="103">
        <f t="shared" si="569"/>
        <v>75.23</v>
      </c>
      <c r="K966" s="317"/>
      <c r="L966" s="318"/>
    </row>
    <row r="967" spans="1:13">
      <c r="C967" s="311" t="s">
        <v>1292</v>
      </c>
      <c r="D967" s="101">
        <v>65.002099999999999</v>
      </c>
      <c r="E967" s="101">
        <v>38.15</v>
      </c>
      <c r="F967" s="101">
        <v>-14.99</v>
      </c>
      <c r="G967" s="118">
        <v>20</v>
      </c>
      <c r="H967" s="101">
        <v>4.58</v>
      </c>
      <c r="I967" s="103">
        <f t="shared" si="578"/>
        <v>12.4</v>
      </c>
      <c r="J967" s="102">
        <f t="shared" si="569"/>
        <v>80.203999999999994</v>
      </c>
      <c r="K967" s="290">
        <f t="shared" si="579"/>
        <v>80.2</v>
      </c>
      <c r="L967" s="318">
        <f t="shared" si="580"/>
        <v>1.9E-2</v>
      </c>
      <c r="M967" s="101">
        <v>80.260000000000005</v>
      </c>
    </row>
    <row r="968" spans="1:13">
      <c r="C968" s="312"/>
      <c r="D968" s="101">
        <v>65.000500000000002</v>
      </c>
      <c r="E968" s="141">
        <v>38.15</v>
      </c>
      <c r="F968" s="101">
        <v>-14.98</v>
      </c>
      <c r="G968" s="118">
        <v>20</v>
      </c>
      <c r="H968" s="101">
        <v>4.58</v>
      </c>
      <c r="I968" s="103">
        <f t="shared" si="578"/>
        <v>12.4</v>
      </c>
      <c r="J968" s="102">
        <f t="shared" si="569"/>
        <v>80.188999999999993</v>
      </c>
      <c r="K968" s="290"/>
      <c r="L968" s="318"/>
    </row>
    <row r="969" spans="1:13">
      <c r="C969" s="311" t="s">
        <v>1293</v>
      </c>
      <c r="D969" s="101">
        <v>65.002099999999999</v>
      </c>
      <c r="E969" s="141">
        <v>35.159999999999997</v>
      </c>
      <c r="F969" s="101">
        <v>-14.96</v>
      </c>
      <c r="G969" s="118">
        <v>20</v>
      </c>
      <c r="H969" s="101">
        <v>3.58</v>
      </c>
      <c r="I969" s="103">
        <f t="shared" si="578"/>
        <v>12.53</v>
      </c>
      <c r="J969" s="102">
        <f t="shared" si="569"/>
        <v>75.64</v>
      </c>
      <c r="K969" s="290">
        <f t="shared" ref="K969:K973" si="581">(J970+J969)/2</f>
        <v>75.63</v>
      </c>
      <c r="L969" s="318">
        <f t="shared" si="580"/>
        <v>0.04</v>
      </c>
      <c r="M969" s="101">
        <v>75.78</v>
      </c>
    </row>
    <row r="970" spans="1:13">
      <c r="C970" s="312"/>
      <c r="D970" s="101">
        <v>65.000500000000002</v>
      </c>
      <c r="E970" s="141">
        <v>35.15</v>
      </c>
      <c r="F970" s="101">
        <v>-14.95</v>
      </c>
      <c r="G970" s="118">
        <v>20</v>
      </c>
      <c r="H970" s="101">
        <v>3.58</v>
      </c>
      <c r="I970" s="103">
        <f t="shared" si="578"/>
        <v>12.53</v>
      </c>
      <c r="J970" s="102">
        <f t="shared" si="569"/>
        <v>75.61</v>
      </c>
      <c r="K970" s="290"/>
      <c r="L970" s="318"/>
    </row>
    <row r="971" spans="1:13">
      <c r="C971" s="311" t="s">
        <v>1294</v>
      </c>
      <c r="D971" s="101">
        <v>65.002099999999999</v>
      </c>
      <c r="E971" s="141">
        <v>36.47</v>
      </c>
      <c r="F971" s="101">
        <v>-14.09</v>
      </c>
      <c r="G971" s="118">
        <v>20</v>
      </c>
      <c r="H971" s="101">
        <v>5.57</v>
      </c>
      <c r="I971" s="103">
        <f t="shared" si="578"/>
        <v>12.28</v>
      </c>
      <c r="J971" s="102">
        <f t="shared" si="569"/>
        <v>76.314999999999998</v>
      </c>
      <c r="K971" s="290">
        <f t="shared" si="581"/>
        <v>76.3</v>
      </c>
      <c r="L971" s="318">
        <f t="shared" ref="L971:L975" si="582">(J971-J972)*100/K971</f>
        <v>3.9E-2</v>
      </c>
      <c r="M971" s="101">
        <v>76.400000000000006</v>
      </c>
    </row>
    <row r="972" spans="1:13">
      <c r="C972" s="312"/>
      <c r="D972" s="101">
        <v>65.000500000000002</v>
      </c>
      <c r="E972" s="141">
        <v>36.46</v>
      </c>
      <c r="F972" s="101">
        <v>-14.08</v>
      </c>
      <c r="G972" s="118">
        <v>20</v>
      </c>
      <c r="H972" s="101">
        <v>5.57</v>
      </c>
      <c r="I972" s="103">
        <f t="shared" si="578"/>
        <v>12.28</v>
      </c>
      <c r="J972" s="102">
        <f t="shared" si="569"/>
        <v>76.284999999999997</v>
      </c>
      <c r="K972" s="290"/>
      <c r="L972" s="318"/>
    </row>
    <row r="973" spans="1:13">
      <c r="C973" s="311" t="s">
        <v>1295</v>
      </c>
      <c r="D973" s="101">
        <v>65.002099999999999</v>
      </c>
      <c r="E973" s="101">
        <v>36.39</v>
      </c>
      <c r="F973" s="101">
        <v>-14.98</v>
      </c>
      <c r="G973" s="118">
        <v>20</v>
      </c>
      <c r="H973" s="101">
        <v>4.8899999999999997</v>
      </c>
      <c r="I973" s="103">
        <f t="shared" si="578"/>
        <v>12.36</v>
      </c>
      <c r="J973" s="102">
        <f t="shared" si="569"/>
        <v>77.534000000000006</v>
      </c>
      <c r="K973" s="290">
        <f t="shared" si="581"/>
        <v>77.55</v>
      </c>
      <c r="L973" s="318">
        <f t="shared" si="582"/>
        <v>-3.9E-2</v>
      </c>
      <c r="M973" s="101">
        <v>77.540000000000006</v>
      </c>
    </row>
    <row r="974" spans="1:13">
      <c r="C974" s="312"/>
      <c r="D974" s="101">
        <v>65.002099999999999</v>
      </c>
      <c r="E974" s="141">
        <v>36.42</v>
      </c>
      <c r="F974" s="101">
        <v>-14.97</v>
      </c>
      <c r="G974" s="118">
        <v>20</v>
      </c>
      <c r="H974" s="101">
        <v>4.8899999999999997</v>
      </c>
      <c r="I974" s="103">
        <f t="shared" si="578"/>
        <v>12.36</v>
      </c>
      <c r="J974" s="102">
        <f t="shared" si="569"/>
        <v>77.563999999999993</v>
      </c>
      <c r="K974" s="290"/>
      <c r="L974" s="318"/>
    </row>
    <row r="975" spans="1:13" ht="17.100000000000001" customHeight="1">
      <c r="C975" s="311" t="s">
        <v>1296</v>
      </c>
      <c r="D975" s="101">
        <v>65.002099999999999</v>
      </c>
      <c r="E975" s="141">
        <v>40.6</v>
      </c>
      <c r="F975" s="141">
        <v>-15.99</v>
      </c>
      <c r="G975" s="118">
        <v>20</v>
      </c>
      <c r="H975" s="101">
        <v>4.18</v>
      </c>
      <c r="I975" s="103">
        <f t="shared" si="578"/>
        <v>12.46</v>
      </c>
      <c r="J975" s="102">
        <f t="shared" si="569"/>
        <v>85.408000000000001</v>
      </c>
      <c r="K975" s="290">
        <f>(J976+J975)/2</f>
        <v>85.41</v>
      </c>
      <c r="L975" s="318">
        <f t="shared" si="582"/>
        <v>0</v>
      </c>
      <c r="M975" s="101">
        <v>85.82</v>
      </c>
    </row>
    <row r="976" spans="1:13">
      <c r="C976" s="312"/>
      <c r="D976" s="101">
        <v>65.002099999999999</v>
      </c>
      <c r="E976" s="141">
        <v>40.61</v>
      </c>
      <c r="F976" s="101">
        <v>-15.98</v>
      </c>
      <c r="G976" s="118">
        <v>20</v>
      </c>
      <c r="H976" s="101">
        <v>4.18</v>
      </c>
      <c r="I976" s="103">
        <f t="shared" si="578"/>
        <v>12.46</v>
      </c>
      <c r="J976" s="102">
        <f t="shared" si="569"/>
        <v>85.408000000000001</v>
      </c>
      <c r="K976" s="290"/>
      <c r="L976" s="318"/>
    </row>
    <row r="977" spans="3:14">
      <c r="C977" s="311" t="s">
        <v>1297</v>
      </c>
      <c r="D977" s="101">
        <v>65.002099999999999</v>
      </c>
      <c r="E977" s="101">
        <v>39.65</v>
      </c>
      <c r="F977" s="142">
        <v>-14.73</v>
      </c>
      <c r="G977" s="101">
        <v>20</v>
      </c>
      <c r="H977" s="101">
        <v>3.72</v>
      </c>
      <c r="I977" s="103">
        <f t="shared" ref="I977:I1004" si="583">13*(100-H977)/100</f>
        <v>12.52</v>
      </c>
      <c r="J977" s="102">
        <f t="shared" ref="J977:J1004" si="584">200*(E977-F977)/(132.56-0.0794*(13-I977)-0.53*(G977-20))</f>
        <v>82.069000000000003</v>
      </c>
      <c r="K977" s="290">
        <f>(J978+J977)/2</f>
        <v>82.06</v>
      </c>
      <c r="L977" s="318">
        <f>(J977-J978)*100/K977</f>
        <v>1.7999999999999999E-2</v>
      </c>
      <c r="M977" s="101">
        <v>82.05</v>
      </c>
    </row>
    <row r="978" spans="3:14">
      <c r="C978" s="312"/>
      <c r="D978" s="101">
        <v>65.002099999999999</v>
      </c>
      <c r="E978" s="141">
        <v>39.659999999999997</v>
      </c>
      <c r="F978" s="142">
        <v>-14.71</v>
      </c>
      <c r="G978" s="101">
        <v>20</v>
      </c>
      <c r="H978" s="101">
        <v>3.72</v>
      </c>
      <c r="I978" s="103">
        <f t="shared" si="583"/>
        <v>12.52</v>
      </c>
      <c r="J978" s="102">
        <f t="shared" si="584"/>
        <v>82.054000000000002</v>
      </c>
      <c r="K978" s="290"/>
      <c r="L978" s="318"/>
    </row>
    <row r="979" spans="3:14">
      <c r="C979" s="311" t="s">
        <v>1298</v>
      </c>
      <c r="D979" s="101">
        <v>65.002099999999999</v>
      </c>
      <c r="E979" s="101">
        <v>23.66</v>
      </c>
      <c r="F979" s="101">
        <v>-14.87</v>
      </c>
      <c r="G979" s="101">
        <v>20</v>
      </c>
      <c r="H979" s="101">
        <v>28.9</v>
      </c>
      <c r="I979" s="103">
        <f t="shared" si="583"/>
        <v>9.24</v>
      </c>
      <c r="J979" s="102">
        <f t="shared" si="584"/>
        <v>58.262999999999998</v>
      </c>
      <c r="K979" s="290">
        <f>(J980+J979)/2</f>
        <v>58.27</v>
      </c>
      <c r="L979" s="318">
        <f>(J979-J980)*100/K979</f>
        <v>-2.7E-2</v>
      </c>
      <c r="M979" s="101">
        <v>58.24</v>
      </c>
      <c r="N979" s="101">
        <f>100-71.1</f>
        <v>28.9</v>
      </c>
    </row>
    <row r="980" spans="3:14">
      <c r="C980" s="312"/>
      <c r="D980" s="101">
        <v>65.002099999999999</v>
      </c>
      <c r="E980" s="141">
        <v>23.66</v>
      </c>
      <c r="F980" s="101">
        <v>-14.88</v>
      </c>
      <c r="G980" s="101">
        <v>20</v>
      </c>
      <c r="H980" s="101">
        <v>28.9</v>
      </c>
      <c r="I980" s="103">
        <f t="shared" si="583"/>
        <v>9.24</v>
      </c>
      <c r="J980" s="102">
        <f t="shared" si="584"/>
        <v>58.279000000000003</v>
      </c>
      <c r="K980" s="290"/>
      <c r="L980" s="318"/>
    </row>
    <row r="981" spans="3:14">
      <c r="C981" s="311" t="s">
        <v>1299</v>
      </c>
      <c r="D981" s="101">
        <v>65.002099999999999</v>
      </c>
      <c r="E981" s="101">
        <v>41.14</v>
      </c>
      <c r="F981" s="101">
        <v>-11.43</v>
      </c>
      <c r="G981" s="101">
        <v>20</v>
      </c>
      <c r="H981" s="101">
        <v>2.88</v>
      </c>
      <c r="I981" s="103">
        <f t="shared" si="583"/>
        <v>12.63</v>
      </c>
      <c r="J981" s="102">
        <f t="shared" si="584"/>
        <v>79.332999999999998</v>
      </c>
      <c r="K981" s="290">
        <f>(J982+J981)/2</f>
        <v>79.34</v>
      </c>
      <c r="L981" s="318">
        <f>(J981-J982)*100/K981</f>
        <v>-1.9E-2</v>
      </c>
      <c r="M981" s="101">
        <v>79.366561014263098</v>
      </c>
    </row>
    <row r="982" spans="3:14">
      <c r="C982" s="312"/>
      <c r="D982" s="101">
        <v>65.002099999999999</v>
      </c>
      <c r="E982" s="141">
        <v>41.13</v>
      </c>
      <c r="F982" s="101">
        <v>-11.45</v>
      </c>
      <c r="G982" s="101">
        <v>20</v>
      </c>
      <c r="H982" s="101">
        <v>2.88</v>
      </c>
      <c r="I982" s="103">
        <f t="shared" si="583"/>
        <v>12.63</v>
      </c>
      <c r="J982" s="102">
        <f t="shared" si="584"/>
        <v>79.347999999999999</v>
      </c>
      <c r="K982" s="290"/>
      <c r="L982" s="318"/>
    </row>
    <row r="983" spans="3:14">
      <c r="C983" s="311" t="s">
        <v>1300</v>
      </c>
      <c r="D983" s="101">
        <v>65.002099999999999</v>
      </c>
      <c r="E983" s="101">
        <v>41.42</v>
      </c>
      <c r="F983" s="101">
        <v>-14.15</v>
      </c>
      <c r="G983" s="101">
        <v>20</v>
      </c>
      <c r="H983" s="101">
        <v>3.52</v>
      </c>
      <c r="I983" s="103">
        <f t="shared" si="583"/>
        <v>12.54</v>
      </c>
      <c r="J983" s="102">
        <f t="shared" si="584"/>
        <v>83.864000000000004</v>
      </c>
      <c r="K983" s="290">
        <f>(J984+J983)/2</f>
        <v>83.86</v>
      </c>
      <c r="L983" s="318">
        <f>(J983-J984)*100/K983</f>
        <v>0</v>
      </c>
      <c r="M983" s="101">
        <v>83.83</v>
      </c>
    </row>
    <row r="984" spans="3:14">
      <c r="C984" s="312"/>
      <c r="D984" s="101">
        <v>65.002099999999999</v>
      </c>
      <c r="E984" s="141">
        <v>41.41</v>
      </c>
      <c r="F984" s="101">
        <v>-14.16</v>
      </c>
      <c r="G984" s="101">
        <v>20</v>
      </c>
      <c r="H984" s="101">
        <v>3.52</v>
      </c>
      <c r="I984" s="103">
        <f t="shared" si="583"/>
        <v>12.54</v>
      </c>
      <c r="J984" s="102">
        <f t="shared" si="584"/>
        <v>83.864000000000004</v>
      </c>
      <c r="K984" s="290"/>
      <c r="L984" s="318"/>
    </row>
    <row r="985" spans="3:14">
      <c r="C985" s="311" t="s">
        <v>1301</v>
      </c>
      <c r="D985" s="101">
        <v>65.002099999999999</v>
      </c>
      <c r="E985" s="101">
        <v>40.65</v>
      </c>
      <c r="F985" s="101">
        <v>-14.21</v>
      </c>
      <c r="G985" s="101">
        <v>20</v>
      </c>
      <c r="H985" s="101">
        <v>4.0599999999999996</v>
      </c>
      <c r="I985" s="103">
        <f t="shared" si="583"/>
        <v>12.47</v>
      </c>
      <c r="J985" s="102">
        <f t="shared" si="584"/>
        <v>82.796000000000006</v>
      </c>
      <c r="K985" s="290">
        <f>(J986+J985)/2</f>
        <v>82.79</v>
      </c>
      <c r="L985" s="318">
        <f>(J985-J986)*100/K985</f>
        <v>1.7999999999999999E-2</v>
      </c>
      <c r="M985" s="101">
        <v>82.78</v>
      </c>
    </row>
    <row r="986" spans="3:14">
      <c r="C986" s="312"/>
      <c r="D986" s="101">
        <v>65.002099999999999</v>
      </c>
      <c r="E986" s="141">
        <v>40.659999999999997</v>
      </c>
      <c r="F986" s="101">
        <v>-14.19</v>
      </c>
      <c r="G986" s="101">
        <v>20</v>
      </c>
      <c r="H986" s="101">
        <v>4.0599999999999996</v>
      </c>
      <c r="I986" s="103">
        <f t="shared" si="583"/>
        <v>12.47</v>
      </c>
      <c r="J986" s="102">
        <f t="shared" si="584"/>
        <v>82.781000000000006</v>
      </c>
      <c r="K986" s="290"/>
      <c r="L986" s="318"/>
    </row>
    <row r="987" spans="3:14">
      <c r="C987" s="311" t="s">
        <v>1302</v>
      </c>
      <c r="D987" s="101">
        <v>65.002099999999999</v>
      </c>
      <c r="E987" s="101">
        <v>38.159999999999997</v>
      </c>
      <c r="F987" s="101">
        <v>-13.52</v>
      </c>
      <c r="G987" s="101">
        <v>20</v>
      </c>
      <c r="H987" s="101">
        <v>3.4</v>
      </c>
      <c r="I987" s="103">
        <f t="shared" si="583"/>
        <v>12.56</v>
      </c>
      <c r="J987" s="102">
        <f t="shared" si="584"/>
        <v>77.992999999999995</v>
      </c>
      <c r="K987" s="290">
        <f>(J988+J987)/2</f>
        <v>78.010000000000005</v>
      </c>
      <c r="L987" s="318">
        <f>(J987-J988)*100/K987</f>
        <v>-3.7999999999999999E-2</v>
      </c>
      <c r="M987" s="101">
        <v>78.05</v>
      </c>
    </row>
    <row r="988" spans="3:14">
      <c r="C988" s="312"/>
      <c r="D988" s="101">
        <v>65.002099999999999</v>
      </c>
      <c r="E988" s="141">
        <v>38.17</v>
      </c>
      <c r="F988" s="101">
        <v>-13.53</v>
      </c>
      <c r="G988" s="101">
        <v>20</v>
      </c>
      <c r="H988" s="101">
        <v>3.4</v>
      </c>
      <c r="I988" s="103">
        <f t="shared" si="583"/>
        <v>12.56</v>
      </c>
      <c r="J988" s="102">
        <f t="shared" si="584"/>
        <v>78.022999999999996</v>
      </c>
      <c r="K988" s="290"/>
      <c r="L988" s="318"/>
    </row>
    <row r="989" spans="3:14">
      <c r="C989" s="311" t="s">
        <v>1303</v>
      </c>
      <c r="D989" s="101">
        <v>65.002099999999999</v>
      </c>
      <c r="E989" s="101">
        <v>39.56</v>
      </c>
      <c r="F989" s="101">
        <v>-14.96</v>
      </c>
      <c r="G989" s="101">
        <v>20</v>
      </c>
      <c r="H989" s="101">
        <v>2.87</v>
      </c>
      <c r="I989" s="103">
        <f t="shared" si="583"/>
        <v>12.63</v>
      </c>
      <c r="J989" s="102">
        <f t="shared" si="584"/>
        <v>82.275000000000006</v>
      </c>
      <c r="K989" s="290">
        <f>(J990+J989)/2</f>
        <v>82.28</v>
      </c>
      <c r="L989" s="318">
        <f>(J989-J990)*100/K989</f>
        <v>-1.7999999999999999E-2</v>
      </c>
      <c r="M989" s="101">
        <v>82.28</v>
      </c>
    </row>
    <row r="990" spans="3:14">
      <c r="C990" s="312"/>
      <c r="D990" s="101">
        <v>65.002099999999999</v>
      </c>
      <c r="E990" s="141">
        <v>39.549999999999997</v>
      </c>
      <c r="F990" s="101">
        <v>-14.98</v>
      </c>
      <c r="G990" s="101">
        <v>20</v>
      </c>
      <c r="H990" s="101">
        <v>2.87</v>
      </c>
      <c r="I990" s="103">
        <f t="shared" si="583"/>
        <v>12.63</v>
      </c>
      <c r="J990" s="102">
        <f t="shared" si="584"/>
        <v>82.29</v>
      </c>
      <c r="K990" s="290"/>
      <c r="L990" s="318"/>
    </row>
    <row r="991" spans="3:14">
      <c r="C991" s="311" t="s">
        <v>1304</v>
      </c>
      <c r="D991" s="101">
        <v>65.002099999999999</v>
      </c>
      <c r="E991" s="141">
        <v>40.6</v>
      </c>
      <c r="F991" s="141">
        <v>-14.95</v>
      </c>
      <c r="G991" s="101">
        <v>20</v>
      </c>
      <c r="H991" s="101">
        <v>3.29</v>
      </c>
      <c r="I991" s="103">
        <f t="shared" si="583"/>
        <v>12.57</v>
      </c>
      <c r="J991" s="102">
        <f t="shared" si="584"/>
        <v>83.832999999999998</v>
      </c>
      <c r="K991" s="290">
        <f t="shared" ref="K991:K995" si="585">(J992+J991)/2</f>
        <v>83.85</v>
      </c>
      <c r="L991" s="318">
        <f t="shared" ref="L991:L995" si="586">(J991-J992)*100/K991</f>
        <v>-3.5999999999999997E-2</v>
      </c>
      <c r="M991" s="101">
        <v>83.85</v>
      </c>
    </row>
    <row r="992" spans="3:14">
      <c r="C992" s="312"/>
      <c r="D992" s="101">
        <v>65.002099999999999</v>
      </c>
      <c r="E992" s="141">
        <v>40.61</v>
      </c>
      <c r="F992" s="141">
        <v>-14.96</v>
      </c>
      <c r="G992" s="101">
        <v>20</v>
      </c>
      <c r="H992" s="101">
        <v>3.29</v>
      </c>
      <c r="I992" s="103">
        <f t="shared" si="583"/>
        <v>12.57</v>
      </c>
      <c r="J992" s="102">
        <f t="shared" si="584"/>
        <v>83.863</v>
      </c>
      <c r="K992" s="290"/>
      <c r="L992" s="318"/>
    </row>
    <row r="993" spans="1:14">
      <c r="C993" s="311" t="s">
        <v>1305</v>
      </c>
      <c r="D993" s="101">
        <v>65.002099999999999</v>
      </c>
      <c r="E993" s="101">
        <v>38.71</v>
      </c>
      <c r="F993" s="101">
        <v>-14.23</v>
      </c>
      <c r="G993" s="101">
        <v>20</v>
      </c>
      <c r="H993" s="101">
        <v>3.53</v>
      </c>
      <c r="I993" s="103">
        <f t="shared" si="583"/>
        <v>12.54</v>
      </c>
      <c r="J993" s="102">
        <f t="shared" si="584"/>
        <v>79.894999999999996</v>
      </c>
      <c r="K993" s="290">
        <f t="shared" si="585"/>
        <v>79.88</v>
      </c>
      <c r="L993" s="318">
        <f t="shared" si="586"/>
        <v>3.7999999999999999E-2</v>
      </c>
      <c r="M993" s="101">
        <v>79.84</v>
      </c>
    </row>
    <row r="994" spans="1:14">
      <c r="C994" s="312"/>
      <c r="D994" s="101">
        <v>65.002099999999999</v>
      </c>
      <c r="E994" s="141">
        <v>38.700000000000003</v>
      </c>
      <c r="F994" s="101">
        <v>-14.22</v>
      </c>
      <c r="G994" s="101">
        <v>20</v>
      </c>
      <c r="H994" s="101">
        <v>3.53</v>
      </c>
      <c r="I994" s="103">
        <f t="shared" si="583"/>
        <v>12.54</v>
      </c>
      <c r="J994" s="102">
        <f t="shared" si="584"/>
        <v>79.864999999999995</v>
      </c>
      <c r="K994" s="290"/>
      <c r="L994" s="318"/>
    </row>
    <row r="995" spans="1:14">
      <c r="C995" s="311" t="s">
        <v>1306</v>
      </c>
      <c r="D995" s="127">
        <v>65.001999999999995</v>
      </c>
      <c r="E995" s="141">
        <v>47.3</v>
      </c>
      <c r="F995" s="101">
        <v>-14.24</v>
      </c>
      <c r="G995" s="101">
        <v>20</v>
      </c>
      <c r="H995" s="101">
        <v>1.86</v>
      </c>
      <c r="I995" s="103">
        <f t="shared" si="583"/>
        <v>12.76</v>
      </c>
      <c r="J995" s="102">
        <f t="shared" si="584"/>
        <v>92.861999999999995</v>
      </c>
      <c r="K995" s="290">
        <f t="shared" si="585"/>
        <v>92.86</v>
      </c>
      <c r="L995" s="318">
        <f t="shared" si="586"/>
        <v>0</v>
      </c>
      <c r="M995" s="101">
        <v>92.831092928112199</v>
      </c>
    </row>
    <row r="996" spans="1:14">
      <c r="C996" s="312"/>
      <c r="D996" s="101">
        <v>65.002099999999999</v>
      </c>
      <c r="E996" s="141">
        <v>47.29</v>
      </c>
      <c r="F996" s="101">
        <v>-14.25</v>
      </c>
      <c r="G996" s="101">
        <v>20</v>
      </c>
      <c r="H996" s="101">
        <v>1.86</v>
      </c>
      <c r="I996" s="103">
        <f t="shared" si="583"/>
        <v>12.76</v>
      </c>
      <c r="J996" s="102">
        <f t="shared" si="584"/>
        <v>92.861999999999995</v>
      </c>
      <c r="K996" s="290"/>
      <c r="L996" s="318"/>
    </row>
    <row r="997" spans="1:14">
      <c r="C997" s="313" t="s">
        <v>1307</v>
      </c>
      <c r="D997" s="101">
        <v>65.002099999999999</v>
      </c>
      <c r="E997" s="141">
        <v>30.26</v>
      </c>
      <c r="F997" s="141">
        <v>-14.95</v>
      </c>
      <c r="G997" s="101">
        <v>20</v>
      </c>
      <c r="H997" s="101">
        <v>5.67</v>
      </c>
      <c r="I997" s="103">
        <f t="shared" si="583"/>
        <v>12.26</v>
      </c>
      <c r="J997" s="102">
        <f t="shared" si="584"/>
        <v>68.241</v>
      </c>
      <c r="K997" s="290">
        <f t="shared" ref="K997:K1001" si="587">(J998+J997)/2</f>
        <v>68.25</v>
      </c>
      <c r="L997" s="318">
        <f t="shared" ref="L997:L1001" si="588">(J997-J998)*100/K997</f>
        <v>-2.1999999999999999E-2</v>
      </c>
      <c r="M997" s="101">
        <v>68.14</v>
      </c>
    </row>
    <row r="998" spans="1:14">
      <c r="C998" s="314"/>
      <c r="D998" s="101">
        <v>65.004099999999994</v>
      </c>
      <c r="E998" s="141">
        <v>30.25</v>
      </c>
      <c r="F998" s="141">
        <v>-14.97</v>
      </c>
      <c r="G998" s="101">
        <v>20</v>
      </c>
      <c r="H998" s="101">
        <v>5.67</v>
      </c>
      <c r="I998" s="103">
        <f t="shared" si="583"/>
        <v>12.26</v>
      </c>
      <c r="J998" s="102">
        <f t="shared" si="584"/>
        <v>68.256</v>
      </c>
      <c r="K998" s="290"/>
      <c r="L998" s="318"/>
    </row>
    <row r="999" spans="1:14">
      <c r="C999" s="313" t="s">
        <v>1308</v>
      </c>
      <c r="D999" s="101">
        <v>65.000900000000001</v>
      </c>
      <c r="E999" s="101">
        <v>44.15</v>
      </c>
      <c r="F999" s="101">
        <v>-14.23</v>
      </c>
      <c r="G999" s="101">
        <v>20</v>
      </c>
      <c r="H999" s="101">
        <v>1.8</v>
      </c>
      <c r="I999" s="103">
        <f t="shared" si="583"/>
        <v>12.77</v>
      </c>
      <c r="J999" s="102">
        <f t="shared" si="584"/>
        <v>88.093000000000004</v>
      </c>
      <c r="K999" s="290">
        <f t="shared" si="587"/>
        <v>88.1</v>
      </c>
      <c r="L999" s="318">
        <f t="shared" si="588"/>
        <v>-1.7000000000000001E-2</v>
      </c>
      <c r="M999" s="101">
        <v>88.13</v>
      </c>
    </row>
    <row r="1000" spans="1:14">
      <c r="C1000" s="314"/>
      <c r="D1000" s="101">
        <v>65.002099999999999</v>
      </c>
      <c r="E1000" s="101">
        <v>44.17</v>
      </c>
      <c r="F1000" s="101">
        <v>-14.22</v>
      </c>
      <c r="G1000" s="101">
        <v>20</v>
      </c>
      <c r="H1000" s="101">
        <v>1.8</v>
      </c>
      <c r="I1000" s="103">
        <f t="shared" si="583"/>
        <v>12.77</v>
      </c>
      <c r="J1000" s="102">
        <f t="shared" si="584"/>
        <v>88.108000000000004</v>
      </c>
      <c r="K1000" s="290"/>
      <c r="L1000" s="318"/>
    </row>
    <row r="1001" spans="1:14">
      <c r="C1001" s="313" t="s">
        <v>1309</v>
      </c>
      <c r="D1001" s="101">
        <v>65.000900000000001</v>
      </c>
      <c r="E1001" s="101">
        <v>32.79</v>
      </c>
      <c r="F1001" s="101">
        <v>-14.19</v>
      </c>
      <c r="G1001" s="101">
        <v>20</v>
      </c>
      <c r="H1001" s="101">
        <v>4.05</v>
      </c>
      <c r="I1001" s="103">
        <f t="shared" si="583"/>
        <v>12.47</v>
      </c>
      <c r="J1001" s="102">
        <f t="shared" si="584"/>
        <v>70.903999999999996</v>
      </c>
      <c r="K1001" s="290">
        <f t="shared" si="587"/>
        <v>70.89</v>
      </c>
      <c r="L1001" s="318">
        <f t="shared" si="588"/>
        <v>4.3999999999999997E-2</v>
      </c>
      <c r="M1001" s="101">
        <v>70.900000000000006</v>
      </c>
    </row>
    <row r="1002" spans="1:14">
      <c r="C1002" s="314"/>
      <c r="D1002" s="101">
        <v>65.002099999999999</v>
      </c>
      <c r="E1002" s="101">
        <v>32.78</v>
      </c>
      <c r="F1002" s="101">
        <v>-14.18</v>
      </c>
      <c r="G1002" s="101">
        <v>20</v>
      </c>
      <c r="H1002" s="101">
        <v>4.05</v>
      </c>
      <c r="I1002" s="103">
        <f t="shared" si="583"/>
        <v>12.47</v>
      </c>
      <c r="J1002" s="102">
        <f t="shared" si="584"/>
        <v>70.873000000000005</v>
      </c>
      <c r="K1002" s="290"/>
      <c r="L1002" s="318"/>
    </row>
    <row r="1003" spans="1:14">
      <c r="C1003" s="313" t="s">
        <v>403</v>
      </c>
      <c r="D1003" s="101">
        <v>65.000900000000001</v>
      </c>
      <c r="E1003" s="101">
        <v>49.51</v>
      </c>
      <c r="F1003" s="101">
        <v>-16.66</v>
      </c>
      <c r="G1003" s="101">
        <v>20</v>
      </c>
      <c r="H1003" s="101">
        <v>6.2E-2</v>
      </c>
      <c r="I1003" s="103">
        <f t="shared" si="583"/>
        <v>12.99</v>
      </c>
      <c r="J1003" s="102">
        <f t="shared" si="584"/>
        <v>99.834999999999994</v>
      </c>
      <c r="K1003" s="290">
        <f>(J1004+J1003)/2</f>
        <v>99.84</v>
      </c>
      <c r="L1003" s="318">
        <f>(J1003-J1004)*100/K1003</f>
        <v>-7.0000000000000001E-3</v>
      </c>
    </row>
    <row r="1004" spans="1:14">
      <c r="C1004" s="314"/>
      <c r="D1004" s="101">
        <v>65.002099999999999</v>
      </c>
      <c r="E1004" s="101">
        <v>49.53</v>
      </c>
      <c r="F1004" s="101">
        <v>-16.645</v>
      </c>
      <c r="G1004" s="101">
        <v>20</v>
      </c>
      <c r="H1004" s="101">
        <v>6.2E-2</v>
      </c>
      <c r="I1004" s="103">
        <f t="shared" si="583"/>
        <v>12.99</v>
      </c>
      <c r="J1004" s="102">
        <f t="shared" si="584"/>
        <v>99.841999999999999</v>
      </c>
      <c r="K1004" s="290"/>
      <c r="L1004" s="318"/>
    </row>
    <row r="1005" spans="1:14">
      <c r="A1005" s="101">
        <v>16.222999999999999</v>
      </c>
      <c r="C1005" s="101">
        <v>2</v>
      </c>
      <c r="D1005" s="101">
        <v>65.000900000000001</v>
      </c>
      <c r="E1005" s="101">
        <f>A1005*4</f>
        <v>64.891999999999996</v>
      </c>
      <c r="F1005" s="101">
        <f>N1005*4</f>
        <v>-22.271999999999998</v>
      </c>
      <c r="G1005" s="101">
        <v>20</v>
      </c>
      <c r="H1005" s="101">
        <v>50</v>
      </c>
      <c r="I1005" s="103">
        <f t="shared" ref="I1005:I1010" si="589">13*(100-H1005)/100</f>
        <v>6.5</v>
      </c>
      <c r="J1005" s="102">
        <f t="shared" ref="J1005:J1010" si="590">200*(E1005-F1005)/(132.56-0.0794*(13-I1005)-0.53*(G1005-20))</f>
        <v>132.023</v>
      </c>
      <c r="N1005" s="101">
        <v>-5.5679999999999996</v>
      </c>
    </row>
    <row r="1006" spans="1:14">
      <c r="A1006" s="101">
        <v>16.173999999999999</v>
      </c>
      <c r="C1006" s="101">
        <v>2</v>
      </c>
      <c r="D1006" s="101">
        <v>65.002099999999999</v>
      </c>
      <c r="E1006" s="101">
        <f>A1006*4</f>
        <v>64.695999999999998</v>
      </c>
      <c r="F1006" s="101">
        <f>N1006*4</f>
        <v>0</v>
      </c>
      <c r="G1006" s="101">
        <v>20</v>
      </c>
      <c r="H1006" s="101">
        <v>1.8</v>
      </c>
      <c r="I1006" s="103">
        <f t="shared" si="589"/>
        <v>12.77</v>
      </c>
      <c r="J1006" s="102">
        <f t="shared" si="590"/>
        <v>97.623999999999995</v>
      </c>
    </row>
    <row r="1007" spans="1:14">
      <c r="C1007" s="101">
        <v>2</v>
      </c>
      <c r="D1007" s="101">
        <v>65.000900000000001</v>
      </c>
      <c r="E1007" s="101">
        <f t="shared" ref="E1007:E1011" si="591">A1007*4</f>
        <v>0</v>
      </c>
      <c r="F1007" s="101">
        <v>-14.19</v>
      </c>
      <c r="G1007" s="101">
        <v>20</v>
      </c>
      <c r="H1007" s="101">
        <v>4.05</v>
      </c>
      <c r="I1007" s="103">
        <f t="shared" si="589"/>
        <v>12.47</v>
      </c>
      <c r="J1007" s="102">
        <f t="shared" si="590"/>
        <v>21.416</v>
      </c>
    </row>
    <row r="1008" spans="1:14">
      <c r="A1008" s="101">
        <v>16.283999999999999</v>
      </c>
      <c r="C1008" s="101">
        <v>3</v>
      </c>
      <c r="D1008" s="101">
        <v>65.002099999999999</v>
      </c>
      <c r="E1008" s="101">
        <f t="shared" si="591"/>
        <v>65.135999999999996</v>
      </c>
      <c r="F1008" s="101">
        <f>N1008*4</f>
        <v>-22.143999999999998</v>
      </c>
      <c r="G1008" s="101">
        <v>20</v>
      </c>
      <c r="H1008" s="101">
        <v>4.05</v>
      </c>
      <c r="I1008" s="103">
        <f t="shared" si="589"/>
        <v>12.47</v>
      </c>
      <c r="J1008" s="102">
        <f t="shared" si="590"/>
        <v>131.726</v>
      </c>
      <c r="N1008" s="101">
        <v>-5.5359999999999996</v>
      </c>
    </row>
    <row r="1009" spans="1:14">
      <c r="C1009" s="101">
        <v>3</v>
      </c>
      <c r="D1009" s="101">
        <v>65.000900000000001</v>
      </c>
      <c r="E1009" s="101">
        <f t="shared" si="591"/>
        <v>0</v>
      </c>
      <c r="F1009" s="101">
        <f>N1009*4</f>
        <v>0</v>
      </c>
      <c r="G1009" s="101">
        <v>20</v>
      </c>
      <c r="H1009" s="101">
        <v>6.2E-2</v>
      </c>
      <c r="I1009" s="103">
        <f t="shared" si="589"/>
        <v>12.99</v>
      </c>
      <c r="J1009" s="102">
        <f t="shared" si="590"/>
        <v>0</v>
      </c>
    </row>
    <row r="1010" spans="1:14">
      <c r="C1010" s="101">
        <v>3</v>
      </c>
      <c r="D1010" s="101">
        <v>65.002099999999999</v>
      </c>
      <c r="E1010" s="101">
        <f t="shared" si="591"/>
        <v>0</v>
      </c>
      <c r="F1010" s="101">
        <v>-16.645</v>
      </c>
      <c r="G1010" s="101">
        <v>20</v>
      </c>
      <c r="H1010" s="101">
        <v>6.2E-2</v>
      </c>
      <c r="I1010" s="103">
        <f t="shared" si="589"/>
        <v>12.99</v>
      </c>
      <c r="J1010" s="102">
        <f t="shared" si="590"/>
        <v>25.113</v>
      </c>
    </row>
    <row r="1011" spans="1:14">
      <c r="A1011" s="101">
        <v>4.7110000000000003</v>
      </c>
      <c r="C1011" s="101">
        <v>4</v>
      </c>
      <c r="D1011" s="101">
        <v>65.002099999999999</v>
      </c>
      <c r="E1011" s="101">
        <f t="shared" si="591"/>
        <v>18.844000000000001</v>
      </c>
      <c r="F1011" s="101">
        <v>-14.18</v>
      </c>
      <c r="G1011" s="101">
        <v>20</v>
      </c>
      <c r="H1011" s="101">
        <v>70</v>
      </c>
      <c r="I1011" s="103">
        <f t="shared" ref="I1011:I1019" si="592">13*(100-H1011)/100</f>
        <v>3.9</v>
      </c>
      <c r="J1011" s="102">
        <f t="shared" ref="J1011:J1019" si="593">200*(E1011-F1011)/(132.56-0.0794*(13-I1011)-0.53*(G1011-20))</f>
        <v>50.097999999999999</v>
      </c>
      <c r="N1011" s="101">
        <v>-5.4119999999999999</v>
      </c>
    </row>
    <row r="1012" spans="1:14">
      <c r="C1012" s="101" t="s">
        <v>1310</v>
      </c>
      <c r="D1012" s="101">
        <v>65.000900000000001</v>
      </c>
      <c r="E1012" s="101">
        <v>48.95</v>
      </c>
      <c r="F1012" s="101">
        <v>-16.260000000000002</v>
      </c>
      <c r="G1012" s="101">
        <v>20</v>
      </c>
      <c r="H1012" s="101">
        <v>0.247</v>
      </c>
      <c r="I1012" s="103">
        <f t="shared" si="592"/>
        <v>12.97</v>
      </c>
      <c r="J1012" s="102">
        <f t="shared" si="593"/>
        <v>98.387</v>
      </c>
      <c r="K1012" s="290">
        <f t="shared" ref="K1012:K1016" si="594">(J1013+J1012)/2</f>
        <v>98.38</v>
      </c>
      <c r="L1012" s="318">
        <f t="shared" ref="L1012:L1016" si="595">(J1012-J1013)*100/K1012</f>
        <v>1.4999999999999999E-2</v>
      </c>
      <c r="N1012" s="101">
        <v>98.39</v>
      </c>
    </row>
    <row r="1013" spans="1:14">
      <c r="D1013" s="101">
        <v>65.002099999999999</v>
      </c>
      <c r="E1013" s="101">
        <v>48.94</v>
      </c>
      <c r="F1013" s="101">
        <v>-16.260000000000002</v>
      </c>
      <c r="G1013" s="101">
        <v>20</v>
      </c>
      <c r="H1013" s="101">
        <v>0.247</v>
      </c>
      <c r="I1013" s="103">
        <f t="shared" si="592"/>
        <v>12.97</v>
      </c>
      <c r="J1013" s="102">
        <f t="shared" si="593"/>
        <v>98.372</v>
      </c>
      <c r="K1013" s="290"/>
      <c r="L1013" s="318"/>
    </row>
    <row r="1014" spans="1:14" ht="18.95" customHeight="1">
      <c r="A1014" s="101">
        <v>8.4</v>
      </c>
      <c r="D1014" s="101">
        <v>65.000900000000001</v>
      </c>
      <c r="E1014" s="101">
        <v>48.95</v>
      </c>
      <c r="F1014" s="101">
        <v>-14.9</v>
      </c>
      <c r="G1014" s="101">
        <v>20</v>
      </c>
      <c r="H1014" s="101">
        <v>1.23</v>
      </c>
      <c r="I1014" s="103">
        <f t="shared" si="592"/>
        <v>12.84</v>
      </c>
      <c r="J1014" s="102">
        <f t="shared" si="593"/>
        <v>96.343000000000004</v>
      </c>
      <c r="K1014" s="290">
        <f t="shared" si="594"/>
        <v>96.33</v>
      </c>
      <c r="L1014" s="318">
        <f t="shared" si="595"/>
        <v>3.1E-2</v>
      </c>
      <c r="N1014" s="101">
        <v>96.3</v>
      </c>
    </row>
    <row r="1015" spans="1:14">
      <c r="D1015" s="101">
        <v>65.000100000000003</v>
      </c>
      <c r="E1015" s="101">
        <v>48.94</v>
      </c>
      <c r="F1015" s="101">
        <v>-14.89</v>
      </c>
      <c r="G1015" s="101">
        <v>20</v>
      </c>
      <c r="H1015" s="101">
        <v>1.23</v>
      </c>
      <c r="I1015" s="103">
        <f t="shared" si="592"/>
        <v>12.84</v>
      </c>
      <c r="J1015" s="102">
        <f t="shared" si="593"/>
        <v>96.313000000000002</v>
      </c>
      <c r="K1015" s="290"/>
      <c r="L1015" s="318"/>
    </row>
    <row r="1016" spans="1:14" ht="18.95" customHeight="1">
      <c r="A1016" s="101">
        <v>8.4</v>
      </c>
      <c r="D1016" s="101">
        <v>65.000200000000007</v>
      </c>
      <c r="E1016" s="101">
        <v>36.19</v>
      </c>
      <c r="F1016" s="101">
        <v>-13.65</v>
      </c>
      <c r="G1016" s="101">
        <v>20</v>
      </c>
      <c r="H1016" s="101">
        <v>3.46</v>
      </c>
      <c r="I1016" s="103">
        <f t="shared" si="592"/>
        <v>12.55</v>
      </c>
      <c r="J1016" s="102">
        <f t="shared" si="593"/>
        <v>75.215999999999994</v>
      </c>
      <c r="K1016" s="290">
        <f t="shared" si="594"/>
        <v>75.23</v>
      </c>
      <c r="L1016" s="318">
        <f t="shared" si="595"/>
        <v>-4.1000000000000002E-2</v>
      </c>
    </row>
    <row r="1017" spans="1:14">
      <c r="D1017" s="101">
        <v>65.000100000000003</v>
      </c>
      <c r="E1017" s="141">
        <v>36.200000000000003</v>
      </c>
      <c r="F1017" s="101">
        <v>-13.66</v>
      </c>
      <c r="G1017" s="101">
        <v>20</v>
      </c>
      <c r="H1017" s="101">
        <v>3.46</v>
      </c>
      <c r="I1017" s="103">
        <f t="shared" si="592"/>
        <v>12.55</v>
      </c>
      <c r="J1017" s="102">
        <f t="shared" si="593"/>
        <v>75.247</v>
      </c>
      <c r="K1017" s="290"/>
      <c r="L1017" s="318"/>
    </row>
    <row r="1018" spans="1:14">
      <c r="A1018" s="143">
        <v>46241</v>
      </c>
      <c r="C1018" s="311" t="s">
        <v>986</v>
      </c>
      <c r="D1018" s="101">
        <v>65.000399999999999</v>
      </c>
      <c r="E1018" s="101">
        <v>47.11</v>
      </c>
      <c r="F1018" s="101">
        <v>-16.8</v>
      </c>
      <c r="G1018" s="101">
        <v>20</v>
      </c>
      <c r="H1018" s="101">
        <v>1.42</v>
      </c>
      <c r="I1018" s="103">
        <f t="shared" si="592"/>
        <v>12.82</v>
      </c>
      <c r="J1018" s="102">
        <f t="shared" si="593"/>
        <v>96.435000000000002</v>
      </c>
      <c r="K1018" s="290">
        <f>(J1019+J1018)/2</f>
        <v>96.43</v>
      </c>
      <c r="L1018" s="318">
        <f>(J1018-J1019)*100/K1018</f>
        <v>1.6E-2</v>
      </c>
      <c r="M1018" s="101">
        <v>79.366561014263098</v>
      </c>
    </row>
    <row r="1019" spans="1:14">
      <c r="C1019" s="312"/>
      <c r="D1019" s="101">
        <v>65.000200000000007</v>
      </c>
      <c r="E1019" s="141">
        <v>47.09</v>
      </c>
      <c r="F1019" s="101">
        <v>-16.809999999999999</v>
      </c>
      <c r="G1019" s="101">
        <v>20</v>
      </c>
      <c r="H1019" s="101">
        <v>1.42</v>
      </c>
      <c r="I1019" s="103">
        <f t="shared" si="592"/>
        <v>12.82</v>
      </c>
      <c r="J1019" s="102">
        <f t="shared" si="593"/>
        <v>96.42</v>
      </c>
      <c r="K1019" s="290"/>
      <c r="L1019" s="318"/>
    </row>
    <row r="1020" spans="1:14">
      <c r="A1020" s="101">
        <v>8.11</v>
      </c>
      <c r="C1020" s="311" t="s">
        <v>1311</v>
      </c>
      <c r="M1020" s="101">
        <v>78.52</v>
      </c>
    </row>
    <row r="1021" spans="1:14">
      <c r="C1021" s="312"/>
    </row>
    <row r="1022" spans="1:14">
      <c r="C1022" s="311" t="s">
        <v>1312</v>
      </c>
      <c r="D1022" s="101">
        <v>65.000699999999995</v>
      </c>
      <c r="E1022" s="101">
        <v>38.06</v>
      </c>
      <c r="F1022" s="101">
        <v>-13.52</v>
      </c>
      <c r="G1022" s="101">
        <v>20</v>
      </c>
      <c r="H1022" s="103">
        <v>4.57</v>
      </c>
      <c r="I1022" s="103">
        <f t="shared" ref="I1022:I1025" si="596">13*(100-H1022)/100</f>
        <v>12.41</v>
      </c>
      <c r="J1022" s="102">
        <f t="shared" ref="J1022:J1025" si="597">200*(E1022-F1022)/(132.56-0.0794*(13-I1022)-0.53*(G1022-20))</f>
        <v>77.849000000000004</v>
      </c>
      <c r="K1022" s="290">
        <f>(J1023+J1022)/2</f>
        <v>77.86</v>
      </c>
      <c r="L1022" s="318">
        <f>(J1022-J1023)*100/K1022</f>
        <v>-3.9E-2</v>
      </c>
      <c r="M1022" s="101">
        <v>77.900000000000006</v>
      </c>
    </row>
    <row r="1023" spans="1:14">
      <c r="C1023" s="312"/>
      <c r="D1023" s="101">
        <v>65.000500000000002</v>
      </c>
      <c r="E1023" s="141">
        <v>38.07</v>
      </c>
      <c r="F1023" s="101">
        <v>-13.53</v>
      </c>
      <c r="G1023" s="101">
        <v>20</v>
      </c>
      <c r="H1023" s="103">
        <v>4.57</v>
      </c>
      <c r="I1023" s="103">
        <f t="shared" si="596"/>
        <v>12.41</v>
      </c>
      <c r="J1023" s="102">
        <f t="shared" si="597"/>
        <v>77.879000000000005</v>
      </c>
      <c r="K1023" s="290"/>
      <c r="L1023" s="318"/>
    </row>
    <row r="1024" spans="1:14">
      <c r="C1024" s="311" t="s">
        <v>1313</v>
      </c>
      <c r="D1024" s="101">
        <v>65</v>
      </c>
      <c r="E1024" s="101">
        <v>35.76</v>
      </c>
      <c r="F1024" s="101">
        <v>-12.97</v>
      </c>
      <c r="G1024" s="101">
        <v>20</v>
      </c>
      <c r="H1024" s="103">
        <v>4.51</v>
      </c>
      <c r="I1024" s="103">
        <f t="shared" si="596"/>
        <v>12.41</v>
      </c>
      <c r="J1024" s="102">
        <f t="shared" si="597"/>
        <v>73.546999999999997</v>
      </c>
      <c r="K1024" s="290">
        <f>(J1025+J1024)/2</f>
        <v>73.56</v>
      </c>
      <c r="L1024" s="318">
        <f>(J1024-J1025)*100/K1024</f>
        <v>-4.2000000000000003E-2</v>
      </c>
      <c r="M1024" s="101">
        <v>73.55</v>
      </c>
    </row>
    <row r="1025" spans="3:13">
      <c r="C1025" s="312"/>
      <c r="D1025" s="101">
        <v>65.000100000000003</v>
      </c>
      <c r="E1025" s="101">
        <v>35.770000000000003</v>
      </c>
      <c r="F1025" s="101">
        <v>-12.98</v>
      </c>
      <c r="G1025" s="101">
        <v>20</v>
      </c>
      <c r="H1025" s="103">
        <v>4.51</v>
      </c>
      <c r="I1025" s="103">
        <f t="shared" si="596"/>
        <v>12.41</v>
      </c>
      <c r="J1025" s="102">
        <f t="shared" si="597"/>
        <v>73.578000000000003</v>
      </c>
      <c r="K1025" s="290"/>
      <c r="L1025" s="318"/>
    </row>
    <row r="1026" spans="3:13">
      <c r="C1026" s="311" t="s">
        <v>1314</v>
      </c>
      <c r="M1026" s="101">
        <v>78.62</v>
      </c>
    </row>
    <row r="1027" spans="3:13">
      <c r="C1027" s="312"/>
    </row>
    <row r="1028" spans="3:13">
      <c r="C1028" s="311" t="s">
        <v>1315</v>
      </c>
      <c r="M1028" s="101">
        <v>81.22</v>
      </c>
    </row>
    <row r="1029" spans="3:13">
      <c r="C1029" s="312"/>
    </row>
    <row r="1030" spans="3:13">
      <c r="C1030" s="311" t="s">
        <v>1316</v>
      </c>
      <c r="D1030" s="101">
        <v>65.000500000000002</v>
      </c>
      <c r="E1030" s="141">
        <v>39.950000000000003</v>
      </c>
      <c r="F1030" s="101">
        <v>-14.23</v>
      </c>
      <c r="G1030" s="101">
        <v>20</v>
      </c>
      <c r="H1030" s="103">
        <v>3.91</v>
      </c>
      <c r="I1030" s="103">
        <f>13*(100-H1030)/100</f>
        <v>12.49</v>
      </c>
      <c r="J1030" s="102">
        <f t="shared" ref="J1030:J1033" si="598">200*(E1030-F1030)/(132.56-0.0794*(13-I1030)-0.53*(G1030-20))</f>
        <v>81.769000000000005</v>
      </c>
      <c r="K1030" s="290">
        <f>(J1031+J1030)/2</f>
        <v>81.760000000000005</v>
      </c>
      <c r="L1030" s="318">
        <f>(J1030-J1031)*100/K1030</f>
        <v>1.7999999999999999E-2</v>
      </c>
      <c r="M1030" s="101">
        <v>81.75</v>
      </c>
    </row>
    <row r="1031" spans="3:13">
      <c r="C1031" s="312"/>
      <c r="D1031" s="101">
        <v>65.000100000000003</v>
      </c>
      <c r="E1031" s="141">
        <v>39.950000000000003</v>
      </c>
      <c r="F1031" s="101">
        <v>-14.22</v>
      </c>
      <c r="G1031" s="101">
        <v>20</v>
      </c>
      <c r="H1031" s="103">
        <v>3.91</v>
      </c>
      <c r="I1031" s="103">
        <f>13*(100-H1031)/100</f>
        <v>12.49</v>
      </c>
      <c r="J1031" s="102">
        <f t="shared" si="598"/>
        <v>81.754000000000005</v>
      </c>
      <c r="K1031" s="290"/>
      <c r="L1031" s="318"/>
    </row>
    <row r="1032" spans="3:13">
      <c r="C1032" s="311" t="s">
        <v>1317</v>
      </c>
      <c r="D1032" s="101">
        <v>65.000799999999998</v>
      </c>
      <c r="E1032" s="141">
        <v>39.22</v>
      </c>
      <c r="F1032" s="101">
        <v>-14.24</v>
      </c>
      <c r="G1032" s="101">
        <v>20</v>
      </c>
      <c r="H1032" s="103">
        <v>3.99</v>
      </c>
      <c r="I1032" s="103">
        <f>13*(100-H1032)/100</f>
        <v>12.48</v>
      </c>
      <c r="J1032" s="102">
        <f t="shared" si="598"/>
        <v>80.683000000000007</v>
      </c>
      <c r="K1032" s="290">
        <f>(J1033+J1032)/2</f>
        <v>80.7</v>
      </c>
      <c r="L1032" s="318">
        <f>(J1032-J1033)*100/K1032</f>
        <v>-3.6999999999999998E-2</v>
      </c>
      <c r="M1032" s="101">
        <v>80.680000000000007</v>
      </c>
    </row>
    <row r="1033" spans="3:13">
      <c r="C1033" s="312"/>
      <c r="D1033" s="101">
        <v>65.000500000000002</v>
      </c>
      <c r="E1033" s="141">
        <v>39.229999999999997</v>
      </c>
      <c r="F1033" s="101">
        <v>-14.25</v>
      </c>
      <c r="G1033" s="101">
        <v>20</v>
      </c>
      <c r="H1033" s="103">
        <v>3.99</v>
      </c>
      <c r="I1033" s="103">
        <f>13*(100-H1033)/100</f>
        <v>12.48</v>
      </c>
      <c r="J1033" s="102">
        <f t="shared" si="598"/>
        <v>80.712999999999994</v>
      </c>
      <c r="K1033" s="290"/>
      <c r="L1033" s="318"/>
    </row>
    <row r="1034" spans="3:13">
      <c r="C1034" s="311" t="s">
        <v>1318</v>
      </c>
      <c r="M1034" s="101">
        <v>83.04</v>
      </c>
    </row>
    <row r="1035" spans="3:13">
      <c r="C1035" s="312"/>
    </row>
    <row r="1036" spans="3:13">
      <c r="C1036" s="311" t="s">
        <v>1319</v>
      </c>
      <c r="M1036" s="101">
        <v>78.73</v>
      </c>
    </row>
    <row r="1037" spans="3:13">
      <c r="C1037" s="312"/>
    </row>
    <row r="1038" spans="3:13">
      <c r="C1038" s="311" t="s">
        <v>1320</v>
      </c>
      <c r="M1038" s="101">
        <v>83.24</v>
      </c>
    </row>
    <row r="1039" spans="3:13">
      <c r="C1039" s="312"/>
    </row>
    <row r="1040" spans="3:13">
      <c r="C1040" s="311" t="s">
        <v>1321</v>
      </c>
      <c r="M1040" s="101">
        <v>77.430000000000007</v>
      </c>
    </row>
    <row r="1041" spans="3:13">
      <c r="C1041" s="312"/>
    </row>
    <row r="1042" spans="3:13">
      <c r="C1042" s="311" t="s">
        <v>1322</v>
      </c>
      <c r="M1042" s="101">
        <v>72.41</v>
      </c>
    </row>
    <row r="1043" spans="3:13">
      <c r="C1043" s="312"/>
    </row>
    <row r="1044" spans="3:13">
      <c r="C1044" s="311" t="s">
        <v>1323</v>
      </c>
      <c r="M1044" s="101">
        <v>77.3</v>
      </c>
    </row>
    <row r="1045" spans="3:13">
      <c r="C1045" s="312"/>
    </row>
    <row r="1046" spans="3:13">
      <c r="C1046" s="311" t="s">
        <v>1324</v>
      </c>
      <c r="M1046" s="101">
        <v>82.41</v>
      </c>
    </row>
    <row r="1047" spans="3:13">
      <c r="C1047" s="312"/>
    </row>
    <row r="1048" spans="3:13">
      <c r="C1048" s="311" t="s">
        <v>1325</v>
      </c>
      <c r="M1048" s="101">
        <v>81.09</v>
      </c>
    </row>
    <row r="1049" spans="3:13">
      <c r="C1049" s="312"/>
    </row>
    <row r="1050" spans="3:13">
      <c r="C1050" s="311" t="s">
        <v>1326</v>
      </c>
      <c r="M1050" s="101">
        <v>80.290000000000006</v>
      </c>
    </row>
    <row r="1051" spans="3:13">
      <c r="C1051" s="312"/>
    </row>
    <row r="1052" spans="3:13">
      <c r="C1052" s="311" t="s">
        <v>1327</v>
      </c>
      <c r="D1052" s="101">
        <v>65.000799999999998</v>
      </c>
      <c r="E1052" s="101">
        <v>35.238</v>
      </c>
      <c r="F1052" s="101">
        <v>-15.885999999999999</v>
      </c>
      <c r="G1052" s="101">
        <v>20</v>
      </c>
      <c r="H1052" s="103">
        <v>4.72</v>
      </c>
      <c r="I1052" s="103">
        <f t="shared" ref="I1052:I1053" si="599">13*(100-H1052)/100</f>
        <v>12.39</v>
      </c>
      <c r="J1052" s="102">
        <f t="shared" ref="J1052:J1053" si="600">200*(E1052-F1052)/(132.56-0.0794*(13-I1052)-0.53*(G1052-20))</f>
        <v>77.162000000000006</v>
      </c>
      <c r="K1052" s="290">
        <f>(J1053+J1052)/2</f>
        <v>78.12</v>
      </c>
      <c r="L1052" s="318">
        <f>(J1052-J1053)*100/K1052</f>
        <v>-2.464</v>
      </c>
      <c r="M1052" s="101">
        <v>79.02</v>
      </c>
    </row>
    <row r="1053" spans="3:13">
      <c r="C1053" s="312"/>
      <c r="D1053" s="101">
        <v>65.000500000000002</v>
      </c>
      <c r="E1053" s="141">
        <v>39.07</v>
      </c>
      <c r="F1053" s="101">
        <v>-13.33</v>
      </c>
      <c r="G1053" s="101">
        <v>20</v>
      </c>
      <c r="H1053" s="103">
        <v>4.72</v>
      </c>
      <c r="I1053" s="103">
        <f t="shared" si="599"/>
        <v>12.39</v>
      </c>
      <c r="J1053" s="102">
        <f t="shared" si="600"/>
        <v>79.087000000000003</v>
      </c>
      <c r="K1053" s="290"/>
      <c r="L1053" s="318"/>
    </row>
    <row r="1054" spans="3:13">
      <c r="C1054" s="311" t="s">
        <v>2925</v>
      </c>
      <c r="D1054" s="101">
        <v>65.000799999999998</v>
      </c>
      <c r="E1054" s="101">
        <v>35.238</v>
      </c>
      <c r="F1054" s="101">
        <v>-15.885999999999999</v>
      </c>
      <c r="G1054" s="101">
        <v>20</v>
      </c>
      <c r="H1054" s="103">
        <v>4.6399999999999997</v>
      </c>
      <c r="I1054" s="103">
        <f t="shared" ref="I1054:I1059" si="601">13*(100-H1054)/100</f>
        <v>12.4</v>
      </c>
      <c r="J1054" s="102">
        <f t="shared" ref="J1054:J1059" si="602">200*(E1054-F1054)/(132.56-0.0794*(13-I1054)-0.53*(G1054-20))</f>
        <v>77.161000000000001</v>
      </c>
      <c r="K1054" s="290">
        <f>(J1055+J1054)/2</f>
        <v>77.16</v>
      </c>
      <c r="L1054" s="318">
        <f>(J1054-J1055)*100/K1054</f>
        <v>4.0000000000000001E-3</v>
      </c>
      <c r="M1054" s="101">
        <v>79.02</v>
      </c>
    </row>
    <row r="1055" spans="3:13">
      <c r="C1055" s="312"/>
      <c r="D1055" s="101">
        <v>65.000299999999996</v>
      </c>
      <c r="E1055" s="141">
        <v>35.24</v>
      </c>
      <c r="F1055" s="101">
        <v>-15.882</v>
      </c>
      <c r="G1055" s="101">
        <v>20</v>
      </c>
      <c r="H1055" s="103">
        <v>4.6399999999999997</v>
      </c>
      <c r="I1055" s="103">
        <f t="shared" si="601"/>
        <v>12.4</v>
      </c>
      <c r="J1055" s="102">
        <f t="shared" si="602"/>
        <v>77.158000000000001</v>
      </c>
      <c r="K1055" s="290"/>
      <c r="L1055" s="318"/>
    </row>
    <row r="1056" spans="3:13">
      <c r="C1056" s="370" t="s">
        <v>2926</v>
      </c>
      <c r="D1056" s="101">
        <v>65.000799999999998</v>
      </c>
      <c r="E1056" s="101">
        <v>38.1</v>
      </c>
      <c r="F1056" s="101">
        <v>-15.478</v>
      </c>
      <c r="G1056" s="101">
        <v>20</v>
      </c>
      <c r="H1056" s="103">
        <v>4.67</v>
      </c>
      <c r="I1056" s="103">
        <f t="shared" si="601"/>
        <v>12.39</v>
      </c>
      <c r="J1056" s="102">
        <f t="shared" si="602"/>
        <v>80.864999999999995</v>
      </c>
      <c r="K1056" s="290">
        <f>(J1057+J1056)/2</f>
        <v>80.87</v>
      </c>
      <c r="L1056" s="318">
        <f>(J1056-J1057)*100/K1056</f>
        <v>-4.0000000000000001E-3</v>
      </c>
      <c r="M1056" s="101">
        <v>79.02</v>
      </c>
    </row>
    <row r="1057" spans="3:13">
      <c r="C1057" s="371"/>
      <c r="D1057" s="101">
        <v>65.000500000000002</v>
      </c>
      <c r="E1057" s="141">
        <v>38.1</v>
      </c>
      <c r="F1057" s="101">
        <v>-15.48</v>
      </c>
      <c r="G1057" s="101">
        <v>20</v>
      </c>
      <c r="H1057" s="103">
        <v>4.67</v>
      </c>
      <c r="I1057" s="103">
        <f t="shared" si="601"/>
        <v>12.39</v>
      </c>
      <c r="J1057" s="102">
        <f t="shared" si="602"/>
        <v>80.867999999999995</v>
      </c>
      <c r="K1057" s="290"/>
      <c r="L1057" s="318"/>
    </row>
    <row r="1058" spans="3:13">
      <c r="C1058" s="370" t="s">
        <v>2927</v>
      </c>
      <c r="D1058" s="101">
        <v>65.000100000000003</v>
      </c>
      <c r="E1058" s="101">
        <v>41.271999999999998</v>
      </c>
      <c r="F1058" s="101">
        <v>-16.053999999999998</v>
      </c>
      <c r="G1058" s="101">
        <v>20</v>
      </c>
      <c r="H1058" s="103">
        <v>2.52</v>
      </c>
      <c r="I1058" s="103">
        <f t="shared" si="601"/>
        <v>12.67</v>
      </c>
      <c r="J1058" s="102">
        <f t="shared" si="602"/>
        <v>86.507999999999996</v>
      </c>
      <c r="K1058" s="290">
        <f>(J1059+J1058)/2</f>
        <v>86.51</v>
      </c>
      <c r="L1058" s="318">
        <f>(J1058-J1059)*100/K1058</f>
        <v>-1.4999999999999999E-2</v>
      </c>
      <c r="M1058" s="101">
        <v>79.02</v>
      </c>
    </row>
    <row r="1059" spans="3:13">
      <c r="C1059" s="371"/>
      <c r="D1059" s="101">
        <v>65.000399999999999</v>
      </c>
      <c r="E1059" s="141">
        <v>41.28</v>
      </c>
      <c r="F1059" s="101">
        <v>-16.055</v>
      </c>
      <c r="G1059" s="101">
        <v>20</v>
      </c>
      <c r="H1059" s="103">
        <v>2.52</v>
      </c>
      <c r="I1059" s="103">
        <f t="shared" si="601"/>
        <v>12.67</v>
      </c>
      <c r="J1059" s="102">
        <f t="shared" si="602"/>
        <v>86.521000000000001</v>
      </c>
      <c r="K1059" s="290"/>
      <c r="L1059" s="318"/>
    </row>
  </sheetData>
  <autoFilter ref="A1:O140"/>
  <mergeCells count="1468">
    <mergeCell ref="L1030:L1031"/>
    <mergeCell ref="L1032:L1033"/>
    <mergeCell ref="L1052:L1053"/>
    <mergeCell ref="C1054:C1055"/>
    <mergeCell ref="K1054:K1055"/>
    <mergeCell ref="L1054:L1055"/>
    <mergeCell ref="C1056:C1057"/>
    <mergeCell ref="K1056:K1057"/>
    <mergeCell ref="L1056:L1057"/>
    <mergeCell ref="C1058:C1059"/>
    <mergeCell ref="K1058:K1059"/>
    <mergeCell ref="L1058:L1059"/>
    <mergeCell ref="L983:L984"/>
    <mergeCell ref="L985:L986"/>
    <mergeCell ref="L987:L988"/>
    <mergeCell ref="L989:L990"/>
    <mergeCell ref="L991:L992"/>
    <mergeCell ref="L993:L994"/>
    <mergeCell ref="L995:L996"/>
    <mergeCell ref="L997:L998"/>
    <mergeCell ref="L999:L1000"/>
    <mergeCell ref="L1001:L1002"/>
    <mergeCell ref="L1003:L1004"/>
    <mergeCell ref="L1012:L1013"/>
    <mergeCell ref="L1014:L1015"/>
    <mergeCell ref="L1016:L1017"/>
    <mergeCell ref="L1018:L1019"/>
    <mergeCell ref="L1022:L1023"/>
    <mergeCell ref="L1024:L1025"/>
    <mergeCell ref="L949:L950"/>
    <mergeCell ref="L951:L952"/>
    <mergeCell ref="L953:L954"/>
    <mergeCell ref="L955:L956"/>
    <mergeCell ref="L957:L958"/>
    <mergeCell ref="L959:L960"/>
    <mergeCell ref="L961:L962"/>
    <mergeCell ref="L963:L964"/>
    <mergeCell ref="L965:L966"/>
    <mergeCell ref="L967:L968"/>
    <mergeCell ref="L969:L970"/>
    <mergeCell ref="L971:L972"/>
    <mergeCell ref="L973:L974"/>
    <mergeCell ref="L975:L976"/>
    <mergeCell ref="L977:L978"/>
    <mergeCell ref="L979:L980"/>
    <mergeCell ref="L981:L982"/>
    <mergeCell ref="L915:L916"/>
    <mergeCell ref="L917:L918"/>
    <mergeCell ref="L919:L920"/>
    <mergeCell ref="L921:L922"/>
    <mergeCell ref="L923:L924"/>
    <mergeCell ref="L925:L926"/>
    <mergeCell ref="L927:L928"/>
    <mergeCell ref="L929:L930"/>
    <mergeCell ref="L931:L932"/>
    <mergeCell ref="L933:L934"/>
    <mergeCell ref="L935:L936"/>
    <mergeCell ref="L937:L938"/>
    <mergeCell ref="L939:L940"/>
    <mergeCell ref="L941:L942"/>
    <mergeCell ref="L943:L944"/>
    <mergeCell ref="L945:L946"/>
    <mergeCell ref="L947:L948"/>
    <mergeCell ref="L881:L882"/>
    <mergeCell ref="L883:L884"/>
    <mergeCell ref="L885:L886"/>
    <mergeCell ref="L887:L888"/>
    <mergeCell ref="L889:L890"/>
    <mergeCell ref="L891:L892"/>
    <mergeCell ref="L893:L894"/>
    <mergeCell ref="L895:L896"/>
    <mergeCell ref="L897:L898"/>
    <mergeCell ref="L899:L900"/>
    <mergeCell ref="L901:L902"/>
    <mergeCell ref="L903:L904"/>
    <mergeCell ref="L905:L906"/>
    <mergeCell ref="L907:L908"/>
    <mergeCell ref="L909:L910"/>
    <mergeCell ref="L911:L912"/>
    <mergeCell ref="L913:L914"/>
    <mergeCell ref="L847:L848"/>
    <mergeCell ref="L849:L850"/>
    <mergeCell ref="L851:L852"/>
    <mergeCell ref="L853:L854"/>
    <mergeCell ref="L855:L856"/>
    <mergeCell ref="L857:L858"/>
    <mergeCell ref="L859:L860"/>
    <mergeCell ref="L861:L862"/>
    <mergeCell ref="L863:L864"/>
    <mergeCell ref="L865:L866"/>
    <mergeCell ref="L867:L868"/>
    <mergeCell ref="L869:L870"/>
    <mergeCell ref="L871:L872"/>
    <mergeCell ref="L873:L874"/>
    <mergeCell ref="L875:L876"/>
    <mergeCell ref="L877:L878"/>
    <mergeCell ref="L879:L880"/>
    <mergeCell ref="L813:L814"/>
    <mergeCell ref="L815:L816"/>
    <mergeCell ref="L817:L818"/>
    <mergeCell ref="L819:L820"/>
    <mergeCell ref="L821:L822"/>
    <mergeCell ref="L823:L824"/>
    <mergeCell ref="L825:L826"/>
    <mergeCell ref="L827:L828"/>
    <mergeCell ref="L829:L830"/>
    <mergeCell ref="L831:L832"/>
    <mergeCell ref="L833:L834"/>
    <mergeCell ref="L835:L836"/>
    <mergeCell ref="L837:L838"/>
    <mergeCell ref="L839:L840"/>
    <mergeCell ref="L841:L842"/>
    <mergeCell ref="L843:L844"/>
    <mergeCell ref="L845:L846"/>
    <mergeCell ref="L779:L780"/>
    <mergeCell ref="L781:L782"/>
    <mergeCell ref="L783:L784"/>
    <mergeCell ref="L785:L786"/>
    <mergeCell ref="L787:L788"/>
    <mergeCell ref="L789:L790"/>
    <mergeCell ref="L791:L792"/>
    <mergeCell ref="L793:L794"/>
    <mergeCell ref="L795:L796"/>
    <mergeCell ref="L797:L798"/>
    <mergeCell ref="L799:L800"/>
    <mergeCell ref="L801:L802"/>
    <mergeCell ref="L803:L804"/>
    <mergeCell ref="L805:L806"/>
    <mergeCell ref="L807:L808"/>
    <mergeCell ref="L809:L810"/>
    <mergeCell ref="L811:L812"/>
    <mergeCell ref="L745:L746"/>
    <mergeCell ref="L747:L748"/>
    <mergeCell ref="L749:L750"/>
    <mergeCell ref="L751:L752"/>
    <mergeCell ref="L753:L754"/>
    <mergeCell ref="L755:L756"/>
    <mergeCell ref="L757:L758"/>
    <mergeCell ref="L759:L760"/>
    <mergeCell ref="L761:L762"/>
    <mergeCell ref="L763:L764"/>
    <mergeCell ref="L765:L766"/>
    <mergeCell ref="L767:L768"/>
    <mergeCell ref="L769:L770"/>
    <mergeCell ref="L771:L772"/>
    <mergeCell ref="L773:L774"/>
    <mergeCell ref="L775:L776"/>
    <mergeCell ref="L777:L778"/>
    <mergeCell ref="L705:L706"/>
    <mergeCell ref="L707:L708"/>
    <mergeCell ref="L709:L710"/>
    <mergeCell ref="L713:L718"/>
    <mergeCell ref="L719:L720"/>
    <mergeCell ref="L721:L722"/>
    <mergeCell ref="L723:L724"/>
    <mergeCell ref="L725:L726"/>
    <mergeCell ref="L727:L728"/>
    <mergeCell ref="L729:L730"/>
    <mergeCell ref="L731:L732"/>
    <mergeCell ref="L733:L734"/>
    <mergeCell ref="L735:L736"/>
    <mergeCell ref="L737:L738"/>
    <mergeCell ref="L739:L740"/>
    <mergeCell ref="L741:L742"/>
    <mergeCell ref="L743:L744"/>
    <mergeCell ref="L671:L672"/>
    <mergeCell ref="L673:L674"/>
    <mergeCell ref="L675:L676"/>
    <mergeCell ref="L677:L678"/>
    <mergeCell ref="L679:L680"/>
    <mergeCell ref="L681:L682"/>
    <mergeCell ref="L683:L684"/>
    <mergeCell ref="L685:L686"/>
    <mergeCell ref="L687:L688"/>
    <mergeCell ref="L689:L690"/>
    <mergeCell ref="L691:L692"/>
    <mergeCell ref="L693:L694"/>
    <mergeCell ref="L695:L696"/>
    <mergeCell ref="L697:L698"/>
    <mergeCell ref="L699:L700"/>
    <mergeCell ref="L701:L702"/>
    <mergeCell ref="L703:L704"/>
    <mergeCell ref="L637:L638"/>
    <mergeCell ref="L639:L640"/>
    <mergeCell ref="L641:L642"/>
    <mergeCell ref="L643:L644"/>
    <mergeCell ref="L645:L646"/>
    <mergeCell ref="L647:L648"/>
    <mergeCell ref="L649:L650"/>
    <mergeCell ref="L651:L652"/>
    <mergeCell ref="L653:L654"/>
    <mergeCell ref="L655:L656"/>
    <mergeCell ref="L657:L658"/>
    <mergeCell ref="L659:L660"/>
    <mergeCell ref="L661:L662"/>
    <mergeCell ref="L663:L664"/>
    <mergeCell ref="L665:L666"/>
    <mergeCell ref="L667:L668"/>
    <mergeCell ref="L669:L670"/>
    <mergeCell ref="L603:L604"/>
    <mergeCell ref="L605:L606"/>
    <mergeCell ref="L607:L608"/>
    <mergeCell ref="L609:L610"/>
    <mergeCell ref="L611:L612"/>
    <mergeCell ref="L613:L614"/>
    <mergeCell ref="L615:L616"/>
    <mergeCell ref="L617:L618"/>
    <mergeCell ref="L619:L620"/>
    <mergeCell ref="L621:L622"/>
    <mergeCell ref="L623:L624"/>
    <mergeCell ref="L625:L626"/>
    <mergeCell ref="L627:L628"/>
    <mergeCell ref="L629:L630"/>
    <mergeCell ref="L631:L632"/>
    <mergeCell ref="L633:L634"/>
    <mergeCell ref="L635:L636"/>
    <mergeCell ref="L569:L570"/>
    <mergeCell ref="L571:L572"/>
    <mergeCell ref="L573:L574"/>
    <mergeCell ref="L575:L576"/>
    <mergeCell ref="L577:L578"/>
    <mergeCell ref="L579:L580"/>
    <mergeCell ref="L581:L582"/>
    <mergeCell ref="L583:L584"/>
    <mergeCell ref="L585:L586"/>
    <mergeCell ref="L587:L588"/>
    <mergeCell ref="L589:L590"/>
    <mergeCell ref="L591:L592"/>
    <mergeCell ref="L593:L594"/>
    <mergeCell ref="L595:L596"/>
    <mergeCell ref="L597:L598"/>
    <mergeCell ref="L599:L600"/>
    <mergeCell ref="L601:L602"/>
    <mergeCell ref="L535:L536"/>
    <mergeCell ref="L537:L538"/>
    <mergeCell ref="L539:L540"/>
    <mergeCell ref="L541:L542"/>
    <mergeCell ref="L543:L544"/>
    <mergeCell ref="L545:L546"/>
    <mergeCell ref="L547:L548"/>
    <mergeCell ref="L549:L550"/>
    <mergeCell ref="L551:L552"/>
    <mergeCell ref="L553:L554"/>
    <mergeCell ref="L555:L556"/>
    <mergeCell ref="L557:L558"/>
    <mergeCell ref="L559:L560"/>
    <mergeCell ref="L561:L562"/>
    <mergeCell ref="L563:L564"/>
    <mergeCell ref="L565:L566"/>
    <mergeCell ref="L567:L568"/>
    <mergeCell ref="L501:L502"/>
    <mergeCell ref="L503:L504"/>
    <mergeCell ref="L505:L506"/>
    <mergeCell ref="L507:L508"/>
    <mergeCell ref="L509:L510"/>
    <mergeCell ref="L511:L512"/>
    <mergeCell ref="L513:L514"/>
    <mergeCell ref="L515:L516"/>
    <mergeCell ref="L517:L518"/>
    <mergeCell ref="L519:L520"/>
    <mergeCell ref="L521:L522"/>
    <mergeCell ref="L523:L524"/>
    <mergeCell ref="L525:L526"/>
    <mergeCell ref="L527:L528"/>
    <mergeCell ref="L529:L530"/>
    <mergeCell ref="L531:L532"/>
    <mergeCell ref="L533:L534"/>
    <mergeCell ref="L467:L468"/>
    <mergeCell ref="L469:L470"/>
    <mergeCell ref="L471:L472"/>
    <mergeCell ref="L473:L474"/>
    <mergeCell ref="L475:L476"/>
    <mergeCell ref="L477:L478"/>
    <mergeCell ref="L479:L480"/>
    <mergeCell ref="L481:L482"/>
    <mergeCell ref="L483:L484"/>
    <mergeCell ref="L485:L486"/>
    <mergeCell ref="L487:L488"/>
    <mergeCell ref="L489:L490"/>
    <mergeCell ref="L491:L492"/>
    <mergeCell ref="L493:L494"/>
    <mergeCell ref="L495:L496"/>
    <mergeCell ref="L497:L498"/>
    <mergeCell ref="L499:L500"/>
    <mergeCell ref="L433:L434"/>
    <mergeCell ref="L435:L436"/>
    <mergeCell ref="L437:L438"/>
    <mergeCell ref="L439:L440"/>
    <mergeCell ref="L441:L442"/>
    <mergeCell ref="L443:L444"/>
    <mergeCell ref="L445:L446"/>
    <mergeCell ref="L447:L448"/>
    <mergeCell ref="L449:L450"/>
    <mergeCell ref="L451:L452"/>
    <mergeCell ref="L453:L454"/>
    <mergeCell ref="L455:L456"/>
    <mergeCell ref="L457:L458"/>
    <mergeCell ref="L459:L460"/>
    <mergeCell ref="L461:L462"/>
    <mergeCell ref="L463:L464"/>
    <mergeCell ref="L465:L466"/>
    <mergeCell ref="L399:L400"/>
    <mergeCell ref="L401:L402"/>
    <mergeCell ref="L403:L404"/>
    <mergeCell ref="L405:L406"/>
    <mergeCell ref="L407:L408"/>
    <mergeCell ref="L409:L410"/>
    <mergeCell ref="L411:L412"/>
    <mergeCell ref="L413:L414"/>
    <mergeCell ref="L415:L416"/>
    <mergeCell ref="L417:L418"/>
    <mergeCell ref="L419:L420"/>
    <mergeCell ref="L421:L422"/>
    <mergeCell ref="L423:L424"/>
    <mergeCell ref="L425:L426"/>
    <mergeCell ref="L427:L428"/>
    <mergeCell ref="L429:L430"/>
    <mergeCell ref="L431:L432"/>
    <mergeCell ref="L365:L366"/>
    <mergeCell ref="L367:L368"/>
    <mergeCell ref="L369:L370"/>
    <mergeCell ref="L371:L372"/>
    <mergeCell ref="L373:L374"/>
    <mergeCell ref="L375:L376"/>
    <mergeCell ref="L377:L378"/>
    <mergeCell ref="L379:L380"/>
    <mergeCell ref="L381:L382"/>
    <mergeCell ref="L383:L384"/>
    <mergeCell ref="L385:L386"/>
    <mergeCell ref="L387:L388"/>
    <mergeCell ref="L389:L390"/>
    <mergeCell ref="L391:L392"/>
    <mergeCell ref="L393:L394"/>
    <mergeCell ref="L395:L396"/>
    <mergeCell ref="L397:L398"/>
    <mergeCell ref="L331:L332"/>
    <mergeCell ref="L333:L334"/>
    <mergeCell ref="L335:L336"/>
    <mergeCell ref="L337:L338"/>
    <mergeCell ref="L339:L340"/>
    <mergeCell ref="L341:L342"/>
    <mergeCell ref="L343:L344"/>
    <mergeCell ref="L345:L346"/>
    <mergeCell ref="L347:L348"/>
    <mergeCell ref="L349:L350"/>
    <mergeCell ref="L351:L352"/>
    <mergeCell ref="L353:L354"/>
    <mergeCell ref="L355:L356"/>
    <mergeCell ref="L357:L358"/>
    <mergeCell ref="L359:L360"/>
    <mergeCell ref="L361:L362"/>
    <mergeCell ref="L363:L364"/>
    <mergeCell ref="L297:L298"/>
    <mergeCell ref="L299:L300"/>
    <mergeCell ref="L301:L302"/>
    <mergeCell ref="L303:L304"/>
    <mergeCell ref="L305:L306"/>
    <mergeCell ref="L307:L308"/>
    <mergeCell ref="L309:L310"/>
    <mergeCell ref="L311:L312"/>
    <mergeCell ref="L313:L314"/>
    <mergeCell ref="L315:L316"/>
    <mergeCell ref="L317:L318"/>
    <mergeCell ref="L319:L320"/>
    <mergeCell ref="L321:L322"/>
    <mergeCell ref="L323:L324"/>
    <mergeCell ref="L325:L326"/>
    <mergeCell ref="L327:L328"/>
    <mergeCell ref="L329:L330"/>
    <mergeCell ref="L263:L264"/>
    <mergeCell ref="L265:L266"/>
    <mergeCell ref="L267:L268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85:L286"/>
    <mergeCell ref="L287:L288"/>
    <mergeCell ref="L289:L290"/>
    <mergeCell ref="L291:L292"/>
    <mergeCell ref="L293:L294"/>
    <mergeCell ref="L295:L296"/>
    <mergeCell ref="L229:L230"/>
    <mergeCell ref="L231:L232"/>
    <mergeCell ref="L233:L234"/>
    <mergeCell ref="L235:L236"/>
    <mergeCell ref="L237:L238"/>
    <mergeCell ref="L239:L240"/>
    <mergeCell ref="L241:L242"/>
    <mergeCell ref="L243:L244"/>
    <mergeCell ref="L245:L246"/>
    <mergeCell ref="L247:L248"/>
    <mergeCell ref="L249:L250"/>
    <mergeCell ref="L251:L252"/>
    <mergeCell ref="L253:L254"/>
    <mergeCell ref="L255:L256"/>
    <mergeCell ref="L257:L258"/>
    <mergeCell ref="L259:L260"/>
    <mergeCell ref="L261:L262"/>
    <mergeCell ref="L195:L196"/>
    <mergeCell ref="L197:L198"/>
    <mergeCell ref="L199:L200"/>
    <mergeCell ref="L201:L202"/>
    <mergeCell ref="L203:L204"/>
    <mergeCell ref="L205:L206"/>
    <mergeCell ref="L207:L208"/>
    <mergeCell ref="L209:L210"/>
    <mergeCell ref="L211:L212"/>
    <mergeCell ref="L213:L214"/>
    <mergeCell ref="L215:L216"/>
    <mergeCell ref="L217:L218"/>
    <mergeCell ref="L219:L220"/>
    <mergeCell ref="L221:L222"/>
    <mergeCell ref="L223:L224"/>
    <mergeCell ref="L225:L226"/>
    <mergeCell ref="L227:L228"/>
    <mergeCell ref="L160:L161"/>
    <mergeCell ref="L162:L163"/>
    <mergeCell ref="L165:L166"/>
    <mergeCell ref="L167:L168"/>
    <mergeCell ref="L169:L170"/>
    <mergeCell ref="L171:L172"/>
    <mergeCell ref="L173:L174"/>
    <mergeCell ref="L175:L176"/>
    <mergeCell ref="L177:L178"/>
    <mergeCell ref="L179:L180"/>
    <mergeCell ref="L181:L182"/>
    <mergeCell ref="L183:L184"/>
    <mergeCell ref="L185:L186"/>
    <mergeCell ref="L187:L188"/>
    <mergeCell ref="L189:L190"/>
    <mergeCell ref="L191:L192"/>
    <mergeCell ref="L193:L194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K1001:K1002"/>
    <mergeCell ref="K1003:K1004"/>
    <mergeCell ref="K1012:K1013"/>
    <mergeCell ref="K1014:K1015"/>
    <mergeCell ref="K1016:K1017"/>
    <mergeCell ref="K1018:K1019"/>
    <mergeCell ref="K1022:K1023"/>
    <mergeCell ref="K1024:K1025"/>
    <mergeCell ref="K1030:K1031"/>
    <mergeCell ref="K1032:K1033"/>
    <mergeCell ref="K1052:K1053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8"/>
    <mergeCell ref="L49:L50"/>
    <mergeCell ref="L51:L52"/>
    <mergeCell ref="L53:L54"/>
    <mergeCell ref="K967:K968"/>
    <mergeCell ref="K969:K970"/>
    <mergeCell ref="K971:K972"/>
    <mergeCell ref="K973:K974"/>
    <mergeCell ref="K975:K976"/>
    <mergeCell ref="K977:K978"/>
    <mergeCell ref="K979:K980"/>
    <mergeCell ref="K981:K982"/>
    <mergeCell ref="K983:K984"/>
    <mergeCell ref="K985:K986"/>
    <mergeCell ref="K987:K988"/>
    <mergeCell ref="K989:K990"/>
    <mergeCell ref="K991:K992"/>
    <mergeCell ref="K993:K994"/>
    <mergeCell ref="K995:K996"/>
    <mergeCell ref="K997:K998"/>
    <mergeCell ref="K999:K1000"/>
    <mergeCell ref="K933:K934"/>
    <mergeCell ref="K935:K936"/>
    <mergeCell ref="K937:K938"/>
    <mergeCell ref="K939:K940"/>
    <mergeCell ref="K941:K942"/>
    <mergeCell ref="K943:K944"/>
    <mergeCell ref="K945:K946"/>
    <mergeCell ref="K947:K948"/>
    <mergeCell ref="K949:K950"/>
    <mergeCell ref="K951:K952"/>
    <mergeCell ref="K953:K954"/>
    <mergeCell ref="K955:K956"/>
    <mergeCell ref="K957:K958"/>
    <mergeCell ref="K959:K960"/>
    <mergeCell ref="K961:K962"/>
    <mergeCell ref="K963:K964"/>
    <mergeCell ref="K965:K966"/>
    <mergeCell ref="K899:K900"/>
    <mergeCell ref="K901:K902"/>
    <mergeCell ref="K903:K904"/>
    <mergeCell ref="K905:K906"/>
    <mergeCell ref="K907:K908"/>
    <mergeCell ref="K909:K910"/>
    <mergeCell ref="K911:K912"/>
    <mergeCell ref="K913:K914"/>
    <mergeCell ref="K915:K916"/>
    <mergeCell ref="K917:K918"/>
    <mergeCell ref="K919:K920"/>
    <mergeCell ref="K921:K922"/>
    <mergeCell ref="K923:K924"/>
    <mergeCell ref="K925:K926"/>
    <mergeCell ref="K927:K928"/>
    <mergeCell ref="K929:K930"/>
    <mergeCell ref="K931:K932"/>
    <mergeCell ref="K865:K866"/>
    <mergeCell ref="K867:K868"/>
    <mergeCell ref="K869:K870"/>
    <mergeCell ref="K871:K872"/>
    <mergeCell ref="K873:K874"/>
    <mergeCell ref="K875:K876"/>
    <mergeCell ref="K877:K878"/>
    <mergeCell ref="K879:K880"/>
    <mergeCell ref="K881:K882"/>
    <mergeCell ref="K883:K884"/>
    <mergeCell ref="K885:K886"/>
    <mergeCell ref="K887:K888"/>
    <mergeCell ref="K889:K890"/>
    <mergeCell ref="K891:K892"/>
    <mergeCell ref="K893:K894"/>
    <mergeCell ref="K895:K896"/>
    <mergeCell ref="K897:K898"/>
    <mergeCell ref="K831:K832"/>
    <mergeCell ref="K833:K834"/>
    <mergeCell ref="K835:K836"/>
    <mergeCell ref="K837:K838"/>
    <mergeCell ref="K839:K840"/>
    <mergeCell ref="K841:K842"/>
    <mergeCell ref="K843:K844"/>
    <mergeCell ref="K845:K846"/>
    <mergeCell ref="K847:K848"/>
    <mergeCell ref="K849:K850"/>
    <mergeCell ref="K851:K852"/>
    <mergeCell ref="K853:K854"/>
    <mergeCell ref="K855:K856"/>
    <mergeCell ref="K857:K858"/>
    <mergeCell ref="K859:K860"/>
    <mergeCell ref="K861:K862"/>
    <mergeCell ref="K863:K864"/>
    <mergeCell ref="K797:K798"/>
    <mergeCell ref="K799:K800"/>
    <mergeCell ref="K801:K802"/>
    <mergeCell ref="K803:K804"/>
    <mergeCell ref="K805:K806"/>
    <mergeCell ref="K807:K808"/>
    <mergeCell ref="K809:K810"/>
    <mergeCell ref="K811:K812"/>
    <mergeCell ref="K813:K814"/>
    <mergeCell ref="K815:K816"/>
    <mergeCell ref="K817:K818"/>
    <mergeCell ref="K819:K820"/>
    <mergeCell ref="K821:K822"/>
    <mergeCell ref="K823:K824"/>
    <mergeCell ref="K825:K826"/>
    <mergeCell ref="K827:K828"/>
    <mergeCell ref="K829:K830"/>
    <mergeCell ref="K763:K764"/>
    <mergeCell ref="K765:K766"/>
    <mergeCell ref="K767:K768"/>
    <mergeCell ref="K769:K770"/>
    <mergeCell ref="K771:K772"/>
    <mergeCell ref="K773:K774"/>
    <mergeCell ref="K775:K776"/>
    <mergeCell ref="K777:K778"/>
    <mergeCell ref="K779:K780"/>
    <mergeCell ref="K781:K782"/>
    <mergeCell ref="K783:K784"/>
    <mergeCell ref="K785:K786"/>
    <mergeCell ref="K787:K788"/>
    <mergeCell ref="K789:K790"/>
    <mergeCell ref="K791:K792"/>
    <mergeCell ref="K793:K794"/>
    <mergeCell ref="K795:K796"/>
    <mergeCell ref="K729:K730"/>
    <mergeCell ref="K731:K732"/>
    <mergeCell ref="K733:K734"/>
    <mergeCell ref="K735:K736"/>
    <mergeCell ref="K737:K738"/>
    <mergeCell ref="K739:K740"/>
    <mergeCell ref="K741:K742"/>
    <mergeCell ref="K743:K744"/>
    <mergeCell ref="K745:K746"/>
    <mergeCell ref="K747:K748"/>
    <mergeCell ref="K749:K750"/>
    <mergeCell ref="K751:K752"/>
    <mergeCell ref="K753:K754"/>
    <mergeCell ref="K755:K756"/>
    <mergeCell ref="K757:K758"/>
    <mergeCell ref="K759:K760"/>
    <mergeCell ref="K761:K762"/>
    <mergeCell ref="K689:K690"/>
    <mergeCell ref="K691:K692"/>
    <mergeCell ref="K693:K694"/>
    <mergeCell ref="K695:K696"/>
    <mergeCell ref="K697:K698"/>
    <mergeCell ref="K699:K700"/>
    <mergeCell ref="K701:K702"/>
    <mergeCell ref="K703:K704"/>
    <mergeCell ref="K705:K706"/>
    <mergeCell ref="K707:K708"/>
    <mergeCell ref="K709:K710"/>
    <mergeCell ref="K713:K718"/>
    <mergeCell ref="K719:K720"/>
    <mergeCell ref="K721:K722"/>
    <mergeCell ref="K723:K724"/>
    <mergeCell ref="K725:K726"/>
    <mergeCell ref="K727:K728"/>
    <mergeCell ref="K655:K656"/>
    <mergeCell ref="K657:K658"/>
    <mergeCell ref="K659:K660"/>
    <mergeCell ref="K661:K662"/>
    <mergeCell ref="K663:K664"/>
    <mergeCell ref="K665:K666"/>
    <mergeCell ref="K667:K668"/>
    <mergeCell ref="K669:K670"/>
    <mergeCell ref="K671:K672"/>
    <mergeCell ref="K673:K674"/>
    <mergeCell ref="K675:K676"/>
    <mergeCell ref="K677:K678"/>
    <mergeCell ref="K679:K680"/>
    <mergeCell ref="K681:K682"/>
    <mergeCell ref="K683:K684"/>
    <mergeCell ref="K685:K686"/>
    <mergeCell ref="K687:K688"/>
    <mergeCell ref="K621:K622"/>
    <mergeCell ref="K623:K624"/>
    <mergeCell ref="K625:K626"/>
    <mergeCell ref="K627:K628"/>
    <mergeCell ref="K629:K630"/>
    <mergeCell ref="K631:K632"/>
    <mergeCell ref="K633:K634"/>
    <mergeCell ref="K635:K636"/>
    <mergeCell ref="K637:K638"/>
    <mergeCell ref="K639:K640"/>
    <mergeCell ref="K641:K642"/>
    <mergeCell ref="K643:K644"/>
    <mergeCell ref="K645:K646"/>
    <mergeCell ref="K647:K648"/>
    <mergeCell ref="K649:K650"/>
    <mergeCell ref="K651:K652"/>
    <mergeCell ref="K653:K654"/>
    <mergeCell ref="K587:K588"/>
    <mergeCell ref="K589:K590"/>
    <mergeCell ref="K591:K592"/>
    <mergeCell ref="K593:K594"/>
    <mergeCell ref="K595:K596"/>
    <mergeCell ref="K597:K598"/>
    <mergeCell ref="K599:K600"/>
    <mergeCell ref="K601:K602"/>
    <mergeCell ref="K603:K604"/>
    <mergeCell ref="K605:K606"/>
    <mergeCell ref="K607:K608"/>
    <mergeCell ref="K609:K610"/>
    <mergeCell ref="K611:K612"/>
    <mergeCell ref="K613:K614"/>
    <mergeCell ref="K615:K616"/>
    <mergeCell ref="K617:K618"/>
    <mergeCell ref="K619:K620"/>
    <mergeCell ref="K553:K554"/>
    <mergeCell ref="K555:K556"/>
    <mergeCell ref="K557:K558"/>
    <mergeCell ref="K559:K560"/>
    <mergeCell ref="K561:K562"/>
    <mergeCell ref="K563:K564"/>
    <mergeCell ref="K565:K566"/>
    <mergeCell ref="K567:K568"/>
    <mergeCell ref="K569:K570"/>
    <mergeCell ref="K571:K572"/>
    <mergeCell ref="K573:K574"/>
    <mergeCell ref="K575:K576"/>
    <mergeCell ref="K577:K578"/>
    <mergeCell ref="K579:K580"/>
    <mergeCell ref="K581:K582"/>
    <mergeCell ref="K583:K584"/>
    <mergeCell ref="K585:K586"/>
    <mergeCell ref="K519:K520"/>
    <mergeCell ref="K521:K522"/>
    <mergeCell ref="K523:K524"/>
    <mergeCell ref="K525:K526"/>
    <mergeCell ref="K527:K528"/>
    <mergeCell ref="K529:K530"/>
    <mergeCell ref="K531:K532"/>
    <mergeCell ref="K533:K534"/>
    <mergeCell ref="K535:K536"/>
    <mergeCell ref="K537:K538"/>
    <mergeCell ref="K539:K540"/>
    <mergeCell ref="K541:K542"/>
    <mergeCell ref="K543:K544"/>
    <mergeCell ref="K545:K546"/>
    <mergeCell ref="K547:K548"/>
    <mergeCell ref="K549:K550"/>
    <mergeCell ref="K551:K552"/>
    <mergeCell ref="K485:K486"/>
    <mergeCell ref="K487:K488"/>
    <mergeCell ref="K489:K490"/>
    <mergeCell ref="K491:K492"/>
    <mergeCell ref="K493:K494"/>
    <mergeCell ref="K495:K496"/>
    <mergeCell ref="K497:K498"/>
    <mergeCell ref="K499:K500"/>
    <mergeCell ref="K501:K502"/>
    <mergeCell ref="K503:K504"/>
    <mergeCell ref="K505:K506"/>
    <mergeCell ref="K507:K508"/>
    <mergeCell ref="K509:K510"/>
    <mergeCell ref="K511:K512"/>
    <mergeCell ref="K513:K514"/>
    <mergeCell ref="K515:K516"/>
    <mergeCell ref="K517:K518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  <mergeCell ref="K162:K163"/>
    <mergeCell ref="K165:K166"/>
    <mergeCell ref="K167:K168"/>
    <mergeCell ref="K169:K170"/>
    <mergeCell ref="K171:K172"/>
    <mergeCell ref="K173:K174"/>
    <mergeCell ref="K175:K176"/>
    <mergeCell ref="K177:K178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C1050:C1051"/>
    <mergeCell ref="C1052:C1053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C1003:C1004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C985:C986"/>
    <mergeCell ref="C987:C988"/>
    <mergeCell ref="C989:C990"/>
    <mergeCell ref="C991:C992"/>
    <mergeCell ref="C993:C994"/>
    <mergeCell ref="C995:C996"/>
    <mergeCell ref="C997:C998"/>
    <mergeCell ref="C999:C1000"/>
    <mergeCell ref="C1001:C1002"/>
    <mergeCell ref="C929:C930"/>
    <mergeCell ref="C931:C932"/>
    <mergeCell ref="C933:C934"/>
    <mergeCell ref="C935:C936"/>
    <mergeCell ref="C937:C938"/>
    <mergeCell ref="C939:C940"/>
    <mergeCell ref="C947:C948"/>
    <mergeCell ref="C949:C950"/>
    <mergeCell ref="C951:C952"/>
    <mergeCell ref="C953:C954"/>
    <mergeCell ref="C955:C956"/>
    <mergeCell ref="C957:C958"/>
    <mergeCell ref="C959:C960"/>
    <mergeCell ref="C961:C962"/>
    <mergeCell ref="C963:C964"/>
    <mergeCell ref="C965:C966"/>
    <mergeCell ref="C967:C968"/>
    <mergeCell ref="C895:C896"/>
    <mergeCell ref="C897:C898"/>
    <mergeCell ref="C899:C900"/>
    <mergeCell ref="C901:C902"/>
    <mergeCell ref="C903:C904"/>
    <mergeCell ref="C905:C906"/>
    <mergeCell ref="C907:C908"/>
    <mergeCell ref="C909:C910"/>
    <mergeCell ref="C911:C912"/>
    <mergeCell ref="C913:C914"/>
    <mergeCell ref="C915:C916"/>
    <mergeCell ref="C917:C918"/>
    <mergeCell ref="C919:C920"/>
    <mergeCell ref="C921:C922"/>
    <mergeCell ref="C923:C924"/>
    <mergeCell ref="C925:C926"/>
    <mergeCell ref="C927:C928"/>
    <mergeCell ref="C861:C862"/>
    <mergeCell ref="C863:C864"/>
    <mergeCell ref="C865:C866"/>
    <mergeCell ref="C867:C868"/>
    <mergeCell ref="C869:C870"/>
    <mergeCell ref="C871:C872"/>
    <mergeCell ref="C873:C874"/>
    <mergeCell ref="C875:C876"/>
    <mergeCell ref="C877:C878"/>
    <mergeCell ref="C879:C880"/>
    <mergeCell ref="C881:C882"/>
    <mergeCell ref="C883:C884"/>
    <mergeCell ref="C885:C886"/>
    <mergeCell ref="C887:C888"/>
    <mergeCell ref="C889:C890"/>
    <mergeCell ref="C891:C892"/>
    <mergeCell ref="C893:C894"/>
    <mergeCell ref="C827:C828"/>
    <mergeCell ref="C829:C830"/>
    <mergeCell ref="C831:C832"/>
    <mergeCell ref="C833:C834"/>
    <mergeCell ref="C835:C836"/>
    <mergeCell ref="C837:C838"/>
    <mergeCell ref="C839:C840"/>
    <mergeCell ref="C841:C842"/>
    <mergeCell ref="C843:C844"/>
    <mergeCell ref="C845:C846"/>
    <mergeCell ref="C847:C848"/>
    <mergeCell ref="C849:C850"/>
    <mergeCell ref="C851:C852"/>
    <mergeCell ref="C853:C854"/>
    <mergeCell ref="C855:C856"/>
    <mergeCell ref="C857:C858"/>
    <mergeCell ref="C859:C860"/>
    <mergeCell ref="C793:C794"/>
    <mergeCell ref="C795:C796"/>
    <mergeCell ref="C797:C798"/>
    <mergeCell ref="C799:C800"/>
    <mergeCell ref="C801:C802"/>
    <mergeCell ref="C803:C804"/>
    <mergeCell ref="C805:C806"/>
    <mergeCell ref="C807:C808"/>
    <mergeCell ref="C809:C810"/>
    <mergeCell ref="C811:C812"/>
    <mergeCell ref="C813:C814"/>
    <mergeCell ref="C815:C816"/>
    <mergeCell ref="C817:C818"/>
    <mergeCell ref="C819:C820"/>
    <mergeCell ref="C821:C822"/>
    <mergeCell ref="C823:C824"/>
    <mergeCell ref="C825:C826"/>
    <mergeCell ref="C759:C760"/>
    <mergeCell ref="C761:C762"/>
    <mergeCell ref="C763:C764"/>
    <mergeCell ref="C765:C766"/>
    <mergeCell ref="C767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788"/>
    <mergeCell ref="C789:C790"/>
    <mergeCell ref="C791:C792"/>
    <mergeCell ref="C725:C726"/>
    <mergeCell ref="C727:C728"/>
    <mergeCell ref="C729:C730"/>
    <mergeCell ref="C731:C732"/>
    <mergeCell ref="C733:C734"/>
    <mergeCell ref="C735:C736"/>
    <mergeCell ref="C737:C738"/>
    <mergeCell ref="C739:C740"/>
    <mergeCell ref="C741:C742"/>
    <mergeCell ref="C743:C744"/>
    <mergeCell ref="C745:C746"/>
    <mergeCell ref="C747:C748"/>
    <mergeCell ref="C749:C750"/>
    <mergeCell ref="C751:C752"/>
    <mergeCell ref="C753:C754"/>
    <mergeCell ref="C755:C756"/>
    <mergeCell ref="C757:C758"/>
    <mergeCell ref="C691:C692"/>
    <mergeCell ref="C693:C694"/>
    <mergeCell ref="C695:C696"/>
    <mergeCell ref="C697:C698"/>
    <mergeCell ref="C699:C700"/>
    <mergeCell ref="C701:C702"/>
    <mergeCell ref="C703:C704"/>
    <mergeCell ref="C705:C706"/>
    <mergeCell ref="C707:C708"/>
    <mergeCell ref="C709:C710"/>
    <mergeCell ref="C711:C712"/>
    <mergeCell ref="C713:C714"/>
    <mergeCell ref="C715:C716"/>
    <mergeCell ref="C717:C718"/>
    <mergeCell ref="C719:C720"/>
    <mergeCell ref="C721:C722"/>
    <mergeCell ref="C723:C724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75:C676"/>
    <mergeCell ref="C677:C678"/>
    <mergeCell ref="C679:C680"/>
    <mergeCell ref="C681:C682"/>
    <mergeCell ref="C683:C684"/>
    <mergeCell ref="C685:C686"/>
    <mergeCell ref="C687:C688"/>
    <mergeCell ref="C689:C690"/>
    <mergeCell ref="C621:C622"/>
    <mergeCell ref="C623:C624"/>
    <mergeCell ref="C625:C626"/>
    <mergeCell ref="C627:C628"/>
    <mergeCell ref="C629:C630"/>
    <mergeCell ref="C631:C632"/>
    <mergeCell ref="C633:C634"/>
    <mergeCell ref="C635:C636"/>
    <mergeCell ref="C637:C638"/>
    <mergeCell ref="C639:C640"/>
    <mergeCell ref="C643:C644"/>
    <mergeCell ref="C645:C646"/>
    <mergeCell ref="C647:C648"/>
    <mergeCell ref="C649:C650"/>
    <mergeCell ref="C651:C652"/>
    <mergeCell ref="C653:C654"/>
    <mergeCell ref="C655:C656"/>
    <mergeCell ref="C587:C588"/>
    <mergeCell ref="C589:C590"/>
    <mergeCell ref="C591:C592"/>
    <mergeCell ref="C593:C594"/>
    <mergeCell ref="C595:C596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615:C616"/>
    <mergeCell ref="C617:C618"/>
    <mergeCell ref="C619:C620"/>
    <mergeCell ref="C553:C554"/>
    <mergeCell ref="C555:C556"/>
    <mergeCell ref="C557:C558"/>
    <mergeCell ref="C559:C560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4"/>
    <mergeCell ref="C585:C586"/>
    <mergeCell ref="C517:C518"/>
    <mergeCell ref="C519:C520"/>
    <mergeCell ref="C521:C522"/>
    <mergeCell ref="C523:C524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B633:B634"/>
    <mergeCell ref="B635:B636"/>
    <mergeCell ref="B667:B668"/>
    <mergeCell ref="C69:C7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41:C142"/>
    <mergeCell ref="C165:C168"/>
    <mergeCell ref="C171:C172"/>
    <mergeCell ref="C173:C174"/>
  </mergeCells>
  <phoneticPr fontId="28" type="noConversion"/>
  <pageMargins left="0.69930555555555596" right="0.69930555555555596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316"/>
  <sheetViews>
    <sheetView zoomScale="160" zoomScaleNormal="160" workbookViewId="0">
      <pane xSplit="4" ySplit="1" topLeftCell="E302" activePane="bottomRight" state="frozen"/>
      <selection pane="topRight"/>
      <selection pane="bottomLeft"/>
      <selection pane="bottomRight" activeCell="L317" sqref="L317"/>
    </sheetView>
  </sheetViews>
  <sheetFormatPr defaultColWidth="9" defaultRowHeight="14.25"/>
  <cols>
    <col min="1" max="1" width="9.25" style="91" customWidth="1"/>
    <col min="2" max="2" width="11.75" style="91" hidden="1" customWidth="1"/>
    <col min="3" max="4" width="9" style="91"/>
    <col min="5" max="5" width="7.5" style="91" customWidth="1"/>
    <col min="6" max="6" width="6.375" style="91" customWidth="1"/>
    <col min="7" max="8" width="6.5" style="91" customWidth="1"/>
    <col min="9" max="9" width="9.875" style="91" customWidth="1"/>
    <col min="10" max="10" width="13.25" style="91" customWidth="1"/>
    <col min="11" max="11" width="6.75" style="91" customWidth="1"/>
    <col min="12" max="12" width="6.375" style="91" customWidth="1"/>
    <col min="13" max="13" width="9.875" style="91" customWidth="1"/>
    <col min="14" max="14" width="9" style="91"/>
    <col min="15" max="15" width="12.625" style="91"/>
    <col min="16" max="16384" width="9" style="91"/>
  </cols>
  <sheetData>
    <row r="1" spans="1:15" ht="42.75">
      <c r="A1" s="91" t="s">
        <v>0</v>
      </c>
      <c r="B1" s="91" t="s">
        <v>408</v>
      </c>
      <c r="D1" s="91" t="s">
        <v>409</v>
      </c>
      <c r="E1" s="92" t="s">
        <v>412</v>
      </c>
      <c r="F1" s="253" t="s">
        <v>410</v>
      </c>
      <c r="G1" s="253"/>
      <c r="H1" s="253"/>
      <c r="I1" s="92" t="s">
        <v>411</v>
      </c>
      <c r="J1" s="91" t="s">
        <v>413</v>
      </c>
      <c r="K1" s="92" t="s">
        <v>412</v>
      </c>
      <c r="L1" s="92" t="s">
        <v>410</v>
      </c>
      <c r="M1" s="91" t="s">
        <v>987</v>
      </c>
      <c r="O1" s="91" t="s">
        <v>988</v>
      </c>
    </row>
    <row r="2" spans="1:15">
      <c r="A2" s="91">
        <v>12.18</v>
      </c>
      <c r="C2" s="258" t="s">
        <v>989</v>
      </c>
      <c r="D2" s="91">
        <v>2.4336000000000002</v>
      </c>
      <c r="E2" s="91">
        <v>2</v>
      </c>
      <c r="H2" s="91">
        <v>10.1</v>
      </c>
      <c r="I2" s="91">
        <v>11.2</v>
      </c>
      <c r="J2" s="91">
        <f>I2*25*E2/(D2*H2)</f>
        <v>22.783343423099701</v>
      </c>
    </row>
    <row r="3" spans="1:15">
      <c r="C3" s="258"/>
      <c r="J3" s="91" t="e">
        <f t="shared" ref="J3:J13" si="0">I3*10*E3/(D3*H3)</f>
        <v>#DIV/0!</v>
      </c>
    </row>
    <row r="4" spans="1:15">
      <c r="A4" s="91">
        <v>12.18</v>
      </c>
      <c r="C4" s="258" t="s">
        <v>990</v>
      </c>
      <c r="D4" s="91">
        <v>4.0519999999999996</v>
      </c>
      <c r="E4" s="91">
        <v>1</v>
      </c>
      <c r="H4" s="91">
        <v>12.8</v>
      </c>
      <c r="I4" s="91">
        <v>11.3</v>
      </c>
      <c r="J4" s="91">
        <f t="shared" si="0"/>
        <v>2.1787080454096701</v>
      </c>
    </row>
    <row r="5" spans="1:15">
      <c r="C5" s="258"/>
      <c r="D5" s="91">
        <v>4.0536000000000003</v>
      </c>
      <c r="E5" s="91">
        <v>1</v>
      </c>
      <c r="H5" s="91">
        <v>12.8</v>
      </c>
      <c r="I5" s="91">
        <v>11.3</v>
      </c>
      <c r="J5" s="91">
        <f t="shared" si="0"/>
        <v>2.17784808565226</v>
      </c>
    </row>
    <row r="6" spans="1:15">
      <c r="A6" s="91">
        <v>1.23</v>
      </c>
      <c r="C6" s="258" t="s">
        <v>935</v>
      </c>
      <c r="D6" s="91">
        <v>4.1967999999999996</v>
      </c>
      <c r="E6" s="91">
        <v>1</v>
      </c>
      <c r="H6" s="91">
        <v>12.65</v>
      </c>
      <c r="I6" s="91">
        <v>11.3</v>
      </c>
      <c r="J6" s="91">
        <f t="shared" si="0"/>
        <v>2.1284803479104699</v>
      </c>
    </row>
    <row r="7" spans="1:15">
      <c r="C7" s="258"/>
      <c r="E7" s="91">
        <v>1</v>
      </c>
      <c r="I7" s="91">
        <v>11.3</v>
      </c>
      <c r="J7" s="91" t="e">
        <f t="shared" si="0"/>
        <v>#DIV/0!</v>
      </c>
    </row>
    <row r="8" spans="1:15">
      <c r="C8" s="258" t="s">
        <v>936</v>
      </c>
      <c r="D8" s="91">
        <v>4.0073999999999996</v>
      </c>
      <c r="E8" s="91">
        <v>1</v>
      </c>
      <c r="H8" s="91">
        <v>9.5</v>
      </c>
      <c r="I8" s="91">
        <v>11.3</v>
      </c>
      <c r="J8" s="91">
        <f t="shared" si="0"/>
        <v>2.9681930533775698</v>
      </c>
    </row>
    <row r="9" spans="1:15">
      <c r="C9" s="258"/>
      <c r="E9" s="91">
        <v>1</v>
      </c>
      <c r="I9" s="91">
        <v>11.3</v>
      </c>
      <c r="J9" s="91" t="e">
        <f t="shared" si="0"/>
        <v>#DIV/0!</v>
      </c>
    </row>
    <row r="10" spans="1:15">
      <c r="A10" s="91">
        <v>1.3</v>
      </c>
      <c r="C10" s="258" t="s">
        <v>937</v>
      </c>
      <c r="D10" s="91">
        <v>4.1928000000000001</v>
      </c>
      <c r="E10" s="91">
        <v>1</v>
      </c>
      <c r="H10" s="91">
        <v>11.9</v>
      </c>
      <c r="I10" s="91">
        <v>11.4</v>
      </c>
      <c r="J10" s="91">
        <f t="shared" si="0"/>
        <v>2.28482921502889</v>
      </c>
    </row>
    <row r="11" spans="1:15">
      <c r="C11" s="258"/>
      <c r="E11" s="91">
        <v>1</v>
      </c>
      <c r="I11" s="91">
        <v>11.4</v>
      </c>
      <c r="J11" s="91" t="e">
        <f t="shared" si="0"/>
        <v>#DIV/0!</v>
      </c>
    </row>
    <row r="12" spans="1:15">
      <c r="C12" s="258" t="s">
        <v>991</v>
      </c>
      <c r="D12" s="91">
        <v>4.4627999999999997</v>
      </c>
      <c r="E12" s="91">
        <v>1</v>
      </c>
      <c r="H12" s="91">
        <v>12.3</v>
      </c>
      <c r="I12" s="91">
        <v>11.4</v>
      </c>
      <c r="J12" s="91">
        <f t="shared" si="0"/>
        <v>2.07678871626038</v>
      </c>
    </row>
    <row r="13" spans="1:15">
      <c r="C13" s="258"/>
      <c r="E13" s="91">
        <v>1</v>
      </c>
      <c r="I13" s="91">
        <v>11.4</v>
      </c>
      <c r="J13" s="91" t="e">
        <f t="shared" si="0"/>
        <v>#DIV/0!</v>
      </c>
    </row>
    <row r="14" spans="1:15">
      <c r="A14" s="91" t="s">
        <v>430</v>
      </c>
      <c r="C14" s="258" t="s">
        <v>992</v>
      </c>
      <c r="D14" s="91">
        <v>2.6318000000000001</v>
      </c>
      <c r="E14" s="91">
        <v>1</v>
      </c>
      <c r="H14" s="91">
        <v>9.0500000000000007</v>
      </c>
      <c r="I14" s="91">
        <v>11.4</v>
      </c>
      <c r="J14" s="91">
        <f>(I14-H14)*25*E14/D14/10/10</f>
        <v>0.22323124857512</v>
      </c>
      <c r="K14" s="91">
        <v>4</v>
      </c>
      <c r="L14" s="91">
        <v>8.8000000000000007</v>
      </c>
      <c r="M14" s="91">
        <f>I14*K14/D14/L14*50</f>
        <v>98.446275967364201</v>
      </c>
      <c r="O14" s="91">
        <f t="shared" ref="O14:O47" si="1">M14-J14</f>
        <v>98.223044718789097</v>
      </c>
    </row>
    <row r="15" spans="1:15">
      <c r="C15" s="258"/>
      <c r="E15" s="91">
        <v>1</v>
      </c>
      <c r="I15" s="91">
        <v>11.4</v>
      </c>
      <c r="J15" s="91" t="e">
        <f t="shared" ref="J15:J21" si="2">(I15-H15)*25*E15/D15/10/10</f>
        <v>#DIV/0!</v>
      </c>
      <c r="K15" s="91">
        <v>4</v>
      </c>
      <c r="M15" s="91" t="e">
        <f t="shared" ref="M15:M47" si="3">I15*K15/D15/L15*50</f>
        <v>#DIV/0!</v>
      </c>
      <c r="O15" s="91" t="e">
        <f t="shared" si="1"/>
        <v>#DIV/0!</v>
      </c>
    </row>
    <row r="16" spans="1:15">
      <c r="A16" s="91" t="s">
        <v>430</v>
      </c>
      <c r="C16" s="258" t="s">
        <v>993</v>
      </c>
      <c r="D16" s="91">
        <v>2.5535999999999999</v>
      </c>
      <c r="E16" s="91">
        <v>1</v>
      </c>
      <c r="H16" s="91">
        <v>9.1999999999999993</v>
      </c>
      <c r="I16" s="91">
        <v>11.4</v>
      </c>
      <c r="J16" s="91">
        <f t="shared" si="2"/>
        <v>0.21538220551378501</v>
      </c>
      <c r="K16" s="91">
        <v>4</v>
      </c>
      <c r="L16" s="91">
        <v>8.9</v>
      </c>
      <c r="M16" s="91">
        <f t="shared" si="3"/>
        <v>100.321027287319</v>
      </c>
      <c r="O16" s="91">
        <f t="shared" si="1"/>
        <v>100.10564508180499</v>
      </c>
    </row>
    <row r="17" spans="1:15">
      <c r="C17" s="258"/>
      <c r="E17" s="91">
        <v>1</v>
      </c>
      <c r="I17" s="91">
        <v>11.4</v>
      </c>
      <c r="J17" s="91" t="e">
        <f t="shared" si="2"/>
        <v>#DIV/0!</v>
      </c>
      <c r="K17" s="91">
        <v>4</v>
      </c>
      <c r="M17" s="91" t="e">
        <f t="shared" si="3"/>
        <v>#DIV/0!</v>
      </c>
      <c r="O17" s="91" t="e">
        <f t="shared" si="1"/>
        <v>#DIV/0!</v>
      </c>
    </row>
    <row r="18" spans="1:15">
      <c r="A18" s="91" t="s">
        <v>430</v>
      </c>
      <c r="C18" s="258" t="s">
        <v>994</v>
      </c>
      <c r="D18" s="91">
        <v>2.6002000000000001</v>
      </c>
      <c r="E18" s="91">
        <v>1</v>
      </c>
      <c r="H18" s="91">
        <v>9.1</v>
      </c>
      <c r="I18" s="91">
        <v>11.4</v>
      </c>
      <c r="J18" s="91">
        <f t="shared" si="2"/>
        <v>0.22113683562802899</v>
      </c>
      <c r="K18" s="91">
        <v>4</v>
      </c>
      <c r="L18" s="91">
        <v>8.8000000000000007</v>
      </c>
      <c r="M18" s="91">
        <f t="shared" si="3"/>
        <v>99.642684828439798</v>
      </c>
      <c r="O18" s="91">
        <f t="shared" si="1"/>
        <v>99.421547992811796</v>
      </c>
    </row>
    <row r="19" spans="1:15">
      <c r="C19" s="258"/>
      <c r="E19" s="91">
        <v>1</v>
      </c>
      <c r="I19" s="91">
        <v>11.4</v>
      </c>
      <c r="J19" s="91" t="e">
        <f t="shared" si="2"/>
        <v>#DIV/0!</v>
      </c>
      <c r="K19" s="91">
        <v>4</v>
      </c>
      <c r="M19" s="91" t="e">
        <f t="shared" si="3"/>
        <v>#DIV/0!</v>
      </c>
      <c r="O19" s="91" t="e">
        <f t="shared" si="1"/>
        <v>#DIV/0!</v>
      </c>
    </row>
    <row r="20" spans="1:15">
      <c r="A20" s="91" t="s">
        <v>430</v>
      </c>
      <c r="C20" s="258" t="s">
        <v>995</v>
      </c>
      <c r="D20" s="91">
        <v>2.4988999999999999</v>
      </c>
      <c r="E20" s="91">
        <v>1</v>
      </c>
      <c r="H20" s="91">
        <v>9.5500000000000007</v>
      </c>
      <c r="I20" s="91">
        <v>11.4</v>
      </c>
      <c r="J20" s="91">
        <f t="shared" si="2"/>
        <v>0.18508143583176601</v>
      </c>
      <c r="K20" s="91">
        <v>4</v>
      </c>
      <c r="L20" s="91">
        <v>9.4499999999999993</v>
      </c>
      <c r="M20" s="91">
        <f t="shared" si="3"/>
        <v>96.550418692161102</v>
      </c>
      <c r="O20" s="91">
        <f t="shared" si="1"/>
        <v>96.365337256329298</v>
      </c>
    </row>
    <row r="21" spans="1:15">
      <c r="C21" s="258"/>
      <c r="E21" s="91">
        <v>1</v>
      </c>
      <c r="I21" s="91">
        <v>11.4</v>
      </c>
      <c r="J21" s="91" t="e">
        <f t="shared" si="2"/>
        <v>#DIV/0!</v>
      </c>
      <c r="K21" s="91">
        <v>4</v>
      </c>
      <c r="M21" s="91" t="e">
        <f t="shared" si="3"/>
        <v>#DIV/0!</v>
      </c>
      <c r="O21" s="91" t="e">
        <f t="shared" si="1"/>
        <v>#DIV/0!</v>
      </c>
    </row>
    <row r="22" spans="1:15">
      <c r="C22" s="258" t="s">
        <v>996</v>
      </c>
      <c r="D22" s="91">
        <v>2.5339</v>
      </c>
      <c r="E22" s="91">
        <v>1</v>
      </c>
      <c r="H22" s="91">
        <v>7.5</v>
      </c>
      <c r="I22" s="91">
        <v>11.4</v>
      </c>
      <c r="J22" s="91">
        <f>I22*25*E22/(D22*H22)</f>
        <v>14.9966454871937</v>
      </c>
      <c r="K22" s="91">
        <v>4</v>
      </c>
      <c r="L22" s="91">
        <v>9.9</v>
      </c>
      <c r="M22" s="91">
        <f t="shared" si="3"/>
        <v>90.888760528446397</v>
      </c>
      <c r="O22" s="91">
        <f t="shared" si="1"/>
        <v>75.892115041252694</v>
      </c>
    </row>
    <row r="23" spans="1:15">
      <c r="C23" s="258"/>
      <c r="E23" s="91">
        <v>1</v>
      </c>
      <c r="I23" s="91">
        <v>11.4</v>
      </c>
      <c r="J23" s="91" t="e">
        <f t="shared" ref="J23:J69" si="4">I23*25*E23/(D23*H23)</f>
        <v>#DIV/0!</v>
      </c>
      <c r="K23" s="91">
        <v>4</v>
      </c>
      <c r="M23" s="91" t="e">
        <f t="shared" si="3"/>
        <v>#DIV/0!</v>
      </c>
      <c r="O23" s="91" t="e">
        <f t="shared" si="1"/>
        <v>#DIV/0!</v>
      </c>
    </row>
    <row r="24" spans="1:15">
      <c r="C24" s="258" t="s">
        <v>997</v>
      </c>
      <c r="D24" s="91">
        <v>2.5162</v>
      </c>
      <c r="E24" s="91">
        <v>1</v>
      </c>
      <c r="H24" s="91">
        <v>16</v>
      </c>
      <c r="I24" s="91">
        <v>11.4</v>
      </c>
      <c r="J24" s="91">
        <f t="shared" si="4"/>
        <v>7.0791272553851101</v>
      </c>
      <c r="K24" s="91">
        <v>4</v>
      </c>
      <c r="L24" s="91">
        <v>9.4</v>
      </c>
      <c r="M24" s="91">
        <f t="shared" si="3"/>
        <v>96.3966264563078</v>
      </c>
      <c r="O24" s="91">
        <f t="shared" si="1"/>
        <v>89.317499200922697</v>
      </c>
    </row>
    <row r="25" spans="1:15">
      <c r="C25" s="258"/>
      <c r="E25" s="91">
        <v>1</v>
      </c>
      <c r="I25" s="91">
        <v>11.4</v>
      </c>
      <c r="J25" s="91" t="e">
        <f t="shared" si="4"/>
        <v>#DIV/0!</v>
      </c>
      <c r="K25" s="91">
        <v>4</v>
      </c>
      <c r="M25" s="91" t="e">
        <f t="shared" si="3"/>
        <v>#DIV/0!</v>
      </c>
      <c r="O25" s="91" t="e">
        <f t="shared" si="1"/>
        <v>#DIV/0!</v>
      </c>
    </row>
    <row r="26" spans="1:15">
      <c r="C26" s="258" t="s">
        <v>998</v>
      </c>
      <c r="D26" s="91">
        <v>2.6566999999999998</v>
      </c>
      <c r="E26" s="91">
        <v>1</v>
      </c>
      <c r="H26" s="91">
        <v>6.5</v>
      </c>
      <c r="I26" s="91">
        <v>11.4</v>
      </c>
      <c r="J26" s="91">
        <f t="shared" si="4"/>
        <v>16.503991360015799</v>
      </c>
      <c r="K26" s="91">
        <v>4</v>
      </c>
      <c r="L26" s="91">
        <v>9.0500000000000007</v>
      </c>
      <c r="M26" s="91">
        <f t="shared" si="3"/>
        <v>94.829563615560104</v>
      </c>
      <c r="O26" s="91">
        <f t="shared" si="1"/>
        <v>78.325572255544301</v>
      </c>
    </row>
    <row r="27" spans="1:15">
      <c r="C27" s="258"/>
      <c r="E27" s="91">
        <v>1</v>
      </c>
      <c r="I27" s="91">
        <v>11.4</v>
      </c>
      <c r="J27" s="91" t="e">
        <f t="shared" si="4"/>
        <v>#DIV/0!</v>
      </c>
      <c r="K27" s="91">
        <v>4</v>
      </c>
      <c r="M27" s="91" t="e">
        <f t="shared" si="3"/>
        <v>#DIV/0!</v>
      </c>
      <c r="O27" s="91" t="e">
        <f t="shared" si="1"/>
        <v>#DIV/0!</v>
      </c>
    </row>
    <row r="28" spans="1:15">
      <c r="C28" s="258" t="s">
        <v>999</v>
      </c>
      <c r="D28" s="91">
        <v>2.7073</v>
      </c>
      <c r="E28" s="91">
        <v>1</v>
      </c>
      <c r="H28" s="91">
        <v>10.199999999999999</v>
      </c>
      <c r="I28" s="91">
        <v>11.4</v>
      </c>
      <c r="J28" s="91">
        <f t="shared" si="4"/>
        <v>10.320679817747701</v>
      </c>
      <c r="K28" s="91">
        <v>4</v>
      </c>
      <c r="L28" s="91">
        <v>8.5</v>
      </c>
      <c r="M28" s="91">
        <f t="shared" si="3"/>
        <v>99.078526250377493</v>
      </c>
      <c r="O28" s="91">
        <f t="shared" si="1"/>
        <v>88.757846432629805</v>
      </c>
    </row>
    <row r="29" spans="1:15">
      <c r="C29" s="258"/>
      <c r="E29" s="91">
        <v>1</v>
      </c>
      <c r="I29" s="91">
        <v>11.4</v>
      </c>
      <c r="J29" s="91" t="e">
        <f t="shared" si="4"/>
        <v>#DIV/0!</v>
      </c>
      <c r="K29" s="91">
        <v>4</v>
      </c>
      <c r="M29" s="91" t="e">
        <f t="shared" si="3"/>
        <v>#DIV/0!</v>
      </c>
      <c r="O29" s="91" t="e">
        <f t="shared" si="1"/>
        <v>#DIV/0!</v>
      </c>
    </row>
    <row r="30" spans="1:15">
      <c r="C30" s="258" t="s">
        <v>1000</v>
      </c>
      <c r="D30" s="91">
        <v>2.5836999999999999</v>
      </c>
      <c r="E30" s="91">
        <v>1</v>
      </c>
      <c r="H30" s="91">
        <v>6.75</v>
      </c>
      <c r="I30" s="91">
        <v>11.4</v>
      </c>
      <c r="J30" s="91">
        <f t="shared" si="4"/>
        <v>16.341766544963502</v>
      </c>
      <c r="K30" s="91">
        <v>4</v>
      </c>
      <c r="L30" s="91">
        <v>9.6</v>
      </c>
      <c r="M30" s="91">
        <f t="shared" si="3"/>
        <v>91.922436815419701</v>
      </c>
      <c r="O30" s="91">
        <f t="shared" si="1"/>
        <v>75.580670270456196</v>
      </c>
    </row>
    <row r="31" spans="1:15">
      <c r="C31" s="258"/>
      <c r="E31" s="91">
        <v>1</v>
      </c>
      <c r="I31" s="91">
        <v>11.4</v>
      </c>
      <c r="J31" s="91" t="e">
        <f t="shared" si="4"/>
        <v>#DIV/0!</v>
      </c>
      <c r="K31" s="91">
        <v>4</v>
      </c>
      <c r="M31" s="91" t="e">
        <f t="shared" si="3"/>
        <v>#DIV/0!</v>
      </c>
      <c r="O31" s="91" t="e">
        <f t="shared" si="1"/>
        <v>#DIV/0!</v>
      </c>
    </row>
    <row r="32" spans="1:15">
      <c r="C32" s="258" t="s">
        <v>1001</v>
      </c>
      <c r="D32" s="91">
        <v>2.3965000000000001</v>
      </c>
      <c r="E32" s="91">
        <v>1</v>
      </c>
      <c r="H32" s="91">
        <v>7.6</v>
      </c>
      <c r="I32" s="91">
        <v>11.4</v>
      </c>
      <c r="J32" s="91">
        <f t="shared" si="4"/>
        <v>15.647819737116601</v>
      </c>
      <c r="K32" s="91">
        <v>4</v>
      </c>
      <c r="L32" s="91">
        <v>10.1</v>
      </c>
      <c r="M32" s="91">
        <f t="shared" si="3"/>
        <v>94.196776239276403</v>
      </c>
      <c r="O32" s="91">
        <f t="shared" si="1"/>
        <v>78.548956502159797</v>
      </c>
    </row>
    <row r="33" spans="1:15">
      <c r="C33" s="258"/>
      <c r="E33" s="91">
        <v>1</v>
      </c>
      <c r="I33" s="91">
        <v>11.4</v>
      </c>
      <c r="J33" s="91" t="e">
        <f t="shared" si="4"/>
        <v>#DIV/0!</v>
      </c>
      <c r="K33" s="91">
        <v>4</v>
      </c>
      <c r="M33" s="91" t="e">
        <f t="shared" si="3"/>
        <v>#DIV/0!</v>
      </c>
      <c r="O33" s="91" t="e">
        <f t="shared" si="1"/>
        <v>#DIV/0!</v>
      </c>
    </row>
    <row r="34" spans="1:15">
      <c r="C34" s="258" t="s">
        <v>1002</v>
      </c>
      <c r="D34" s="91">
        <v>2.7168000000000001</v>
      </c>
      <c r="E34" s="91">
        <v>1</v>
      </c>
      <c r="H34" s="91">
        <v>7</v>
      </c>
      <c r="I34" s="91">
        <v>11.4</v>
      </c>
      <c r="J34" s="91">
        <f t="shared" si="4"/>
        <v>14.9861181221605</v>
      </c>
      <c r="K34" s="91">
        <v>4</v>
      </c>
      <c r="L34" s="91">
        <v>9</v>
      </c>
      <c r="M34" s="91">
        <f t="shared" si="3"/>
        <v>93.246957204554406</v>
      </c>
      <c r="O34" s="91">
        <f t="shared" si="1"/>
        <v>78.2608390823939</v>
      </c>
    </row>
    <row r="35" spans="1:15">
      <c r="C35" s="258"/>
      <c r="D35" s="91">
        <v>2.7235</v>
      </c>
      <c r="E35" s="91">
        <v>1</v>
      </c>
      <c r="H35" s="91">
        <v>7</v>
      </c>
      <c r="I35" s="91">
        <v>11.4</v>
      </c>
      <c r="J35" s="91">
        <f t="shared" si="4"/>
        <v>14.9492512261009</v>
      </c>
      <c r="K35" s="91">
        <v>4</v>
      </c>
      <c r="M35" s="91" t="e">
        <f t="shared" si="3"/>
        <v>#DIV/0!</v>
      </c>
      <c r="O35" s="91" t="e">
        <f t="shared" si="1"/>
        <v>#DIV/0!</v>
      </c>
    </row>
    <row r="36" spans="1:15">
      <c r="C36" s="258" t="s">
        <v>1003</v>
      </c>
      <c r="D36" s="91">
        <v>2.5661999999999998</v>
      </c>
      <c r="E36" s="91">
        <v>1</v>
      </c>
      <c r="H36" s="91">
        <v>6.8</v>
      </c>
      <c r="I36" s="91">
        <v>11.4</v>
      </c>
      <c r="J36" s="91">
        <f t="shared" si="4"/>
        <v>16.332228472403699</v>
      </c>
      <c r="K36" s="91">
        <v>4</v>
      </c>
      <c r="L36" s="91">
        <v>9.4</v>
      </c>
      <c r="M36" s="91">
        <f t="shared" si="3"/>
        <v>94.518428606251206</v>
      </c>
      <c r="O36" s="91">
        <f t="shared" si="1"/>
        <v>78.186200133847507</v>
      </c>
    </row>
    <row r="37" spans="1:15">
      <c r="C37" s="258"/>
      <c r="E37" s="91">
        <v>1</v>
      </c>
      <c r="I37" s="91">
        <v>11.4</v>
      </c>
      <c r="J37" s="91" t="e">
        <f t="shared" si="4"/>
        <v>#DIV/0!</v>
      </c>
      <c r="K37" s="91">
        <v>4</v>
      </c>
      <c r="M37" s="91" t="e">
        <f t="shared" si="3"/>
        <v>#DIV/0!</v>
      </c>
      <c r="O37" s="91" t="e">
        <f t="shared" si="1"/>
        <v>#DIV/0!</v>
      </c>
    </row>
    <row r="38" spans="1:15">
      <c r="C38" s="258" t="s">
        <v>1004</v>
      </c>
      <c r="D38" s="91">
        <v>2.7317999999999998</v>
      </c>
      <c r="E38" s="91">
        <v>1</v>
      </c>
      <c r="H38" s="91">
        <v>6.35</v>
      </c>
      <c r="I38" s="91">
        <v>11.4</v>
      </c>
      <c r="J38" s="91">
        <f t="shared" si="4"/>
        <v>16.4294200760596</v>
      </c>
      <c r="K38" s="91">
        <v>4</v>
      </c>
      <c r="L38" s="91">
        <v>9.1</v>
      </c>
      <c r="M38" s="91">
        <f t="shared" si="3"/>
        <v>91.7158835015194</v>
      </c>
      <c r="O38" s="91">
        <f t="shared" si="1"/>
        <v>75.2864634254598</v>
      </c>
    </row>
    <row r="39" spans="1:15">
      <c r="C39" s="258"/>
      <c r="E39" s="91">
        <v>1</v>
      </c>
      <c r="I39" s="91">
        <v>11.4</v>
      </c>
      <c r="J39" s="91" t="e">
        <f t="shared" si="4"/>
        <v>#DIV/0!</v>
      </c>
      <c r="K39" s="91">
        <v>4</v>
      </c>
      <c r="M39" s="91" t="e">
        <f t="shared" si="3"/>
        <v>#DIV/0!</v>
      </c>
      <c r="O39" s="91" t="e">
        <f t="shared" si="1"/>
        <v>#DIV/0!</v>
      </c>
    </row>
    <row r="40" spans="1:15">
      <c r="C40" s="258" t="s">
        <v>1005</v>
      </c>
      <c r="D40" s="91">
        <v>2.4156</v>
      </c>
      <c r="E40" s="91">
        <v>1</v>
      </c>
      <c r="H40" s="91">
        <v>8</v>
      </c>
      <c r="I40" s="91">
        <v>11.4</v>
      </c>
      <c r="J40" s="91">
        <f t="shared" si="4"/>
        <v>14.747888723298599</v>
      </c>
      <c r="K40" s="91">
        <v>4</v>
      </c>
      <c r="L40" s="91">
        <v>10.5</v>
      </c>
      <c r="M40" s="91">
        <f t="shared" si="3"/>
        <v>89.891893170581696</v>
      </c>
      <c r="O40" s="91">
        <f t="shared" si="1"/>
        <v>75.144004447283095</v>
      </c>
    </row>
    <row r="41" spans="1:15">
      <c r="C41" s="258"/>
      <c r="E41" s="91">
        <v>1</v>
      </c>
      <c r="I41" s="91">
        <v>11.4</v>
      </c>
      <c r="J41" s="91" t="e">
        <f t="shared" si="4"/>
        <v>#DIV/0!</v>
      </c>
      <c r="K41" s="91">
        <v>4</v>
      </c>
      <c r="M41" s="91" t="e">
        <f t="shared" si="3"/>
        <v>#DIV/0!</v>
      </c>
      <c r="O41" s="91" t="e">
        <f t="shared" si="1"/>
        <v>#DIV/0!</v>
      </c>
    </row>
    <row r="42" spans="1:15">
      <c r="C42" s="258" t="s">
        <v>1006</v>
      </c>
      <c r="D42" s="91">
        <v>2.5560999999999998</v>
      </c>
      <c r="E42" s="91">
        <v>1</v>
      </c>
      <c r="H42" s="91">
        <v>6.8</v>
      </c>
      <c r="I42" s="91">
        <v>11.4</v>
      </c>
      <c r="J42" s="91">
        <f t="shared" si="4"/>
        <v>16.3967625311539</v>
      </c>
      <c r="K42" s="91">
        <v>4</v>
      </c>
      <c r="L42" s="91">
        <v>9.5</v>
      </c>
      <c r="M42" s="91">
        <f t="shared" si="3"/>
        <v>93.893040178396802</v>
      </c>
      <c r="O42" s="91">
        <f t="shared" si="1"/>
        <v>77.496277647242906</v>
      </c>
    </row>
    <row r="43" spans="1:15">
      <c r="C43" s="258"/>
      <c r="E43" s="91">
        <v>1</v>
      </c>
      <c r="I43" s="91">
        <v>11.4</v>
      </c>
      <c r="J43" s="91" t="e">
        <f t="shared" si="4"/>
        <v>#DIV/0!</v>
      </c>
      <c r="K43" s="91">
        <v>4</v>
      </c>
      <c r="M43" s="91" t="e">
        <f t="shared" si="3"/>
        <v>#DIV/0!</v>
      </c>
      <c r="O43" s="91" t="e">
        <f t="shared" si="1"/>
        <v>#DIV/0!</v>
      </c>
    </row>
    <row r="44" spans="1:15">
      <c r="C44" s="258" t="s">
        <v>1007</v>
      </c>
      <c r="D44" s="91">
        <v>2.5598999999999998</v>
      </c>
      <c r="E44" s="91">
        <v>2</v>
      </c>
      <c r="H44" s="91">
        <v>9.5</v>
      </c>
      <c r="I44" s="91">
        <v>11.4</v>
      </c>
      <c r="J44" s="91">
        <f t="shared" si="4"/>
        <v>23.438415563107899</v>
      </c>
      <c r="K44" s="91">
        <v>4</v>
      </c>
      <c r="L44" s="91">
        <v>9.6</v>
      </c>
      <c r="M44" s="91">
        <f t="shared" si="3"/>
        <v>92.777061603968903</v>
      </c>
      <c r="O44" s="91">
        <f t="shared" si="1"/>
        <v>69.338646040860993</v>
      </c>
    </row>
    <row r="45" spans="1:15">
      <c r="C45" s="258"/>
      <c r="E45" s="91">
        <v>1</v>
      </c>
      <c r="I45" s="91">
        <v>11.4</v>
      </c>
      <c r="J45" s="91" t="e">
        <f t="shared" si="4"/>
        <v>#DIV/0!</v>
      </c>
      <c r="K45" s="91">
        <v>4</v>
      </c>
      <c r="M45" s="91" t="e">
        <f t="shared" si="3"/>
        <v>#DIV/0!</v>
      </c>
      <c r="O45" s="91" t="e">
        <f t="shared" si="1"/>
        <v>#DIV/0!</v>
      </c>
    </row>
    <row r="46" spans="1:15">
      <c r="C46" s="258" t="s">
        <v>1008</v>
      </c>
      <c r="D46" s="91">
        <v>2.6358000000000001</v>
      </c>
      <c r="E46" s="91">
        <v>1</v>
      </c>
      <c r="H46" s="91">
        <v>6.6</v>
      </c>
      <c r="I46" s="91">
        <v>11.4</v>
      </c>
      <c r="J46" s="91">
        <f t="shared" si="4"/>
        <v>16.3828128772358</v>
      </c>
      <c r="M46" s="91" t="e">
        <f t="shared" si="3"/>
        <v>#DIV/0!</v>
      </c>
      <c r="O46" s="91" t="e">
        <f t="shared" si="1"/>
        <v>#DIV/0!</v>
      </c>
    </row>
    <row r="47" spans="1:15">
      <c r="C47" s="258"/>
      <c r="E47" s="91">
        <v>1</v>
      </c>
      <c r="I47" s="91">
        <v>11.4</v>
      </c>
      <c r="J47" s="91" t="e">
        <f t="shared" si="4"/>
        <v>#DIV/0!</v>
      </c>
      <c r="M47" s="91" t="e">
        <f t="shared" si="3"/>
        <v>#DIV/0!</v>
      </c>
      <c r="O47" s="91" t="e">
        <f t="shared" si="1"/>
        <v>#DIV/0!</v>
      </c>
    </row>
    <row r="48" spans="1:15">
      <c r="A48" s="91">
        <v>2.7</v>
      </c>
      <c r="C48" s="258" t="s">
        <v>1009</v>
      </c>
      <c r="D48" s="91">
        <v>2.4744000000000002</v>
      </c>
      <c r="E48" s="91">
        <v>1</v>
      </c>
      <c r="H48" s="91">
        <v>7.35</v>
      </c>
      <c r="I48" s="91">
        <v>11.4</v>
      </c>
      <c r="J48" s="91">
        <f t="shared" si="4"/>
        <v>15.6706717604598</v>
      </c>
      <c r="M48" s="91" t="e">
        <f t="shared" ref="M48:M111" si="5">I48*K48/D48/L48*50</f>
        <v>#DIV/0!</v>
      </c>
      <c r="O48" s="91" t="e">
        <f t="shared" ref="O48:O111" si="6">M48-J48</f>
        <v>#DIV/0!</v>
      </c>
    </row>
    <row r="49" spans="3:15">
      <c r="C49" s="258"/>
      <c r="E49" s="91">
        <v>1</v>
      </c>
      <c r="I49" s="91">
        <v>11.4</v>
      </c>
      <c r="J49" s="91" t="e">
        <f t="shared" si="4"/>
        <v>#DIV/0!</v>
      </c>
      <c r="M49" s="91" t="e">
        <f t="shared" si="5"/>
        <v>#DIV/0!</v>
      </c>
      <c r="O49" s="91" t="e">
        <f t="shared" si="6"/>
        <v>#DIV/0!</v>
      </c>
    </row>
    <row r="50" spans="3:15">
      <c r="C50" s="258" t="s">
        <v>1010</v>
      </c>
      <c r="D50" s="91">
        <v>2.5865</v>
      </c>
      <c r="E50" s="91">
        <v>1</v>
      </c>
      <c r="H50" s="91">
        <v>6.88</v>
      </c>
      <c r="I50" s="91">
        <v>11.4</v>
      </c>
      <c r="J50" s="91">
        <f t="shared" si="4"/>
        <v>16.015626756099401</v>
      </c>
      <c r="M50" s="91" t="e">
        <f t="shared" si="5"/>
        <v>#DIV/0!</v>
      </c>
      <c r="O50" s="91" t="e">
        <f t="shared" si="6"/>
        <v>#DIV/0!</v>
      </c>
    </row>
    <row r="51" spans="3:15">
      <c r="C51" s="258"/>
      <c r="E51" s="91">
        <v>1</v>
      </c>
      <c r="I51" s="91">
        <v>11.4</v>
      </c>
      <c r="J51" s="91" t="e">
        <f t="shared" si="4"/>
        <v>#DIV/0!</v>
      </c>
      <c r="M51" s="91" t="e">
        <f t="shared" si="5"/>
        <v>#DIV/0!</v>
      </c>
      <c r="O51" s="91" t="e">
        <f t="shared" si="6"/>
        <v>#DIV/0!</v>
      </c>
    </row>
    <row r="52" spans="3:15">
      <c r="C52" s="258" t="s">
        <v>1011</v>
      </c>
      <c r="D52" s="91">
        <v>2.5527000000000002</v>
      </c>
      <c r="E52" s="91">
        <v>1</v>
      </c>
      <c r="H52" s="91">
        <v>8.5</v>
      </c>
      <c r="I52" s="91">
        <v>11.4</v>
      </c>
      <c r="J52" s="91">
        <f t="shared" si="4"/>
        <v>13.1348814058471</v>
      </c>
      <c r="M52" s="91" t="e">
        <f t="shared" si="5"/>
        <v>#DIV/0!</v>
      </c>
      <c r="O52" s="91" t="e">
        <f t="shared" si="6"/>
        <v>#DIV/0!</v>
      </c>
    </row>
    <row r="53" spans="3:15">
      <c r="C53" s="258"/>
      <c r="E53" s="91">
        <v>1</v>
      </c>
      <c r="I53" s="91">
        <v>11.4</v>
      </c>
      <c r="J53" s="91" t="e">
        <f t="shared" si="4"/>
        <v>#DIV/0!</v>
      </c>
      <c r="M53" s="91" t="e">
        <f t="shared" si="5"/>
        <v>#DIV/0!</v>
      </c>
      <c r="O53" s="91" t="e">
        <f t="shared" si="6"/>
        <v>#DIV/0!</v>
      </c>
    </row>
    <row r="54" spans="3:15">
      <c r="C54" s="258" t="s">
        <v>1012</v>
      </c>
      <c r="D54" s="91">
        <v>2.6825999999999999</v>
      </c>
      <c r="E54" s="91">
        <v>1</v>
      </c>
      <c r="H54" s="91">
        <v>7.7</v>
      </c>
      <c r="I54" s="91">
        <v>11.4</v>
      </c>
      <c r="J54" s="91">
        <f t="shared" si="4"/>
        <v>13.7974304827358</v>
      </c>
      <c r="M54" s="91" t="e">
        <f t="shared" si="5"/>
        <v>#DIV/0!</v>
      </c>
      <c r="O54" s="91" t="e">
        <f t="shared" si="6"/>
        <v>#DIV/0!</v>
      </c>
    </row>
    <row r="55" spans="3:15">
      <c r="C55" s="258"/>
      <c r="E55" s="91">
        <v>1</v>
      </c>
      <c r="I55" s="91">
        <v>11.4</v>
      </c>
      <c r="J55" s="91" t="e">
        <f t="shared" si="4"/>
        <v>#DIV/0!</v>
      </c>
      <c r="M55" s="91" t="e">
        <f t="shared" si="5"/>
        <v>#DIV/0!</v>
      </c>
      <c r="O55" s="91" t="e">
        <f t="shared" si="6"/>
        <v>#DIV/0!</v>
      </c>
    </row>
    <row r="56" spans="3:15">
      <c r="C56" s="258" t="s">
        <v>1013</v>
      </c>
      <c r="D56" s="91">
        <v>2.5640999999999998</v>
      </c>
      <c r="E56" s="91">
        <v>1</v>
      </c>
      <c r="H56" s="91">
        <v>14.8</v>
      </c>
      <c r="I56" s="91">
        <v>11.4</v>
      </c>
      <c r="J56" s="91">
        <f t="shared" si="4"/>
        <v>7.5101426452777797</v>
      </c>
      <c r="M56" s="91" t="e">
        <f t="shared" si="5"/>
        <v>#DIV/0!</v>
      </c>
      <c r="O56" s="91" t="e">
        <f t="shared" si="6"/>
        <v>#DIV/0!</v>
      </c>
    </row>
    <row r="57" spans="3:15">
      <c r="C57" s="258"/>
      <c r="E57" s="91">
        <v>1</v>
      </c>
      <c r="I57" s="91">
        <v>11.4</v>
      </c>
      <c r="J57" s="91" t="e">
        <f t="shared" si="4"/>
        <v>#DIV/0!</v>
      </c>
      <c r="M57" s="91" t="e">
        <f t="shared" si="5"/>
        <v>#DIV/0!</v>
      </c>
      <c r="O57" s="91" t="e">
        <f t="shared" si="6"/>
        <v>#DIV/0!</v>
      </c>
    </row>
    <row r="58" spans="3:15">
      <c r="C58" s="258" t="s">
        <v>1014</v>
      </c>
      <c r="D58" s="91">
        <v>2.4681999999999999</v>
      </c>
      <c r="E58" s="91">
        <v>1</v>
      </c>
      <c r="H58" s="91">
        <v>9.1</v>
      </c>
      <c r="I58" s="91">
        <v>11.4</v>
      </c>
      <c r="J58" s="91">
        <f t="shared" si="4"/>
        <v>12.688875017697599</v>
      </c>
      <c r="M58" s="91" t="e">
        <f t="shared" si="5"/>
        <v>#DIV/0!</v>
      </c>
      <c r="O58" s="91" t="e">
        <f t="shared" si="6"/>
        <v>#DIV/0!</v>
      </c>
    </row>
    <row r="59" spans="3:15">
      <c r="C59" s="258"/>
      <c r="E59" s="91">
        <v>1</v>
      </c>
      <c r="I59" s="91">
        <v>11.4</v>
      </c>
      <c r="J59" s="91" t="e">
        <f t="shared" si="4"/>
        <v>#DIV/0!</v>
      </c>
      <c r="M59" s="91" t="e">
        <f t="shared" si="5"/>
        <v>#DIV/0!</v>
      </c>
      <c r="O59" s="91" t="e">
        <f t="shared" si="6"/>
        <v>#DIV/0!</v>
      </c>
    </row>
    <row r="60" spans="3:15">
      <c r="C60" s="258" t="s">
        <v>1015</v>
      </c>
      <c r="D60" s="91">
        <v>2.5657999999999999</v>
      </c>
      <c r="E60" s="91">
        <v>1</v>
      </c>
      <c r="H60" s="91">
        <v>8.6</v>
      </c>
      <c r="I60" s="91">
        <v>11.4</v>
      </c>
      <c r="J60" s="91">
        <f t="shared" si="4"/>
        <v>12.915868299836699</v>
      </c>
      <c r="M60" s="91" t="e">
        <f t="shared" si="5"/>
        <v>#DIV/0!</v>
      </c>
      <c r="O60" s="91" t="e">
        <f t="shared" si="6"/>
        <v>#DIV/0!</v>
      </c>
    </row>
    <row r="61" spans="3:15">
      <c r="C61" s="258"/>
      <c r="E61" s="91">
        <v>1</v>
      </c>
      <c r="I61" s="91">
        <v>11.4</v>
      </c>
      <c r="J61" s="91" t="e">
        <f t="shared" si="4"/>
        <v>#DIV/0!</v>
      </c>
      <c r="M61" s="91" t="e">
        <f t="shared" si="5"/>
        <v>#DIV/0!</v>
      </c>
      <c r="O61" s="91" t="e">
        <f t="shared" si="6"/>
        <v>#DIV/0!</v>
      </c>
    </row>
    <row r="62" spans="3:15">
      <c r="C62" s="258" t="s">
        <v>1016</v>
      </c>
      <c r="D62" s="91">
        <v>2.6091000000000002</v>
      </c>
      <c r="E62" s="91">
        <v>1</v>
      </c>
      <c r="H62" s="91">
        <v>9.4</v>
      </c>
      <c r="I62" s="91">
        <v>11.4</v>
      </c>
      <c r="J62" s="91">
        <f t="shared" si="4"/>
        <v>11.6205392419494</v>
      </c>
      <c r="M62" s="91" t="e">
        <f t="shared" si="5"/>
        <v>#DIV/0!</v>
      </c>
      <c r="O62" s="91" t="e">
        <f t="shared" si="6"/>
        <v>#DIV/0!</v>
      </c>
    </row>
    <row r="63" spans="3:15">
      <c r="C63" s="258"/>
      <c r="E63" s="91">
        <v>1</v>
      </c>
      <c r="I63" s="91">
        <v>11.4</v>
      </c>
      <c r="J63" s="91" t="e">
        <f t="shared" si="4"/>
        <v>#DIV/0!</v>
      </c>
      <c r="M63" s="91" t="e">
        <f t="shared" si="5"/>
        <v>#DIV/0!</v>
      </c>
      <c r="O63" s="91" t="e">
        <f t="shared" si="6"/>
        <v>#DIV/0!</v>
      </c>
    </row>
    <row r="64" spans="3:15">
      <c r="C64" s="258" t="s">
        <v>1017</v>
      </c>
      <c r="D64" s="91">
        <v>2.5956999999999999</v>
      </c>
      <c r="E64" s="91">
        <v>1</v>
      </c>
      <c r="H64" s="91">
        <v>9.1</v>
      </c>
      <c r="I64" s="91">
        <v>11.4</v>
      </c>
      <c r="J64" s="91">
        <f t="shared" si="4"/>
        <v>12.065601309350599</v>
      </c>
      <c r="M64" s="91" t="e">
        <f t="shared" si="5"/>
        <v>#DIV/0!</v>
      </c>
      <c r="O64" s="91" t="e">
        <f t="shared" si="6"/>
        <v>#DIV/0!</v>
      </c>
    </row>
    <row r="65" spans="1:15">
      <c r="C65" s="258"/>
      <c r="E65" s="91">
        <v>1</v>
      </c>
      <c r="I65" s="91">
        <v>11.4</v>
      </c>
      <c r="J65" s="91" t="e">
        <f t="shared" si="4"/>
        <v>#DIV/0!</v>
      </c>
      <c r="M65" s="91" t="e">
        <f t="shared" si="5"/>
        <v>#DIV/0!</v>
      </c>
      <c r="O65" s="91" t="e">
        <f t="shared" si="6"/>
        <v>#DIV/0!</v>
      </c>
    </row>
    <row r="66" spans="1:15">
      <c r="C66" s="258" t="s">
        <v>1018</v>
      </c>
      <c r="D66" s="91">
        <v>2.7044999999999999</v>
      </c>
      <c r="E66" s="91">
        <v>1</v>
      </c>
      <c r="H66" s="91">
        <v>8.1</v>
      </c>
      <c r="I66" s="91">
        <v>11.4</v>
      </c>
      <c r="J66" s="91">
        <f t="shared" si="4"/>
        <v>13.0098669569921</v>
      </c>
      <c r="M66" s="91" t="e">
        <f t="shared" si="5"/>
        <v>#DIV/0!</v>
      </c>
      <c r="O66" s="91" t="e">
        <f t="shared" si="6"/>
        <v>#DIV/0!</v>
      </c>
    </row>
    <row r="67" spans="1:15">
      <c r="C67" s="258"/>
      <c r="J67" s="91" t="e">
        <f t="shared" si="4"/>
        <v>#DIV/0!</v>
      </c>
      <c r="M67" s="91" t="e">
        <f t="shared" si="5"/>
        <v>#DIV/0!</v>
      </c>
      <c r="O67" s="91" t="e">
        <f t="shared" si="6"/>
        <v>#DIV/0!</v>
      </c>
    </row>
    <row r="68" spans="1:15">
      <c r="C68" s="258" t="s">
        <v>1019</v>
      </c>
      <c r="D68" s="91">
        <v>2.5636999999999999</v>
      </c>
      <c r="E68" s="91">
        <v>1</v>
      </c>
      <c r="H68" s="91">
        <v>8.6999999999999993</v>
      </c>
      <c r="I68" s="91">
        <v>11.1</v>
      </c>
      <c r="J68" s="91">
        <f t="shared" si="4"/>
        <v>12.4416085049491</v>
      </c>
      <c r="K68" s="91">
        <v>4</v>
      </c>
      <c r="L68" s="91">
        <v>8.9499999999999993</v>
      </c>
      <c r="M68" s="91">
        <f t="shared" si="5"/>
        <v>96.752620328989394</v>
      </c>
      <c r="O68" s="91">
        <f t="shared" si="6"/>
        <v>84.311011824040307</v>
      </c>
    </row>
    <row r="69" spans="1:15">
      <c r="C69" s="258"/>
      <c r="J69" s="91" t="e">
        <f t="shared" si="4"/>
        <v>#DIV/0!</v>
      </c>
      <c r="M69" s="91" t="e">
        <f t="shared" si="5"/>
        <v>#DIV/0!</v>
      </c>
      <c r="O69" s="91" t="e">
        <f t="shared" si="6"/>
        <v>#DIV/0!</v>
      </c>
    </row>
    <row r="70" spans="1:15">
      <c r="A70" s="91">
        <v>2.2200000000000002</v>
      </c>
      <c r="C70" s="258" t="s">
        <v>1020</v>
      </c>
      <c r="D70" s="91">
        <v>2.5205000000000002</v>
      </c>
      <c r="E70" s="91">
        <v>1</v>
      </c>
      <c r="H70" s="91">
        <v>7.2</v>
      </c>
      <c r="I70" s="91">
        <v>11.4</v>
      </c>
      <c r="J70" s="91">
        <f t="shared" ref="J70:J111" si="7">I70*10*E70/(D70*H70)</f>
        <v>6.2818223897374903</v>
      </c>
      <c r="M70" s="91" t="e">
        <f t="shared" si="5"/>
        <v>#DIV/0!</v>
      </c>
      <c r="O70" s="91" t="e">
        <f t="shared" si="6"/>
        <v>#DIV/0!</v>
      </c>
    </row>
    <row r="71" spans="1:15">
      <c r="C71" s="258"/>
      <c r="J71" s="91" t="e">
        <f t="shared" si="7"/>
        <v>#DIV/0!</v>
      </c>
      <c r="M71" s="91" t="e">
        <f t="shared" si="5"/>
        <v>#DIV/0!</v>
      </c>
      <c r="O71" s="91" t="e">
        <f t="shared" si="6"/>
        <v>#DIV/0!</v>
      </c>
    </row>
    <row r="72" spans="1:15">
      <c r="C72" s="258" t="s">
        <v>1021</v>
      </c>
      <c r="D72" s="91">
        <v>2.6236999999999999</v>
      </c>
      <c r="E72" s="91">
        <v>1</v>
      </c>
      <c r="H72" s="91">
        <v>9</v>
      </c>
      <c r="I72" s="91">
        <v>11.6</v>
      </c>
      <c r="J72" s="91">
        <f t="shared" si="7"/>
        <v>4.9124857601436496</v>
      </c>
      <c r="M72" s="91" t="e">
        <f t="shared" si="5"/>
        <v>#DIV/0!</v>
      </c>
      <c r="O72" s="91" t="e">
        <f t="shared" si="6"/>
        <v>#DIV/0!</v>
      </c>
    </row>
    <row r="73" spans="1:15">
      <c r="C73" s="258"/>
      <c r="I73" s="91">
        <v>11.6</v>
      </c>
      <c r="J73" s="91" t="e">
        <f t="shared" si="7"/>
        <v>#DIV/0!</v>
      </c>
      <c r="M73" s="91" t="e">
        <f t="shared" si="5"/>
        <v>#DIV/0!</v>
      </c>
      <c r="O73" s="91" t="e">
        <f t="shared" si="6"/>
        <v>#DIV/0!</v>
      </c>
    </row>
    <row r="74" spans="1:15">
      <c r="C74" s="258" t="s">
        <v>1022</v>
      </c>
      <c r="D74" s="91">
        <v>2.5472000000000001</v>
      </c>
      <c r="E74" s="91">
        <v>1</v>
      </c>
      <c r="H74" s="91">
        <v>9.4</v>
      </c>
      <c r="I74" s="91">
        <v>11.6</v>
      </c>
      <c r="J74" s="91">
        <f t="shared" si="7"/>
        <v>4.8447022345771398</v>
      </c>
      <c r="M74" s="91" t="e">
        <f t="shared" si="5"/>
        <v>#DIV/0!</v>
      </c>
      <c r="O74" s="91" t="e">
        <f t="shared" si="6"/>
        <v>#DIV/0!</v>
      </c>
    </row>
    <row r="75" spans="1:15">
      <c r="C75" s="258"/>
      <c r="I75" s="91">
        <v>11.6</v>
      </c>
      <c r="J75" s="91" t="e">
        <f t="shared" si="7"/>
        <v>#DIV/0!</v>
      </c>
      <c r="M75" s="91" t="e">
        <f t="shared" si="5"/>
        <v>#DIV/0!</v>
      </c>
      <c r="O75" s="91" t="e">
        <f t="shared" si="6"/>
        <v>#DIV/0!</v>
      </c>
    </row>
    <row r="76" spans="1:15">
      <c r="A76" s="91">
        <v>3.14</v>
      </c>
      <c r="C76" s="258" t="s">
        <v>939</v>
      </c>
      <c r="D76" s="91">
        <v>4.2826000000000004</v>
      </c>
      <c r="E76" s="91">
        <v>1</v>
      </c>
      <c r="H76" s="91">
        <v>12</v>
      </c>
      <c r="I76" s="91">
        <v>11.4</v>
      </c>
      <c r="J76" s="91">
        <f t="shared" si="7"/>
        <v>2.2182786157941399</v>
      </c>
      <c r="M76" s="91" t="e">
        <f t="shared" si="5"/>
        <v>#DIV/0!</v>
      </c>
      <c r="O76" s="91" t="e">
        <f t="shared" si="6"/>
        <v>#DIV/0!</v>
      </c>
    </row>
    <row r="77" spans="1:15">
      <c r="C77" s="258"/>
      <c r="J77" s="91" t="e">
        <f t="shared" si="7"/>
        <v>#DIV/0!</v>
      </c>
      <c r="M77" s="91" t="e">
        <f t="shared" si="5"/>
        <v>#DIV/0!</v>
      </c>
      <c r="O77" s="91" t="e">
        <f t="shared" si="6"/>
        <v>#DIV/0!</v>
      </c>
    </row>
    <row r="78" spans="1:15">
      <c r="A78" s="91">
        <v>3.19</v>
      </c>
      <c r="C78" s="258" t="s">
        <v>1023</v>
      </c>
      <c r="D78" s="91">
        <v>2.5154000000000001</v>
      </c>
      <c r="E78" s="91">
        <v>1</v>
      </c>
      <c r="H78" s="91">
        <v>9.15</v>
      </c>
      <c r="I78" s="91">
        <v>11.3</v>
      </c>
      <c r="J78" s="91">
        <f t="shared" ref="J78" si="8">(I78-H78)*25*E78/D78/10/10</f>
        <v>0.213683708356524</v>
      </c>
      <c r="M78" s="91" t="e">
        <f t="shared" si="5"/>
        <v>#DIV/0!</v>
      </c>
      <c r="O78" s="91" t="e">
        <f t="shared" si="6"/>
        <v>#DIV/0!</v>
      </c>
    </row>
    <row r="79" spans="1:15">
      <c r="A79" s="91" t="s">
        <v>430</v>
      </c>
      <c r="C79" s="258"/>
      <c r="J79" s="91" t="e">
        <f t="shared" si="7"/>
        <v>#DIV/0!</v>
      </c>
      <c r="M79" s="91" t="e">
        <f t="shared" si="5"/>
        <v>#DIV/0!</v>
      </c>
      <c r="O79" s="91" t="e">
        <f t="shared" si="6"/>
        <v>#DIV/0!</v>
      </c>
    </row>
    <row r="80" spans="1:15">
      <c r="C80" s="258" t="s">
        <v>1024</v>
      </c>
      <c r="D80" s="91">
        <v>3.3519999999999999</v>
      </c>
      <c r="E80" s="91">
        <v>1</v>
      </c>
      <c r="H80" s="91">
        <v>10.1</v>
      </c>
      <c r="I80" s="91">
        <v>11.75</v>
      </c>
      <c r="J80" s="91">
        <f>I80*50*E80/(D80*H80)</f>
        <v>17.3533164772325</v>
      </c>
      <c r="M80" s="91" t="e">
        <f t="shared" si="5"/>
        <v>#DIV/0!</v>
      </c>
      <c r="O80" s="91" t="e">
        <f t="shared" si="6"/>
        <v>#DIV/0!</v>
      </c>
    </row>
    <row r="81" spans="1:15">
      <c r="C81" s="258"/>
      <c r="J81" s="91" t="e">
        <f t="shared" si="7"/>
        <v>#DIV/0!</v>
      </c>
      <c r="M81" s="91" t="e">
        <f t="shared" si="5"/>
        <v>#DIV/0!</v>
      </c>
      <c r="O81" s="91" t="e">
        <f t="shared" si="6"/>
        <v>#DIV/0!</v>
      </c>
    </row>
    <row r="82" spans="1:15">
      <c r="A82" s="91" t="s">
        <v>430</v>
      </c>
      <c r="C82" s="258"/>
      <c r="D82" s="91">
        <v>3.3519999999999999</v>
      </c>
      <c r="E82" s="91">
        <v>1</v>
      </c>
      <c r="H82" s="91">
        <v>8</v>
      </c>
      <c r="I82" s="91">
        <v>11.75</v>
      </c>
      <c r="J82" s="91">
        <f>(I82-H82)*25*E82/D82/10/10</f>
        <v>0.27968377088305502</v>
      </c>
      <c r="M82" s="91" t="e">
        <f t="shared" si="5"/>
        <v>#DIV/0!</v>
      </c>
      <c r="O82" s="91" t="e">
        <f t="shared" si="6"/>
        <v>#DIV/0!</v>
      </c>
    </row>
    <row r="83" spans="1:15">
      <c r="C83" s="258"/>
      <c r="J83" s="91" t="e">
        <f t="shared" ref="J83:J91" si="9">(I83-H83)*25*E83/D83/10/10</f>
        <v>#DIV/0!</v>
      </c>
      <c r="M83" s="91" t="e">
        <f t="shared" si="5"/>
        <v>#DIV/0!</v>
      </c>
      <c r="O83" s="91" t="e">
        <f t="shared" si="6"/>
        <v>#DIV/0!</v>
      </c>
    </row>
    <row r="84" spans="1:15">
      <c r="C84" s="258" t="s">
        <v>1025</v>
      </c>
      <c r="D84" s="91">
        <v>5</v>
      </c>
      <c r="E84" s="91">
        <v>1</v>
      </c>
      <c r="H84" s="91">
        <v>10.5</v>
      </c>
      <c r="I84" s="91">
        <v>11.8</v>
      </c>
      <c r="J84" s="91">
        <f t="shared" si="9"/>
        <v>6.5000000000000002E-2</v>
      </c>
      <c r="M84" s="91" t="e">
        <f t="shared" si="5"/>
        <v>#DIV/0!</v>
      </c>
      <c r="O84" s="91" t="e">
        <f t="shared" si="6"/>
        <v>#DIV/0!</v>
      </c>
    </row>
    <row r="85" spans="1:15">
      <c r="C85" s="258"/>
      <c r="J85" s="91" t="e">
        <f t="shared" si="9"/>
        <v>#DIV/0!</v>
      </c>
      <c r="M85" s="91" t="e">
        <f t="shared" si="5"/>
        <v>#DIV/0!</v>
      </c>
      <c r="O85" s="91" t="e">
        <f t="shared" si="6"/>
        <v>#DIV/0!</v>
      </c>
    </row>
    <row r="86" spans="1:15">
      <c r="C86" s="258" t="s">
        <v>1026</v>
      </c>
      <c r="D86" s="91">
        <v>2.5007000000000001</v>
      </c>
      <c r="E86" s="91">
        <v>1</v>
      </c>
      <c r="H86" s="91">
        <v>10.7</v>
      </c>
      <c r="I86" s="91">
        <v>11.8</v>
      </c>
      <c r="J86" s="91">
        <f t="shared" si="9"/>
        <v>0.109969208621586</v>
      </c>
      <c r="M86" s="91" t="e">
        <f t="shared" si="5"/>
        <v>#DIV/0!</v>
      </c>
      <c r="O86" s="91" t="e">
        <f t="shared" si="6"/>
        <v>#DIV/0!</v>
      </c>
    </row>
    <row r="87" spans="1:15">
      <c r="C87" s="258"/>
      <c r="E87" s="91">
        <v>1</v>
      </c>
      <c r="J87" s="91" t="e">
        <f t="shared" si="9"/>
        <v>#DIV/0!</v>
      </c>
      <c r="M87" s="91" t="e">
        <f t="shared" si="5"/>
        <v>#DIV/0!</v>
      </c>
      <c r="O87" s="91" t="e">
        <f t="shared" si="6"/>
        <v>#DIV/0!</v>
      </c>
    </row>
    <row r="88" spans="1:15">
      <c r="C88" s="258" t="s">
        <v>1027</v>
      </c>
      <c r="D88" s="91">
        <v>2.5019999999999998</v>
      </c>
      <c r="E88" s="91">
        <v>1</v>
      </c>
      <c r="H88" s="91">
        <v>7.3</v>
      </c>
      <c r="I88" s="91">
        <v>11.9</v>
      </c>
      <c r="J88" s="91">
        <f t="shared" si="9"/>
        <v>0.459632294164668</v>
      </c>
      <c r="M88" s="91" t="e">
        <f t="shared" si="5"/>
        <v>#DIV/0!</v>
      </c>
      <c r="O88" s="91" t="e">
        <f t="shared" si="6"/>
        <v>#DIV/0!</v>
      </c>
    </row>
    <row r="89" spans="1:15">
      <c r="C89" s="258"/>
      <c r="E89" s="91">
        <v>1</v>
      </c>
      <c r="I89" s="91">
        <v>11.9</v>
      </c>
      <c r="J89" s="91" t="e">
        <f t="shared" si="9"/>
        <v>#DIV/0!</v>
      </c>
      <c r="M89" s="91" t="e">
        <f t="shared" si="5"/>
        <v>#DIV/0!</v>
      </c>
      <c r="O89" s="91" t="e">
        <f t="shared" si="6"/>
        <v>#DIV/0!</v>
      </c>
    </row>
    <row r="90" spans="1:15">
      <c r="C90" s="258" t="s">
        <v>1028</v>
      </c>
      <c r="D90" s="91">
        <v>2.5305</v>
      </c>
      <c r="E90" s="91">
        <v>1</v>
      </c>
      <c r="H90" s="91">
        <v>8.6999999999999993</v>
      </c>
      <c r="I90" s="91">
        <v>11.9</v>
      </c>
      <c r="J90" s="91">
        <f t="shared" si="9"/>
        <v>0.316143054732266</v>
      </c>
      <c r="M90" s="91" t="e">
        <f t="shared" si="5"/>
        <v>#DIV/0!</v>
      </c>
      <c r="O90" s="91" t="e">
        <f t="shared" si="6"/>
        <v>#DIV/0!</v>
      </c>
    </row>
    <row r="91" spans="1:15">
      <c r="C91" s="258"/>
      <c r="E91" s="91">
        <v>1</v>
      </c>
      <c r="I91" s="91">
        <v>11.9</v>
      </c>
      <c r="J91" s="91" t="e">
        <f t="shared" si="9"/>
        <v>#DIV/0!</v>
      </c>
      <c r="M91" s="91" t="e">
        <f t="shared" si="5"/>
        <v>#DIV/0!</v>
      </c>
      <c r="O91" s="91" t="e">
        <f t="shared" si="6"/>
        <v>#DIV/0!</v>
      </c>
    </row>
    <row r="92" spans="1:15">
      <c r="C92" s="258" t="s">
        <v>1029</v>
      </c>
      <c r="D92" s="91">
        <v>2.5196999999999998</v>
      </c>
      <c r="E92" s="91">
        <v>1</v>
      </c>
      <c r="H92" s="91">
        <v>11.5</v>
      </c>
      <c r="I92" s="91">
        <v>11.4</v>
      </c>
      <c r="J92" s="91">
        <f>I92*25*E92/(D92*H92)</f>
        <v>9.8355394275716108</v>
      </c>
      <c r="M92" s="91" t="e">
        <f t="shared" si="5"/>
        <v>#DIV/0!</v>
      </c>
      <c r="O92" s="91" t="e">
        <f t="shared" si="6"/>
        <v>#DIV/0!</v>
      </c>
    </row>
    <row r="93" spans="1:15">
      <c r="C93" s="258"/>
      <c r="E93" s="91">
        <v>1</v>
      </c>
      <c r="I93" s="91">
        <v>11.4</v>
      </c>
      <c r="J93" s="91" t="e">
        <f t="shared" ref="J93:J107" si="10">I93*25*E93/(D93*H93)</f>
        <v>#DIV/0!</v>
      </c>
      <c r="M93" s="91" t="e">
        <f t="shared" si="5"/>
        <v>#DIV/0!</v>
      </c>
      <c r="O93" s="91" t="e">
        <f t="shared" si="6"/>
        <v>#DIV/0!</v>
      </c>
    </row>
    <row r="94" spans="1:15">
      <c r="C94" s="258" t="s">
        <v>1030</v>
      </c>
      <c r="D94" s="91">
        <v>2.5070999999999999</v>
      </c>
      <c r="E94" s="91">
        <v>1</v>
      </c>
      <c r="H94" s="91">
        <v>12.3</v>
      </c>
      <c r="I94" s="91">
        <v>11.4</v>
      </c>
      <c r="J94" s="91">
        <f t="shared" si="10"/>
        <v>9.2420452743476798</v>
      </c>
      <c r="M94" s="91" t="e">
        <f t="shared" si="5"/>
        <v>#DIV/0!</v>
      </c>
      <c r="O94" s="91" t="e">
        <f t="shared" si="6"/>
        <v>#DIV/0!</v>
      </c>
    </row>
    <row r="95" spans="1:15">
      <c r="C95" s="258"/>
      <c r="E95" s="91">
        <v>1</v>
      </c>
      <c r="I95" s="91">
        <v>11.4</v>
      </c>
      <c r="J95" s="91" t="e">
        <f t="shared" si="10"/>
        <v>#DIV/0!</v>
      </c>
      <c r="M95" s="91" t="e">
        <f t="shared" si="5"/>
        <v>#DIV/0!</v>
      </c>
      <c r="O95" s="91" t="e">
        <f t="shared" si="6"/>
        <v>#DIV/0!</v>
      </c>
    </row>
    <row r="96" spans="1:15">
      <c r="C96" s="258" t="s">
        <v>1031</v>
      </c>
      <c r="D96" s="91">
        <v>2.5280999999999998</v>
      </c>
      <c r="E96" s="91">
        <v>1</v>
      </c>
      <c r="H96" s="91">
        <v>10.4</v>
      </c>
      <c r="I96" s="91">
        <v>11.4</v>
      </c>
      <c r="J96" s="91">
        <f t="shared" si="10"/>
        <v>10.8397002309427</v>
      </c>
      <c r="M96" s="91" t="e">
        <f t="shared" si="5"/>
        <v>#DIV/0!</v>
      </c>
      <c r="O96" s="91" t="e">
        <f t="shared" si="6"/>
        <v>#DIV/0!</v>
      </c>
    </row>
    <row r="97" spans="3:15">
      <c r="C97" s="258"/>
      <c r="E97" s="91">
        <v>1</v>
      </c>
      <c r="I97" s="91">
        <v>11.4</v>
      </c>
      <c r="J97" s="91" t="e">
        <f t="shared" si="10"/>
        <v>#DIV/0!</v>
      </c>
      <c r="M97" s="91" t="e">
        <f t="shared" si="5"/>
        <v>#DIV/0!</v>
      </c>
      <c r="O97" s="91" t="e">
        <f t="shared" si="6"/>
        <v>#DIV/0!</v>
      </c>
    </row>
    <row r="98" spans="3:15">
      <c r="C98" s="258" t="s">
        <v>1032</v>
      </c>
      <c r="D98" s="91">
        <v>2.5366</v>
      </c>
      <c r="E98" s="91">
        <v>1</v>
      </c>
      <c r="H98" s="91">
        <v>11.9</v>
      </c>
      <c r="I98" s="91">
        <v>11.4</v>
      </c>
      <c r="J98" s="91">
        <f t="shared" si="10"/>
        <v>9.4416068090880607</v>
      </c>
      <c r="M98" s="91" t="e">
        <f t="shared" si="5"/>
        <v>#DIV/0!</v>
      </c>
      <c r="O98" s="91" t="e">
        <f t="shared" si="6"/>
        <v>#DIV/0!</v>
      </c>
    </row>
    <row r="99" spans="3:15">
      <c r="C99" s="258"/>
      <c r="E99" s="91">
        <v>1</v>
      </c>
      <c r="I99" s="91">
        <v>11.4</v>
      </c>
      <c r="J99" s="91" t="e">
        <f t="shared" si="10"/>
        <v>#DIV/0!</v>
      </c>
      <c r="M99" s="91" t="e">
        <f t="shared" si="5"/>
        <v>#DIV/0!</v>
      </c>
      <c r="O99" s="91" t="e">
        <f t="shared" si="6"/>
        <v>#DIV/0!</v>
      </c>
    </row>
    <row r="100" spans="3:15">
      <c r="C100" s="258" t="s">
        <v>1033</v>
      </c>
      <c r="D100" s="91">
        <v>2.5171999999999999</v>
      </c>
      <c r="E100" s="91">
        <v>1</v>
      </c>
      <c r="H100" s="91">
        <v>13.9</v>
      </c>
      <c r="I100" s="91">
        <v>11.4</v>
      </c>
      <c r="J100" s="91">
        <f t="shared" si="10"/>
        <v>8.1453985071913895</v>
      </c>
      <c r="M100" s="91" t="e">
        <f t="shared" si="5"/>
        <v>#DIV/0!</v>
      </c>
      <c r="O100" s="91" t="e">
        <f t="shared" si="6"/>
        <v>#DIV/0!</v>
      </c>
    </row>
    <row r="101" spans="3:15">
      <c r="C101" s="258"/>
      <c r="E101" s="91">
        <v>1</v>
      </c>
      <c r="I101" s="91">
        <v>11.4</v>
      </c>
      <c r="J101" s="91" t="e">
        <f t="shared" si="10"/>
        <v>#DIV/0!</v>
      </c>
      <c r="M101" s="91" t="e">
        <f t="shared" si="5"/>
        <v>#DIV/0!</v>
      </c>
      <c r="O101" s="91" t="e">
        <f t="shared" si="6"/>
        <v>#DIV/0!</v>
      </c>
    </row>
    <row r="102" spans="3:15">
      <c r="C102" s="258" t="s">
        <v>1034</v>
      </c>
      <c r="D102" s="91">
        <v>2.5188999999999999</v>
      </c>
      <c r="E102" s="91">
        <v>1</v>
      </c>
      <c r="I102" s="91">
        <v>11.4</v>
      </c>
      <c r="J102" s="91" t="e">
        <f t="shared" si="10"/>
        <v>#DIV/0!</v>
      </c>
      <c r="M102" s="91" t="e">
        <f t="shared" si="5"/>
        <v>#DIV/0!</v>
      </c>
      <c r="O102" s="91" t="e">
        <f t="shared" si="6"/>
        <v>#DIV/0!</v>
      </c>
    </row>
    <row r="103" spans="3:15">
      <c r="C103" s="258"/>
      <c r="E103" s="91">
        <v>1</v>
      </c>
      <c r="I103" s="91">
        <v>11.4</v>
      </c>
      <c r="J103" s="91" t="e">
        <f t="shared" si="10"/>
        <v>#DIV/0!</v>
      </c>
      <c r="M103" s="91" t="e">
        <f t="shared" si="5"/>
        <v>#DIV/0!</v>
      </c>
      <c r="O103" s="91" t="e">
        <f t="shared" si="6"/>
        <v>#DIV/0!</v>
      </c>
    </row>
    <row r="104" spans="3:15">
      <c r="C104" s="258" t="s">
        <v>1035</v>
      </c>
      <c r="D104" s="91">
        <v>2.5188000000000001</v>
      </c>
      <c r="E104" s="91">
        <v>1</v>
      </c>
      <c r="I104" s="91">
        <v>11.4</v>
      </c>
      <c r="J104" s="91" t="e">
        <f t="shared" si="10"/>
        <v>#DIV/0!</v>
      </c>
      <c r="M104" s="91" t="e">
        <f t="shared" si="5"/>
        <v>#DIV/0!</v>
      </c>
      <c r="O104" s="91" t="e">
        <f t="shared" si="6"/>
        <v>#DIV/0!</v>
      </c>
    </row>
    <row r="105" spans="3:15">
      <c r="C105" s="258"/>
      <c r="E105" s="91">
        <v>1</v>
      </c>
      <c r="I105" s="91">
        <v>11.4</v>
      </c>
      <c r="J105" s="91" t="e">
        <f t="shared" si="10"/>
        <v>#DIV/0!</v>
      </c>
      <c r="M105" s="91" t="e">
        <f t="shared" si="5"/>
        <v>#DIV/0!</v>
      </c>
      <c r="O105" s="91" t="e">
        <f t="shared" si="6"/>
        <v>#DIV/0!</v>
      </c>
    </row>
    <row r="106" spans="3:15">
      <c r="C106" s="258" t="s">
        <v>1036</v>
      </c>
      <c r="D106" s="91">
        <v>2.5655000000000001</v>
      </c>
      <c r="E106" s="91">
        <v>1</v>
      </c>
      <c r="H106" s="91">
        <v>6.5</v>
      </c>
      <c r="I106" s="91">
        <v>11.4</v>
      </c>
      <c r="J106" s="91">
        <f t="shared" si="10"/>
        <v>17.090685576360901</v>
      </c>
      <c r="M106" s="91" t="e">
        <f t="shared" si="5"/>
        <v>#DIV/0!</v>
      </c>
      <c r="O106" s="91" t="e">
        <f t="shared" si="6"/>
        <v>#DIV/0!</v>
      </c>
    </row>
    <row r="107" spans="3:15">
      <c r="C107" s="258"/>
      <c r="E107" s="91">
        <v>1</v>
      </c>
      <c r="I107" s="91">
        <v>11.4</v>
      </c>
      <c r="J107" s="91" t="e">
        <f t="shared" si="10"/>
        <v>#DIV/0!</v>
      </c>
      <c r="M107" s="91" t="e">
        <f t="shared" si="5"/>
        <v>#DIV/0!</v>
      </c>
      <c r="O107" s="91" t="e">
        <f t="shared" si="6"/>
        <v>#DIV/0!</v>
      </c>
    </row>
    <row r="108" spans="3:15">
      <c r="C108" s="258" t="s">
        <v>940</v>
      </c>
      <c r="D108" s="91">
        <v>4.1917</v>
      </c>
      <c r="E108" s="91">
        <v>1</v>
      </c>
      <c r="H108" s="91">
        <v>12.1</v>
      </c>
      <c r="I108" s="91">
        <v>11.4</v>
      </c>
      <c r="J108" s="91">
        <f t="shared" si="7"/>
        <v>2.24765312481947</v>
      </c>
      <c r="M108" s="91" t="e">
        <f t="shared" si="5"/>
        <v>#DIV/0!</v>
      </c>
      <c r="O108" s="91" t="e">
        <f t="shared" si="6"/>
        <v>#DIV/0!</v>
      </c>
    </row>
    <row r="109" spans="3:15">
      <c r="C109" s="258"/>
      <c r="D109" s="91">
        <v>4.1917</v>
      </c>
      <c r="E109" s="91">
        <v>1</v>
      </c>
      <c r="H109" s="91">
        <v>13.4</v>
      </c>
      <c r="I109" s="91">
        <v>11.4</v>
      </c>
      <c r="J109" s="91">
        <f t="shared" si="7"/>
        <v>2.0295972246504199</v>
      </c>
      <c r="M109" s="91" t="e">
        <f t="shared" si="5"/>
        <v>#DIV/0!</v>
      </c>
      <c r="O109" s="91" t="e">
        <f t="shared" si="6"/>
        <v>#DIV/0!</v>
      </c>
    </row>
    <row r="110" spans="3:15">
      <c r="C110" s="258" t="s">
        <v>1035</v>
      </c>
      <c r="D110" s="91">
        <v>3.2722000000000002</v>
      </c>
      <c r="E110" s="91">
        <v>1</v>
      </c>
      <c r="H110" s="91">
        <v>5.6</v>
      </c>
      <c r="I110" s="91">
        <v>11.4</v>
      </c>
      <c r="J110" s="91">
        <f>I110*25*E110/(D110*H110)</f>
        <v>15.553101015481101</v>
      </c>
      <c r="M110" s="91" t="e">
        <f t="shared" si="5"/>
        <v>#DIV/0!</v>
      </c>
      <c r="O110" s="91" t="e">
        <f t="shared" si="6"/>
        <v>#DIV/0!</v>
      </c>
    </row>
    <row r="111" spans="3:15">
      <c r="C111" s="258"/>
      <c r="I111" s="91">
        <v>11.4</v>
      </c>
      <c r="J111" s="91" t="e">
        <f t="shared" si="7"/>
        <v>#DIV/0!</v>
      </c>
      <c r="M111" s="91" t="e">
        <f t="shared" si="5"/>
        <v>#DIV/0!</v>
      </c>
      <c r="O111" s="91" t="e">
        <f t="shared" si="6"/>
        <v>#DIV/0!</v>
      </c>
    </row>
    <row r="112" spans="3:15">
      <c r="C112" s="258"/>
      <c r="D112" s="91">
        <v>4.0753000000000004</v>
      </c>
      <c r="E112" s="91">
        <v>1</v>
      </c>
      <c r="H112" s="91">
        <v>12.3</v>
      </c>
      <c r="I112" s="91">
        <v>11.4</v>
      </c>
      <c r="J112" s="91">
        <f t="shared" ref="J112:J166" si="11">I112*10*E112/(D112*H112)</f>
        <v>2.27426022205159</v>
      </c>
      <c r="M112" s="91" t="e">
        <f t="shared" ref="M112:M175" si="12">I112*K112/D112/L112*50</f>
        <v>#DIV/0!</v>
      </c>
      <c r="O112" s="91" t="e">
        <f t="shared" ref="O112:O175" si="13">M112-J112</f>
        <v>#DIV/0!</v>
      </c>
    </row>
    <row r="113" spans="1:15">
      <c r="C113" s="258"/>
      <c r="I113" s="91">
        <v>11.4</v>
      </c>
      <c r="J113" s="91" t="e">
        <f t="shared" si="11"/>
        <v>#DIV/0!</v>
      </c>
      <c r="M113" s="91" t="e">
        <f t="shared" si="12"/>
        <v>#DIV/0!</v>
      </c>
      <c r="O113" s="91" t="e">
        <f t="shared" si="13"/>
        <v>#DIV/0!</v>
      </c>
    </row>
    <row r="114" spans="1:15">
      <c r="C114" s="258"/>
      <c r="D114" s="91">
        <v>2.5346000000000002</v>
      </c>
      <c r="E114" s="91">
        <v>1</v>
      </c>
      <c r="H114" s="91">
        <v>10.8</v>
      </c>
      <c r="I114" s="91">
        <v>11.3</v>
      </c>
      <c r="J114" s="91">
        <f t="shared" ref="J114" si="14">(I114-H114)*25*E114/D114/10/10</f>
        <v>4.9317446539888003E-2</v>
      </c>
      <c r="M114" s="91" t="e">
        <f t="shared" si="12"/>
        <v>#DIV/0!</v>
      </c>
      <c r="O114" s="91" t="e">
        <f t="shared" si="13"/>
        <v>#DIV/0!</v>
      </c>
    </row>
    <row r="115" spans="1:15">
      <c r="C115" s="258"/>
      <c r="I115" s="91">
        <v>11.4</v>
      </c>
      <c r="J115" s="91" t="e">
        <f t="shared" ref="J115" si="15">I115*10*E115/(D115*H115)</f>
        <v>#DIV/0!</v>
      </c>
      <c r="M115" s="91" t="e">
        <f t="shared" si="12"/>
        <v>#DIV/0!</v>
      </c>
      <c r="O115" s="91" t="e">
        <f t="shared" si="13"/>
        <v>#DIV/0!</v>
      </c>
    </row>
    <row r="116" spans="1:15">
      <c r="A116" s="91">
        <v>9.26</v>
      </c>
      <c r="C116" s="258" t="s">
        <v>942</v>
      </c>
      <c r="D116" s="91">
        <v>4.0103999999999997</v>
      </c>
      <c r="E116" s="91">
        <v>1</v>
      </c>
      <c r="H116" s="91">
        <v>14.4</v>
      </c>
      <c r="I116" s="91">
        <v>11.4</v>
      </c>
      <c r="J116" s="91">
        <f t="shared" si="11"/>
        <v>1.97403417780438</v>
      </c>
      <c r="M116" s="91" t="e">
        <f t="shared" si="12"/>
        <v>#DIV/0!</v>
      </c>
      <c r="O116" s="91" t="e">
        <f t="shared" si="13"/>
        <v>#DIV/0!</v>
      </c>
    </row>
    <row r="117" spans="1:15">
      <c r="C117" s="258"/>
      <c r="I117" s="91">
        <v>11.4</v>
      </c>
      <c r="J117" s="91" t="e">
        <f t="shared" si="11"/>
        <v>#DIV/0!</v>
      </c>
      <c r="M117" s="91" t="e">
        <f t="shared" si="12"/>
        <v>#DIV/0!</v>
      </c>
      <c r="O117" s="91" t="e">
        <f t="shared" si="13"/>
        <v>#DIV/0!</v>
      </c>
    </row>
    <row r="118" spans="1:15">
      <c r="A118" s="91">
        <v>9.2799999999999994</v>
      </c>
      <c r="C118" s="258"/>
      <c r="D118" s="91">
        <v>4.0713999999999997</v>
      </c>
      <c r="E118" s="91">
        <v>1</v>
      </c>
      <c r="H118" s="91">
        <v>0.8</v>
      </c>
      <c r="I118" s="91">
        <v>11.3</v>
      </c>
      <c r="J118" s="91">
        <f t="shared" si="11"/>
        <v>34.693225917374903</v>
      </c>
      <c r="M118" s="91" t="e">
        <f t="shared" si="12"/>
        <v>#DIV/0!</v>
      </c>
      <c r="O118" s="91" t="e">
        <f t="shared" si="13"/>
        <v>#DIV/0!</v>
      </c>
    </row>
    <row r="119" spans="1:15">
      <c r="C119" s="258"/>
      <c r="I119" s="91">
        <v>11.4</v>
      </c>
      <c r="J119" s="91" t="e">
        <f t="shared" si="11"/>
        <v>#DIV/0!</v>
      </c>
      <c r="M119" s="91" t="e">
        <f t="shared" si="12"/>
        <v>#DIV/0!</v>
      </c>
      <c r="O119" s="91" t="e">
        <f t="shared" si="13"/>
        <v>#DIV/0!</v>
      </c>
    </row>
    <row r="120" spans="1:15">
      <c r="C120" s="258" t="s">
        <v>692</v>
      </c>
      <c r="D120" s="91">
        <v>2.5066000000000002</v>
      </c>
      <c r="E120" s="91">
        <v>2</v>
      </c>
      <c r="H120" s="91">
        <v>9.6999999999999993</v>
      </c>
      <c r="I120" s="91">
        <v>11.3</v>
      </c>
      <c r="J120" s="91">
        <f>I120*25*E120/(D120*H120)</f>
        <v>23.237621750742999</v>
      </c>
      <c r="M120" s="91" t="e">
        <f t="shared" si="12"/>
        <v>#DIV/0!</v>
      </c>
      <c r="O120" s="91" t="e">
        <f t="shared" si="13"/>
        <v>#DIV/0!</v>
      </c>
    </row>
    <row r="121" spans="1:15">
      <c r="C121" s="258"/>
      <c r="I121" s="91">
        <v>11.3</v>
      </c>
      <c r="J121" s="91" t="e">
        <f t="shared" si="11"/>
        <v>#DIV/0!</v>
      </c>
      <c r="M121" s="91" t="e">
        <f t="shared" si="12"/>
        <v>#DIV/0!</v>
      </c>
      <c r="O121" s="91" t="e">
        <f t="shared" si="13"/>
        <v>#DIV/0!</v>
      </c>
    </row>
    <row r="122" spans="1:15">
      <c r="A122" s="91">
        <v>11.7</v>
      </c>
      <c r="C122" s="258" t="s">
        <v>944</v>
      </c>
      <c r="D122" s="91">
        <v>4.4390999999999998</v>
      </c>
      <c r="E122" s="91">
        <v>1</v>
      </c>
      <c r="H122" s="91">
        <v>8.3000000000000007</v>
      </c>
      <c r="I122" s="91">
        <v>11.2</v>
      </c>
      <c r="J122" s="91">
        <f t="shared" si="11"/>
        <v>3.0397999377383802</v>
      </c>
      <c r="M122" s="91" t="e">
        <f t="shared" si="12"/>
        <v>#DIV/0!</v>
      </c>
      <c r="O122" s="91" t="e">
        <f t="shared" si="13"/>
        <v>#DIV/0!</v>
      </c>
    </row>
    <row r="123" spans="1:15">
      <c r="C123" s="258"/>
      <c r="E123" s="91">
        <v>1</v>
      </c>
      <c r="I123" s="91">
        <v>11.2</v>
      </c>
      <c r="J123" s="91" t="e">
        <f t="shared" si="11"/>
        <v>#DIV/0!</v>
      </c>
      <c r="M123" s="91" t="e">
        <f t="shared" si="12"/>
        <v>#DIV/0!</v>
      </c>
      <c r="O123" s="91" t="e">
        <f t="shared" si="13"/>
        <v>#DIV/0!</v>
      </c>
    </row>
    <row r="124" spans="1:15">
      <c r="C124" s="258" t="s">
        <v>1037</v>
      </c>
      <c r="D124" s="91">
        <v>2.5032999999999999</v>
      </c>
      <c r="E124" s="91">
        <v>1</v>
      </c>
      <c r="H124" s="91">
        <v>8.6999999999999993</v>
      </c>
      <c r="I124" s="91">
        <v>11.2</v>
      </c>
      <c r="J124" s="91">
        <f t="shared" ref="J124:J133" si="16">(I124-H124)*25*E124/D124/10/10</f>
        <v>0.249670435025766</v>
      </c>
      <c r="M124" s="91" t="e">
        <f t="shared" si="12"/>
        <v>#DIV/0!</v>
      </c>
      <c r="O124" s="91" t="e">
        <f t="shared" si="13"/>
        <v>#DIV/0!</v>
      </c>
    </row>
    <row r="125" spans="1:15">
      <c r="C125" s="258"/>
      <c r="E125" s="91">
        <v>1</v>
      </c>
      <c r="I125" s="91">
        <v>11.2</v>
      </c>
      <c r="J125" s="91" t="e">
        <f t="shared" si="16"/>
        <v>#DIV/0!</v>
      </c>
      <c r="M125" s="91" t="e">
        <f t="shared" si="12"/>
        <v>#DIV/0!</v>
      </c>
      <c r="O125" s="91" t="e">
        <f t="shared" si="13"/>
        <v>#DIV/0!</v>
      </c>
    </row>
    <row r="126" spans="1:15">
      <c r="C126" s="258" t="s">
        <v>1038</v>
      </c>
      <c r="D126" s="91">
        <v>2.6985999999999999</v>
      </c>
      <c r="E126" s="91">
        <v>1</v>
      </c>
      <c r="H126" s="91">
        <v>8.0500000000000007</v>
      </c>
      <c r="I126" s="91">
        <v>11.2</v>
      </c>
      <c r="J126" s="91">
        <f t="shared" si="16"/>
        <v>0.29181797969317402</v>
      </c>
      <c r="M126" s="91" t="e">
        <f t="shared" si="12"/>
        <v>#DIV/0!</v>
      </c>
      <c r="O126" s="91" t="e">
        <f t="shared" si="13"/>
        <v>#DIV/0!</v>
      </c>
    </row>
    <row r="127" spans="1:15">
      <c r="C127" s="258"/>
      <c r="E127" s="91">
        <v>1</v>
      </c>
      <c r="I127" s="91">
        <v>11.2</v>
      </c>
      <c r="J127" s="91" t="e">
        <f t="shared" si="16"/>
        <v>#DIV/0!</v>
      </c>
      <c r="M127" s="91" t="e">
        <f t="shared" si="12"/>
        <v>#DIV/0!</v>
      </c>
      <c r="O127" s="91" t="e">
        <f t="shared" si="13"/>
        <v>#DIV/0!</v>
      </c>
    </row>
    <row r="128" spans="1:15">
      <c r="C128" s="258" t="s">
        <v>1039</v>
      </c>
      <c r="D128" s="91">
        <v>3.2121</v>
      </c>
      <c r="E128" s="91">
        <v>1</v>
      </c>
      <c r="H128" s="91">
        <v>7.55</v>
      </c>
      <c r="I128" s="91">
        <v>11.2</v>
      </c>
      <c r="J128" s="91">
        <f t="shared" si="16"/>
        <v>0.28408206469288</v>
      </c>
      <c r="M128" s="91" t="e">
        <f t="shared" si="12"/>
        <v>#DIV/0!</v>
      </c>
      <c r="O128" s="91" t="e">
        <f t="shared" si="13"/>
        <v>#DIV/0!</v>
      </c>
    </row>
    <row r="129" spans="1:15">
      <c r="C129" s="258"/>
      <c r="E129" s="91">
        <v>1</v>
      </c>
      <c r="I129" s="91">
        <v>11.2</v>
      </c>
      <c r="J129" s="91" t="e">
        <f t="shared" si="16"/>
        <v>#DIV/0!</v>
      </c>
      <c r="M129" s="91" t="e">
        <f t="shared" si="12"/>
        <v>#DIV/0!</v>
      </c>
      <c r="O129" s="91" t="e">
        <f t="shared" si="13"/>
        <v>#DIV/0!</v>
      </c>
    </row>
    <row r="130" spans="1:15">
      <c r="C130" s="258" t="s">
        <v>1040</v>
      </c>
      <c r="D130" s="91">
        <v>2.9961000000000002</v>
      </c>
      <c r="E130" s="91">
        <v>1</v>
      </c>
      <c r="H130" s="91">
        <v>7.45</v>
      </c>
      <c r="I130" s="91">
        <v>11.2</v>
      </c>
      <c r="J130" s="91">
        <f t="shared" si="16"/>
        <v>0.31290677881245599</v>
      </c>
      <c r="M130" s="91" t="e">
        <f t="shared" si="12"/>
        <v>#DIV/0!</v>
      </c>
      <c r="O130" s="91" t="e">
        <f t="shared" si="13"/>
        <v>#DIV/0!</v>
      </c>
    </row>
    <row r="131" spans="1:15">
      <c r="C131" s="258"/>
      <c r="E131" s="91">
        <v>1</v>
      </c>
      <c r="I131" s="91">
        <v>11.2</v>
      </c>
      <c r="J131" s="91" t="e">
        <f t="shared" si="16"/>
        <v>#DIV/0!</v>
      </c>
      <c r="M131" s="91" t="e">
        <f t="shared" si="12"/>
        <v>#DIV/0!</v>
      </c>
      <c r="O131" s="91" t="e">
        <f t="shared" si="13"/>
        <v>#DIV/0!</v>
      </c>
    </row>
    <row r="132" spans="1:15">
      <c r="C132" s="258" t="s">
        <v>1041</v>
      </c>
      <c r="D132" s="91">
        <v>2.4737</v>
      </c>
      <c r="E132" s="91">
        <v>1</v>
      </c>
      <c r="H132" s="91">
        <v>8</v>
      </c>
      <c r="I132" s="91">
        <v>11.2</v>
      </c>
      <c r="J132" s="91">
        <f t="shared" si="16"/>
        <v>0.32340219104984402</v>
      </c>
      <c r="M132" s="91" t="e">
        <f t="shared" si="12"/>
        <v>#DIV/0!</v>
      </c>
      <c r="O132" s="91" t="e">
        <f t="shared" si="13"/>
        <v>#DIV/0!</v>
      </c>
    </row>
    <row r="133" spans="1:15">
      <c r="C133" s="258"/>
      <c r="E133" s="91">
        <v>1</v>
      </c>
      <c r="I133" s="91">
        <v>11.2</v>
      </c>
      <c r="J133" s="91" t="e">
        <f t="shared" si="16"/>
        <v>#DIV/0!</v>
      </c>
      <c r="M133" s="91" t="e">
        <f t="shared" si="12"/>
        <v>#DIV/0!</v>
      </c>
      <c r="O133" s="91" t="e">
        <f t="shared" si="13"/>
        <v>#DIV/0!</v>
      </c>
    </row>
    <row r="134" spans="1:15">
      <c r="C134" s="258" t="s">
        <v>945</v>
      </c>
      <c r="D134" s="91">
        <v>4.3605</v>
      </c>
      <c r="E134" s="91">
        <v>1</v>
      </c>
      <c r="H134" s="91">
        <v>12.2</v>
      </c>
      <c r="I134" s="91">
        <v>11.2</v>
      </c>
      <c r="J134" s="91">
        <f t="shared" si="11"/>
        <v>2.1053383485500401</v>
      </c>
      <c r="M134" s="91" t="e">
        <f t="shared" si="12"/>
        <v>#DIV/0!</v>
      </c>
      <c r="O134" s="91" t="e">
        <f t="shared" si="13"/>
        <v>#DIV/0!</v>
      </c>
    </row>
    <row r="135" spans="1:15">
      <c r="C135" s="258"/>
      <c r="E135" s="91">
        <v>1</v>
      </c>
      <c r="I135" s="91">
        <v>11.2</v>
      </c>
      <c r="J135" s="91" t="e">
        <f t="shared" si="11"/>
        <v>#DIV/0!</v>
      </c>
      <c r="M135" s="91" t="e">
        <f t="shared" si="12"/>
        <v>#DIV/0!</v>
      </c>
      <c r="O135" s="91" t="e">
        <f t="shared" si="13"/>
        <v>#DIV/0!</v>
      </c>
    </row>
    <row r="136" spans="1:15">
      <c r="C136" s="258" t="s">
        <v>946</v>
      </c>
      <c r="D136" s="91">
        <v>4.1444000000000001</v>
      </c>
      <c r="E136" s="91">
        <v>1</v>
      </c>
      <c r="H136" s="91">
        <v>13.9</v>
      </c>
      <c r="I136" s="91">
        <v>11.3</v>
      </c>
      <c r="J136" s="91">
        <f t="shared" si="11"/>
        <v>1.9615617225358799</v>
      </c>
      <c r="M136" s="91" t="e">
        <f t="shared" si="12"/>
        <v>#DIV/0!</v>
      </c>
      <c r="O136" s="91" t="e">
        <f t="shared" si="13"/>
        <v>#DIV/0!</v>
      </c>
    </row>
    <row r="137" spans="1:15">
      <c r="C137" s="258"/>
      <c r="E137" s="91">
        <v>1</v>
      </c>
      <c r="I137" s="91">
        <v>11.3</v>
      </c>
      <c r="J137" s="91" t="e">
        <f t="shared" si="11"/>
        <v>#DIV/0!</v>
      </c>
      <c r="M137" s="91" t="e">
        <f t="shared" si="12"/>
        <v>#DIV/0!</v>
      </c>
      <c r="O137" s="91" t="e">
        <f t="shared" si="13"/>
        <v>#DIV/0!</v>
      </c>
    </row>
    <row r="138" spans="1:15">
      <c r="C138" s="258" t="s">
        <v>947</v>
      </c>
      <c r="D138" s="91">
        <v>4.1426999999999996</v>
      </c>
      <c r="E138" s="91">
        <v>1</v>
      </c>
      <c r="H138" s="91">
        <v>14</v>
      </c>
      <c r="I138" s="91">
        <v>11.3</v>
      </c>
      <c r="J138" s="91">
        <f t="shared" si="11"/>
        <v>1.9483497649910899</v>
      </c>
      <c r="M138" s="91" t="e">
        <f t="shared" si="12"/>
        <v>#DIV/0!</v>
      </c>
      <c r="O138" s="91" t="e">
        <f t="shared" si="13"/>
        <v>#DIV/0!</v>
      </c>
    </row>
    <row r="139" spans="1:15">
      <c r="C139" s="258"/>
      <c r="E139" s="91">
        <v>1</v>
      </c>
      <c r="I139" s="91">
        <v>11.3</v>
      </c>
      <c r="J139" s="91" t="e">
        <f t="shared" si="11"/>
        <v>#DIV/0!</v>
      </c>
      <c r="M139" s="91" t="e">
        <f t="shared" si="12"/>
        <v>#DIV/0!</v>
      </c>
      <c r="O139" s="91" t="e">
        <f t="shared" si="13"/>
        <v>#DIV/0!</v>
      </c>
    </row>
    <row r="140" spans="1:15">
      <c r="C140" s="258" t="s">
        <v>1042</v>
      </c>
      <c r="D140" s="91">
        <v>2.7044000000000001</v>
      </c>
      <c r="E140" s="91">
        <v>1</v>
      </c>
      <c r="H140" s="91">
        <v>10</v>
      </c>
      <c r="I140" s="91">
        <v>11.3</v>
      </c>
      <c r="J140" s="91">
        <f>I140*25*E140/(D140*H140)</f>
        <v>10.445939949711599</v>
      </c>
      <c r="M140" s="91" t="e">
        <f t="shared" si="12"/>
        <v>#DIV/0!</v>
      </c>
      <c r="O140" s="91" t="e">
        <f t="shared" si="13"/>
        <v>#DIV/0!</v>
      </c>
    </row>
    <row r="141" spans="1:15">
      <c r="C141" s="258"/>
      <c r="I141" s="91">
        <v>11.3</v>
      </c>
      <c r="J141" s="91" t="e">
        <f t="shared" si="11"/>
        <v>#DIV/0!</v>
      </c>
      <c r="M141" s="91" t="e">
        <f t="shared" si="12"/>
        <v>#DIV/0!</v>
      </c>
      <c r="O141" s="91" t="e">
        <f t="shared" si="13"/>
        <v>#DIV/0!</v>
      </c>
    </row>
    <row r="142" spans="1:15">
      <c r="A142" s="91">
        <v>11.14</v>
      </c>
      <c r="C142" s="258" t="s">
        <v>1043</v>
      </c>
      <c r="D142" s="91">
        <v>2.5432000000000001</v>
      </c>
      <c r="E142" s="91">
        <v>1</v>
      </c>
      <c r="H142" s="91">
        <v>6.9</v>
      </c>
      <c r="I142" s="91">
        <v>10.7</v>
      </c>
      <c r="J142" s="91">
        <f>I142*25*E142/(D142*H142)</f>
        <v>15.243832943547099</v>
      </c>
      <c r="M142" s="91" t="e">
        <f t="shared" si="12"/>
        <v>#DIV/0!</v>
      </c>
      <c r="O142" s="91" t="e">
        <f t="shared" si="13"/>
        <v>#DIV/0!</v>
      </c>
    </row>
    <row r="143" spans="1:15">
      <c r="C143" s="258"/>
      <c r="I143" s="91">
        <v>11.3</v>
      </c>
      <c r="J143" s="91" t="e">
        <f t="shared" si="11"/>
        <v>#DIV/0!</v>
      </c>
      <c r="M143" s="91" t="e">
        <f t="shared" si="12"/>
        <v>#DIV/0!</v>
      </c>
      <c r="O143" s="91" t="e">
        <f t="shared" si="13"/>
        <v>#DIV/0!</v>
      </c>
    </row>
    <row r="144" spans="1:15">
      <c r="A144" s="91">
        <v>11.16</v>
      </c>
      <c r="C144" s="258" t="s">
        <v>948</v>
      </c>
      <c r="D144" s="91">
        <v>4.0327000000000002</v>
      </c>
      <c r="E144" s="91">
        <v>1</v>
      </c>
      <c r="H144" s="91">
        <v>12.2</v>
      </c>
      <c r="I144" s="91">
        <v>10.7</v>
      </c>
      <c r="J144" s="91">
        <f t="shared" si="11"/>
        <v>2.1748436043540802</v>
      </c>
      <c r="M144" s="91" t="e">
        <f t="shared" si="12"/>
        <v>#DIV/0!</v>
      </c>
      <c r="O144" s="91" t="e">
        <f t="shared" si="13"/>
        <v>#DIV/0!</v>
      </c>
    </row>
    <row r="145" spans="1:15">
      <c r="C145" s="258"/>
      <c r="I145" s="91">
        <v>10.7</v>
      </c>
      <c r="J145" s="91" t="e">
        <f t="shared" si="11"/>
        <v>#DIV/0!</v>
      </c>
      <c r="M145" s="91" t="e">
        <f t="shared" si="12"/>
        <v>#DIV/0!</v>
      </c>
      <c r="O145" s="91" t="e">
        <f t="shared" si="13"/>
        <v>#DIV/0!</v>
      </c>
    </row>
    <row r="146" spans="1:15">
      <c r="C146" s="258" t="s">
        <v>1044</v>
      </c>
      <c r="D146" s="91">
        <v>2.5297999999999998</v>
      </c>
      <c r="E146" s="91">
        <v>2.5</v>
      </c>
      <c r="H146" s="91">
        <v>7.8</v>
      </c>
      <c r="I146" s="91">
        <v>10.7</v>
      </c>
      <c r="J146" s="91">
        <f t="shared" si="11"/>
        <v>13.5563569431859</v>
      </c>
      <c r="M146" s="91" t="e">
        <f t="shared" si="12"/>
        <v>#DIV/0!</v>
      </c>
      <c r="O146" s="91" t="e">
        <f t="shared" si="13"/>
        <v>#DIV/0!</v>
      </c>
    </row>
    <row r="147" spans="1:15">
      <c r="C147" s="258"/>
      <c r="I147" s="91">
        <v>10.7</v>
      </c>
      <c r="J147" s="91" t="e">
        <f t="shared" si="11"/>
        <v>#DIV/0!</v>
      </c>
      <c r="M147" s="91" t="e">
        <f t="shared" si="12"/>
        <v>#DIV/0!</v>
      </c>
      <c r="O147" s="91" t="e">
        <f t="shared" si="13"/>
        <v>#DIV/0!</v>
      </c>
    </row>
    <row r="148" spans="1:15">
      <c r="A148" s="91">
        <v>11.26</v>
      </c>
      <c r="C148" s="258" t="s">
        <v>949</v>
      </c>
      <c r="D148" s="91">
        <v>4.2751999999999999</v>
      </c>
      <c r="E148" s="91">
        <v>1</v>
      </c>
      <c r="H148" s="91">
        <v>13.8</v>
      </c>
      <c r="I148" s="91">
        <v>11.4</v>
      </c>
      <c r="J148" s="91">
        <f t="shared" si="11"/>
        <v>1.93227675084613</v>
      </c>
      <c r="M148" s="91" t="e">
        <f t="shared" si="12"/>
        <v>#DIV/0!</v>
      </c>
      <c r="O148" s="91" t="e">
        <f t="shared" si="13"/>
        <v>#DIV/0!</v>
      </c>
    </row>
    <row r="149" spans="1:15">
      <c r="C149" s="258"/>
      <c r="J149" s="91" t="e">
        <f t="shared" si="11"/>
        <v>#DIV/0!</v>
      </c>
      <c r="M149" s="91" t="e">
        <f t="shared" si="12"/>
        <v>#DIV/0!</v>
      </c>
      <c r="O149" s="91" t="e">
        <f t="shared" si="13"/>
        <v>#DIV/0!</v>
      </c>
    </row>
    <row r="150" spans="1:15">
      <c r="A150" s="91">
        <v>12.2</v>
      </c>
      <c r="C150" s="258" t="s">
        <v>950</v>
      </c>
      <c r="D150" s="91">
        <v>4.0083000000000002</v>
      </c>
      <c r="E150" s="91">
        <v>1</v>
      </c>
      <c r="H150" s="91">
        <v>12.15</v>
      </c>
      <c r="I150" s="91">
        <v>11.3</v>
      </c>
      <c r="J150" s="91">
        <f t="shared" si="11"/>
        <v>2.3202882824723101</v>
      </c>
      <c r="M150" s="91" t="e">
        <f t="shared" si="12"/>
        <v>#DIV/0!</v>
      </c>
      <c r="O150" s="91" t="e">
        <f t="shared" si="13"/>
        <v>#DIV/0!</v>
      </c>
    </row>
    <row r="151" spans="1:15">
      <c r="C151" s="258"/>
      <c r="J151" s="91" t="e">
        <f t="shared" si="11"/>
        <v>#DIV/0!</v>
      </c>
      <c r="M151" s="91" t="e">
        <f t="shared" si="12"/>
        <v>#DIV/0!</v>
      </c>
      <c r="O151" s="91" t="e">
        <f t="shared" si="13"/>
        <v>#DIV/0!</v>
      </c>
    </row>
    <row r="152" spans="1:15">
      <c r="C152" s="258" t="s">
        <v>951</v>
      </c>
      <c r="D152" s="91">
        <v>4.2541000000000002</v>
      </c>
      <c r="E152" s="91">
        <v>1</v>
      </c>
      <c r="H152" s="91">
        <v>12.9</v>
      </c>
      <c r="I152" s="91">
        <v>11.3</v>
      </c>
      <c r="J152" s="91">
        <f t="shared" si="11"/>
        <v>2.0591170688231601</v>
      </c>
      <c r="M152" s="91" t="e">
        <f t="shared" si="12"/>
        <v>#DIV/0!</v>
      </c>
      <c r="O152" s="91" t="e">
        <f t="shared" si="13"/>
        <v>#DIV/0!</v>
      </c>
    </row>
    <row r="153" spans="1:15">
      <c r="C153" s="258"/>
      <c r="J153" s="91" t="e">
        <f t="shared" si="11"/>
        <v>#DIV/0!</v>
      </c>
      <c r="M153" s="91" t="e">
        <f t="shared" si="12"/>
        <v>#DIV/0!</v>
      </c>
      <c r="O153" s="91" t="e">
        <f t="shared" si="13"/>
        <v>#DIV/0!</v>
      </c>
    </row>
    <row r="154" spans="1:15">
      <c r="C154" s="258" t="s">
        <v>952</v>
      </c>
      <c r="D154" s="91">
        <v>4.2354000000000003</v>
      </c>
      <c r="E154" s="91">
        <v>1</v>
      </c>
      <c r="H154" s="91">
        <v>11.6</v>
      </c>
      <c r="I154" s="91">
        <v>11</v>
      </c>
      <c r="J154" s="91">
        <f t="shared" si="11"/>
        <v>2.2389287011119698</v>
      </c>
      <c r="M154" s="91" t="e">
        <f t="shared" si="12"/>
        <v>#DIV/0!</v>
      </c>
      <c r="O154" s="91" t="e">
        <f t="shared" si="13"/>
        <v>#DIV/0!</v>
      </c>
    </row>
    <row r="155" spans="1:15">
      <c r="C155" s="258"/>
      <c r="J155" s="91" t="e">
        <f t="shared" si="11"/>
        <v>#DIV/0!</v>
      </c>
      <c r="M155" s="91" t="e">
        <f t="shared" si="12"/>
        <v>#DIV/0!</v>
      </c>
      <c r="O155" s="91" t="e">
        <f t="shared" si="13"/>
        <v>#DIV/0!</v>
      </c>
    </row>
    <row r="156" spans="1:15">
      <c r="A156" s="91">
        <v>12.7</v>
      </c>
      <c r="C156" s="258" t="s">
        <v>953</v>
      </c>
      <c r="D156" s="91">
        <v>4.4782000000000002</v>
      </c>
      <c r="E156" s="91">
        <v>1</v>
      </c>
      <c r="H156" s="91">
        <v>13.4</v>
      </c>
      <c r="I156" s="91">
        <v>11.3</v>
      </c>
      <c r="J156" s="91">
        <f t="shared" si="11"/>
        <v>1.88308602136919</v>
      </c>
      <c r="M156" s="91" t="e">
        <f t="shared" si="12"/>
        <v>#DIV/0!</v>
      </c>
      <c r="O156" s="91" t="e">
        <f t="shared" si="13"/>
        <v>#DIV/0!</v>
      </c>
    </row>
    <row r="157" spans="1:15">
      <c r="C157" s="258"/>
      <c r="J157" s="91" t="e">
        <f t="shared" si="11"/>
        <v>#DIV/0!</v>
      </c>
      <c r="M157" s="91" t="e">
        <f t="shared" si="12"/>
        <v>#DIV/0!</v>
      </c>
      <c r="O157" s="91" t="e">
        <f t="shared" si="13"/>
        <v>#DIV/0!</v>
      </c>
    </row>
    <row r="158" spans="1:15">
      <c r="A158" s="91">
        <v>12.18</v>
      </c>
      <c r="C158" s="91" t="s">
        <v>954</v>
      </c>
      <c r="D158" s="91">
        <v>4.1867999999999999</v>
      </c>
      <c r="E158" s="91">
        <v>1</v>
      </c>
      <c r="H158" s="91">
        <v>11.9</v>
      </c>
      <c r="I158" s="91">
        <v>11.3</v>
      </c>
      <c r="J158" s="91">
        <f t="shared" si="11"/>
        <v>2.2680324637737002</v>
      </c>
      <c r="M158" s="91" t="e">
        <f t="shared" si="12"/>
        <v>#DIV/0!</v>
      </c>
      <c r="O158" s="91" t="e">
        <f t="shared" si="13"/>
        <v>#DIV/0!</v>
      </c>
    </row>
    <row r="159" spans="1:15">
      <c r="J159" s="91" t="e">
        <f t="shared" si="11"/>
        <v>#DIV/0!</v>
      </c>
      <c r="M159" s="91" t="e">
        <f t="shared" si="12"/>
        <v>#DIV/0!</v>
      </c>
      <c r="O159" s="91" t="e">
        <f t="shared" si="13"/>
        <v>#DIV/0!</v>
      </c>
    </row>
    <row r="160" spans="1:15">
      <c r="A160" s="91">
        <v>12.18</v>
      </c>
      <c r="C160" s="91" t="s">
        <v>1045</v>
      </c>
      <c r="D160" s="91">
        <v>2.5609999999999999</v>
      </c>
      <c r="E160" s="91">
        <v>1</v>
      </c>
      <c r="I160" s="91">
        <v>11.15</v>
      </c>
      <c r="J160" s="91" t="e">
        <f t="shared" si="11"/>
        <v>#DIV/0!</v>
      </c>
      <c r="M160" s="91" t="e">
        <f t="shared" si="12"/>
        <v>#DIV/0!</v>
      </c>
      <c r="O160" s="91" t="e">
        <f t="shared" si="13"/>
        <v>#DIV/0!</v>
      </c>
    </row>
    <row r="161" spans="1:15">
      <c r="J161" s="91" t="e">
        <f t="shared" si="11"/>
        <v>#DIV/0!</v>
      </c>
      <c r="M161" s="91" t="e">
        <f t="shared" si="12"/>
        <v>#DIV/0!</v>
      </c>
      <c r="O161" s="91" t="e">
        <f t="shared" si="13"/>
        <v>#DIV/0!</v>
      </c>
    </row>
    <row r="162" spans="1:15">
      <c r="A162" s="91">
        <v>12.3</v>
      </c>
      <c r="C162" s="91" t="s">
        <v>955</v>
      </c>
      <c r="D162" s="91">
        <v>4.2159000000000004</v>
      </c>
      <c r="E162" s="91">
        <v>1</v>
      </c>
      <c r="H162" s="91">
        <v>12.8</v>
      </c>
      <c r="I162" s="91">
        <v>11</v>
      </c>
      <c r="J162" s="91">
        <f t="shared" si="11"/>
        <v>2.0384140990061401</v>
      </c>
      <c r="M162" s="91" t="e">
        <f t="shared" si="12"/>
        <v>#DIV/0!</v>
      </c>
      <c r="O162" s="91" t="e">
        <f t="shared" si="13"/>
        <v>#DIV/0!</v>
      </c>
    </row>
    <row r="163" spans="1:15">
      <c r="J163" s="91" t="e">
        <f t="shared" si="11"/>
        <v>#DIV/0!</v>
      </c>
      <c r="M163" s="91" t="e">
        <f t="shared" si="12"/>
        <v>#DIV/0!</v>
      </c>
      <c r="O163" s="91" t="e">
        <f t="shared" si="13"/>
        <v>#DIV/0!</v>
      </c>
    </row>
    <row r="164" spans="1:15">
      <c r="C164" s="91" t="s">
        <v>1046</v>
      </c>
      <c r="D164" s="91">
        <v>2.6265000000000001</v>
      </c>
      <c r="E164" s="91">
        <v>1</v>
      </c>
      <c r="H164" s="91">
        <v>19.5</v>
      </c>
      <c r="I164" s="91">
        <v>11</v>
      </c>
      <c r="J164" s="91">
        <f t="shared" si="11"/>
        <v>2.1477348718924998</v>
      </c>
      <c r="M164" s="91" t="e">
        <f t="shared" si="12"/>
        <v>#DIV/0!</v>
      </c>
      <c r="O164" s="91" t="e">
        <f t="shared" si="13"/>
        <v>#DIV/0!</v>
      </c>
    </row>
    <row r="165" spans="1:15">
      <c r="J165" s="91" t="e">
        <f t="shared" si="11"/>
        <v>#DIV/0!</v>
      </c>
      <c r="M165" s="91" t="e">
        <f t="shared" si="12"/>
        <v>#DIV/0!</v>
      </c>
      <c r="O165" s="91" t="e">
        <f t="shared" si="13"/>
        <v>#DIV/0!</v>
      </c>
    </row>
    <row r="166" spans="1:15">
      <c r="A166" s="91">
        <v>1.6</v>
      </c>
      <c r="C166" s="91" t="s">
        <v>956</v>
      </c>
      <c r="D166" s="91">
        <v>4.2434000000000003</v>
      </c>
      <c r="E166" s="91">
        <v>1</v>
      </c>
      <c r="H166" s="91">
        <v>12</v>
      </c>
      <c r="I166" s="91">
        <v>11.1</v>
      </c>
      <c r="J166" s="91">
        <f t="shared" si="11"/>
        <v>2.1798557760286599</v>
      </c>
      <c r="M166" s="91" t="e">
        <f t="shared" si="12"/>
        <v>#DIV/0!</v>
      </c>
      <c r="O166" s="91" t="e">
        <f t="shared" si="13"/>
        <v>#DIV/0!</v>
      </c>
    </row>
    <row r="167" spans="1:15">
      <c r="M167" s="91" t="e">
        <f t="shared" si="12"/>
        <v>#DIV/0!</v>
      </c>
      <c r="O167" s="91" t="e">
        <f t="shared" si="13"/>
        <v>#DIV/0!</v>
      </c>
    </row>
    <row r="168" spans="1:15">
      <c r="A168" s="91" t="s">
        <v>430</v>
      </c>
      <c r="C168" s="91" t="s">
        <v>1047</v>
      </c>
      <c r="D168" s="91">
        <v>2.5154000000000001</v>
      </c>
      <c r="E168" s="91">
        <v>1</v>
      </c>
      <c r="H168" s="91">
        <v>0.6</v>
      </c>
      <c r="I168" s="91">
        <v>11.1</v>
      </c>
      <c r="J168" s="91">
        <f>(I168-H168)*10*E168/D168/10/10</f>
        <v>0.417428639580186</v>
      </c>
      <c r="M168" s="91" t="e">
        <f t="shared" si="12"/>
        <v>#DIV/0!</v>
      </c>
      <c r="O168" s="91" t="e">
        <f t="shared" si="13"/>
        <v>#DIV/0!</v>
      </c>
    </row>
    <row r="169" spans="1:15">
      <c r="J169" s="91" t="e">
        <f t="shared" ref="J169:J232" si="17">I169*10*E169/(D169*H169)</f>
        <v>#DIV/0!</v>
      </c>
      <c r="M169" s="91" t="e">
        <f t="shared" si="12"/>
        <v>#DIV/0!</v>
      </c>
      <c r="O169" s="91" t="e">
        <f t="shared" si="13"/>
        <v>#DIV/0!</v>
      </c>
    </row>
    <row r="170" spans="1:15">
      <c r="A170" s="91">
        <v>1.9</v>
      </c>
      <c r="C170" s="91" t="s">
        <v>1048</v>
      </c>
      <c r="D170" s="91">
        <v>2.5137</v>
      </c>
      <c r="E170" s="91">
        <v>2</v>
      </c>
      <c r="H170" s="91">
        <v>4.8499999999999996</v>
      </c>
      <c r="I170" s="91">
        <v>11.05</v>
      </c>
      <c r="J170" s="91">
        <f t="shared" si="17"/>
        <v>18.127465612156701</v>
      </c>
      <c r="M170" s="91" t="e">
        <f t="shared" si="12"/>
        <v>#DIV/0!</v>
      </c>
      <c r="O170" s="91" t="e">
        <f t="shared" si="13"/>
        <v>#DIV/0!</v>
      </c>
    </row>
    <row r="171" spans="1:15">
      <c r="C171" s="91" t="s">
        <v>1049</v>
      </c>
      <c r="D171" s="91">
        <v>2.5415999999999999</v>
      </c>
      <c r="E171" s="91">
        <v>2</v>
      </c>
      <c r="H171" s="91">
        <v>6.3</v>
      </c>
      <c r="I171" s="91">
        <v>11.05</v>
      </c>
      <c r="J171" s="91">
        <f t="shared" si="17"/>
        <v>13.8020794300303</v>
      </c>
      <c r="M171" s="91" t="e">
        <f t="shared" si="12"/>
        <v>#DIV/0!</v>
      </c>
      <c r="O171" s="91" t="e">
        <f t="shared" si="13"/>
        <v>#DIV/0!</v>
      </c>
    </row>
    <row r="172" spans="1:15">
      <c r="C172" s="91" t="s">
        <v>1050</v>
      </c>
      <c r="D172" s="91">
        <v>2.5093000000000001</v>
      </c>
      <c r="E172" s="91">
        <v>2</v>
      </c>
      <c r="H172" s="91">
        <v>7.6</v>
      </c>
      <c r="I172" s="91">
        <v>11.05</v>
      </c>
      <c r="J172" s="91">
        <f t="shared" si="17"/>
        <v>11.588469839565199</v>
      </c>
      <c r="M172" s="91" t="e">
        <f t="shared" si="12"/>
        <v>#DIV/0!</v>
      </c>
      <c r="O172" s="91" t="e">
        <f t="shared" si="13"/>
        <v>#DIV/0!</v>
      </c>
    </row>
    <row r="173" spans="1:15">
      <c r="C173" s="91" t="s">
        <v>1051</v>
      </c>
      <c r="D173" s="91">
        <v>2.5038999999999998</v>
      </c>
      <c r="E173" s="91">
        <v>2</v>
      </c>
      <c r="H173" s="91">
        <v>5.5</v>
      </c>
      <c r="I173" s="91">
        <v>11.05</v>
      </c>
      <c r="J173" s="91">
        <f t="shared" si="17"/>
        <v>16.0476928718472</v>
      </c>
      <c r="M173" s="91" t="e">
        <f t="shared" si="12"/>
        <v>#DIV/0!</v>
      </c>
      <c r="O173" s="91" t="e">
        <f t="shared" si="13"/>
        <v>#DIV/0!</v>
      </c>
    </row>
    <row r="174" spans="1:15">
      <c r="C174" s="91" t="s">
        <v>1052</v>
      </c>
      <c r="D174" s="91">
        <v>4.4000000000000004</v>
      </c>
      <c r="E174" s="91">
        <v>1</v>
      </c>
      <c r="H174" s="91">
        <v>4.0999999999999996</v>
      </c>
      <c r="I174" s="91">
        <v>11.1</v>
      </c>
      <c r="J174" s="91">
        <f>(I174-H174)*100*E174/D174/10/1000*100</f>
        <v>1.5909090909090899</v>
      </c>
      <c r="M174" s="91" t="e">
        <f t="shared" si="12"/>
        <v>#DIV/0!</v>
      </c>
      <c r="O174" s="91" t="e">
        <f t="shared" si="13"/>
        <v>#DIV/0!</v>
      </c>
    </row>
    <row r="175" spans="1:15">
      <c r="A175" s="91">
        <v>1.18</v>
      </c>
      <c r="C175" s="91" t="s">
        <v>958</v>
      </c>
      <c r="D175" s="91">
        <v>4.0308999999999999</v>
      </c>
      <c r="E175" s="91">
        <v>1</v>
      </c>
      <c r="H175" s="91">
        <v>12.05</v>
      </c>
      <c r="I175" s="91">
        <v>11.1</v>
      </c>
      <c r="J175" s="91">
        <f t="shared" si="17"/>
        <v>2.2852510003377402</v>
      </c>
      <c r="M175" s="91" t="e">
        <f t="shared" si="12"/>
        <v>#DIV/0!</v>
      </c>
      <c r="O175" s="91" t="e">
        <f t="shared" si="13"/>
        <v>#DIV/0!</v>
      </c>
    </row>
    <row r="176" spans="1:15">
      <c r="C176" s="91" t="s">
        <v>959</v>
      </c>
      <c r="D176" s="91">
        <v>4.1275000000000004</v>
      </c>
      <c r="E176" s="91">
        <v>1</v>
      </c>
      <c r="H176" s="91">
        <v>13.6</v>
      </c>
      <c r="I176" s="91">
        <v>11.1</v>
      </c>
      <c r="J176" s="91">
        <f t="shared" si="17"/>
        <v>1.9774111946413899</v>
      </c>
      <c r="M176" s="91" t="e">
        <f t="shared" ref="M176:M239" si="18">I176*K176/D176/L176*50</f>
        <v>#DIV/0!</v>
      </c>
      <c r="O176" s="91" t="e">
        <f t="shared" ref="O176:O239" si="19">M176-J176</f>
        <v>#DIV/0!</v>
      </c>
    </row>
    <row r="177" spans="1:15">
      <c r="A177" s="91">
        <v>2.14</v>
      </c>
      <c r="C177" s="91" t="s">
        <v>960</v>
      </c>
      <c r="D177" s="91">
        <v>4.3605</v>
      </c>
      <c r="E177" s="91">
        <v>1</v>
      </c>
      <c r="H177" s="91">
        <v>12.4</v>
      </c>
      <c r="I177" s="91">
        <v>11.1</v>
      </c>
      <c r="J177" s="91">
        <f t="shared" si="17"/>
        <v>2.0528868027120302</v>
      </c>
      <c r="M177" s="91" t="e">
        <f t="shared" si="18"/>
        <v>#DIV/0!</v>
      </c>
      <c r="O177" s="91" t="e">
        <f t="shared" si="19"/>
        <v>#DIV/0!</v>
      </c>
    </row>
    <row r="178" spans="1:15">
      <c r="D178" s="91">
        <v>4.0225999999999997</v>
      </c>
      <c r="E178" s="91">
        <v>1</v>
      </c>
      <c r="H178" s="91">
        <v>13.4</v>
      </c>
      <c r="I178" s="91">
        <v>11.1</v>
      </c>
      <c r="J178" s="91">
        <f t="shared" si="17"/>
        <v>2.0592606994362499</v>
      </c>
      <c r="M178" s="91" t="e">
        <f t="shared" si="18"/>
        <v>#DIV/0!</v>
      </c>
      <c r="O178" s="91" t="e">
        <f t="shared" si="19"/>
        <v>#DIV/0!</v>
      </c>
    </row>
    <row r="179" spans="1:15">
      <c r="C179" s="91" t="s">
        <v>1053</v>
      </c>
      <c r="D179" s="91">
        <v>2.573</v>
      </c>
      <c r="E179" s="91">
        <v>2</v>
      </c>
      <c r="H179" s="91">
        <v>6.95</v>
      </c>
      <c r="I179" s="91">
        <v>11.1</v>
      </c>
      <c r="J179" s="91">
        <f t="shared" si="17"/>
        <v>12.414475726065101</v>
      </c>
      <c r="M179" s="91" t="e">
        <f t="shared" si="18"/>
        <v>#DIV/0!</v>
      </c>
      <c r="O179" s="91" t="e">
        <f t="shared" si="19"/>
        <v>#DIV/0!</v>
      </c>
    </row>
    <row r="180" spans="1:15">
      <c r="C180" s="91" t="s">
        <v>1054</v>
      </c>
      <c r="D180" s="91">
        <v>2.5009999999999999</v>
      </c>
      <c r="E180" s="91">
        <v>1</v>
      </c>
      <c r="H180" s="91">
        <v>9.5</v>
      </c>
      <c r="I180" s="91">
        <v>11.1</v>
      </c>
      <c r="J180" s="91">
        <f>(I168-H168)*10*E168/D168/10/10</f>
        <v>0.417428639580186</v>
      </c>
      <c r="M180" s="91" t="e">
        <f t="shared" si="18"/>
        <v>#DIV/0!</v>
      </c>
      <c r="O180" s="91" t="e">
        <f t="shared" si="19"/>
        <v>#DIV/0!</v>
      </c>
    </row>
    <row r="181" spans="1:15">
      <c r="A181" s="91">
        <v>3.26</v>
      </c>
      <c r="C181" s="91" t="s">
        <v>1055</v>
      </c>
      <c r="D181" s="91">
        <v>2.5001000000000002</v>
      </c>
      <c r="E181" s="91">
        <v>1</v>
      </c>
      <c r="H181" s="91">
        <v>12.2</v>
      </c>
      <c r="I181" s="91">
        <v>11</v>
      </c>
      <c r="J181" s="91">
        <f>I181*25*E181/(D181*H181)</f>
        <v>9.0160328013108995</v>
      </c>
      <c r="M181" s="91" t="e">
        <f t="shared" si="18"/>
        <v>#DIV/0!</v>
      </c>
      <c r="O181" s="91" t="e">
        <f t="shared" si="19"/>
        <v>#DIV/0!</v>
      </c>
    </row>
    <row r="182" spans="1:15">
      <c r="A182" s="91" t="s">
        <v>430</v>
      </c>
      <c r="C182" s="91" t="s">
        <v>1056</v>
      </c>
      <c r="D182" s="91">
        <v>2.5053999999999998</v>
      </c>
      <c r="E182" s="91">
        <v>1</v>
      </c>
      <c r="H182" s="91">
        <v>8.3000000000000007</v>
      </c>
      <c r="I182" s="91">
        <v>11</v>
      </c>
      <c r="J182" s="91">
        <f>(I182-H182)*100*E182/D182/10/1000*250</f>
        <v>2.6941805699688701</v>
      </c>
      <c r="M182" s="91" t="e">
        <f t="shared" si="18"/>
        <v>#DIV/0!</v>
      </c>
      <c r="O182" s="91" t="e">
        <f t="shared" si="19"/>
        <v>#DIV/0!</v>
      </c>
    </row>
    <row r="183" spans="1:15">
      <c r="A183" s="91">
        <v>3.28</v>
      </c>
      <c r="C183" s="91" t="s">
        <v>962</v>
      </c>
      <c r="D183" s="91">
        <v>4.0083000000000002</v>
      </c>
      <c r="E183" s="91">
        <v>1</v>
      </c>
      <c r="H183" s="91">
        <v>12.6</v>
      </c>
      <c r="I183" s="91">
        <v>11.2</v>
      </c>
      <c r="J183" s="91">
        <f t="shared" si="17"/>
        <v>2.2176206593540599</v>
      </c>
      <c r="M183" s="91" t="e">
        <f t="shared" si="18"/>
        <v>#DIV/0!</v>
      </c>
      <c r="O183" s="91" t="e">
        <f t="shared" si="19"/>
        <v>#DIV/0!</v>
      </c>
    </row>
    <row r="184" spans="1:15">
      <c r="A184" s="91">
        <v>4.2</v>
      </c>
      <c r="C184" s="91" t="s">
        <v>1057</v>
      </c>
      <c r="D184" s="91">
        <v>2.5013999999999998</v>
      </c>
      <c r="E184" s="91">
        <v>1</v>
      </c>
      <c r="H184" s="91">
        <v>9.5</v>
      </c>
      <c r="I184" s="91">
        <v>11</v>
      </c>
      <c r="J184" s="91">
        <f>I184*25*E184/(D184*H184)</f>
        <v>11.5724667870203</v>
      </c>
      <c r="M184" s="91" t="e">
        <f t="shared" si="18"/>
        <v>#DIV/0!</v>
      </c>
      <c r="O184" s="91" t="e">
        <f t="shared" si="19"/>
        <v>#DIV/0!</v>
      </c>
    </row>
    <row r="185" spans="1:15">
      <c r="C185" s="91" t="s">
        <v>1058</v>
      </c>
      <c r="D185" s="91">
        <v>3.1383999999999999</v>
      </c>
      <c r="E185" s="91">
        <v>1</v>
      </c>
      <c r="H185" s="91">
        <v>9.1</v>
      </c>
      <c r="I185" s="91">
        <v>11</v>
      </c>
      <c r="J185" s="91">
        <f t="shared" ref="J185:J188" si="20">I185*25*E185/(D185*H185)</f>
        <v>9.6290403453288995</v>
      </c>
      <c r="M185" s="91" t="e">
        <f t="shared" si="18"/>
        <v>#DIV/0!</v>
      </c>
      <c r="O185" s="91" t="e">
        <f t="shared" si="19"/>
        <v>#DIV/0!</v>
      </c>
    </row>
    <row r="186" spans="1:15">
      <c r="C186" s="91" t="s">
        <v>1059</v>
      </c>
      <c r="D186" s="91">
        <v>2.5162</v>
      </c>
      <c r="E186" s="91">
        <v>1</v>
      </c>
      <c r="H186" s="91">
        <v>11.4</v>
      </c>
      <c r="I186" s="91">
        <v>11</v>
      </c>
      <c r="J186" s="91">
        <f t="shared" si="20"/>
        <v>9.5869990531531109</v>
      </c>
      <c r="M186" s="91" t="e">
        <f t="shared" si="18"/>
        <v>#DIV/0!</v>
      </c>
      <c r="O186" s="91" t="e">
        <f t="shared" si="19"/>
        <v>#DIV/0!</v>
      </c>
    </row>
    <row r="187" spans="1:15">
      <c r="C187" s="91" t="s">
        <v>1060</v>
      </c>
      <c r="D187" s="91">
        <v>2.5272000000000001</v>
      </c>
      <c r="E187" s="91">
        <v>1</v>
      </c>
      <c r="H187" s="91">
        <v>14.3</v>
      </c>
      <c r="I187" s="91">
        <v>11</v>
      </c>
      <c r="J187" s="91">
        <f t="shared" si="20"/>
        <v>7.6095161565247</v>
      </c>
      <c r="M187" s="91" t="e">
        <f t="shared" si="18"/>
        <v>#DIV/0!</v>
      </c>
      <c r="O187" s="91" t="e">
        <f t="shared" si="19"/>
        <v>#DIV/0!</v>
      </c>
    </row>
    <row r="188" spans="1:15">
      <c r="C188" s="91" t="s">
        <v>1061</v>
      </c>
      <c r="D188" s="91">
        <v>2.5022000000000002</v>
      </c>
      <c r="E188" s="91">
        <v>1</v>
      </c>
      <c r="H188" s="91">
        <v>12.1</v>
      </c>
      <c r="I188" s="91">
        <v>11</v>
      </c>
      <c r="J188" s="91">
        <f t="shared" si="20"/>
        <v>9.0829161247193397</v>
      </c>
      <c r="M188" s="91" t="e">
        <f t="shared" si="18"/>
        <v>#DIV/0!</v>
      </c>
      <c r="O188" s="91" t="e">
        <f t="shared" si="19"/>
        <v>#DIV/0!</v>
      </c>
    </row>
    <row r="189" spans="1:15">
      <c r="J189" s="91" t="e">
        <f t="shared" si="17"/>
        <v>#DIV/0!</v>
      </c>
      <c r="M189" s="91" t="e">
        <f t="shared" si="18"/>
        <v>#DIV/0!</v>
      </c>
      <c r="O189" s="91" t="e">
        <f t="shared" si="19"/>
        <v>#DIV/0!</v>
      </c>
    </row>
    <row r="190" spans="1:15">
      <c r="C190" s="91" t="s">
        <v>1057</v>
      </c>
      <c r="D190" s="91">
        <v>2.5013999999999998</v>
      </c>
      <c r="E190" s="91">
        <v>1</v>
      </c>
      <c r="H190" s="91">
        <v>9.5</v>
      </c>
      <c r="I190" s="91">
        <v>11</v>
      </c>
      <c r="J190" s="91">
        <f>I190*25*E190/(D190*H190)</f>
        <v>11.5724667870203</v>
      </c>
      <c r="M190" s="91" t="e">
        <f t="shared" si="18"/>
        <v>#DIV/0!</v>
      </c>
      <c r="O190" s="91" t="e">
        <f t="shared" si="19"/>
        <v>#DIV/0!</v>
      </c>
    </row>
    <row r="191" spans="1:15">
      <c r="D191" s="91">
        <v>2.5154000000000001</v>
      </c>
      <c r="E191" s="91">
        <v>1</v>
      </c>
      <c r="H191" s="91">
        <v>9.5</v>
      </c>
      <c r="I191" s="91">
        <v>11</v>
      </c>
      <c r="J191" s="91">
        <f t="shared" ref="J191:J194" si="21">I191*25*E191/(D191*H191)</f>
        <v>11.508057732787099</v>
      </c>
      <c r="M191" s="91" t="e">
        <f t="shared" si="18"/>
        <v>#DIV/0!</v>
      </c>
      <c r="O191" s="91" t="e">
        <f t="shared" si="19"/>
        <v>#DIV/0!</v>
      </c>
    </row>
    <row r="192" spans="1:15">
      <c r="C192" s="91" t="s">
        <v>1060</v>
      </c>
      <c r="D192" s="91">
        <v>2.5272000000000001</v>
      </c>
      <c r="E192" s="91">
        <v>1</v>
      </c>
      <c r="H192" s="91">
        <v>14.3</v>
      </c>
      <c r="I192" s="91">
        <v>11</v>
      </c>
      <c r="J192" s="91">
        <f t="shared" si="21"/>
        <v>7.6095161565247</v>
      </c>
      <c r="M192" s="91" t="e">
        <f t="shared" si="18"/>
        <v>#DIV/0!</v>
      </c>
      <c r="O192" s="91" t="e">
        <f t="shared" si="19"/>
        <v>#DIV/0!</v>
      </c>
    </row>
    <row r="193" spans="1:15">
      <c r="D193" s="91">
        <v>2.5388999999999999</v>
      </c>
      <c r="E193" s="91">
        <v>1</v>
      </c>
      <c r="H193" s="91">
        <v>14.3</v>
      </c>
      <c r="I193" s="91">
        <v>11</v>
      </c>
      <c r="J193" s="91">
        <f t="shared" si="21"/>
        <v>7.5744492617941797</v>
      </c>
      <c r="M193" s="91" t="e">
        <f t="shared" si="18"/>
        <v>#DIV/0!</v>
      </c>
      <c r="O193" s="91" t="e">
        <f t="shared" si="19"/>
        <v>#DIV/0!</v>
      </c>
    </row>
    <row r="194" spans="1:15">
      <c r="C194" s="91" t="s">
        <v>834</v>
      </c>
      <c r="D194" s="91">
        <v>2.5169000000000001</v>
      </c>
      <c r="E194" s="91">
        <v>1</v>
      </c>
      <c r="H194" s="91">
        <v>14.3</v>
      </c>
      <c r="I194" s="91">
        <v>11</v>
      </c>
      <c r="J194" s="91">
        <f t="shared" si="21"/>
        <v>7.6406568519882496</v>
      </c>
      <c r="M194" s="91" t="e">
        <f t="shared" si="18"/>
        <v>#DIV/0!</v>
      </c>
      <c r="O194" s="91" t="e">
        <f t="shared" si="19"/>
        <v>#DIV/0!</v>
      </c>
    </row>
    <row r="195" spans="1:15">
      <c r="C195" s="91" t="s">
        <v>963</v>
      </c>
      <c r="D195" s="91">
        <v>4.0000999999999998</v>
      </c>
      <c r="E195" s="91">
        <v>1</v>
      </c>
      <c r="H195" s="91">
        <v>13.1</v>
      </c>
      <c r="I195" s="91">
        <v>11</v>
      </c>
      <c r="J195" s="91">
        <f>I195*10*E195/(D195*H195)</f>
        <v>2.0991841616173299</v>
      </c>
      <c r="M195" s="91" t="e">
        <f t="shared" si="18"/>
        <v>#DIV/0!</v>
      </c>
      <c r="O195" s="91" t="e">
        <f t="shared" si="19"/>
        <v>#DIV/0!</v>
      </c>
    </row>
    <row r="196" spans="1:15">
      <c r="C196" s="91" t="s">
        <v>964</v>
      </c>
      <c r="D196" s="91">
        <v>4.1348000000000003</v>
      </c>
      <c r="E196" s="91">
        <v>1</v>
      </c>
      <c r="H196" s="91">
        <v>12.8</v>
      </c>
      <c r="I196" s="91">
        <v>11</v>
      </c>
      <c r="J196" s="91">
        <f t="shared" si="17"/>
        <v>2.0783955693141101</v>
      </c>
      <c r="M196" s="91" t="e">
        <f t="shared" si="18"/>
        <v>#DIV/0!</v>
      </c>
      <c r="O196" s="91" t="e">
        <f t="shared" si="19"/>
        <v>#DIV/0!</v>
      </c>
    </row>
    <row r="197" spans="1:15">
      <c r="C197" s="91" t="s">
        <v>965</v>
      </c>
      <c r="D197" s="91">
        <v>4.0330000000000004</v>
      </c>
      <c r="E197" s="91">
        <v>1</v>
      </c>
      <c r="H197" s="91">
        <v>11.4</v>
      </c>
      <c r="I197" s="91">
        <v>10.8</v>
      </c>
      <c r="J197" s="91">
        <f t="shared" si="17"/>
        <v>2.34904146058178</v>
      </c>
      <c r="M197" s="91" t="e">
        <f t="shared" si="18"/>
        <v>#DIV/0!</v>
      </c>
      <c r="O197" s="91" t="e">
        <f t="shared" si="19"/>
        <v>#DIV/0!</v>
      </c>
    </row>
    <row r="198" spans="1:15">
      <c r="C198" s="91" t="s">
        <v>966</v>
      </c>
      <c r="D198" s="91">
        <v>4.0099</v>
      </c>
      <c r="E198" s="91">
        <v>1</v>
      </c>
      <c r="H198" s="91">
        <v>12.7</v>
      </c>
      <c r="I198" s="91">
        <v>10.8</v>
      </c>
      <c r="J198" s="91">
        <f t="shared" si="17"/>
        <v>2.1207354317748601</v>
      </c>
      <c r="M198" s="91" t="e">
        <f t="shared" si="18"/>
        <v>#DIV/0!</v>
      </c>
      <c r="O198" s="91" t="e">
        <f t="shared" si="19"/>
        <v>#DIV/0!</v>
      </c>
    </row>
    <row r="199" spans="1:15">
      <c r="C199" s="91" t="s">
        <v>1062</v>
      </c>
      <c r="D199" s="91">
        <v>2.5169999999999999</v>
      </c>
      <c r="E199" s="91">
        <v>1</v>
      </c>
      <c r="H199" s="91">
        <v>13.4</v>
      </c>
      <c r="I199" s="91">
        <v>11.4</v>
      </c>
      <c r="J199" s="91">
        <f>I199*25*E199/(D199*H199)</f>
        <v>8.4500026684219005</v>
      </c>
      <c r="M199" s="91" t="e">
        <f t="shared" si="18"/>
        <v>#DIV/0!</v>
      </c>
      <c r="O199" s="91" t="e">
        <f t="shared" si="19"/>
        <v>#DIV/0!</v>
      </c>
    </row>
    <row r="200" spans="1:15">
      <c r="A200" s="91">
        <v>6.27</v>
      </c>
      <c r="C200" s="91" t="s">
        <v>967</v>
      </c>
      <c r="D200" s="91">
        <v>4.1497000000000002</v>
      </c>
      <c r="E200" s="91">
        <v>1</v>
      </c>
      <c r="H200" s="91">
        <v>12</v>
      </c>
      <c r="I200" s="91">
        <v>10.9</v>
      </c>
      <c r="J200" s="91">
        <f t="shared" si="17"/>
        <v>2.18891325477344</v>
      </c>
      <c r="M200" s="91" t="e">
        <f t="shared" si="18"/>
        <v>#DIV/0!</v>
      </c>
      <c r="O200" s="91" t="e">
        <f t="shared" si="19"/>
        <v>#DIV/0!</v>
      </c>
    </row>
    <row r="201" spans="1:15">
      <c r="A201" s="91">
        <v>7.1</v>
      </c>
      <c r="C201" s="91" t="s">
        <v>1063</v>
      </c>
      <c r="D201" s="91">
        <v>3.1781000000000001</v>
      </c>
      <c r="E201" s="91">
        <v>1</v>
      </c>
      <c r="H201" s="91">
        <v>11.6</v>
      </c>
      <c r="I201" s="91">
        <v>10.8</v>
      </c>
      <c r="J201" s="91">
        <f>I201*25*E201/(D201*H201)</f>
        <v>7.3238293536910497</v>
      </c>
      <c r="M201" s="91" t="e">
        <f t="shared" si="18"/>
        <v>#DIV/0!</v>
      </c>
      <c r="O201" s="91" t="e">
        <f t="shared" si="19"/>
        <v>#DIV/0!</v>
      </c>
    </row>
    <row r="202" spans="1:15">
      <c r="C202" s="91" t="s">
        <v>1064</v>
      </c>
      <c r="D202" s="91">
        <v>2.7492000000000001</v>
      </c>
      <c r="E202" s="91">
        <v>1</v>
      </c>
      <c r="H202" s="91">
        <v>6.55</v>
      </c>
      <c r="I202" s="91">
        <v>10.8</v>
      </c>
      <c r="J202" s="91">
        <f t="shared" ref="J202:J220" si="22">I202*25*E202/(D202*H202)</f>
        <v>14.9939524391829</v>
      </c>
      <c r="M202" s="91" t="e">
        <f t="shared" si="18"/>
        <v>#DIV/0!</v>
      </c>
      <c r="O202" s="91" t="e">
        <f t="shared" si="19"/>
        <v>#DIV/0!</v>
      </c>
    </row>
    <row r="203" spans="1:15">
      <c r="C203" s="91" t="s">
        <v>1065</v>
      </c>
      <c r="D203" s="91">
        <v>2.5926</v>
      </c>
      <c r="E203" s="91">
        <v>1</v>
      </c>
      <c r="H203" s="91">
        <v>9.1</v>
      </c>
      <c r="I203" s="91">
        <v>10.8</v>
      </c>
      <c r="J203" s="91">
        <f t="shared" si="22"/>
        <v>11.4442373178777</v>
      </c>
      <c r="M203" s="91" t="e">
        <f t="shared" si="18"/>
        <v>#DIV/0!</v>
      </c>
      <c r="O203" s="91" t="e">
        <f t="shared" si="19"/>
        <v>#DIV/0!</v>
      </c>
    </row>
    <row r="204" spans="1:15">
      <c r="C204" s="91" t="s">
        <v>1066</v>
      </c>
      <c r="D204" s="91">
        <v>2.9039000000000001</v>
      </c>
      <c r="E204" s="91">
        <v>1</v>
      </c>
      <c r="H204" s="91">
        <v>8.4</v>
      </c>
      <c r="I204" s="91">
        <v>10.8</v>
      </c>
      <c r="J204" s="91">
        <f t="shared" si="22"/>
        <v>11.068858136594599</v>
      </c>
      <c r="M204" s="91" t="e">
        <f t="shared" si="18"/>
        <v>#DIV/0!</v>
      </c>
      <c r="O204" s="91" t="e">
        <f t="shared" si="19"/>
        <v>#DIV/0!</v>
      </c>
    </row>
    <row r="205" spans="1:15">
      <c r="C205" s="91" t="s">
        <v>1067</v>
      </c>
      <c r="D205" s="91">
        <v>2.6745999999999999</v>
      </c>
      <c r="E205" s="91">
        <v>1</v>
      </c>
      <c r="H205" s="91">
        <v>10.8</v>
      </c>
      <c r="I205" s="91">
        <v>10.8</v>
      </c>
      <c r="J205" s="91">
        <f t="shared" si="22"/>
        <v>9.3471921034921106</v>
      </c>
      <c r="M205" s="91" t="e">
        <f t="shared" si="18"/>
        <v>#DIV/0!</v>
      </c>
      <c r="O205" s="91" t="e">
        <f t="shared" si="19"/>
        <v>#DIV/0!</v>
      </c>
    </row>
    <row r="206" spans="1:15">
      <c r="C206" s="91" t="s">
        <v>1068</v>
      </c>
      <c r="D206" s="91">
        <v>2.5804999999999998</v>
      </c>
      <c r="E206" s="91">
        <v>1</v>
      </c>
      <c r="H206" s="91">
        <v>8.6</v>
      </c>
      <c r="I206" s="91">
        <v>10.8</v>
      </c>
      <c r="J206" s="91">
        <f t="shared" si="22"/>
        <v>12.166382033408</v>
      </c>
      <c r="M206" s="91" t="e">
        <f t="shared" si="18"/>
        <v>#DIV/0!</v>
      </c>
      <c r="O206" s="91" t="e">
        <f t="shared" si="19"/>
        <v>#DIV/0!</v>
      </c>
    </row>
    <row r="207" spans="1:15">
      <c r="C207" s="91" t="s">
        <v>1069</v>
      </c>
      <c r="D207" s="91">
        <v>2.8123</v>
      </c>
      <c r="E207" s="91">
        <v>1</v>
      </c>
      <c r="H207" s="91">
        <v>7.2</v>
      </c>
      <c r="I207" s="91">
        <v>10.8</v>
      </c>
      <c r="J207" s="91">
        <f t="shared" si="22"/>
        <v>13.3342815489101</v>
      </c>
      <c r="M207" s="91" t="e">
        <f t="shared" si="18"/>
        <v>#DIV/0!</v>
      </c>
      <c r="O207" s="91" t="e">
        <f t="shared" si="19"/>
        <v>#DIV/0!</v>
      </c>
    </row>
    <row r="208" spans="1:15">
      <c r="C208" s="91" t="s">
        <v>1070</v>
      </c>
      <c r="D208" s="91">
        <v>2.6882999999999999</v>
      </c>
      <c r="E208" s="91">
        <v>1</v>
      </c>
      <c r="H208" s="91">
        <v>6.45</v>
      </c>
      <c r="I208" s="91">
        <v>10.8</v>
      </c>
      <c r="J208" s="91">
        <f t="shared" si="22"/>
        <v>15.5713518269089</v>
      </c>
      <c r="M208" s="91" t="e">
        <f t="shared" si="18"/>
        <v>#DIV/0!</v>
      </c>
      <c r="O208" s="91" t="e">
        <f t="shared" si="19"/>
        <v>#DIV/0!</v>
      </c>
    </row>
    <row r="209" spans="1:15">
      <c r="C209" s="91" t="s">
        <v>1071</v>
      </c>
      <c r="D209" s="91">
        <v>2.722</v>
      </c>
      <c r="E209" s="91">
        <v>1</v>
      </c>
      <c r="H209" s="91">
        <v>13.1</v>
      </c>
      <c r="I209" s="91">
        <v>10.8</v>
      </c>
      <c r="J209" s="91">
        <f t="shared" si="22"/>
        <v>7.57189089746538</v>
      </c>
      <c r="M209" s="91" t="e">
        <f t="shared" si="18"/>
        <v>#DIV/0!</v>
      </c>
      <c r="O209" s="91" t="e">
        <f t="shared" si="19"/>
        <v>#DIV/0!</v>
      </c>
    </row>
    <row r="210" spans="1:15">
      <c r="C210" s="91" t="s">
        <v>1072</v>
      </c>
      <c r="D210" s="91">
        <v>2.6221000000000001</v>
      </c>
      <c r="E210" s="91">
        <v>1</v>
      </c>
      <c r="H210" s="91">
        <v>8.1999999999999993</v>
      </c>
      <c r="I210" s="91">
        <v>10.8</v>
      </c>
      <c r="J210" s="91">
        <f t="shared" si="22"/>
        <v>12.5574269739112</v>
      </c>
      <c r="M210" s="91" t="e">
        <f t="shared" si="18"/>
        <v>#DIV/0!</v>
      </c>
      <c r="O210" s="91" t="e">
        <f t="shared" si="19"/>
        <v>#DIV/0!</v>
      </c>
    </row>
    <row r="211" spans="1:15">
      <c r="C211" s="91" t="s">
        <v>1073</v>
      </c>
      <c r="D211" s="91">
        <v>5.8720999999999997</v>
      </c>
      <c r="E211" s="91">
        <v>2.5</v>
      </c>
      <c r="H211" s="91">
        <v>7.3</v>
      </c>
      <c r="I211" s="91">
        <v>10.8</v>
      </c>
      <c r="J211" s="91">
        <f t="shared" si="22"/>
        <v>15.746624448605701</v>
      </c>
      <c r="M211" s="91" t="e">
        <f t="shared" si="18"/>
        <v>#DIV/0!</v>
      </c>
      <c r="O211" s="91" t="e">
        <f t="shared" si="19"/>
        <v>#DIV/0!</v>
      </c>
    </row>
    <row r="212" spans="1:15">
      <c r="C212" s="91" t="s">
        <v>1074</v>
      </c>
      <c r="D212" s="91">
        <v>2.5047000000000001</v>
      </c>
      <c r="E212" s="91">
        <v>1</v>
      </c>
      <c r="H212" s="91">
        <v>15.7</v>
      </c>
      <c r="I212" s="91">
        <v>10.8</v>
      </c>
      <c r="J212" s="91">
        <f t="shared" si="22"/>
        <v>6.8660726750905798</v>
      </c>
      <c r="M212" s="91" t="e">
        <f t="shared" si="18"/>
        <v>#DIV/0!</v>
      </c>
      <c r="O212" s="91" t="e">
        <f t="shared" si="19"/>
        <v>#DIV/0!</v>
      </c>
    </row>
    <row r="213" spans="1:15">
      <c r="C213" s="91" t="s">
        <v>1075</v>
      </c>
      <c r="D213" s="91">
        <v>2.5396000000000001</v>
      </c>
      <c r="E213" s="91">
        <v>1</v>
      </c>
      <c r="H213" s="91">
        <v>6.7</v>
      </c>
      <c r="I213" s="91">
        <v>10.8</v>
      </c>
      <c r="J213" s="91">
        <f t="shared" si="22"/>
        <v>15.8680530251562</v>
      </c>
      <c r="M213" s="91" t="e">
        <f t="shared" si="18"/>
        <v>#DIV/0!</v>
      </c>
      <c r="O213" s="91" t="e">
        <f t="shared" si="19"/>
        <v>#DIV/0!</v>
      </c>
    </row>
    <row r="214" spans="1:15">
      <c r="A214" s="91">
        <v>7.14</v>
      </c>
      <c r="C214" s="91" t="s">
        <v>1076</v>
      </c>
      <c r="D214" s="91">
        <v>2.5045000000000002</v>
      </c>
      <c r="E214" s="91">
        <v>1</v>
      </c>
      <c r="H214" s="91">
        <v>10.1</v>
      </c>
      <c r="I214" s="91">
        <v>10.8</v>
      </c>
      <c r="J214" s="91">
        <f t="shared" si="22"/>
        <v>10.673856365472799</v>
      </c>
      <c r="M214" s="91" t="e">
        <f t="shared" si="18"/>
        <v>#DIV/0!</v>
      </c>
      <c r="O214" s="91" t="e">
        <f t="shared" si="19"/>
        <v>#DIV/0!</v>
      </c>
    </row>
    <row r="215" spans="1:15">
      <c r="C215" s="91" t="s">
        <v>1077</v>
      </c>
      <c r="D215" s="91">
        <v>2.6294</v>
      </c>
      <c r="E215" s="91">
        <v>1</v>
      </c>
      <c r="H215" s="91">
        <v>10.7</v>
      </c>
      <c r="I215" s="91">
        <v>10.8</v>
      </c>
      <c r="J215" s="91">
        <f t="shared" si="22"/>
        <v>9.5967311401129898</v>
      </c>
      <c r="M215" s="91" t="e">
        <f t="shared" si="18"/>
        <v>#DIV/0!</v>
      </c>
      <c r="O215" s="91" t="e">
        <f t="shared" si="19"/>
        <v>#DIV/0!</v>
      </c>
    </row>
    <row r="216" spans="1:15">
      <c r="C216" s="91" t="s">
        <v>1078</v>
      </c>
      <c r="D216" s="91">
        <v>3.0628000000000002</v>
      </c>
      <c r="E216" s="91">
        <v>1</v>
      </c>
      <c r="H216" s="91">
        <v>11.1</v>
      </c>
      <c r="I216" s="91">
        <v>10.8</v>
      </c>
      <c r="J216" s="91">
        <f t="shared" si="22"/>
        <v>7.9418585360860403</v>
      </c>
      <c r="M216" s="91" t="e">
        <f t="shared" si="18"/>
        <v>#DIV/0!</v>
      </c>
      <c r="O216" s="91" t="e">
        <f t="shared" si="19"/>
        <v>#DIV/0!</v>
      </c>
    </row>
    <row r="217" spans="1:15">
      <c r="C217" s="91" t="s">
        <v>1079</v>
      </c>
      <c r="D217" s="91">
        <v>2.5731999999999999</v>
      </c>
      <c r="E217" s="91">
        <v>1</v>
      </c>
      <c r="H217" s="91">
        <v>11.8</v>
      </c>
      <c r="I217" s="91">
        <v>10.8</v>
      </c>
      <c r="J217" s="91">
        <f t="shared" si="22"/>
        <v>8.8921793611858302</v>
      </c>
      <c r="M217" s="91" t="e">
        <f t="shared" si="18"/>
        <v>#DIV/0!</v>
      </c>
      <c r="O217" s="91" t="e">
        <f t="shared" si="19"/>
        <v>#DIV/0!</v>
      </c>
    </row>
    <row r="218" spans="1:15">
      <c r="C218" s="91" t="s">
        <v>1080</v>
      </c>
      <c r="D218" s="91">
        <v>2.7307000000000001</v>
      </c>
      <c r="E218" s="91">
        <v>1</v>
      </c>
      <c r="H218" s="91">
        <v>9</v>
      </c>
      <c r="I218" s="91">
        <v>10.8</v>
      </c>
      <c r="J218" s="91">
        <f t="shared" si="22"/>
        <v>10.9861940161863</v>
      </c>
      <c r="M218" s="91" t="e">
        <f t="shared" si="18"/>
        <v>#DIV/0!</v>
      </c>
      <c r="O218" s="91" t="e">
        <f t="shared" si="19"/>
        <v>#DIV/0!</v>
      </c>
    </row>
    <row r="219" spans="1:15">
      <c r="C219" s="91" t="s">
        <v>1081</v>
      </c>
      <c r="D219" s="91">
        <v>2.6173000000000002</v>
      </c>
      <c r="E219" s="91">
        <v>1</v>
      </c>
      <c r="H219" s="91">
        <v>9.4</v>
      </c>
      <c r="I219" s="91">
        <v>10.8</v>
      </c>
      <c r="J219" s="91">
        <f t="shared" si="22"/>
        <v>10.9744409335266</v>
      </c>
      <c r="M219" s="91" t="e">
        <f t="shared" si="18"/>
        <v>#DIV/0!</v>
      </c>
      <c r="O219" s="91" t="e">
        <f t="shared" si="19"/>
        <v>#DIV/0!</v>
      </c>
    </row>
    <row r="220" spans="1:15">
      <c r="C220" s="91" t="s">
        <v>1082</v>
      </c>
      <c r="D220" s="91">
        <v>2.4380999999999999</v>
      </c>
      <c r="E220" s="91">
        <v>1</v>
      </c>
      <c r="H220" s="91">
        <v>9.6</v>
      </c>
      <c r="I220" s="91">
        <v>10.8</v>
      </c>
      <c r="J220" s="91">
        <f t="shared" si="22"/>
        <v>11.5356220007383</v>
      </c>
      <c r="M220" s="91" t="e">
        <f t="shared" si="18"/>
        <v>#DIV/0!</v>
      </c>
      <c r="O220" s="91" t="e">
        <f t="shared" si="19"/>
        <v>#DIV/0!</v>
      </c>
    </row>
    <row r="221" spans="1:15">
      <c r="C221" s="91" t="s">
        <v>968</v>
      </c>
      <c r="D221" s="91">
        <v>4.2027999999999999</v>
      </c>
      <c r="E221" s="91">
        <v>1</v>
      </c>
      <c r="H221" s="91">
        <v>11.4</v>
      </c>
      <c r="I221" s="91">
        <v>10.8</v>
      </c>
      <c r="J221" s="91">
        <f t="shared" si="17"/>
        <v>2.2541363401842398</v>
      </c>
      <c r="M221" s="91" t="e">
        <f t="shared" si="18"/>
        <v>#DIV/0!</v>
      </c>
      <c r="O221" s="91" t="e">
        <f t="shared" si="19"/>
        <v>#DIV/0!</v>
      </c>
    </row>
    <row r="222" spans="1:15">
      <c r="A222" s="91">
        <v>7.16</v>
      </c>
      <c r="C222" s="91" t="s">
        <v>1083</v>
      </c>
      <c r="D222" s="91">
        <v>2.5245000000000002</v>
      </c>
      <c r="E222" s="91">
        <v>1</v>
      </c>
      <c r="H222" s="91">
        <v>8.9</v>
      </c>
      <c r="I222" s="91">
        <v>10.9</v>
      </c>
      <c r="J222" s="91">
        <f>I222*25*E222/(D222*H222)</f>
        <v>12.1283333444602</v>
      </c>
      <c r="M222" s="91" t="e">
        <f t="shared" si="18"/>
        <v>#DIV/0!</v>
      </c>
      <c r="O222" s="91" t="e">
        <f t="shared" si="19"/>
        <v>#DIV/0!</v>
      </c>
    </row>
    <row r="223" spans="1:15">
      <c r="A223" s="91">
        <v>7.21</v>
      </c>
      <c r="C223" s="91" t="s">
        <v>1084</v>
      </c>
      <c r="D223" s="91">
        <v>2.6812999999999998</v>
      </c>
      <c r="E223" s="91">
        <v>1</v>
      </c>
      <c r="H223" s="91">
        <v>11.3</v>
      </c>
      <c r="I223" s="91">
        <v>11.5</v>
      </c>
      <c r="J223" s="91">
        <f>I223*25*E223/(D223*H223)</f>
        <v>9.4888590892873594</v>
      </c>
      <c r="M223" s="91" t="e">
        <f t="shared" si="18"/>
        <v>#DIV/0!</v>
      </c>
      <c r="O223" s="91" t="e">
        <f t="shared" si="19"/>
        <v>#DIV/0!</v>
      </c>
    </row>
    <row r="224" spans="1:15">
      <c r="A224" s="91">
        <v>7.22</v>
      </c>
      <c r="C224" s="91" t="s">
        <v>970</v>
      </c>
      <c r="D224" s="91">
        <v>4.5761000000000003</v>
      </c>
      <c r="E224" s="91">
        <v>1</v>
      </c>
      <c r="H224" s="91">
        <v>12.2</v>
      </c>
      <c r="I224" s="91">
        <v>11.5</v>
      </c>
      <c r="J224" s="91">
        <f t="shared" si="17"/>
        <v>2.0598827622203899</v>
      </c>
      <c r="M224" s="91" t="e">
        <f t="shared" si="18"/>
        <v>#DIV/0!</v>
      </c>
      <c r="O224" s="91" t="e">
        <f t="shared" si="19"/>
        <v>#DIV/0!</v>
      </c>
    </row>
    <row r="225" spans="1:15">
      <c r="C225" s="91" t="s">
        <v>1085</v>
      </c>
      <c r="D225" s="91">
        <v>2.6189</v>
      </c>
      <c r="E225" s="91">
        <v>1</v>
      </c>
      <c r="H225" s="91">
        <v>7.75</v>
      </c>
      <c r="I225" s="91">
        <v>11.5</v>
      </c>
      <c r="J225" s="91">
        <f>I225*25*E225/(D225*H225)</f>
        <v>14.165021266008001</v>
      </c>
      <c r="M225" s="91" t="e">
        <f t="shared" si="18"/>
        <v>#DIV/0!</v>
      </c>
      <c r="O225" s="91" t="e">
        <f t="shared" si="19"/>
        <v>#DIV/0!</v>
      </c>
    </row>
    <row r="226" spans="1:15">
      <c r="D226" s="91">
        <v>2.4668999999999999</v>
      </c>
      <c r="E226" s="91">
        <v>4</v>
      </c>
      <c r="H226" s="91">
        <v>9</v>
      </c>
      <c r="I226" s="91">
        <v>10.9</v>
      </c>
      <c r="J226" s="91">
        <f>I226*50*E226/(D226*H226)</f>
        <v>98.188910058057601</v>
      </c>
      <c r="M226" s="91" t="e">
        <f t="shared" si="18"/>
        <v>#DIV/0!</v>
      </c>
      <c r="O226" s="91" t="e">
        <f t="shared" si="19"/>
        <v>#DIV/0!</v>
      </c>
    </row>
    <row r="227" spans="1:15">
      <c r="D227" s="91">
        <v>2.4668999999999999</v>
      </c>
      <c r="E227" s="91">
        <v>1</v>
      </c>
      <c r="H227" s="91">
        <v>10.4</v>
      </c>
      <c r="I227" s="91">
        <v>10.9</v>
      </c>
      <c r="J227" s="91">
        <f>(I227-H227)*100*E227/D227/10/1000*250</f>
        <v>0.50670882484089297</v>
      </c>
      <c r="M227" s="91" t="e">
        <f t="shared" si="18"/>
        <v>#DIV/0!</v>
      </c>
      <c r="O227" s="91" t="e">
        <f t="shared" si="19"/>
        <v>#DIV/0!</v>
      </c>
    </row>
    <row r="228" spans="1:15">
      <c r="A228" s="91">
        <v>8.8000000000000007</v>
      </c>
      <c r="C228" s="91" t="s">
        <v>1086</v>
      </c>
      <c r="D228" s="91">
        <v>1.0263</v>
      </c>
      <c r="E228" s="91">
        <v>1</v>
      </c>
      <c r="H228" s="91">
        <v>10.65</v>
      </c>
      <c r="I228" s="91">
        <v>11.2</v>
      </c>
      <c r="J228" s="91">
        <f t="shared" si="17"/>
        <v>10.246937469436499</v>
      </c>
      <c r="M228" s="91" t="e">
        <f t="shared" si="18"/>
        <v>#DIV/0!</v>
      </c>
      <c r="O228" s="91" t="e">
        <f t="shared" si="19"/>
        <v>#DIV/0!</v>
      </c>
    </row>
    <row r="229" spans="1:15">
      <c r="A229" s="91">
        <v>9.11</v>
      </c>
      <c r="C229" s="91" t="s">
        <v>1087</v>
      </c>
      <c r="D229" s="91">
        <v>2.504</v>
      </c>
      <c r="E229" s="91">
        <v>1</v>
      </c>
      <c r="H229" s="91">
        <v>20.8</v>
      </c>
      <c r="I229" s="91">
        <v>11.1</v>
      </c>
      <c r="J229" s="91">
        <f t="shared" si="17"/>
        <v>2.1312054558859699</v>
      </c>
      <c r="M229" s="91" t="e">
        <f t="shared" si="18"/>
        <v>#DIV/0!</v>
      </c>
      <c r="O229" s="91" t="e">
        <f t="shared" si="19"/>
        <v>#DIV/0!</v>
      </c>
    </row>
    <row r="230" spans="1:15">
      <c r="A230" s="91">
        <v>9.15</v>
      </c>
      <c r="C230" s="91" t="s">
        <v>971</v>
      </c>
      <c r="D230" s="91">
        <v>4.4169</v>
      </c>
      <c r="E230" s="91">
        <v>1</v>
      </c>
      <c r="H230" s="91">
        <v>7</v>
      </c>
      <c r="I230" s="91">
        <v>11.1</v>
      </c>
      <c r="J230" s="91">
        <f t="shared" si="17"/>
        <v>3.59010682993567</v>
      </c>
      <c r="M230" s="91" t="e">
        <f t="shared" si="18"/>
        <v>#DIV/0!</v>
      </c>
      <c r="O230" s="91" t="e">
        <f t="shared" si="19"/>
        <v>#DIV/0!</v>
      </c>
    </row>
    <row r="231" spans="1:15">
      <c r="A231" s="91">
        <v>9.19</v>
      </c>
      <c r="C231" s="91" t="s">
        <v>1088</v>
      </c>
      <c r="D231" s="91">
        <v>2.5347</v>
      </c>
      <c r="E231" s="91">
        <v>1</v>
      </c>
      <c r="H231" s="91">
        <v>11.1</v>
      </c>
      <c r="I231" s="91">
        <v>10.8</v>
      </c>
      <c r="J231" s="91">
        <f t="shared" si="17"/>
        <v>3.8386119579160201</v>
      </c>
      <c r="M231" s="91" t="e">
        <f t="shared" si="18"/>
        <v>#DIV/0!</v>
      </c>
      <c r="O231" s="91" t="e">
        <f t="shared" si="19"/>
        <v>#DIV/0!</v>
      </c>
    </row>
    <row r="232" spans="1:15">
      <c r="C232" s="91" t="s">
        <v>1089</v>
      </c>
      <c r="D232" s="91">
        <v>2.7389999999999999</v>
      </c>
      <c r="E232" s="91">
        <v>1</v>
      </c>
      <c r="H232" s="91">
        <v>13.8</v>
      </c>
      <c r="I232" s="91">
        <v>10.8</v>
      </c>
      <c r="J232" s="91">
        <f t="shared" si="17"/>
        <v>2.8572789180437201</v>
      </c>
      <c r="M232" s="91" t="e">
        <f t="shared" si="18"/>
        <v>#DIV/0!</v>
      </c>
      <c r="O232" s="91" t="e">
        <f t="shared" si="19"/>
        <v>#DIV/0!</v>
      </c>
    </row>
    <row r="233" spans="1:15">
      <c r="C233" s="91" t="s">
        <v>1090</v>
      </c>
      <c r="D233" s="91">
        <v>2.7401</v>
      </c>
      <c r="E233" s="91">
        <v>1</v>
      </c>
      <c r="H233" s="91">
        <v>6.4</v>
      </c>
      <c r="I233" s="91">
        <v>10.8</v>
      </c>
      <c r="J233" s="91">
        <f t="shared" ref="J233:J238" si="23">I233*10*E233/(D233*H233)</f>
        <v>6.1585343600598499</v>
      </c>
      <c r="M233" s="91" t="e">
        <f t="shared" si="18"/>
        <v>#DIV/0!</v>
      </c>
      <c r="O233" s="91" t="e">
        <f t="shared" si="19"/>
        <v>#DIV/0!</v>
      </c>
    </row>
    <row r="234" spans="1:15">
      <c r="C234" s="91" t="s">
        <v>1091</v>
      </c>
      <c r="D234" s="91">
        <v>2.6111</v>
      </c>
      <c r="E234" s="91">
        <v>1</v>
      </c>
      <c r="H234" s="91">
        <v>9.3000000000000007</v>
      </c>
      <c r="I234" s="91">
        <v>10.8</v>
      </c>
      <c r="J234" s="91">
        <f t="shared" si="23"/>
        <v>4.4475137780270604</v>
      </c>
      <c r="M234" s="91" t="e">
        <f t="shared" si="18"/>
        <v>#DIV/0!</v>
      </c>
      <c r="O234" s="91" t="e">
        <f t="shared" si="19"/>
        <v>#DIV/0!</v>
      </c>
    </row>
    <row r="235" spans="1:15">
      <c r="C235" s="91" t="s">
        <v>1092</v>
      </c>
      <c r="D235" s="91">
        <v>2.5550999999999999</v>
      </c>
      <c r="E235" s="91">
        <v>2</v>
      </c>
      <c r="H235" s="91">
        <v>7.9</v>
      </c>
      <c r="I235" s="91">
        <v>10.8</v>
      </c>
      <c r="J235" s="91">
        <f>I235*2*25*E235/(D235*H235)</f>
        <v>53.504309326246997</v>
      </c>
      <c r="M235" s="91" t="e">
        <f t="shared" si="18"/>
        <v>#DIV/0!</v>
      </c>
      <c r="O235" s="91" t="e">
        <f t="shared" si="19"/>
        <v>#DIV/0!</v>
      </c>
    </row>
    <row r="236" spans="1:15">
      <c r="A236" s="91">
        <v>10.11</v>
      </c>
      <c r="C236" s="91" t="s">
        <v>775</v>
      </c>
      <c r="D236" s="91">
        <v>1.1706000000000001</v>
      </c>
      <c r="E236" s="91">
        <v>10</v>
      </c>
      <c r="H236" s="91">
        <v>12.3</v>
      </c>
      <c r="I236" s="91">
        <v>10.8</v>
      </c>
      <c r="J236" s="91">
        <f t="shared" si="23"/>
        <v>75.008438449325496</v>
      </c>
      <c r="M236" s="91" t="e">
        <f t="shared" si="18"/>
        <v>#DIV/0!</v>
      </c>
      <c r="O236" s="91" t="e">
        <f t="shared" si="19"/>
        <v>#DIV/0!</v>
      </c>
    </row>
    <row r="237" spans="1:15">
      <c r="C237" s="91" t="s">
        <v>1093</v>
      </c>
      <c r="D237" s="91">
        <v>1.0044999999999999</v>
      </c>
      <c r="E237" s="91">
        <v>1</v>
      </c>
      <c r="H237" s="91">
        <v>19.2</v>
      </c>
      <c r="I237" s="91">
        <v>10.8</v>
      </c>
      <c r="J237" s="91">
        <f t="shared" si="23"/>
        <v>5.5998008959681398</v>
      </c>
      <c r="M237" s="91" t="e">
        <f t="shared" si="18"/>
        <v>#DIV/0!</v>
      </c>
      <c r="O237" s="91" t="e">
        <f t="shared" si="19"/>
        <v>#DIV/0!</v>
      </c>
    </row>
    <row r="238" spans="1:15">
      <c r="C238" s="91" t="s">
        <v>1094</v>
      </c>
      <c r="D238" s="91">
        <v>1.0029999999999999</v>
      </c>
      <c r="E238" s="91">
        <v>2</v>
      </c>
      <c r="H238" s="91">
        <v>9</v>
      </c>
      <c r="I238" s="91">
        <v>10.8</v>
      </c>
      <c r="J238" s="91">
        <f t="shared" si="23"/>
        <v>23.928215353938199</v>
      </c>
      <c r="M238" s="91" t="e">
        <f t="shared" si="18"/>
        <v>#DIV/0!</v>
      </c>
      <c r="O238" s="91" t="e">
        <f t="shared" si="19"/>
        <v>#DIV/0!</v>
      </c>
    </row>
    <row r="239" spans="1:15">
      <c r="A239" s="91">
        <v>10.14</v>
      </c>
      <c r="C239" s="91" t="s">
        <v>1095</v>
      </c>
      <c r="D239" s="91">
        <v>2.6978</v>
      </c>
      <c r="E239" s="91">
        <v>2</v>
      </c>
      <c r="H239" s="91">
        <v>8.6</v>
      </c>
      <c r="I239" s="91">
        <v>10.8</v>
      </c>
      <c r="J239" s="94">
        <f>I239*25*E239/(D239*H239)</f>
        <v>23.274778587893302</v>
      </c>
      <c r="M239" s="91" t="e">
        <f t="shared" si="18"/>
        <v>#DIV/0!</v>
      </c>
      <c r="O239" s="91" t="e">
        <f t="shared" si="19"/>
        <v>#DIV/0!</v>
      </c>
    </row>
    <row r="240" spans="1:15">
      <c r="A240" s="91">
        <v>10.16</v>
      </c>
      <c r="C240" s="91" t="s">
        <v>1096</v>
      </c>
      <c r="D240" s="91">
        <v>2.5960999999999999</v>
      </c>
      <c r="E240" s="91">
        <v>1</v>
      </c>
      <c r="H240" s="91">
        <v>9.4</v>
      </c>
      <c r="I240" s="91">
        <v>10.8</v>
      </c>
      <c r="J240" s="94">
        <f t="shared" ref="J240:J283" si="24">I240*25*E240/(D240*H240)</f>
        <v>11.0640592640188</v>
      </c>
      <c r="M240" s="91" t="e">
        <f t="shared" ref="M240:M303" si="25">I240*K240/D240/L240*50</f>
        <v>#DIV/0!</v>
      </c>
      <c r="O240" s="91" t="e">
        <f t="shared" ref="O240:O303" si="26">M240-J240</f>
        <v>#DIV/0!</v>
      </c>
    </row>
    <row r="241" spans="1:15">
      <c r="C241" s="91" t="s">
        <v>1236</v>
      </c>
      <c r="D241" s="91">
        <v>2.7801</v>
      </c>
      <c r="E241" s="91">
        <v>1</v>
      </c>
      <c r="H241" s="91">
        <v>24.2</v>
      </c>
      <c r="I241" s="91">
        <v>10.8</v>
      </c>
      <c r="J241" s="91">
        <f t="shared" si="24"/>
        <v>4.0131739122292096</v>
      </c>
      <c r="M241" s="91" t="e">
        <f t="shared" si="25"/>
        <v>#DIV/0!</v>
      </c>
      <c r="O241" s="91" t="e">
        <f t="shared" si="26"/>
        <v>#DIV/0!</v>
      </c>
    </row>
    <row r="242" spans="1:15">
      <c r="A242" s="91">
        <v>11.11</v>
      </c>
      <c r="C242" s="91" t="s">
        <v>1238</v>
      </c>
      <c r="D242" s="91">
        <v>2.5295000000000001</v>
      </c>
      <c r="E242" s="91">
        <v>1</v>
      </c>
      <c r="H242" s="91">
        <v>7.7</v>
      </c>
      <c r="I242" s="91">
        <v>11</v>
      </c>
      <c r="J242" s="94">
        <f>(I242-H242)*100/D242/10*250/1000</f>
        <v>3.2615141332279101</v>
      </c>
      <c r="M242" s="91" t="e">
        <f t="shared" si="25"/>
        <v>#DIV/0!</v>
      </c>
      <c r="O242" s="91" t="e">
        <f t="shared" si="26"/>
        <v>#DIV/0!</v>
      </c>
    </row>
    <row r="243" spans="1:15">
      <c r="A243" s="91">
        <v>11.17</v>
      </c>
      <c r="C243" s="91" t="s">
        <v>1239</v>
      </c>
      <c r="D243" s="91">
        <v>2.5066999999999999</v>
      </c>
      <c r="E243" s="91">
        <v>2</v>
      </c>
      <c r="H243" s="91">
        <v>8.8000000000000007</v>
      </c>
      <c r="I243" s="91">
        <v>11</v>
      </c>
      <c r="J243" s="91">
        <f t="shared" si="24"/>
        <v>24.933179080065401</v>
      </c>
      <c r="M243" s="91" t="e">
        <f t="shared" si="25"/>
        <v>#DIV/0!</v>
      </c>
      <c r="O243" s="91" t="e">
        <f t="shared" si="26"/>
        <v>#DIV/0!</v>
      </c>
    </row>
    <row r="244" spans="1:15">
      <c r="D244" s="91">
        <v>2.5066999999999999</v>
      </c>
      <c r="E244" s="91">
        <v>2</v>
      </c>
      <c r="H244" s="91">
        <v>8.1999999999999993</v>
      </c>
      <c r="I244" s="91">
        <v>11</v>
      </c>
      <c r="J244" s="91">
        <f>I244*25*E244/(D244*H244)*2</f>
        <v>53.515116074286802</v>
      </c>
      <c r="M244" s="91" t="e">
        <f t="shared" si="25"/>
        <v>#DIV/0!</v>
      </c>
      <c r="O244" s="91" t="e">
        <f t="shared" si="26"/>
        <v>#DIV/0!</v>
      </c>
    </row>
    <row r="245" spans="1:15">
      <c r="A245" s="91">
        <v>11.24</v>
      </c>
      <c r="C245" s="91" t="s">
        <v>1241</v>
      </c>
      <c r="D245" s="91">
        <v>2.5057999999999998</v>
      </c>
      <c r="E245" s="91">
        <v>1</v>
      </c>
      <c r="H245" s="91">
        <v>8.4</v>
      </c>
      <c r="I245" s="91">
        <v>11</v>
      </c>
      <c r="J245" s="91">
        <f t="shared" si="24"/>
        <v>13.0649274635227</v>
      </c>
      <c r="M245" s="91" t="e">
        <f t="shared" si="25"/>
        <v>#DIV/0!</v>
      </c>
      <c r="O245" s="91" t="e">
        <f t="shared" si="26"/>
        <v>#DIV/0!</v>
      </c>
    </row>
    <row r="246" spans="1:15">
      <c r="D246" s="91">
        <v>2.5484</v>
      </c>
      <c r="E246" s="91">
        <v>2</v>
      </c>
      <c r="H246" s="91">
        <v>9.5</v>
      </c>
      <c r="I246" s="91">
        <v>11</v>
      </c>
      <c r="J246" s="91">
        <f>I246*25*E246/(D246*H246)*2</f>
        <v>45.4361456930664</v>
      </c>
      <c r="M246" s="91" t="e">
        <f t="shared" si="25"/>
        <v>#DIV/0!</v>
      </c>
      <c r="O246" s="91" t="e">
        <f t="shared" si="26"/>
        <v>#DIV/0!</v>
      </c>
    </row>
    <row r="247" spans="1:15">
      <c r="A247" s="91">
        <v>12.11</v>
      </c>
      <c r="C247" s="91" t="s">
        <v>1242</v>
      </c>
      <c r="D247" s="91">
        <v>2.5114000000000001</v>
      </c>
      <c r="E247" s="91">
        <v>1</v>
      </c>
      <c r="H247" s="91">
        <v>8.9</v>
      </c>
      <c r="I247" s="91">
        <v>11</v>
      </c>
      <c r="J247" s="91">
        <f>(I247-H247)*25*E247/D247/10/10</f>
        <v>0.209046746834435</v>
      </c>
      <c r="M247" s="91" t="e">
        <f t="shared" si="25"/>
        <v>#DIV/0!</v>
      </c>
      <c r="O247" s="91" t="e">
        <f t="shared" si="26"/>
        <v>#DIV/0!</v>
      </c>
    </row>
    <row r="248" spans="1:15">
      <c r="A248" s="91" t="s">
        <v>430</v>
      </c>
      <c r="I248" s="91">
        <v>11</v>
      </c>
      <c r="J248" s="91" t="e">
        <f t="shared" si="24"/>
        <v>#DIV/0!</v>
      </c>
      <c r="M248" s="91" t="e">
        <f t="shared" si="25"/>
        <v>#DIV/0!</v>
      </c>
      <c r="O248" s="91" t="e">
        <f t="shared" si="26"/>
        <v>#DIV/0!</v>
      </c>
    </row>
    <row r="249" spans="1:15">
      <c r="A249" s="91">
        <v>12.12</v>
      </c>
      <c r="C249" s="91" t="s">
        <v>1243</v>
      </c>
      <c r="D249" s="91">
        <v>2.5284</v>
      </c>
      <c r="E249" s="91">
        <v>5</v>
      </c>
      <c r="H249" s="91">
        <v>8.8800000000000008</v>
      </c>
      <c r="I249" s="91">
        <v>11</v>
      </c>
      <c r="J249" s="91">
        <f t="shared" si="24"/>
        <v>61.241236490405903</v>
      </c>
      <c r="M249" s="91" t="e">
        <f t="shared" si="25"/>
        <v>#DIV/0!</v>
      </c>
      <c r="O249" s="91" t="e">
        <f t="shared" si="26"/>
        <v>#DIV/0!</v>
      </c>
    </row>
    <row r="250" spans="1:15">
      <c r="C250" s="91" t="s">
        <v>987</v>
      </c>
      <c r="D250" s="91">
        <v>2.5284</v>
      </c>
      <c r="E250" s="91">
        <v>8</v>
      </c>
      <c r="H250" s="91">
        <v>10.65</v>
      </c>
      <c r="I250" s="91">
        <v>11</v>
      </c>
      <c r="J250" s="91">
        <f t="shared" si="24"/>
        <v>81.700984793961297</v>
      </c>
      <c r="M250" s="91" t="e">
        <f t="shared" si="25"/>
        <v>#DIV/0!</v>
      </c>
      <c r="O250" s="91" t="e">
        <f t="shared" si="26"/>
        <v>#DIV/0!</v>
      </c>
    </row>
    <row r="251" spans="1:15">
      <c r="A251" s="91" t="s">
        <v>430</v>
      </c>
      <c r="C251" s="91" t="s">
        <v>1244</v>
      </c>
      <c r="D251" s="91">
        <v>2.5118999999999998</v>
      </c>
      <c r="E251" s="91">
        <v>1</v>
      </c>
      <c r="H251" s="91">
        <v>9.3800000000000008</v>
      </c>
      <c r="I251" s="91">
        <v>11</v>
      </c>
      <c r="J251" s="91">
        <f>(I251-H251)*25*E251/D251/10/10</f>
        <v>0.16123253314224301</v>
      </c>
      <c r="M251" s="91" t="e">
        <f t="shared" si="25"/>
        <v>#DIV/0!</v>
      </c>
      <c r="O251" s="91" t="e">
        <f t="shared" si="26"/>
        <v>#DIV/0!</v>
      </c>
    </row>
    <row r="252" spans="1:15">
      <c r="C252" s="91" t="s">
        <v>987</v>
      </c>
      <c r="D252" s="91">
        <v>2.5118999999999998</v>
      </c>
      <c r="E252" s="91">
        <v>8</v>
      </c>
      <c r="H252" s="91">
        <v>9.4</v>
      </c>
      <c r="I252" s="91">
        <v>11</v>
      </c>
      <c r="J252" s="91">
        <f t="shared" si="24"/>
        <v>93.173515343560396</v>
      </c>
      <c r="M252" s="91" t="e">
        <f t="shared" si="25"/>
        <v>#DIV/0!</v>
      </c>
      <c r="O252" s="91" t="e">
        <f t="shared" si="26"/>
        <v>#DIV/0!</v>
      </c>
    </row>
    <row r="253" spans="1:15">
      <c r="C253" s="91" t="s">
        <v>1245</v>
      </c>
      <c r="D253" s="91">
        <v>2.5146000000000002</v>
      </c>
      <c r="E253" s="91">
        <v>5</v>
      </c>
      <c r="H253" s="91">
        <v>8.8800000000000008</v>
      </c>
      <c r="I253" s="91">
        <v>11</v>
      </c>
      <c r="J253" s="91">
        <f t="shared" si="24"/>
        <v>61.577325356852903</v>
      </c>
      <c r="M253" s="91" t="e">
        <f t="shared" si="25"/>
        <v>#DIV/0!</v>
      </c>
      <c r="O253" s="91" t="e">
        <f t="shared" si="26"/>
        <v>#DIV/0!</v>
      </c>
    </row>
    <row r="254" spans="1:15">
      <c r="C254" s="91" t="s">
        <v>987</v>
      </c>
      <c r="D254" s="91">
        <v>2.5146000000000002</v>
      </c>
      <c r="E254" s="91">
        <v>8</v>
      </c>
      <c r="H254" s="91">
        <v>10.65</v>
      </c>
      <c r="I254" s="91">
        <v>11</v>
      </c>
      <c r="J254" s="91">
        <f t="shared" si="24"/>
        <v>82.149355743677603</v>
      </c>
      <c r="M254" s="91" t="e">
        <f t="shared" si="25"/>
        <v>#DIV/0!</v>
      </c>
      <c r="O254" s="91" t="e">
        <f t="shared" si="26"/>
        <v>#DIV/0!</v>
      </c>
    </row>
    <row r="255" spans="1:15">
      <c r="A255" s="91">
        <v>12.29</v>
      </c>
      <c r="C255" s="91" t="s">
        <v>1245</v>
      </c>
      <c r="D255" s="91">
        <v>2.5741999999999998</v>
      </c>
      <c r="E255" s="91">
        <v>2</v>
      </c>
      <c r="H255" s="91">
        <v>12.1</v>
      </c>
      <c r="I255" s="91">
        <v>11</v>
      </c>
      <c r="J255" s="95">
        <f t="shared" si="24"/>
        <v>17.66</v>
      </c>
      <c r="M255" s="91" t="e">
        <f t="shared" si="25"/>
        <v>#DIV/0!</v>
      </c>
      <c r="O255" s="91" t="e">
        <f t="shared" si="26"/>
        <v>#DIV/0!</v>
      </c>
    </row>
    <row r="256" spans="1:15">
      <c r="C256" s="91" t="s">
        <v>987</v>
      </c>
      <c r="D256" s="91">
        <v>2.5741999999999998</v>
      </c>
      <c r="E256" s="91">
        <v>5</v>
      </c>
      <c r="H256" s="91">
        <v>6.5</v>
      </c>
      <c r="I256" s="91">
        <v>11</v>
      </c>
      <c r="J256" s="91">
        <f t="shared" si="24"/>
        <v>82.176389378626993</v>
      </c>
      <c r="M256" s="91" t="e">
        <f t="shared" si="25"/>
        <v>#DIV/0!</v>
      </c>
      <c r="O256" s="91" t="e">
        <f t="shared" si="26"/>
        <v>#DIV/0!</v>
      </c>
    </row>
    <row r="257" spans="1:15">
      <c r="A257" s="91" t="s">
        <v>1328</v>
      </c>
      <c r="C257" s="91" t="s">
        <v>1248</v>
      </c>
      <c r="D257" s="91">
        <v>2.5449000000000002</v>
      </c>
      <c r="E257" s="91">
        <v>1</v>
      </c>
      <c r="H257" s="91">
        <v>7.5</v>
      </c>
      <c r="I257" s="91">
        <v>10.9</v>
      </c>
      <c r="J257" s="91">
        <f>(I257-H257)*25*E257/D257/10/10</f>
        <v>0.33400133600534399</v>
      </c>
      <c r="M257" s="91" t="e">
        <f t="shared" si="25"/>
        <v>#DIV/0!</v>
      </c>
      <c r="O257" s="91" t="e">
        <f t="shared" si="26"/>
        <v>#DIV/0!</v>
      </c>
    </row>
    <row r="258" spans="1:15">
      <c r="C258" s="91" t="s">
        <v>987</v>
      </c>
      <c r="D258" s="91">
        <v>2.5449000000000002</v>
      </c>
      <c r="E258" s="91">
        <v>5</v>
      </c>
      <c r="H258" s="91">
        <v>11.35</v>
      </c>
      <c r="I258" s="91">
        <v>11</v>
      </c>
      <c r="J258" s="91">
        <f>I258*25*E258/(D258*H258)*2</f>
        <v>95.206392745757597</v>
      </c>
      <c r="M258" s="91" t="e">
        <f t="shared" si="25"/>
        <v>#DIV/0!</v>
      </c>
      <c r="O258" s="91" t="e">
        <f t="shared" si="26"/>
        <v>#DIV/0!</v>
      </c>
    </row>
    <row r="259" spans="1:15">
      <c r="A259" s="91" t="s">
        <v>1329</v>
      </c>
      <c r="C259" s="96" t="s">
        <v>1249</v>
      </c>
      <c r="D259" s="91">
        <v>2.5731999999999999</v>
      </c>
      <c r="E259" s="91">
        <v>1</v>
      </c>
      <c r="H259" s="91">
        <v>7.45</v>
      </c>
      <c r="I259" s="91">
        <v>11</v>
      </c>
      <c r="J259" s="91">
        <f>(I259-H259)*25*E259/D259/10/10</f>
        <v>0.34490129022229099</v>
      </c>
      <c r="M259" s="91" t="e">
        <f t="shared" si="25"/>
        <v>#DIV/0!</v>
      </c>
      <c r="O259" s="91" t="e">
        <f t="shared" si="26"/>
        <v>#DIV/0!</v>
      </c>
    </row>
    <row r="260" spans="1:15">
      <c r="C260" s="96" t="s">
        <v>987</v>
      </c>
      <c r="D260" s="91">
        <v>2.5731999999999999</v>
      </c>
      <c r="E260" s="91">
        <v>4</v>
      </c>
      <c r="H260" s="91">
        <v>9.3000000000000007</v>
      </c>
      <c r="I260" s="91">
        <v>11</v>
      </c>
      <c r="J260" s="91">
        <f>I260*25*E260/(D260*H260)*2</f>
        <v>91.931890169806607</v>
      </c>
      <c r="M260" s="91" t="e">
        <f t="shared" si="25"/>
        <v>#DIV/0!</v>
      </c>
      <c r="O260" s="91" t="e">
        <f t="shared" si="26"/>
        <v>#DIV/0!</v>
      </c>
    </row>
    <row r="261" spans="1:15">
      <c r="A261" s="91">
        <v>1.6</v>
      </c>
      <c r="C261" s="96" t="s">
        <v>1330</v>
      </c>
      <c r="D261" s="91">
        <v>2.5581</v>
      </c>
      <c r="E261" s="91">
        <v>1</v>
      </c>
      <c r="H261" s="91">
        <v>10.35</v>
      </c>
      <c r="I261" s="91">
        <v>11</v>
      </c>
      <c r="J261" s="91">
        <f t="shared" si="24"/>
        <v>10.386633950658201</v>
      </c>
      <c r="M261" s="91" t="e">
        <f t="shared" si="25"/>
        <v>#DIV/0!</v>
      </c>
      <c r="O261" s="91" t="e">
        <f t="shared" si="26"/>
        <v>#DIV/0!</v>
      </c>
    </row>
    <row r="262" spans="1:15">
      <c r="C262" s="96" t="s">
        <v>987</v>
      </c>
      <c r="D262" s="91">
        <v>2.5581</v>
      </c>
      <c r="E262" s="91">
        <v>4</v>
      </c>
      <c r="H262" s="91">
        <v>9</v>
      </c>
      <c r="I262" s="91">
        <v>11</v>
      </c>
      <c r="J262" s="91">
        <f>I262*25*E262/(D262*H262)*2</f>
        <v>95.557032346055493</v>
      </c>
      <c r="M262" s="91" t="e">
        <f t="shared" si="25"/>
        <v>#DIV/0!</v>
      </c>
      <c r="O262" s="91" t="e">
        <f t="shared" si="26"/>
        <v>#DIV/0!</v>
      </c>
    </row>
    <row r="263" spans="1:15">
      <c r="C263" s="96" t="s">
        <v>1251</v>
      </c>
      <c r="D263" s="91">
        <v>2.6284999999999998</v>
      </c>
      <c r="E263" s="91">
        <v>1</v>
      </c>
      <c r="H263" s="91">
        <v>7.2</v>
      </c>
      <c r="I263" s="91">
        <v>11</v>
      </c>
      <c r="J263" s="91">
        <f t="shared" si="24"/>
        <v>14.530890030224301</v>
      </c>
      <c r="M263" s="91" t="e">
        <f t="shared" si="25"/>
        <v>#DIV/0!</v>
      </c>
      <c r="O263" s="91" t="e">
        <f t="shared" si="26"/>
        <v>#DIV/0!</v>
      </c>
    </row>
    <row r="264" spans="1:15">
      <c r="C264" s="96" t="s">
        <v>987</v>
      </c>
      <c r="D264" s="91">
        <v>2.6284999999999998</v>
      </c>
      <c r="E264" s="91">
        <v>4</v>
      </c>
      <c r="H264" s="91">
        <v>8.9</v>
      </c>
      <c r="I264" s="91">
        <v>11</v>
      </c>
      <c r="J264" s="91">
        <f>I264*25*E264/(D264*H264)*2</f>
        <v>94.042614128192895</v>
      </c>
      <c r="M264" s="91" t="e">
        <f t="shared" si="25"/>
        <v>#DIV/0!</v>
      </c>
      <c r="O264" s="91" t="e">
        <f t="shared" si="26"/>
        <v>#DIV/0!</v>
      </c>
    </row>
    <row r="265" spans="1:15">
      <c r="C265" s="96" t="s">
        <v>1252</v>
      </c>
      <c r="D265" s="91">
        <v>2.5</v>
      </c>
      <c r="E265" s="91">
        <v>1</v>
      </c>
      <c r="H265" s="91">
        <v>8.5</v>
      </c>
      <c r="I265" s="91">
        <v>11</v>
      </c>
      <c r="J265" s="91">
        <f t="shared" si="24"/>
        <v>12.9411764705882</v>
      </c>
      <c r="M265" s="91" t="e">
        <f t="shared" si="25"/>
        <v>#DIV/0!</v>
      </c>
      <c r="O265" s="91" t="e">
        <f t="shared" si="26"/>
        <v>#DIV/0!</v>
      </c>
    </row>
    <row r="266" spans="1:15">
      <c r="C266" s="96" t="s">
        <v>987</v>
      </c>
      <c r="D266" s="91">
        <v>2.5</v>
      </c>
      <c r="E266" s="91">
        <v>4</v>
      </c>
      <c r="H266" s="91">
        <v>9.6</v>
      </c>
      <c r="I266" s="91">
        <v>11</v>
      </c>
      <c r="J266" s="91">
        <f>I266*25*E266/(D266*H266)*2</f>
        <v>91.6666666666667</v>
      </c>
      <c r="M266" s="91" t="e">
        <f t="shared" si="25"/>
        <v>#DIV/0!</v>
      </c>
      <c r="O266" s="91" t="e">
        <f t="shared" si="26"/>
        <v>#DIV/0!</v>
      </c>
    </row>
    <row r="267" spans="1:15">
      <c r="C267" s="96" t="s">
        <v>1253</v>
      </c>
      <c r="D267" s="91">
        <v>2.5116999999999998</v>
      </c>
      <c r="E267" s="91">
        <v>1</v>
      </c>
      <c r="H267" s="91">
        <v>9.6</v>
      </c>
      <c r="I267" s="91">
        <v>11</v>
      </c>
      <c r="J267" s="91">
        <f t="shared" si="24"/>
        <v>11.4049581292883</v>
      </c>
      <c r="M267" s="91" t="e">
        <f t="shared" si="25"/>
        <v>#DIV/0!</v>
      </c>
      <c r="O267" s="91" t="e">
        <f t="shared" si="26"/>
        <v>#DIV/0!</v>
      </c>
    </row>
    <row r="268" spans="1:15">
      <c r="C268" s="96" t="s">
        <v>987</v>
      </c>
      <c r="D268" s="91">
        <v>2.5116999999999998</v>
      </c>
      <c r="E268" s="91">
        <v>4</v>
      </c>
      <c r="H268" s="91">
        <v>9.6999999999999993</v>
      </c>
      <c r="I268" s="91">
        <v>11</v>
      </c>
      <c r="J268" s="91">
        <f>I268*25*E268/(D268*H268)*2</f>
        <v>90.299049930859695</v>
      </c>
      <c r="M268" s="91" t="e">
        <f t="shared" si="25"/>
        <v>#DIV/0!</v>
      </c>
      <c r="O268" s="91" t="e">
        <f t="shared" si="26"/>
        <v>#DIV/0!</v>
      </c>
    </row>
    <row r="269" spans="1:15">
      <c r="C269" s="96" t="s">
        <v>1254</v>
      </c>
      <c r="D269" s="91">
        <v>2.5406</v>
      </c>
      <c r="E269" s="91">
        <v>1</v>
      </c>
      <c r="H269" s="91">
        <v>10.6</v>
      </c>
      <c r="I269" s="91">
        <v>11</v>
      </c>
      <c r="J269" s="91">
        <f t="shared" si="24"/>
        <v>10.211523351340301</v>
      </c>
      <c r="M269" s="91" t="e">
        <f t="shared" si="25"/>
        <v>#DIV/0!</v>
      </c>
      <c r="O269" s="91" t="e">
        <f t="shared" si="26"/>
        <v>#DIV/0!</v>
      </c>
    </row>
    <row r="270" spans="1:15">
      <c r="C270" s="96" t="s">
        <v>987</v>
      </c>
      <c r="D270" s="91">
        <v>2.5406</v>
      </c>
      <c r="E270" s="91">
        <v>4</v>
      </c>
      <c r="H270" s="91">
        <v>9.6</v>
      </c>
      <c r="I270" s="91">
        <v>11</v>
      </c>
      <c r="J270" s="91">
        <f>I270*25*E270/(D270*H270)*2</f>
        <v>90.201789603505702</v>
      </c>
      <c r="M270" s="91" t="e">
        <f t="shared" si="25"/>
        <v>#DIV/0!</v>
      </c>
      <c r="O270" s="91" t="e">
        <f t="shared" si="26"/>
        <v>#DIV/0!</v>
      </c>
    </row>
    <row r="271" spans="1:15">
      <c r="C271" s="96" t="s">
        <v>1255</v>
      </c>
      <c r="D271" s="91">
        <v>2.5396000000000001</v>
      </c>
      <c r="E271" s="91">
        <v>1</v>
      </c>
      <c r="H271" s="91">
        <v>8.9499999999999993</v>
      </c>
      <c r="I271" s="91">
        <v>11</v>
      </c>
      <c r="J271" s="91">
        <f t="shared" si="24"/>
        <v>12.098856900000101</v>
      </c>
      <c r="M271" s="91" t="e">
        <f t="shared" si="25"/>
        <v>#DIV/0!</v>
      </c>
      <c r="O271" s="91" t="e">
        <f t="shared" si="26"/>
        <v>#DIV/0!</v>
      </c>
    </row>
    <row r="272" spans="1:15">
      <c r="C272" s="96" t="s">
        <v>987</v>
      </c>
      <c r="D272" s="91">
        <v>2.5396000000000001</v>
      </c>
      <c r="E272" s="91">
        <v>4</v>
      </c>
      <c r="H272" s="91">
        <v>9.35</v>
      </c>
      <c r="I272" s="91">
        <v>11</v>
      </c>
      <c r="J272" s="91">
        <f>I272*25*E272/(D272*H272)*2</f>
        <v>92.650069950802802</v>
      </c>
      <c r="M272" s="91" t="e">
        <f t="shared" si="25"/>
        <v>#DIV/0!</v>
      </c>
      <c r="O272" s="91" t="e">
        <f t="shared" si="26"/>
        <v>#DIV/0!</v>
      </c>
    </row>
    <row r="273" spans="1:15">
      <c r="A273" s="91" t="s">
        <v>399</v>
      </c>
      <c r="C273" s="96" t="s">
        <v>1256</v>
      </c>
      <c r="D273" s="91">
        <v>2.5562</v>
      </c>
      <c r="E273" s="91">
        <v>1</v>
      </c>
      <c r="H273" s="91">
        <v>7.6</v>
      </c>
      <c r="I273" s="91">
        <v>11</v>
      </c>
      <c r="J273" s="91">
        <f t="shared" si="24"/>
        <v>14.1554692615272</v>
      </c>
      <c r="M273" s="91" t="e">
        <f t="shared" si="25"/>
        <v>#DIV/0!</v>
      </c>
      <c r="O273" s="91" t="e">
        <f t="shared" si="26"/>
        <v>#DIV/0!</v>
      </c>
    </row>
    <row r="274" spans="1:15">
      <c r="C274" s="96" t="s">
        <v>987</v>
      </c>
      <c r="D274" s="91">
        <v>2.5562</v>
      </c>
      <c r="E274" s="91">
        <v>4</v>
      </c>
      <c r="H274" s="91">
        <v>9.4</v>
      </c>
      <c r="I274" s="91">
        <v>11</v>
      </c>
      <c r="J274" s="91">
        <f>I274*25*E274/(D274*H274)*2</f>
        <v>91.558779904345997</v>
      </c>
      <c r="M274" s="91" t="e">
        <f t="shared" si="25"/>
        <v>#DIV/0!</v>
      </c>
      <c r="O274" s="91" t="e">
        <f t="shared" si="26"/>
        <v>#DIV/0!</v>
      </c>
    </row>
    <row r="275" spans="1:15">
      <c r="C275" s="96" t="s">
        <v>1257</v>
      </c>
      <c r="D275" s="91">
        <v>2.5198999999999998</v>
      </c>
      <c r="E275" s="91">
        <v>1</v>
      </c>
      <c r="H275" s="91">
        <v>8.75</v>
      </c>
      <c r="I275" s="91">
        <v>11</v>
      </c>
      <c r="J275" s="91">
        <f t="shared" si="24"/>
        <v>12.472150255395601</v>
      </c>
      <c r="M275" s="91" t="e">
        <f t="shared" si="25"/>
        <v>#DIV/0!</v>
      </c>
      <c r="O275" s="91" t="e">
        <f t="shared" si="26"/>
        <v>#DIV/0!</v>
      </c>
    </row>
    <row r="276" spans="1:15">
      <c r="C276" s="96" t="s">
        <v>987</v>
      </c>
      <c r="D276" s="91">
        <v>2.5198999999999998</v>
      </c>
      <c r="E276" s="91">
        <v>4</v>
      </c>
      <c r="H276" s="91">
        <v>9.8000000000000007</v>
      </c>
      <c r="I276" s="91">
        <v>11</v>
      </c>
      <c r="J276" s="91">
        <f>I276*25*E276/(D276*H276)*2</f>
        <v>89.086787538540193</v>
      </c>
      <c r="M276" s="91" t="e">
        <f t="shared" si="25"/>
        <v>#DIV/0!</v>
      </c>
      <c r="O276" s="91" t="e">
        <f t="shared" si="26"/>
        <v>#DIV/0!</v>
      </c>
    </row>
    <row r="277" spans="1:15">
      <c r="C277" s="96" t="s">
        <v>1258</v>
      </c>
      <c r="D277" s="91">
        <v>2.5889000000000002</v>
      </c>
      <c r="E277" s="91">
        <v>1</v>
      </c>
      <c r="H277" s="91">
        <v>8.5</v>
      </c>
      <c r="I277" s="91">
        <v>11</v>
      </c>
      <c r="J277" s="91">
        <f t="shared" si="24"/>
        <v>12.496790596960301</v>
      </c>
      <c r="M277" s="91" t="e">
        <f t="shared" si="25"/>
        <v>#DIV/0!</v>
      </c>
      <c r="O277" s="91" t="e">
        <f t="shared" si="26"/>
        <v>#DIV/0!</v>
      </c>
    </row>
    <row r="278" spans="1:15">
      <c r="C278" s="96" t="s">
        <v>987</v>
      </c>
      <c r="D278" s="91">
        <v>2.5889000000000002</v>
      </c>
      <c r="E278" s="91">
        <v>4</v>
      </c>
      <c r="H278" s="91">
        <v>9.3000000000000007</v>
      </c>
      <c r="I278" s="91">
        <v>11</v>
      </c>
      <c r="J278" s="91">
        <f>I278*25*E278/(D278*H278)*2</f>
        <v>91.374382859494901</v>
      </c>
      <c r="M278" s="91" t="e">
        <f t="shared" si="25"/>
        <v>#DIV/0!</v>
      </c>
      <c r="O278" s="91" t="e">
        <f t="shared" si="26"/>
        <v>#DIV/0!</v>
      </c>
    </row>
    <row r="279" spans="1:15">
      <c r="A279" s="91">
        <v>1.7</v>
      </c>
      <c r="C279" s="96" t="s">
        <v>1259</v>
      </c>
      <c r="D279" s="91">
        <v>2.5356999999999998</v>
      </c>
      <c r="E279" s="91">
        <v>1</v>
      </c>
      <c r="H279" s="91">
        <v>10.5</v>
      </c>
      <c r="I279" s="91">
        <v>11</v>
      </c>
      <c r="J279" s="91">
        <f t="shared" si="24"/>
        <v>10.3286966874931</v>
      </c>
      <c r="M279" s="91" t="e">
        <f t="shared" si="25"/>
        <v>#DIV/0!</v>
      </c>
      <c r="O279" s="91" t="e">
        <f t="shared" si="26"/>
        <v>#DIV/0!</v>
      </c>
    </row>
    <row r="280" spans="1:15">
      <c r="C280" s="96" t="s">
        <v>987</v>
      </c>
      <c r="D280" s="91">
        <v>2.5356999999999998</v>
      </c>
      <c r="E280" s="91">
        <v>4</v>
      </c>
      <c r="H280" s="91">
        <v>10</v>
      </c>
      <c r="I280" s="91">
        <v>11</v>
      </c>
      <c r="J280" s="91">
        <f>I280*25*E280/(D280*H280)*2</f>
        <v>86.761052174941796</v>
      </c>
      <c r="M280" s="91" t="e">
        <f t="shared" si="25"/>
        <v>#DIV/0!</v>
      </c>
      <c r="O280" s="91" t="e">
        <f t="shared" si="26"/>
        <v>#DIV/0!</v>
      </c>
    </row>
    <row r="281" spans="1:15">
      <c r="C281" s="96" t="s">
        <v>1331</v>
      </c>
      <c r="D281" s="91">
        <v>2.5007000000000001</v>
      </c>
      <c r="E281" s="91">
        <v>1</v>
      </c>
      <c r="H281" s="91">
        <v>9.9</v>
      </c>
      <c r="I281" s="91">
        <v>11</v>
      </c>
      <c r="J281" s="91">
        <f t="shared" si="24"/>
        <v>11.108000870867301</v>
      </c>
      <c r="M281" s="91" t="e">
        <f t="shared" si="25"/>
        <v>#DIV/0!</v>
      </c>
      <c r="O281" s="91" t="e">
        <f t="shared" si="26"/>
        <v>#DIV/0!</v>
      </c>
    </row>
    <row r="282" spans="1:15">
      <c r="C282" s="96" t="s">
        <v>987</v>
      </c>
      <c r="D282" s="91">
        <v>2.5007000000000001</v>
      </c>
      <c r="E282" s="91">
        <v>4</v>
      </c>
      <c r="H282" s="91">
        <v>9.6999999999999993</v>
      </c>
      <c r="I282" s="91">
        <v>11</v>
      </c>
      <c r="J282" s="91">
        <f>I282*25*E282/(D282*H282)*2</f>
        <v>90.696254533266796</v>
      </c>
      <c r="M282" s="91" t="e">
        <f t="shared" si="25"/>
        <v>#DIV/0!</v>
      </c>
      <c r="O282" s="91" t="e">
        <f t="shared" si="26"/>
        <v>#DIV/0!</v>
      </c>
    </row>
    <row r="283" spans="1:15">
      <c r="C283" s="96" t="s">
        <v>1261</v>
      </c>
      <c r="D283" s="91">
        <v>2.6558000000000002</v>
      </c>
      <c r="E283" s="91">
        <v>1</v>
      </c>
      <c r="H283" s="91">
        <v>9</v>
      </c>
      <c r="I283" s="91">
        <v>11</v>
      </c>
      <c r="J283" s="91">
        <f t="shared" si="24"/>
        <v>11.5052170929873</v>
      </c>
      <c r="M283" s="91" t="e">
        <f t="shared" si="25"/>
        <v>#DIV/0!</v>
      </c>
      <c r="O283" s="91" t="e">
        <f t="shared" si="26"/>
        <v>#DIV/0!</v>
      </c>
    </row>
    <row r="284" spans="1:15">
      <c r="C284" s="96" t="s">
        <v>987</v>
      </c>
      <c r="D284" s="91">
        <v>2.6558000000000002</v>
      </c>
      <c r="E284" s="91">
        <v>4</v>
      </c>
      <c r="H284" s="91">
        <v>9.5</v>
      </c>
      <c r="I284" s="91">
        <v>11</v>
      </c>
      <c r="J284" s="91">
        <f>I284*25*E284/(D284*H284)*2</f>
        <v>87.197434810008701</v>
      </c>
      <c r="M284" s="91" t="e">
        <f t="shared" si="25"/>
        <v>#DIV/0!</v>
      </c>
      <c r="O284" s="91" t="e">
        <f t="shared" si="26"/>
        <v>#DIV/0!</v>
      </c>
    </row>
    <row r="285" spans="1:15">
      <c r="A285" s="91">
        <v>1.8</v>
      </c>
      <c r="C285" s="97" t="s">
        <v>1262</v>
      </c>
      <c r="D285" s="91">
        <v>2.5205000000000002</v>
      </c>
      <c r="E285" s="91">
        <v>1</v>
      </c>
      <c r="H285" s="91">
        <v>9</v>
      </c>
      <c r="I285" s="91">
        <v>11</v>
      </c>
      <c r="J285" s="91">
        <f t="shared" ref="J285" si="27">I285*25*E285/(D285*H285)</f>
        <v>12.1228151380899</v>
      </c>
      <c r="M285" s="91" t="e">
        <f t="shared" si="25"/>
        <v>#DIV/0!</v>
      </c>
      <c r="O285" s="91" t="e">
        <f t="shared" si="26"/>
        <v>#DIV/0!</v>
      </c>
    </row>
    <row r="286" spans="1:15">
      <c r="C286" s="97" t="s">
        <v>987</v>
      </c>
      <c r="D286" s="91">
        <v>2.5205000000000002</v>
      </c>
      <c r="E286" s="91">
        <v>4</v>
      </c>
      <c r="H286" s="91">
        <v>9.1</v>
      </c>
      <c r="I286" s="91">
        <v>11</v>
      </c>
      <c r="J286" s="91">
        <f>I286*25*E286/(D286*H286)*2</f>
        <v>95.916779114557301</v>
      </c>
      <c r="M286" s="91" t="e">
        <f t="shared" si="25"/>
        <v>#DIV/0!</v>
      </c>
      <c r="O286" s="91" t="e">
        <f t="shared" si="26"/>
        <v>#DIV/0!</v>
      </c>
    </row>
    <row r="287" spans="1:15">
      <c r="C287" s="97" t="s">
        <v>1263</v>
      </c>
      <c r="D287" s="91">
        <v>2.5232000000000001</v>
      </c>
      <c r="E287" s="91">
        <v>1</v>
      </c>
      <c r="H287" s="91">
        <v>9.6</v>
      </c>
      <c r="I287" s="91">
        <v>11</v>
      </c>
      <c r="J287" s="91">
        <f t="shared" ref="J287:J293" si="28">I287*25*E287/(D287*H287)</f>
        <v>11.352977700274799</v>
      </c>
      <c r="M287" s="91" t="e">
        <f t="shared" si="25"/>
        <v>#DIV/0!</v>
      </c>
      <c r="O287" s="91" t="e">
        <f t="shared" si="26"/>
        <v>#DIV/0!</v>
      </c>
    </row>
    <row r="288" spans="1:15">
      <c r="C288" s="97" t="s">
        <v>987</v>
      </c>
      <c r="D288" s="91">
        <v>2.5232000000000001</v>
      </c>
      <c r="E288" s="91">
        <v>4</v>
      </c>
      <c r="H288" s="91">
        <v>9.3000000000000007</v>
      </c>
      <c r="I288" s="91">
        <v>11</v>
      </c>
      <c r="J288" s="91">
        <f>I288*25*E288/(D288*H288)*2</f>
        <v>93.7536222990434</v>
      </c>
      <c r="M288" s="91" t="e">
        <f t="shared" si="25"/>
        <v>#DIV/0!</v>
      </c>
      <c r="O288" s="91" t="e">
        <f t="shared" si="26"/>
        <v>#DIV/0!</v>
      </c>
    </row>
    <row r="289" spans="1:15">
      <c r="C289" s="97" t="s">
        <v>1264</v>
      </c>
      <c r="D289" s="91">
        <v>2.6539000000000001</v>
      </c>
      <c r="E289" s="91">
        <v>1</v>
      </c>
      <c r="H289" s="91">
        <v>11.3</v>
      </c>
      <c r="I289" s="91">
        <v>11</v>
      </c>
      <c r="J289" s="91">
        <f t="shared" si="28"/>
        <v>9.1700076061044893</v>
      </c>
      <c r="M289" s="91" t="e">
        <f t="shared" si="25"/>
        <v>#DIV/0!</v>
      </c>
      <c r="O289" s="91" t="e">
        <f t="shared" si="26"/>
        <v>#DIV/0!</v>
      </c>
    </row>
    <row r="290" spans="1:15">
      <c r="C290" s="97" t="s">
        <v>987</v>
      </c>
      <c r="D290" s="91">
        <v>2.6539000000000001</v>
      </c>
      <c r="E290" s="91">
        <v>4</v>
      </c>
      <c r="H290" s="91">
        <v>8.6</v>
      </c>
      <c r="I290" s="91">
        <v>11</v>
      </c>
      <c r="J290" s="91">
        <f>I290*25*E290/(D290*H290)*2</f>
        <v>96.391707859516998</v>
      </c>
      <c r="M290" s="91" t="e">
        <f t="shared" si="25"/>
        <v>#DIV/0!</v>
      </c>
      <c r="O290" s="91" t="e">
        <f t="shared" si="26"/>
        <v>#DIV/0!</v>
      </c>
    </row>
    <row r="291" spans="1:15">
      <c r="C291" s="97" t="s">
        <v>1265</v>
      </c>
      <c r="D291" s="91">
        <v>2.6516999999999999</v>
      </c>
      <c r="E291" s="91">
        <v>1</v>
      </c>
      <c r="H291" s="91">
        <v>10</v>
      </c>
      <c r="I291" s="91">
        <v>11</v>
      </c>
      <c r="J291" s="91">
        <f t="shared" si="28"/>
        <v>10.370705585096401</v>
      </c>
      <c r="M291" s="91" t="e">
        <f t="shared" si="25"/>
        <v>#DIV/0!</v>
      </c>
      <c r="O291" s="91" t="e">
        <f t="shared" si="26"/>
        <v>#DIV/0!</v>
      </c>
    </row>
    <row r="292" spans="1:15">
      <c r="C292" s="97" t="s">
        <v>987</v>
      </c>
      <c r="D292" s="91">
        <v>2.6516999999999999</v>
      </c>
      <c r="E292" s="91">
        <v>4</v>
      </c>
      <c r="H292" s="91">
        <v>8.6</v>
      </c>
      <c r="I292" s="91">
        <v>11</v>
      </c>
      <c r="J292" s="91">
        <f>I292*25*E292/(D292*H292)*2</f>
        <v>96.471679861361395</v>
      </c>
      <c r="M292" s="91" t="e">
        <f t="shared" si="25"/>
        <v>#DIV/0!</v>
      </c>
      <c r="O292" s="91" t="e">
        <f t="shared" si="26"/>
        <v>#DIV/0!</v>
      </c>
    </row>
    <row r="293" spans="1:15">
      <c r="C293" s="97" t="s">
        <v>1266</v>
      </c>
      <c r="D293" s="91">
        <v>2.5110999999999999</v>
      </c>
      <c r="E293" s="91">
        <v>1</v>
      </c>
      <c r="H293" s="91">
        <v>10.1</v>
      </c>
      <c r="I293" s="91">
        <v>11</v>
      </c>
      <c r="J293" s="91">
        <f t="shared" si="28"/>
        <v>10.842946426776001</v>
      </c>
      <c r="M293" s="91" t="e">
        <f t="shared" si="25"/>
        <v>#DIV/0!</v>
      </c>
      <c r="O293" s="91" t="e">
        <f t="shared" si="26"/>
        <v>#DIV/0!</v>
      </c>
    </row>
    <row r="294" spans="1:15">
      <c r="C294" s="97" t="s">
        <v>987</v>
      </c>
      <c r="D294" s="91">
        <v>2.5110999999999999</v>
      </c>
      <c r="E294" s="91">
        <v>4</v>
      </c>
      <c r="H294" s="91">
        <v>9.1</v>
      </c>
      <c r="I294" s="91">
        <v>11</v>
      </c>
      <c r="J294" s="91">
        <f>I294*25*E294/(D294*H294)*2</f>
        <v>96.275832009176</v>
      </c>
      <c r="M294" s="91" t="e">
        <f t="shared" si="25"/>
        <v>#DIV/0!</v>
      </c>
      <c r="O294" s="91" t="e">
        <f t="shared" si="26"/>
        <v>#DIV/0!</v>
      </c>
    </row>
    <row r="295" spans="1:15">
      <c r="A295" s="91">
        <v>1.9</v>
      </c>
      <c r="C295" s="98" t="s">
        <v>1267</v>
      </c>
      <c r="D295" s="91">
        <v>2.5339</v>
      </c>
      <c r="E295" s="91">
        <v>1</v>
      </c>
      <c r="H295" s="91">
        <v>9.6</v>
      </c>
      <c r="I295" s="91">
        <v>11</v>
      </c>
      <c r="J295" s="91">
        <f t="shared" ref="J295" si="29">I295*25*E295/(D295*H295)</f>
        <v>11.3050370311904</v>
      </c>
      <c r="M295" s="91" t="e">
        <f t="shared" si="25"/>
        <v>#DIV/0!</v>
      </c>
      <c r="O295" s="91" t="e">
        <f t="shared" si="26"/>
        <v>#DIV/0!</v>
      </c>
    </row>
    <row r="296" spans="1:15">
      <c r="C296" s="98" t="s">
        <v>987</v>
      </c>
      <c r="D296" s="91">
        <v>2.5339</v>
      </c>
      <c r="E296" s="91">
        <v>4</v>
      </c>
      <c r="H296" s="91">
        <v>9.4</v>
      </c>
      <c r="I296" s="91">
        <v>11</v>
      </c>
      <c r="J296" s="91">
        <f t="shared" ref="J296" si="30">I296*25*E296/(D296*H296)*2</f>
        <v>92.364557871853407</v>
      </c>
      <c r="M296" s="91" t="e">
        <f t="shared" si="25"/>
        <v>#DIV/0!</v>
      </c>
      <c r="O296" s="91" t="e">
        <f t="shared" si="26"/>
        <v>#DIV/0!</v>
      </c>
    </row>
    <row r="297" spans="1:15">
      <c r="C297" s="98" t="s">
        <v>1268</v>
      </c>
      <c r="D297" s="91">
        <v>2.6396999999999999</v>
      </c>
      <c r="E297" s="91">
        <v>1</v>
      </c>
      <c r="H297" s="91">
        <v>5.3</v>
      </c>
      <c r="I297" s="91">
        <v>11</v>
      </c>
      <c r="J297" s="91">
        <f t="shared" ref="J297" si="31">I297*25*E297/(D297*H297)</f>
        <v>19.6563217232376</v>
      </c>
      <c r="M297" s="91" t="e">
        <f t="shared" si="25"/>
        <v>#DIV/0!</v>
      </c>
      <c r="O297" s="91" t="e">
        <f t="shared" si="26"/>
        <v>#DIV/0!</v>
      </c>
    </row>
    <row r="298" spans="1:15">
      <c r="C298" s="98" t="s">
        <v>987</v>
      </c>
      <c r="D298" s="91">
        <v>2.6396999999999999</v>
      </c>
      <c r="E298" s="91">
        <v>4</v>
      </c>
      <c r="H298" s="91">
        <v>10.65</v>
      </c>
      <c r="I298" s="91">
        <v>11</v>
      </c>
      <c r="J298" s="91">
        <f t="shared" ref="J298" si="32">I298*25*E298/(D298*H298)*2</f>
        <v>78.256154090635903</v>
      </c>
      <c r="M298" s="91" t="e">
        <f t="shared" si="25"/>
        <v>#DIV/0!</v>
      </c>
      <c r="O298" s="91" t="e">
        <f t="shared" si="26"/>
        <v>#DIV/0!</v>
      </c>
    </row>
    <row r="299" spans="1:15">
      <c r="C299" s="98" t="s">
        <v>1269</v>
      </c>
      <c r="D299" s="91">
        <v>2.6613000000000002</v>
      </c>
      <c r="E299" s="91">
        <v>1</v>
      </c>
      <c r="H299" s="91">
        <v>6.9</v>
      </c>
      <c r="I299" s="91">
        <v>11</v>
      </c>
      <c r="J299" s="91">
        <f>I299*25*E299/(D299*H299)</f>
        <v>14.975790953206401</v>
      </c>
      <c r="M299" s="91" t="e">
        <f t="shared" si="25"/>
        <v>#DIV/0!</v>
      </c>
      <c r="O299" s="91" t="e">
        <f t="shared" si="26"/>
        <v>#DIV/0!</v>
      </c>
    </row>
    <row r="300" spans="1:15">
      <c r="C300" s="98" t="s">
        <v>987</v>
      </c>
      <c r="D300" s="91">
        <v>2.6613000000000002</v>
      </c>
      <c r="E300" s="91">
        <v>4</v>
      </c>
      <c r="H300" s="91">
        <v>8.75</v>
      </c>
      <c r="I300" s="91">
        <v>11</v>
      </c>
      <c r="J300" s="91">
        <f>I300*50*E300/(D300*H300)</f>
        <v>94.475846927656207</v>
      </c>
      <c r="M300" s="91" t="e">
        <f t="shared" si="25"/>
        <v>#DIV/0!</v>
      </c>
      <c r="O300" s="91" t="e">
        <f t="shared" si="26"/>
        <v>#DIV/0!</v>
      </c>
    </row>
    <row r="301" spans="1:15">
      <c r="A301" s="91">
        <v>1.1499999999999999</v>
      </c>
      <c r="C301" s="91" t="s">
        <v>1332</v>
      </c>
      <c r="D301" s="91">
        <v>2.5853999999999999</v>
      </c>
      <c r="E301" s="91">
        <v>1</v>
      </c>
      <c r="H301" s="91">
        <v>6.1</v>
      </c>
      <c r="I301" s="91">
        <v>11</v>
      </c>
      <c r="J301" s="91">
        <f>I301*25*E301/(D301*H301)</f>
        <v>17.437134374995999</v>
      </c>
      <c r="M301" s="91" t="e">
        <f t="shared" si="25"/>
        <v>#DIV/0!</v>
      </c>
      <c r="O301" s="91" t="e">
        <f t="shared" si="26"/>
        <v>#DIV/0!</v>
      </c>
    </row>
    <row r="302" spans="1:15">
      <c r="C302" s="99" t="s">
        <v>987</v>
      </c>
      <c r="D302" s="91">
        <v>2.5853999999999999</v>
      </c>
      <c r="E302" s="91">
        <v>4</v>
      </c>
      <c r="H302" s="91">
        <v>9.4</v>
      </c>
      <c r="I302" s="91">
        <v>11</v>
      </c>
      <c r="J302" s="91">
        <f>I302*50*E302/(D302*H302)</f>
        <v>90.524697606362395</v>
      </c>
      <c r="M302" s="91" t="e">
        <f t="shared" si="25"/>
        <v>#DIV/0!</v>
      </c>
      <c r="O302" s="91" t="e">
        <f t="shared" si="26"/>
        <v>#DIV/0!</v>
      </c>
    </row>
    <row r="303" spans="1:15">
      <c r="A303" s="91">
        <v>1.1599999999999999</v>
      </c>
      <c r="C303" s="91" t="s">
        <v>1333</v>
      </c>
      <c r="D303" s="91">
        <v>2.6263000000000001</v>
      </c>
      <c r="E303" s="91">
        <v>1</v>
      </c>
      <c r="H303" s="91">
        <v>13.5</v>
      </c>
      <c r="I303" s="91">
        <v>11</v>
      </c>
      <c r="J303" s="91">
        <f>I303*25*E303/(D303*H303)</f>
        <v>7.7562998782966002</v>
      </c>
      <c r="M303" s="91" t="e">
        <f t="shared" si="25"/>
        <v>#DIV/0!</v>
      </c>
      <c r="O303" s="91" t="e">
        <f t="shared" si="26"/>
        <v>#DIV/0!</v>
      </c>
    </row>
    <row r="304" spans="1:15">
      <c r="C304" s="99" t="s">
        <v>987</v>
      </c>
      <c r="D304" s="91">
        <v>2.6263000000000001</v>
      </c>
      <c r="E304" s="91">
        <v>4</v>
      </c>
      <c r="H304" s="91">
        <v>8.5</v>
      </c>
      <c r="I304" s="91">
        <v>11</v>
      </c>
      <c r="J304" s="91">
        <f>I304*50*E304/(D304*H304)</f>
        <v>98.5506337477686</v>
      </c>
      <c r="M304" s="91" t="e">
        <f t="shared" ref="M304:M315" si="33">I304*K304/D304/L304*50</f>
        <v>#DIV/0!</v>
      </c>
      <c r="O304" s="91" t="e">
        <f t="shared" ref="O304:O310" si="34">M304-J304</f>
        <v>#DIV/0!</v>
      </c>
    </row>
    <row r="305" spans="1:15">
      <c r="A305" s="95">
        <v>1.2</v>
      </c>
      <c r="C305" s="91" t="s">
        <v>1272</v>
      </c>
      <c r="D305" s="91">
        <v>2.5992000000000002</v>
      </c>
      <c r="E305" s="91">
        <v>1</v>
      </c>
      <c r="H305" s="91">
        <v>15.3</v>
      </c>
      <c r="I305" s="91">
        <v>11</v>
      </c>
      <c r="J305" s="91">
        <f>I305*25*E305/(D305*H305)</f>
        <v>6.9151493571677198</v>
      </c>
      <c r="K305" s="91">
        <v>4</v>
      </c>
      <c r="L305" s="91">
        <v>9.9</v>
      </c>
      <c r="M305" s="91">
        <f t="shared" si="33"/>
        <v>85.496392052255402</v>
      </c>
      <c r="O305" s="91">
        <f t="shared" si="34"/>
        <v>78.581242695087695</v>
      </c>
    </row>
    <row r="306" spans="1:15">
      <c r="C306" s="99" t="s">
        <v>987</v>
      </c>
      <c r="D306" s="91">
        <v>2.5992000000000002</v>
      </c>
      <c r="E306" s="91">
        <v>4</v>
      </c>
      <c r="H306" s="91">
        <v>9.9</v>
      </c>
      <c r="I306" s="91">
        <v>11</v>
      </c>
      <c r="J306" s="91">
        <f>I306*50*E306/(D306*H306)</f>
        <v>85.496392052255402</v>
      </c>
      <c r="M306" s="91" t="e">
        <f t="shared" si="33"/>
        <v>#DIV/0!</v>
      </c>
      <c r="O306" s="91" t="e">
        <f t="shared" si="34"/>
        <v>#DIV/0!</v>
      </c>
    </row>
    <row r="307" spans="1:15">
      <c r="A307" s="91">
        <v>1.26</v>
      </c>
      <c r="C307" s="91" t="s">
        <v>1273</v>
      </c>
      <c r="D307" s="91">
        <v>2.5994000000000002</v>
      </c>
      <c r="E307" s="91">
        <v>1</v>
      </c>
      <c r="H307" s="91">
        <v>12.55</v>
      </c>
      <c r="I307" s="91">
        <v>11</v>
      </c>
      <c r="J307" s="91">
        <f>I307*25*E307/(D307*H307)</f>
        <v>8.4297724850386899</v>
      </c>
      <c r="K307" s="91">
        <v>4</v>
      </c>
      <c r="L307" s="91">
        <v>8.75</v>
      </c>
      <c r="M307" s="91">
        <f t="shared" si="33"/>
        <v>96.7256179997582</v>
      </c>
      <c r="O307" s="91">
        <f t="shared" si="34"/>
        <v>88.295845514719502</v>
      </c>
    </row>
    <row r="308" spans="1:15">
      <c r="A308" s="91">
        <v>2.12</v>
      </c>
      <c r="C308" s="91" t="s">
        <v>1274</v>
      </c>
      <c r="D308" s="91">
        <v>2.508</v>
      </c>
      <c r="E308" s="91">
        <v>1</v>
      </c>
      <c r="H308" s="91">
        <v>9.5</v>
      </c>
      <c r="I308" s="91">
        <v>11</v>
      </c>
      <c r="J308" s="91">
        <f>(I308-H308)*250*E308/D308/1000*100/10</f>
        <v>1.4952153110047799</v>
      </c>
      <c r="K308" s="91">
        <v>4</v>
      </c>
      <c r="L308" s="91">
        <v>9.25</v>
      </c>
      <c r="M308" s="91">
        <f t="shared" si="33"/>
        <v>94.831673779042205</v>
      </c>
      <c r="O308" s="91">
        <f t="shared" si="34"/>
        <v>93.336458468037407</v>
      </c>
    </row>
    <row r="309" spans="1:15">
      <c r="A309" s="91" t="s">
        <v>430</v>
      </c>
    </row>
    <row r="310" spans="1:15" ht="15" customHeight="1">
      <c r="A310" s="91">
        <v>2.2799999999999998</v>
      </c>
      <c r="C310" s="91" t="s">
        <v>1275</v>
      </c>
      <c r="D310" s="91">
        <v>2.641</v>
      </c>
      <c r="E310" s="91">
        <v>1</v>
      </c>
      <c r="H310" s="91">
        <v>7.9</v>
      </c>
      <c r="I310" s="91">
        <v>11</v>
      </c>
      <c r="J310" s="91">
        <f>I310*25*E310/(D310*H310)</f>
        <v>13.1806613336912</v>
      </c>
      <c r="K310" s="91">
        <v>4</v>
      </c>
      <c r="L310" s="91">
        <v>8.9</v>
      </c>
      <c r="M310" s="91">
        <f t="shared" si="33"/>
        <v>93.597505201043205</v>
      </c>
      <c r="O310" s="91">
        <f t="shared" si="34"/>
        <v>80.416843867352</v>
      </c>
    </row>
    <row r="311" spans="1:15">
      <c r="A311" s="91">
        <v>3.17</v>
      </c>
      <c r="C311" s="91" t="s">
        <v>1277</v>
      </c>
      <c r="D311" s="91">
        <v>2.7475999999999998</v>
      </c>
      <c r="E311" s="91">
        <v>1</v>
      </c>
      <c r="H311" s="91">
        <v>7.65</v>
      </c>
      <c r="I311" s="91">
        <v>11</v>
      </c>
      <c r="J311" s="130">
        <f>I311*25*E311/(D311*H311)</f>
        <v>13.1</v>
      </c>
      <c r="K311" s="91">
        <v>4</v>
      </c>
      <c r="L311" s="91">
        <v>8.6</v>
      </c>
      <c r="M311" s="131">
        <f t="shared" si="33"/>
        <v>93.104510000000005</v>
      </c>
      <c r="O311" s="130">
        <f t="shared" ref="O311:O316" si="35">M311-J311</f>
        <v>80</v>
      </c>
    </row>
    <row r="312" spans="1:15">
      <c r="C312" s="91" t="s">
        <v>1278</v>
      </c>
      <c r="D312" s="91">
        <v>2.4218000000000002</v>
      </c>
      <c r="E312" s="91">
        <v>1</v>
      </c>
      <c r="H312" s="91">
        <v>7.5</v>
      </c>
      <c r="I312" s="91">
        <v>11</v>
      </c>
      <c r="J312" s="130">
        <f>I312*25*E312/(D312*H312)</f>
        <v>15.1</v>
      </c>
      <c r="K312" s="91">
        <v>4</v>
      </c>
      <c r="L312" s="91">
        <v>9.8000000000000007</v>
      </c>
      <c r="M312" s="131">
        <f t="shared" si="33"/>
        <v>92.695430000000002</v>
      </c>
      <c r="O312" s="130">
        <f t="shared" si="35"/>
        <v>77.599999999999994</v>
      </c>
    </row>
    <row r="313" spans="1:15">
      <c r="C313" s="91" t="s">
        <v>1279</v>
      </c>
      <c r="D313" s="91">
        <v>2.7097000000000002</v>
      </c>
      <c r="E313" s="91">
        <v>1</v>
      </c>
      <c r="H313" s="91">
        <v>7.7</v>
      </c>
      <c r="I313" s="91">
        <v>11</v>
      </c>
      <c r="J313" s="130">
        <f>I313*25*E313/(D313*H313)</f>
        <v>13.2</v>
      </c>
      <c r="K313" s="91">
        <v>4</v>
      </c>
      <c r="L313" s="91">
        <v>8.6</v>
      </c>
      <c r="M313" s="131">
        <f t="shared" si="33"/>
        <v>94.406739999999999</v>
      </c>
      <c r="O313" s="130">
        <f t="shared" si="35"/>
        <v>81.2</v>
      </c>
    </row>
    <row r="314" spans="1:15">
      <c r="C314" s="91" t="s">
        <v>1280</v>
      </c>
      <c r="D314" s="91">
        <v>2.5834000000000001</v>
      </c>
      <c r="E314" s="91">
        <v>1</v>
      </c>
      <c r="H314" s="91">
        <v>7.1</v>
      </c>
      <c r="I314" s="91">
        <v>11</v>
      </c>
      <c r="J314" s="130">
        <f>I314*25*E314/(D314*H314)</f>
        <v>15</v>
      </c>
      <c r="K314" s="91">
        <v>4</v>
      </c>
      <c r="L314" s="91">
        <v>9.1</v>
      </c>
      <c r="M314" s="131">
        <f t="shared" si="33"/>
        <v>93.581419999999994</v>
      </c>
      <c r="O314" s="130">
        <f t="shared" si="35"/>
        <v>78.599999999999994</v>
      </c>
    </row>
    <row r="315" spans="1:15">
      <c r="I315" s="91">
        <v>11</v>
      </c>
      <c r="K315" s="91">
        <v>4</v>
      </c>
      <c r="M315" s="91" t="e">
        <f t="shared" si="33"/>
        <v>#DIV/0!</v>
      </c>
      <c r="O315" s="91" t="e">
        <f t="shared" si="35"/>
        <v>#DIV/0!</v>
      </c>
    </row>
    <row r="316" spans="1:15">
      <c r="O316" s="91">
        <f t="shared" si="35"/>
        <v>0</v>
      </c>
    </row>
  </sheetData>
  <mergeCells count="79">
    <mergeCell ref="C150:C151"/>
    <mergeCell ref="C152:C153"/>
    <mergeCell ref="C154:C155"/>
    <mergeCell ref="C156:C157"/>
    <mergeCell ref="C140:C141"/>
    <mergeCell ref="C142:C143"/>
    <mergeCell ref="C144:C145"/>
    <mergeCell ref="C146:C147"/>
    <mergeCell ref="C148:C149"/>
    <mergeCell ref="C130:C131"/>
    <mergeCell ref="C132:C133"/>
    <mergeCell ref="C134:C135"/>
    <mergeCell ref="C136:C137"/>
    <mergeCell ref="C138:C139"/>
    <mergeCell ref="C120:C121"/>
    <mergeCell ref="C122:C123"/>
    <mergeCell ref="C124:C125"/>
    <mergeCell ref="C126:C127"/>
    <mergeCell ref="C128:C129"/>
    <mergeCell ref="C110:C111"/>
    <mergeCell ref="C112:C113"/>
    <mergeCell ref="C114:C115"/>
    <mergeCell ref="C116:C117"/>
    <mergeCell ref="C118:C119"/>
    <mergeCell ref="C100:C101"/>
    <mergeCell ref="C102:C103"/>
    <mergeCell ref="C104:C105"/>
    <mergeCell ref="C106:C107"/>
    <mergeCell ref="C108:C109"/>
    <mergeCell ref="C90:C91"/>
    <mergeCell ref="C92:C93"/>
    <mergeCell ref="C94:C95"/>
    <mergeCell ref="C96:C97"/>
    <mergeCell ref="C98:C99"/>
    <mergeCell ref="C80:C81"/>
    <mergeCell ref="C82:C83"/>
    <mergeCell ref="C84:C85"/>
    <mergeCell ref="C86:C87"/>
    <mergeCell ref="C88:C89"/>
    <mergeCell ref="C70:C71"/>
    <mergeCell ref="C72:C73"/>
    <mergeCell ref="C74:C75"/>
    <mergeCell ref="C76:C77"/>
    <mergeCell ref="C78:C79"/>
    <mergeCell ref="C60:C61"/>
    <mergeCell ref="C62:C63"/>
    <mergeCell ref="C64:C65"/>
    <mergeCell ref="C66:C67"/>
    <mergeCell ref="C68:C69"/>
    <mergeCell ref="C50:C51"/>
    <mergeCell ref="C52:C53"/>
    <mergeCell ref="C54:C55"/>
    <mergeCell ref="C56:C57"/>
    <mergeCell ref="C58:C59"/>
    <mergeCell ref="C40:C41"/>
    <mergeCell ref="C42:C43"/>
    <mergeCell ref="C44:C45"/>
    <mergeCell ref="C46:C47"/>
    <mergeCell ref="C48:C49"/>
    <mergeCell ref="C30:C31"/>
    <mergeCell ref="C32:C33"/>
    <mergeCell ref="C34:C35"/>
    <mergeCell ref="C36:C37"/>
    <mergeCell ref="C38:C39"/>
    <mergeCell ref="C20:C21"/>
    <mergeCell ref="C22:C23"/>
    <mergeCell ref="C24:C25"/>
    <mergeCell ref="C26:C27"/>
    <mergeCell ref="C28:C29"/>
    <mergeCell ref="C10:C11"/>
    <mergeCell ref="C12:C13"/>
    <mergeCell ref="C14:C15"/>
    <mergeCell ref="C16:C17"/>
    <mergeCell ref="C18:C19"/>
    <mergeCell ref="F1:H1"/>
    <mergeCell ref="C2:C3"/>
    <mergeCell ref="C4:C5"/>
    <mergeCell ref="C6:C7"/>
    <mergeCell ref="C8:C9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 filterMode="1">
    <tabColor rgb="FF00B0F0"/>
  </sheetPr>
  <dimension ref="A1:AA668"/>
  <sheetViews>
    <sheetView tabSelected="1" zoomScale="115" zoomScaleNormal="115" workbookViewId="0">
      <pane ySplit="14" topLeftCell="A646" activePane="bottomLeft" state="frozen"/>
      <selection pane="bottomLeft" activeCell="K663" sqref="K663"/>
    </sheetView>
  </sheetViews>
  <sheetFormatPr defaultColWidth="9" defaultRowHeight="14.25"/>
  <cols>
    <col min="1" max="1" width="7.625" style="101" customWidth="1"/>
    <col min="2" max="2" width="3.875" style="101" hidden="1" customWidth="1"/>
    <col min="3" max="3" width="8.25" style="101" customWidth="1"/>
    <col min="4" max="4" width="9.625" style="101" customWidth="1"/>
    <col min="5" max="5" width="6.5" style="101" customWidth="1"/>
    <col min="6" max="7" width="5.125" style="101" customWidth="1"/>
    <col min="8" max="8" width="6.375" style="101" customWidth="1"/>
    <col min="9" max="9" width="6.5" style="101" customWidth="1"/>
    <col min="10" max="10" width="9.125" style="101" customWidth="1"/>
    <col min="11" max="11" width="9.25" style="101" customWidth="1"/>
    <col min="12" max="12" width="9" style="101"/>
    <col min="13" max="13" width="9.5" style="102" customWidth="1"/>
    <col min="14" max="14" width="9" style="103"/>
    <col min="15" max="15" width="9.5" style="101" customWidth="1"/>
    <col min="16" max="17" width="7.625" style="101" customWidth="1"/>
    <col min="18" max="16384" width="9" style="101"/>
  </cols>
  <sheetData>
    <row r="1" spans="1:27" ht="57">
      <c r="A1" s="101" t="s">
        <v>0</v>
      </c>
      <c r="B1" s="101" t="s">
        <v>408</v>
      </c>
      <c r="D1" s="101" t="s">
        <v>409</v>
      </c>
      <c r="E1" s="104" t="s">
        <v>788</v>
      </c>
      <c r="F1" s="260" t="s">
        <v>410</v>
      </c>
      <c r="G1" s="260"/>
      <c r="H1" s="260"/>
      <c r="I1" s="105" t="s">
        <v>789</v>
      </c>
      <c r="J1" s="104" t="s">
        <v>790</v>
      </c>
      <c r="K1" s="104" t="s">
        <v>791</v>
      </c>
      <c r="L1" s="104" t="s">
        <v>792</v>
      </c>
      <c r="M1" s="107" t="s">
        <v>793</v>
      </c>
      <c r="N1" s="108" t="s">
        <v>794</v>
      </c>
      <c r="O1" s="104" t="s">
        <v>530</v>
      </c>
      <c r="Y1" s="111">
        <v>-0.5</v>
      </c>
    </row>
    <row r="2" spans="1:27" hidden="1">
      <c r="C2" s="101" t="s">
        <v>797</v>
      </c>
      <c r="D2" s="101">
        <v>40.0002</v>
      </c>
      <c r="E2" s="101">
        <f t="shared" ref="E2:E18" si="0">42.1/40</f>
        <v>1.0525</v>
      </c>
      <c r="F2" s="101">
        <v>16.760000000000002</v>
      </c>
      <c r="G2" s="101">
        <v>16.8</v>
      </c>
      <c r="H2" s="101">
        <f>(F2+G2)/2</f>
        <v>16.78</v>
      </c>
      <c r="I2" s="101">
        <v>96.1</v>
      </c>
      <c r="J2" s="101">
        <f t="shared" ref="J2:J30" si="1">D2/200*100</f>
        <v>20.0001</v>
      </c>
      <c r="K2" s="101">
        <f t="shared" ref="K2:K33" si="2">J2*I2*H2/10000</f>
        <v>3.2251321255800001</v>
      </c>
      <c r="L2" s="101">
        <v>0.92500000000000004</v>
      </c>
      <c r="M2" s="102">
        <f t="shared" ref="M2:M33" si="3">1000*L2*E2/(J2*H2)</f>
        <v>2.9009999999999998</v>
      </c>
      <c r="Y2" s="111">
        <v>-0.4</v>
      </c>
    </row>
    <row r="3" spans="1:27" ht="18" hidden="1" customHeight="1">
      <c r="D3" s="101">
        <v>40.0002</v>
      </c>
      <c r="E3" s="101">
        <f t="shared" si="0"/>
        <v>1.0525</v>
      </c>
      <c r="F3" s="101">
        <v>20.3</v>
      </c>
      <c r="G3" s="101">
        <v>20.100000000000001</v>
      </c>
      <c r="H3" s="101">
        <v>20.2</v>
      </c>
      <c r="I3" s="101">
        <v>96.1</v>
      </c>
      <c r="J3" s="101">
        <f t="shared" si="1"/>
        <v>20.0001</v>
      </c>
      <c r="K3" s="101">
        <f t="shared" si="2"/>
        <v>3.8824594121999998</v>
      </c>
      <c r="L3" s="101">
        <v>0.91400000000000003</v>
      </c>
      <c r="M3" s="102">
        <f t="shared" si="3"/>
        <v>2.3809999999999998</v>
      </c>
      <c r="N3" s="290">
        <f>(M3+M4)/2</f>
        <v>2.39</v>
      </c>
      <c r="O3" s="299">
        <f>(M4-M3)*100/N3</f>
        <v>1.00418410041841</v>
      </c>
      <c r="Y3" s="111">
        <v>-0.3</v>
      </c>
    </row>
    <row r="4" spans="1:27" hidden="1">
      <c r="D4" s="101">
        <v>40.005499999999998</v>
      </c>
      <c r="E4" s="101">
        <f t="shared" si="0"/>
        <v>1.0525</v>
      </c>
      <c r="F4" s="101">
        <v>20</v>
      </c>
      <c r="G4" s="101">
        <v>20</v>
      </c>
      <c r="H4" s="101">
        <v>20</v>
      </c>
      <c r="I4" s="101">
        <v>96.1</v>
      </c>
      <c r="J4" s="101">
        <f t="shared" si="1"/>
        <v>20.002749999999999</v>
      </c>
      <c r="K4" s="101">
        <f t="shared" si="2"/>
        <v>3.8445285500000002</v>
      </c>
      <c r="L4" s="101">
        <v>0.91400000000000003</v>
      </c>
      <c r="M4" s="102">
        <f t="shared" si="3"/>
        <v>2.4049999999999998</v>
      </c>
      <c r="N4" s="290"/>
      <c r="O4" s="299"/>
      <c r="Y4" s="111">
        <v>-0.2</v>
      </c>
    </row>
    <row r="5" spans="1:27" hidden="1">
      <c r="B5" s="101" t="s">
        <v>795</v>
      </c>
      <c r="C5" s="101" t="s">
        <v>798</v>
      </c>
      <c r="D5" s="101">
        <v>40.005600000000001</v>
      </c>
      <c r="E5" s="101">
        <f t="shared" si="0"/>
        <v>1.0525</v>
      </c>
      <c r="F5" s="101">
        <v>27.6</v>
      </c>
      <c r="G5" s="101">
        <v>27.4</v>
      </c>
      <c r="H5" s="101">
        <f>(F5+G5)/2</f>
        <v>27.5</v>
      </c>
      <c r="I5" s="101">
        <v>97.2</v>
      </c>
      <c r="J5" s="101">
        <f t="shared" si="1"/>
        <v>20.002800000000001</v>
      </c>
      <c r="K5" s="101">
        <f t="shared" si="2"/>
        <v>5.3467484399999998</v>
      </c>
      <c r="L5" s="101">
        <v>0.89600000000000002</v>
      </c>
      <c r="M5" s="102">
        <f t="shared" si="3"/>
        <v>1.714</v>
      </c>
      <c r="N5" s="290">
        <f>(M6+M5)/2</f>
        <v>1.73</v>
      </c>
      <c r="O5" s="299">
        <f>(M6-M5)*100/N5</f>
        <v>1.27167630057804</v>
      </c>
      <c r="Y5" s="111">
        <v>-0.1</v>
      </c>
    </row>
    <row r="6" spans="1:27" hidden="1">
      <c r="D6" s="101">
        <v>40.009900000000002</v>
      </c>
      <c r="E6" s="101">
        <f t="shared" si="0"/>
        <v>1.0525</v>
      </c>
      <c r="F6" s="101">
        <v>27.3</v>
      </c>
      <c r="G6" s="101">
        <v>27</v>
      </c>
      <c r="H6" s="101">
        <f>(F6+G6)/2</f>
        <v>27.15</v>
      </c>
      <c r="I6" s="101">
        <v>97.2</v>
      </c>
      <c r="J6" s="101">
        <f t="shared" si="1"/>
        <v>20.004950000000001</v>
      </c>
      <c r="K6" s="101">
        <f t="shared" si="2"/>
        <v>5.2792662951000002</v>
      </c>
      <c r="L6" s="101">
        <v>0.89600000000000002</v>
      </c>
      <c r="M6" s="102">
        <f t="shared" si="3"/>
        <v>1.736</v>
      </c>
      <c r="N6" s="290"/>
      <c r="O6" s="299"/>
      <c r="Y6" s="111">
        <v>0</v>
      </c>
    </row>
    <row r="7" spans="1:27" hidden="1">
      <c r="C7" s="106" t="s">
        <v>799</v>
      </c>
      <c r="D7" s="101">
        <v>40.002099999999999</v>
      </c>
      <c r="E7" s="101">
        <f t="shared" si="0"/>
        <v>1.0525</v>
      </c>
      <c r="F7" s="101">
        <v>21</v>
      </c>
      <c r="G7" s="101">
        <v>20.9</v>
      </c>
      <c r="H7" s="101">
        <f>(F7+G7)/2</f>
        <v>20.95</v>
      </c>
      <c r="I7" s="101">
        <v>97.4</v>
      </c>
      <c r="J7" s="101">
        <f t="shared" si="1"/>
        <v>20.001049999999999</v>
      </c>
      <c r="K7" s="101">
        <f t="shared" si="2"/>
        <v>4.0812742556500003</v>
      </c>
      <c r="L7" s="101">
        <v>0.91100000000000003</v>
      </c>
      <c r="M7" s="102">
        <f t="shared" si="3"/>
        <v>2.2879999999999998</v>
      </c>
      <c r="N7" s="290">
        <f>(M8+M7)/2</f>
        <v>2.23</v>
      </c>
      <c r="O7" s="299">
        <f>(M8-M7)*100/N7</f>
        <v>-5.2017937219730799</v>
      </c>
      <c r="Y7" s="111">
        <v>9.9999999999999895E-2</v>
      </c>
    </row>
    <row r="8" spans="1:27" hidden="1">
      <c r="C8" s="106"/>
      <c r="D8" s="101">
        <v>40.003100000000003</v>
      </c>
      <c r="E8" s="101">
        <f t="shared" si="0"/>
        <v>1.0525</v>
      </c>
      <c r="F8" s="101">
        <v>22</v>
      </c>
      <c r="G8" s="101">
        <v>22</v>
      </c>
      <c r="H8" s="101">
        <f>(F8+G8)/2</f>
        <v>22</v>
      </c>
      <c r="I8" s="101">
        <v>97.4</v>
      </c>
      <c r="J8" s="101">
        <f t="shared" si="1"/>
        <v>20.001550000000002</v>
      </c>
      <c r="K8" s="101">
        <f t="shared" si="2"/>
        <v>4.2859321340000003</v>
      </c>
      <c r="L8" s="101">
        <v>0.90800000000000003</v>
      </c>
      <c r="M8" s="102">
        <f t="shared" si="3"/>
        <v>2.1720000000000002</v>
      </c>
      <c r="N8" s="290"/>
      <c r="O8" s="299"/>
      <c r="Y8" s="111">
        <v>0.2</v>
      </c>
    </row>
    <row r="9" spans="1:27" hidden="1">
      <c r="C9" s="106" t="s">
        <v>800</v>
      </c>
      <c r="D9" s="101">
        <v>40.009900000000002</v>
      </c>
      <c r="E9" s="101">
        <f t="shared" si="0"/>
        <v>1.0525</v>
      </c>
      <c r="F9" s="101">
        <v>29</v>
      </c>
      <c r="G9" s="101">
        <v>29</v>
      </c>
      <c r="H9" s="101">
        <v>29</v>
      </c>
      <c r="I9" s="101">
        <v>98.1</v>
      </c>
      <c r="J9" s="101">
        <f t="shared" si="1"/>
        <v>20.004950000000001</v>
      </c>
      <c r="K9" s="101">
        <f t="shared" si="2"/>
        <v>5.6912082254999996</v>
      </c>
      <c r="L9" s="101">
        <v>0.89100000000000001</v>
      </c>
      <c r="M9" s="102">
        <f t="shared" si="3"/>
        <v>1.6160000000000001</v>
      </c>
      <c r="N9" s="290">
        <f>(M10+M9)/2</f>
        <v>1.59</v>
      </c>
      <c r="O9" s="299">
        <f>(M10-M9)*100/N9</f>
        <v>-3.6477987421383702</v>
      </c>
      <c r="Y9" s="111">
        <v>0.3</v>
      </c>
    </row>
    <row r="10" spans="1:27" hidden="1">
      <c r="C10" s="106"/>
      <c r="D10" s="101">
        <v>40.002800000000001</v>
      </c>
      <c r="E10" s="101">
        <f t="shared" si="0"/>
        <v>1.0525</v>
      </c>
      <c r="F10" s="101">
        <v>30</v>
      </c>
      <c r="G10" s="101">
        <v>30</v>
      </c>
      <c r="H10" s="101">
        <f t="shared" ref="H10:H41" si="4">(F10+G10)/2</f>
        <v>30</v>
      </c>
      <c r="I10" s="101">
        <v>98.1</v>
      </c>
      <c r="J10" s="101">
        <f t="shared" si="1"/>
        <v>20.0014</v>
      </c>
      <c r="K10" s="101">
        <f t="shared" si="2"/>
        <v>5.8864120199999999</v>
      </c>
      <c r="L10" s="101">
        <v>0.88800000000000001</v>
      </c>
      <c r="M10" s="102">
        <f t="shared" si="3"/>
        <v>1.5580000000000001</v>
      </c>
      <c r="N10" s="290"/>
      <c r="O10" s="299"/>
      <c r="Y10" s="111">
        <v>0.4</v>
      </c>
    </row>
    <row r="11" spans="1:27" hidden="1">
      <c r="C11" s="106" t="s">
        <v>801</v>
      </c>
      <c r="D11" s="101">
        <v>40.002600000000001</v>
      </c>
      <c r="E11" s="101">
        <f t="shared" si="0"/>
        <v>1.0525</v>
      </c>
      <c r="F11" s="101">
        <v>29</v>
      </c>
      <c r="G11" s="101">
        <v>29</v>
      </c>
      <c r="H11" s="101">
        <f t="shared" si="4"/>
        <v>29</v>
      </c>
      <c r="I11" s="101">
        <v>98</v>
      </c>
      <c r="J11" s="101">
        <f t="shared" si="1"/>
        <v>20.001300000000001</v>
      </c>
      <c r="K11" s="101">
        <f t="shared" si="2"/>
        <v>5.6843694600000001</v>
      </c>
      <c r="L11" s="101">
        <v>0.89100000000000001</v>
      </c>
      <c r="M11" s="102">
        <f t="shared" si="3"/>
        <v>1.617</v>
      </c>
      <c r="N11" s="290">
        <f>(M12+M11)/2</f>
        <v>1.6</v>
      </c>
      <c r="O11" s="299">
        <f>(M12-M11)*100/N11</f>
        <v>-1.81249999999999</v>
      </c>
      <c r="Y11" s="111">
        <v>0.5</v>
      </c>
    </row>
    <row r="12" spans="1:27" hidden="1">
      <c r="D12" s="101">
        <v>40.003300000000003</v>
      </c>
      <c r="E12" s="101">
        <f t="shared" si="0"/>
        <v>1.0525</v>
      </c>
      <c r="F12" s="101">
        <v>30</v>
      </c>
      <c r="G12" s="101">
        <v>29</v>
      </c>
      <c r="H12" s="101">
        <f t="shared" si="4"/>
        <v>29.5</v>
      </c>
      <c r="I12" s="101">
        <v>98</v>
      </c>
      <c r="J12" s="101">
        <f t="shared" si="1"/>
        <v>20.001650000000001</v>
      </c>
      <c r="K12" s="101">
        <f t="shared" si="2"/>
        <v>5.7824770150000004</v>
      </c>
      <c r="L12" s="101">
        <v>0.89</v>
      </c>
      <c r="M12" s="102">
        <f t="shared" si="3"/>
        <v>1.5880000000000001</v>
      </c>
      <c r="N12" s="290"/>
      <c r="O12" s="299"/>
      <c r="Y12" s="111">
        <v>0.6</v>
      </c>
    </row>
    <row r="13" spans="1:27" hidden="1">
      <c r="A13" s="101">
        <v>44294</v>
      </c>
      <c r="C13" s="101" t="s">
        <v>802</v>
      </c>
      <c r="D13" s="101">
        <v>40.005099999999999</v>
      </c>
      <c r="E13" s="101">
        <f t="shared" si="0"/>
        <v>1.0525</v>
      </c>
      <c r="F13" s="101">
        <v>20</v>
      </c>
      <c r="G13" s="101">
        <v>22</v>
      </c>
      <c r="H13" s="101">
        <f t="shared" si="4"/>
        <v>21</v>
      </c>
      <c r="I13" s="101">
        <v>95.7</v>
      </c>
      <c r="J13" s="101">
        <f t="shared" si="1"/>
        <v>20.002549999999999</v>
      </c>
      <c r="K13" s="101">
        <f t="shared" si="2"/>
        <v>4.0199124734999998</v>
      </c>
      <c r="L13" s="101">
        <v>0.91200000000000003</v>
      </c>
      <c r="M13" s="102">
        <f t="shared" si="3"/>
        <v>2.2850000000000001</v>
      </c>
      <c r="N13" s="290">
        <f>(M14+M13)/2</f>
        <v>2.3199999999999998</v>
      </c>
      <c r="O13" s="299">
        <f>(M14-M13)*100/N13</f>
        <v>2.6293103448275801</v>
      </c>
      <c r="Y13" s="111">
        <v>0.7</v>
      </c>
    </row>
    <row r="14" spans="1:27" hidden="1">
      <c r="D14" s="101">
        <v>40.003399999999999</v>
      </c>
      <c r="E14" s="101">
        <f t="shared" si="0"/>
        <v>1.0525</v>
      </c>
      <c r="F14" s="101">
        <v>21</v>
      </c>
      <c r="G14" s="101">
        <v>20</v>
      </c>
      <c r="H14" s="101">
        <f t="shared" si="4"/>
        <v>20.5</v>
      </c>
      <c r="I14" s="101">
        <v>95.7</v>
      </c>
      <c r="J14" s="101">
        <f t="shared" si="1"/>
        <v>20.0017</v>
      </c>
      <c r="K14" s="101">
        <f t="shared" si="2"/>
        <v>3.9240335145</v>
      </c>
      <c r="L14" s="101">
        <v>0.91400000000000003</v>
      </c>
      <c r="M14" s="102">
        <f t="shared" si="3"/>
        <v>2.3460000000000001</v>
      </c>
      <c r="N14" s="290"/>
      <c r="O14" s="299"/>
      <c r="Y14" s="111">
        <v>0.8</v>
      </c>
    </row>
    <row r="15" spans="1:27" hidden="1">
      <c r="A15" s="101">
        <v>44307</v>
      </c>
      <c r="B15" s="101" t="s">
        <v>803</v>
      </c>
      <c r="C15" s="100" t="s">
        <v>1114</v>
      </c>
      <c r="D15" s="100">
        <v>36.260399999999997</v>
      </c>
      <c r="E15" s="100">
        <f t="shared" si="0"/>
        <v>1.0525</v>
      </c>
      <c r="F15" s="100">
        <v>20.2</v>
      </c>
      <c r="G15" s="100">
        <v>20.3</v>
      </c>
      <c r="H15" s="100">
        <f t="shared" si="4"/>
        <v>20.25</v>
      </c>
      <c r="I15" s="100">
        <v>89.8</v>
      </c>
      <c r="J15" s="100">
        <f t="shared" si="1"/>
        <v>18.130199999999999</v>
      </c>
      <c r="K15" s="101">
        <f t="shared" si="2"/>
        <v>3.2968862190000001</v>
      </c>
      <c r="L15" s="100">
        <v>0.92400000000000004</v>
      </c>
      <c r="M15" s="110">
        <f t="shared" si="3"/>
        <v>2.649</v>
      </c>
      <c r="N15" s="290">
        <f>(M16+M15)/2</f>
        <v>2.6</v>
      </c>
      <c r="O15" s="299">
        <f>(M16-M15)*100/N15</f>
        <v>-3.9615384615384701</v>
      </c>
      <c r="Q15" s="101" t="s">
        <v>1113</v>
      </c>
      <c r="R15" s="101">
        <v>1.72</v>
      </c>
      <c r="Y15" s="111">
        <v>0.9</v>
      </c>
      <c r="Z15" s="101">
        <f t="shared" ref="Z15:Z25" si="5">(Y15-0)*0.054/2</f>
        <v>2.4299999999999999E-2</v>
      </c>
      <c r="AA15" s="101">
        <f t="shared" ref="AA15:AA25" si="6">1-Z15</f>
        <v>0.97570000000000001</v>
      </c>
    </row>
    <row r="16" spans="1:27" hidden="1">
      <c r="D16" s="101">
        <v>35.874099999999999</v>
      </c>
      <c r="E16" s="101">
        <f t="shared" si="0"/>
        <v>1.0525</v>
      </c>
      <c r="F16" s="101">
        <v>21</v>
      </c>
      <c r="G16" s="101">
        <v>21.5</v>
      </c>
      <c r="H16" s="101">
        <f t="shared" si="4"/>
        <v>21.25</v>
      </c>
      <c r="I16" s="101">
        <v>89.8</v>
      </c>
      <c r="J16" s="101">
        <f t="shared" si="1"/>
        <v>17.937049999999999</v>
      </c>
      <c r="K16" s="101">
        <f t="shared" si="2"/>
        <v>3.4228375662500001</v>
      </c>
      <c r="L16" s="101">
        <v>0.92200000000000004</v>
      </c>
      <c r="M16" s="102">
        <f t="shared" si="3"/>
        <v>2.5459999999999998</v>
      </c>
      <c r="N16" s="290"/>
      <c r="O16" s="299"/>
      <c r="Q16" s="100" t="s">
        <v>1114</v>
      </c>
      <c r="R16" s="101">
        <v>3.49</v>
      </c>
      <c r="Y16" s="111">
        <v>0.999999999999999</v>
      </c>
      <c r="Z16" s="101">
        <f t="shared" si="5"/>
        <v>2.7E-2</v>
      </c>
      <c r="AA16" s="101">
        <f t="shared" si="6"/>
        <v>0.97299999999999998</v>
      </c>
    </row>
    <row r="17" spans="1:27" hidden="1">
      <c r="A17" s="101">
        <v>44294</v>
      </c>
      <c r="C17" s="100" t="s">
        <v>1120</v>
      </c>
      <c r="D17" s="100">
        <v>2.6840999999999999</v>
      </c>
      <c r="E17" s="100">
        <f t="shared" si="0"/>
        <v>1.0525</v>
      </c>
      <c r="F17" s="100">
        <v>31.28</v>
      </c>
      <c r="G17" s="100">
        <v>33.200000000000003</v>
      </c>
      <c r="H17" s="100">
        <f t="shared" si="4"/>
        <v>32.24</v>
      </c>
      <c r="I17" s="100">
        <v>66</v>
      </c>
      <c r="J17" s="100">
        <f t="shared" si="1"/>
        <v>1.34205</v>
      </c>
      <c r="K17" s="101">
        <f t="shared" si="2"/>
        <v>0.28556676720000002</v>
      </c>
      <c r="L17" s="100">
        <v>0.99199999999999999</v>
      </c>
      <c r="M17" s="110">
        <f t="shared" si="3"/>
        <v>24.131</v>
      </c>
      <c r="N17" s="290">
        <f>(M18+M17)/2</f>
        <v>24.18</v>
      </c>
      <c r="O17" s="299">
        <f>(M18-M17)*100/N17</f>
        <v>0.41770057899089802</v>
      </c>
      <c r="Q17" s="101" t="s">
        <v>1115</v>
      </c>
      <c r="R17" s="101">
        <v>4.8899999999999997</v>
      </c>
      <c r="Y17" s="111">
        <v>1.1000000000000001</v>
      </c>
      <c r="Z17" s="101">
        <f t="shared" si="5"/>
        <v>2.9700000000000001E-2</v>
      </c>
      <c r="AA17" s="101">
        <f t="shared" si="6"/>
        <v>0.97030000000000005</v>
      </c>
    </row>
    <row r="18" spans="1:27" hidden="1">
      <c r="D18" s="101">
        <v>2.4274</v>
      </c>
      <c r="E18" s="101">
        <f t="shared" si="0"/>
        <v>1.0525</v>
      </c>
      <c r="F18" s="101">
        <v>35</v>
      </c>
      <c r="G18" s="101">
        <v>36</v>
      </c>
      <c r="H18" s="101">
        <f t="shared" si="4"/>
        <v>35.5</v>
      </c>
      <c r="I18" s="100">
        <v>66</v>
      </c>
      <c r="J18" s="100">
        <f t="shared" si="1"/>
        <v>1.2137</v>
      </c>
      <c r="K18" s="101">
        <f t="shared" si="2"/>
        <v>0.28436991</v>
      </c>
      <c r="L18" s="101">
        <v>0.99199999999999999</v>
      </c>
      <c r="M18" s="102">
        <f t="shared" si="3"/>
        <v>24.231999999999999</v>
      </c>
      <c r="N18" s="290"/>
      <c r="O18" s="299"/>
      <c r="Q18" s="101" t="s">
        <v>1116</v>
      </c>
      <c r="R18" s="101">
        <v>2.4900000000000002</v>
      </c>
      <c r="Y18" s="111">
        <v>1.2</v>
      </c>
      <c r="Z18" s="101">
        <f t="shared" si="5"/>
        <v>3.2399999999999998E-2</v>
      </c>
      <c r="AA18" s="101">
        <f t="shared" si="6"/>
        <v>0.96760000000000002</v>
      </c>
    </row>
    <row r="19" spans="1:27" hidden="1">
      <c r="C19" s="101" t="s">
        <v>1113</v>
      </c>
      <c r="D19" s="101">
        <v>44.925400000000003</v>
      </c>
      <c r="E19" s="101">
        <v>1.0529999999999999</v>
      </c>
      <c r="F19" s="101">
        <v>22</v>
      </c>
      <c r="G19" s="101">
        <v>25</v>
      </c>
      <c r="H19" s="101">
        <f t="shared" si="4"/>
        <v>23.5</v>
      </c>
      <c r="I19" s="101">
        <v>88.9</v>
      </c>
      <c r="J19" s="100">
        <f t="shared" si="1"/>
        <v>22.462700000000002</v>
      </c>
      <c r="K19" s="101">
        <f t="shared" si="2"/>
        <v>4.6927949704999996</v>
      </c>
      <c r="L19" s="101">
        <v>0.90300000000000002</v>
      </c>
      <c r="M19" s="102">
        <f t="shared" si="3"/>
        <v>1.8009999999999999</v>
      </c>
      <c r="N19" s="290">
        <f>(M20+M19)/2</f>
        <v>1.76</v>
      </c>
      <c r="O19" s="299">
        <f>(M20-M19)*100/N19</f>
        <v>-4.4318181818181701</v>
      </c>
      <c r="Y19" s="111">
        <v>1.3</v>
      </c>
      <c r="Z19" s="101">
        <f t="shared" si="5"/>
        <v>3.5099999999999999E-2</v>
      </c>
      <c r="AA19" s="101">
        <f t="shared" si="6"/>
        <v>0.96489999999999998</v>
      </c>
    </row>
    <row r="20" spans="1:27" hidden="1">
      <c r="D20" s="101">
        <v>42.351399999999998</v>
      </c>
      <c r="E20" s="101">
        <v>1.0529999999999999</v>
      </c>
      <c r="F20" s="101">
        <v>25</v>
      </c>
      <c r="G20" s="101">
        <v>27</v>
      </c>
      <c r="H20" s="101">
        <f t="shared" si="4"/>
        <v>26</v>
      </c>
      <c r="I20" s="101">
        <v>88.9</v>
      </c>
      <c r="J20" s="100">
        <f t="shared" si="1"/>
        <v>21.175699999999999</v>
      </c>
      <c r="K20" s="101">
        <f t="shared" si="2"/>
        <v>4.8945512979999997</v>
      </c>
      <c r="L20" s="101">
        <v>0.90100000000000002</v>
      </c>
      <c r="M20" s="102">
        <f t="shared" si="3"/>
        <v>1.7230000000000001</v>
      </c>
      <c r="N20" s="290"/>
      <c r="O20" s="299"/>
      <c r="Y20" s="111">
        <v>1.4</v>
      </c>
      <c r="Z20" s="101">
        <f t="shared" si="5"/>
        <v>3.78E-2</v>
      </c>
      <c r="AA20" s="101">
        <f t="shared" si="6"/>
        <v>0.96220000000000006</v>
      </c>
    </row>
    <row r="21" spans="1:27" hidden="1">
      <c r="C21" s="101" t="s">
        <v>1115</v>
      </c>
      <c r="D21" s="101">
        <v>14.157400000000001</v>
      </c>
      <c r="E21" s="101">
        <f>42.1/40</f>
        <v>1.0525</v>
      </c>
      <c r="F21" s="101">
        <v>29.5</v>
      </c>
      <c r="G21" s="101">
        <v>29.6</v>
      </c>
      <c r="H21" s="101">
        <f t="shared" si="4"/>
        <v>29.55</v>
      </c>
      <c r="I21" s="101">
        <v>87.2</v>
      </c>
      <c r="J21" s="101">
        <f t="shared" si="1"/>
        <v>7.0787000000000004</v>
      </c>
      <c r="K21" s="101">
        <f t="shared" si="2"/>
        <v>1.8240111012</v>
      </c>
      <c r="L21" s="101">
        <v>0.95099999999999996</v>
      </c>
      <c r="M21" s="102">
        <f t="shared" si="3"/>
        <v>4.7850000000000001</v>
      </c>
      <c r="N21" s="290">
        <f>(M22+M21)/2</f>
        <v>4.78</v>
      </c>
      <c r="O21" s="299">
        <f>(M22-M21)*100/N21</f>
        <v>-0.39748953974895701</v>
      </c>
      <c r="Q21" s="101" t="s">
        <v>1117</v>
      </c>
      <c r="R21" s="101">
        <v>2.44</v>
      </c>
      <c r="Y21" s="111">
        <v>1.5</v>
      </c>
      <c r="Z21" s="101">
        <f t="shared" si="5"/>
        <v>4.0500000000000001E-2</v>
      </c>
      <c r="AA21" s="101">
        <f t="shared" si="6"/>
        <v>0.95950000000000002</v>
      </c>
    </row>
    <row r="22" spans="1:27" hidden="1">
      <c r="D22" s="101">
        <v>14.0008</v>
      </c>
      <c r="E22" s="101">
        <f>42.1/40</f>
        <v>1.0525</v>
      </c>
      <c r="F22" s="101">
        <v>30</v>
      </c>
      <c r="G22" s="101">
        <v>30</v>
      </c>
      <c r="H22" s="101">
        <f t="shared" si="4"/>
        <v>30</v>
      </c>
      <c r="I22" s="101">
        <v>87.2</v>
      </c>
      <c r="J22" s="101">
        <f t="shared" si="1"/>
        <v>7.0004</v>
      </c>
      <c r="K22" s="101">
        <f t="shared" si="2"/>
        <v>1.8313046399999999</v>
      </c>
      <c r="L22" s="101">
        <v>0.95099999999999996</v>
      </c>
      <c r="M22" s="102">
        <f t="shared" si="3"/>
        <v>4.766</v>
      </c>
      <c r="N22" s="290"/>
      <c r="O22" s="299"/>
      <c r="Q22" s="100" t="s">
        <v>1120</v>
      </c>
      <c r="R22" s="101">
        <v>9.89</v>
      </c>
      <c r="Y22" s="111">
        <v>1.6</v>
      </c>
      <c r="Z22" s="101">
        <f t="shared" si="5"/>
        <v>4.3200000000000002E-2</v>
      </c>
      <c r="AA22" s="101">
        <f t="shared" si="6"/>
        <v>0.95679999999999998</v>
      </c>
    </row>
    <row r="23" spans="1:27" hidden="1">
      <c r="C23" s="101" t="s">
        <v>1116</v>
      </c>
      <c r="D23" s="101">
        <v>24.2257</v>
      </c>
      <c r="E23" s="101">
        <v>1.0529999999999999</v>
      </c>
      <c r="F23" s="101">
        <v>30</v>
      </c>
      <c r="G23" s="101">
        <v>33</v>
      </c>
      <c r="H23" s="101">
        <f t="shared" si="4"/>
        <v>31.5</v>
      </c>
      <c r="I23" s="101">
        <v>91.4</v>
      </c>
      <c r="J23" s="101">
        <f t="shared" si="1"/>
        <v>12.11285</v>
      </c>
      <c r="K23" s="101">
        <f t="shared" si="2"/>
        <v>3.4874106435000001</v>
      </c>
      <c r="L23" s="101">
        <v>0.92</v>
      </c>
      <c r="M23" s="102">
        <f t="shared" si="3"/>
        <v>2.5390000000000001</v>
      </c>
      <c r="N23" s="290">
        <f>(M24+M23)/2</f>
        <v>2.4900000000000002</v>
      </c>
      <c r="O23" s="299">
        <f>(M24-M23)*100/N23</f>
        <v>-4.3373493975903701</v>
      </c>
      <c r="Q23" s="101" t="s">
        <v>1118</v>
      </c>
      <c r="R23" s="101">
        <v>3.15</v>
      </c>
      <c r="Y23" s="111">
        <v>1.7</v>
      </c>
      <c r="Z23" s="101">
        <f t="shared" si="5"/>
        <v>4.5900000000000003E-2</v>
      </c>
      <c r="AA23" s="101">
        <f t="shared" si="6"/>
        <v>0.95409999999999995</v>
      </c>
    </row>
    <row r="24" spans="1:27" hidden="1">
      <c r="D24" s="101">
        <v>28.9541</v>
      </c>
      <c r="E24" s="101">
        <v>1.0529999999999999</v>
      </c>
      <c r="F24" s="101">
        <v>28</v>
      </c>
      <c r="G24" s="101">
        <v>27</v>
      </c>
      <c r="H24" s="101">
        <f t="shared" si="4"/>
        <v>27.5</v>
      </c>
      <c r="I24" s="101">
        <v>91.4</v>
      </c>
      <c r="J24" s="101">
        <f t="shared" si="1"/>
        <v>14.47705</v>
      </c>
      <c r="K24" s="101">
        <f t="shared" si="2"/>
        <v>3.6388065174999999</v>
      </c>
      <c r="L24" s="101">
        <v>0.91900000000000004</v>
      </c>
      <c r="M24" s="102">
        <f t="shared" si="3"/>
        <v>2.431</v>
      </c>
      <c r="N24" s="290"/>
      <c r="O24" s="299"/>
      <c r="Q24" s="101" t="s">
        <v>1119</v>
      </c>
      <c r="R24" s="101">
        <v>2.71</v>
      </c>
      <c r="Y24" s="111">
        <v>1.8</v>
      </c>
      <c r="Z24" s="101">
        <f t="shared" si="5"/>
        <v>4.8599999999999997E-2</v>
      </c>
      <c r="AA24" s="101">
        <f t="shared" si="6"/>
        <v>0.95140000000000002</v>
      </c>
    </row>
    <row r="25" spans="1:27" hidden="1">
      <c r="C25" s="101" t="s">
        <v>1117</v>
      </c>
      <c r="D25" s="101">
        <v>27.9314</v>
      </c>
      <c r="E25" s="101">
        <v>1.0529999999999999</v>
      </c>
      <c r="F25" s="101">
        <v>30</v>
      </c>
      <c r="G25" s="101">
        <v>28</v>
      </c>
      <c r="H25" s="101">
        <f t="shared" si="4"/>
        <v>29</v>
      </c>
      <c r="I25" s="101">
        <v>93.8</v>
      </c>
      <c r="J25" s="101">
        <f t="shared" si="1"/>
        <v>13.9657</v>
      </c>
      <c r="K25" s="101">
        <f t="shared" si="2"/>
        <v>3.7989497139999999</v>
      </c>
      <c r="L25" s="101">
        <v>0.91500000000000004</v>
      </c>
      <c r="M25" s="102">
        <f t="shared" si="3"/>
        <v>2.379</v>
      </c>
      <c r="N25" s="290">
        <f>(M26+M25)/2</f>
        <v>2.42</v>
      </c>
      <c r="O25" s="299">
        <f>(M26-M25)*100/N25</f>
        <v>3.3057851239669498</v>
      </c>
      <c r="Y25" s="111">
        <v>1.9</v>
      </c>
      <c r="Z25" s="101">
        <f t="shared" si="5"/>
        <v>5.1299999999999998E-2</v>
      </c>
      <c r="AA25" s="101">
        <f t="shared" si="6"/>
        <v>0.94869999999999999</v>
      </c>
    </row>
    <row r="26" spans="1:27" hidden="1">
      <c r="D26" s="101">
        <v>26.624700000000001</v>
      </c>
      <c r="E26" s="101">
        <v>1.0529999999999999</v>
      </c>
      <c r="F26" s="101">
        <v>30</v>
      </c>
      <c r="G26" s="101">
        <v>29</v>
      </c>
      <c r="H26" s="101">
        <f t="shared" si="4"/>
        <v>29.5</v>
      </c>
      <c r="I26" s="101">
        <v>93.8</v>
      </c>
      <c r="J26" s="101">
        <f t="shared" si="1"/>
        <v>13.31235</v>
      </c>
      <c r="K26" s="101">
        <f t="shared" si="2"/>
        <v>3.6836603685</v>
      </c>
      <c r="L26" s="101">
        <v>0.91700000000000004</v>
      </c>
      <c r="M26" s="102">
        <f t="shared" si="3"/>
        <v>2.4590000000000001</v>
      </c>
      <c r="N26" s="290"/>
      <c r="O26" s="299"/>
      <c r="Y26" s="111">
        <v>2</v>
      </c>
      <c r="Z26" s="101">
        <f t="shared" ref="Z26:Z46" si="7">(Y26-2)*0.034/2</f>
        <v>0</v>
      </c>
      <c r="AA26" s="101">
        <f t="shared" ref="AA26:AA46" si="8">0.946-Z26</f>
        <v>0.94599999999999995</v>
      </c>
    </row>
    <row r="27" spans="1:27" hidden="1">
      <c r="C27" s="101" t="s">
        <v>1118</v>
      </c>
      <c r="D27" s="101">
        <v>28.114699999999999</v>
      </c>
      <c r="E27" s="101">
        <v>1.0529999999999999</v>
      </c>
      <c r="F27" s="101">
        <v>22</v>
      </c>
      <c r="G27" s="101">
        <v>24</v>
      </c>
      <c r="H27" s="101">
        <f t="shared" si="4"/>
        <v>23</v>
      </c>
      <c r="I27" s="101">
        <v>90.1</v>
      </c>
      <c r="J27" s="101">
        <f t="shared" si="1"/>
        <v>14.05735</v>
      </c>
      <c r="K27" s="101">
        <f t="shared" si="2"/>
        <v>2.9131046404999998</v>
      </c>
      <c r="L27" s="101">
        <v>0.93600000000000005</v>
      </c>
      <c r="M27" s="102">
        <f t="shared" si="3"/>
        <v>3.048</v>
      </c>
      <c r="N27" s="290">
        <f>(M28+M27)/2</f>
        <v>3.15</v>
      </c>
      <c r="O27" s="299">
        <f>(M28-M27)*100/N27</f>
        <v>6.1587301587301599</v>
      </c>
      <c r="Y27" s="111">
        <v>2.1</v>
      </c>
      <c r="Z27" s="101">
        <f t="shared" si="7"/>
        <v>1.6999999999999999E-3</v>
      </c>
      <c r="AA27" s="101">
        <f t="shared" si="8"/>
        <v>0.94430000000000003</v>
      </c>
    </row>
    <row r="28" spans="1:27" hidden="1">
      <c r="C28" s="106"/>
      <c r="D28" s="106">
        <v>27.664100000000001</v>
      </c>
      <c r="E28" s="106">
        <v>1.0529999999999999</v>
      </c>
      <c r="F28" s="106">
        <v>22</v>
      </c>
      <c r="G28" s="106">
        <v>22</v>
      </c>
      <c r="H28" s="101">
        <f t="shared" si="4"/>
        <v>22</v>
      </c>
      <c r="I28" s="106">
        <v>90.1</v>
      </c>
      <c r="J28" s="101">
        <f t="shared" si="1"/>
        <v>13.832050000000001</v>
      </c>
      <c r="K28" s="101">
        <f t="shared" si="2"/>
        <v>2.7417889510000002</v>
      </c>
      <c r="L28" s="101">
        <v>0.93700000000000006</v>
      </c>
      <c r="M28" s="102">
        <f t="shared" si="3"/>
        <v>3.242</v>
      </c>
      <c r="N28" s="290"/>
      <c r="O28" s="299"/>
      <c r="Y28" s="111">
        <v>2.2000000000000002</v>
      </c>
      <c r="Z28" s="101">
        <f t="shared" si="7"/>
        <v>3.3999999999999998E-3</v>
      </c>
      <c r="AA28" s="101">
        <f t="shared" si="8"/>
        <v>0.94259999999999999</v>
      </c>
    </row>
    <row r="29" spans="1:27" hidden="1">
      <c r="C29" s="106" t="s">
        <v>1119</v>
      </c>
      <c r="D29" s="106">
        <v>30.479199999999999</v>
      </c>
      <c r="E29" s="106">
        <v>1.0529999999999999</v>
      </c>
      <c r="F29" s="106">
        <v>23</v>
      </c>
      <c r="G29" s="106">
        <v>24</v>
      </c>
      <c r="H29" s="101">
        <f t="shared" si="4"/>
        <v>23.5</v>
      </c>
      <c r="I29" s="106">
        <v>92.6</v>
      </c>
      <c r="J29" s="101">
        <f t="shared" si="1"/>
        <v>15.239599999999999</v>
      </c>
      <c r="K29" s="101">
        <f t="shared" si="2"/>
        <v>3.316289356</v>
      </c>
      <c r="L29" s="101">
        <v>0.93200000000000005</v>
      </c>
      <c r="M29" s="102">
        <f t="shared" si="3"/>
        <v>2.74</v>
      </c>
      <c r="N29" s="290">
        <f>(M30+M29)/2</f>
        <v>2.7</v>
      </c>
      <c r="O29" s="299">
        <f>(M30-M29)*100/N29</f>
        <v>-2.8888888888888999</v>
      </c>
      <c r="Y29" s="111">
        <v>2.2999999999999998</v>
      </c>
      <c r="Z29" s="101">
        <f t="shared" si="7"/>
        <v>5.1000000000000004E-3</v>
      </c>
      <c r="AA29" s="101">
        <f t="shared" si="8"/>
        <v>0.94089999999999996</v>
      </c>
    </row>
    <row r="30" spans="1:27" hidden="1">
      <c r="C30" s="106"/>
      <c r="D30" s="106">
        <v>30.0641</v>
      </c>
      <c r="E30" s="106">
        <v>1.0529999999999999</v>
      </c>
      <c r="F30" s="106">
        <v>25</v>
      </c>
      <c r="G30" s="106">
        <v>24</v>
      </c>
      <c r="H30" s="101">
        <f t="shared" si="4"/>
        <v>24.5</v>
      </c>
      <c r="I30" s="106">
        <v>92.6</v>
      </c>
      <c r="J30" s="101">
        <f t="shared" si="1"/>
        <v>15.03205</v>
      </c>
      <c r="K30" s="101">
        <f t="shared" si="2"/>
        <v>3.4103211834999998</v>
      </c>
      <c r="L30" s="101">
        <v>0.93100000000000005</v>
      </c>
      <c r="M30" s="102">
        <f t="shared" si="3"/>
        <v>2.6619999999999999</v>
      </c>
      <c r="N30" s="290"/>
      <c r="O30" s="299"/>
      <c r="Y30" s="111">
        <v>2.4</v>
      </c>
      <c r="Z30" s="101">
        <f t="shared" si="7"/>
        <v>6.7999999999999996E-3</v>
      </c>
      <c r="AA30" s="101">
        <f t="shared" si="8"/>
        <v>0.93920000000000003</v>
      </c>
    </row>
    <row r="31" spans="1:27" hidden="1">
      <c r="C31" s="101" t="s">
        <v>421</v>
      </c>
      <c r="D31" s="101">
        <v>64.999399999999994</v>
      </c>
      <c r="E31" s="106">
        <v>1.0529999999999999</v>
      </c>
      <c r="F31" s="106">
        <v>47.5</v>
      </c>
      <c r="G31" s="106">
        <v>46</v>
      </c>
      <c r="H31" s="100">
        <f t="shared" si="4"/>
        <v>46.75</v>
      </c>
      <c r="I31" s="106">
        <v>92.6</v>
      </c>
      <c r="J31" s="101">
        <v>6.5</v>
      </c>
      <c r="K31" s="101">
        <f t="shared" si="2"/>
        <v>2.8138825000000001</v>
      </c>
      <c r="L31" s="101">
        <v>0.93200000000000005</v>
      </c>
      <c r="M31" s="102">
        <f t="shared" si="3"/>
        <v>3.23</v>
      </c>
      <c r="N31" s="290">
        <f>AVERAGE(M31:M36)</f>
        <v>3.23</v>
      </c>
      <c r="O31" s="299">
        <f>(M34-M33)*100/N31</f>
        <v>6.65634674922602</v>
      </c>
      <c r="Y31" s="111">
        <v>2.5</v>
      </c>
      <c r="Z31" s="101">
        <f t="shared" si="7"/>
        <v>8.5000000000000006E-3</v>
      </c>
      <c r="AA31" s="101">
        <f t="shared" si="8"/>
        <v>0.9375</v>
      </c>
    </row>
    <row r="32" spans="1:27" hidden="1">
      <c r="D32" s="101">
        <v>65.0017</v>
      </c>
      <c r="E32" s="106">
        <v>1.0529999999999999</v>
      </c>
      <c r="F32" s="106">
        <v>47.5</v>
      </c>
      <c r="G32" s="106">
        <v>46</v>
      </c>
      <c r="H32" s="100">
        <f t="shared" si="4"/>
        <v>46.75</v>
      </c>
      <c r="I32" s="106">
        <v>92.6</v>
      </c>
      <c r="J32" s="101">
        <v>6.5</v>
      </c>
      <c r="K32" s="101">
        <f t="shared" si="2"/>
        <v>2.8138825000000001</v>
      </c>
      <c r="L32" s="101">
        <v>0.93200000000000005</v>
      </c>
      <c r="M32" s="102">
        <f t="shared" si="3"/>
        <v>3.23</v>
      </c>
      <c r="N32" s="290"/>
      <c r="O32" s="299"/>
      <c r="Y32" s="111">
        <v>2.6</v>
      </c>
      <c r="Z32" s="101">
        <f t="shared" si="7"/>
        <v>1.0200000000000001E-2</v>
      </c>
      <c r="AA32" s="101">
        <f t="shared" si="8"/>
        <v>0.93579999999999997</v>
      </c>
    </row>
    <row r="33" spans="3:27" hidden="1">
      <c r="D33" s="101">
        <v>65.000200000000007</v>
      </c>
      <c r="E33" s="106">
        <v>1.0529999999999999</v>
      </c>
      <c r="F33" s="106">
        <v>48</v>
      </c>
      <c r="G33" s="106">
        <v>49</v>
      </c>
      <c r="H33" s="100">
        <f t="shared" si="4"/>
        <v>48.5</v>
      </c>
      <c r="I33" s="106">
        <v>92.6</v>
      </c>
      <c r="J33" s="101">
        <v>6.5</v>
      </c>
      <c r="K33" s="101">
        <f t="shared" si="2"/>
        <v>2.9192149999999999</v>
      </c>
      <c r="L33" s="101">
        <v>0.93100000000000005</v>
      </c>
      <c r="M33" s="102">
        <f t="shared" si="3"/>
        <v>3.11</v>
      </c>
      <c r="N33" s="290"/>
      <c r="O33" s="299"/>
      <c r="Y33" s="111">
        <v>2.7</v>
      </c>
      <c r="Z33" s="101">
        <f t="shared" si="7"/>
        <v>1.1900000000000001E-2</v>
      </c>
      <c r="AA33" s="101">
        <f t="shared" si="8"/>
        <v>0.93410000000000004</v>
      </c>
    </row>
    <row r="34" spans="3:27" hidden="1">
      <c r="D34" s="101">
        <v>65.001199999999997</v>
      </c>
      <c r="E34" s="106">
        <v>1.0529999999999999</v>
      </c>
      <c r="F34" s="106">
        <v>47</v>
      </c>
      <c r="G34" s="106">
        <v>44</v>
      </c>
      <c r="H34" s="100">
        <f t="shared" si="4"/>
        <v>45.5</v>
      </c>
      <c r="I34" s="106">
        <v>92.6</v>
      </c>
      <c r="J34" s="101">
        <v>6.5</v>
      </c>
      <c r="K34" s="101">
        <f t="shared" ref="K34:K65" si="9">J34*I34*H34/10000</f>
        <v>2.738645</v>
      </c>
      <c r="L34" s="101">
        <v>0.93400000000000005</v>
      </c>
      <c r="M34" s="102">
        <f t="shared" ref="M34:M65" si="10">1000*L34*E34/(J34*H34)</f>
        <v>3.3250000000000002</v>
      </c>
      <c r="N34" s="290"/>
      <c r="O34" s="299"/>
      <c r="Y34" s="111">
        <v>2.8</v>
      </c>
      <c r="Z34" s="101">
        <f t="shared" si="7"/>
        <v>1.3599999999999999E-2</v>
      </c>
      <c r="AA34" s="101">
        <f t="shared" si="8"/>
        <v>0.93240000000000001</v>
      </c>
    </row>
    <row r="35" spans="3:27" hidden="1">
      <c r="D35" s="101">
        <v>65.001800000000003</v>
      </c>
      <c r="E35" s="106">
        <v>1.0529999999999999</v>
      </c>
      <c r="F35" s="106">
        <v>48</v>
      </c>
      <c r="G35" s="106">
        <v>44.9</v>
      </c>
      <c r="H35" s="100">
        <f t="shared" si="4"/>
        <v>46.45</v>
      </c>
      <c r="I35" s="106">
        <v>92.6</v>
      </c>
      <c r="J35" s="101">
        <v>6.5</v>
      </c>
      <c r="K35" s="101">
        <f t="shared" si="9"/>
        <v>2.7958254999999999</v>
      </c>
      <c r="L35" s="101">
        <v>0.93200000000000005</v>
      </c>
      <c r="M35" s="102">
        <f t="shared" si="10"/>
        <v>3.25</v>
      </c>
      <c r="N35" s="290"/>
      <c r="O35" s="299"/>
      <c r="Y35" s="111">
        <v>2.9</v>
      </c>
      <c r="Z35" s="101">
        <f t="shared" si="7"/>
        <v>1.5299999999999999E-2</v>
      </c>
      <c r="AA35" s="101">
        <f t="shared" si="8"/>
        <v>0.93069999999999997</v>
      </c>
    </row>
    <row r="36" spans="3:27" ht="30.75" hidden="1" customHeight="1">
      <c r="D36" s="101">
        <v>65.000500000000002</v>
      </c>
      <c r="E36" s="106">
        <v>1.0529999999999999</v>
      </c>
      <c r="F36" s="106">
        <v>49</v>
      </c>
      <c r="G36" s="106">
        <v>44.9</v>
      </c>
      <c r="H36" s="100">
        <f t="shared" si="4"/>
        <v>46.95</v>
      </c>
      <c r="I36" s="106">
        <v>92.6</v>
      </c>
      <c r="J36" s="101">
        <v>6.5</v>
      </c>
      <c r="K36" s="101">
        <f t="shared" si="9"/>
        <v>2.8259205000000001</v>
      </c>
      <c r="L36" s="101">
        <v>0.93200000000000005</v>
      </c>
      <c r="M36" s="102">
        <f t="shared" si="10"/>
        <v>3.2160000000000002</v>
      </c>
      <c r="N36" s="290"/>
      <c r="O36" s="299"/>
      <c r="Y36" s="111">
        <v>3</v>
      </c>
      <c r="Z36" s="101">
        <f t="shared" si="7"/>
        <v>1.7000000000000001E-2</v>
      </c>
      <c r="AA36" s="101">
        <f t="shared" si="8"/>
        <v>0.92900000000000005</v>
      </c>
    </row>
    <row r="37" spans="3:27" ht="17.25" hidden="1" customHeight="1">
      <c r="C37" s="101" t="s">
        <v>1123</v>
      </c>
      <c r="D37" s="101">
        <v>15.2271</v>
      </c>
      <c r="E37" s="101">
        <v>1.0529999999999999</v>
      </c>
      <c r="F37" s="101">
        <v>22</v>
      </c>
      <c r="G37" s="101">
        <v>20</v>
      </c>
      <c r="H37" s="101">
        <f t="shared" si="4"/>
        <v>21</v>
      </c>
      <c r="I37" s="101">
        <v>87</v>
      </c>
      <c r="J37" s="101">
        <f t="shared" ref="J37:J68" si="11">D37/200*100</f>
        <v>7.61355</v>
      </c>
      <c r="K37" s="101">
        <f t="shared" si="9"/>
        <v>1.390995585</v>
      </c>
      <c r="L37" s="101">
        <v>0.85399999999999998</v>
      </c>
      <c r="M37" s="102">
        <f t="shared" si="10"/>
        <v>5.6239999999999997</v>
      </c>
      <c r="N37" s="290">
        <f>(M38+M37)/2</f>
        <v>5.57</v>
      </c>
      <c r="O37" s="299">
        <f>(M38-M37)*100/N37</f>
        <v>-1.9569120287253099</v>
      </c>
      <c r="Y37" s="111">
        <v>3.1</v>
      </c>
      <c r="Z37" s="101">
        <f t="shared" si="7"/>
        <v>1.8700000000000001E-2</v>
      </c>
      <c r="AA37" s="101">
        <f t="shared" si="8"/>
        <v>0.92730000000000001</v>
      </c>
    </row>
    <row r="38" spans="3:27" ht="17.25" hidden="1" customHeight="1">
      <c r="D38" s="101">
        <v>14.824</v>
      </c>
      <c r="E38" s="101">
        <v>1.0529999999999999</v>
      </c>
      <c r="F38" s="101">
        <v>22</v>
      </c>
      <c r="G38" s="101">
        <v>22</v>
      </c>
      <c r="H38" s="101">
        <f t="shared" si="4"/>
        <v>22</v>
      </c>
      <c r="I38" s="101">
        <v>87</v>
      </c>
      <c r="J38" s="101">
        <f t="shared" si="11"/>
        <v>7.4119999999999999</v>
      </c>
      <c r="K38" s="101">
        <f t="shared" si="9"/>
        <v>1.4186567999999999</v>
      </c>
      <c r="L38" s="101">
        <v>0.85399999999999998</v>
      </c>
      <c r="M38" s="102">
        <f t="shared" si="10"/>
        <v>5.5149999999999997</v>
      </c>
      <c r="N38" s="290"/>
      <c r="O38" s="299"/>
      <c r="Y38" s="111">
        <v>3.2</v>
      </c>
      <c r="Z38" s="101">
        <f t="shared" si="7"/>
        <v>2.0400000000000001E-2</v>
      </c>
      <c r="AA38" s="101">
        <f t="shared" si="8"/>
        <v>0.92559999999999998</v>
      </c>
    </row>
    <row r="39" spans="3:27" hidden="1">
      <c r="C39" s="101" t="s">
        <v>1125</v>
      </c>
      <c r="D39" s="101">
        <v>14.157400000000001</v>
      </c>
      <c r="E39" s="101">
        <f>42.1/40</f>
        <v>1.0525</v>
      </c>
      <c r="F39" s="101">
        <v>33</v>
      </c>
      <c r="G39" s="101">
        <v>33.200000000000003</v>
      </c>
      <c r="H39" s="101">
        <f t="shared" si="4"/>
        <v>33.1</v>
      </c>
      <c r="I39" s="101">
        <v>93.7</v>
      </c>
      <c r="J39" s="101">
        <f t="shared" si="11"/>
        <v>7.0787000000000004</v>
      </c>
      <c r="K39" s="101">
        <f t="shared" si="9"/>
        <v>2.1954375689000001</v>
      </c>
      <c r="L39" s="101">
        <v>0.94299999999999995</v>
      </c>
      <c r="M39" s="102">
        <f t="shared" si="10"/>
        <v>4.2359999999999998</v>
      </c>
      <c r="N39" s="290">
        <f>(M40+M39)/2</f>
        <v>4.2</v>
      </c>
      <c r="O39" s="299">
        <f>(M40-M39)*100/N39</f>
        <v>-1.8571428571428401</v>
      </c>
      <c r="Q39" s="101" t="s">
        <v>1117</v>
      </c>
      <c r="R39" s="101">
        <v>2.44</v>
      </c>
      <c r="Y39" s="111">
        <v>3.3</v>
      </c>
      <c r="Z39" s="101">
        <f t="shared" si="7"/>
        <v>2.2100000000000002E-2</v>
      </c>
      <c r="AA39" s="101">
        <f t="shared" si="8"/>
        <v>0.92390000000000005</v>
      </c>
    </row>
    <row r="40" spans="3:27" hidden="1">
      <c r="D40" s="101">
        <v>14.0008</v>
      </c>
      <c r="E40" s="101">
        <f>42.1/40</f>
        <v>1.0525</v>
      </c>
      <c r="F40" s="101">
        <v>33.200000000000003</v>
      </c>
      <c r="G40" s="101">
        <v>35</v>
      </c>
      <c r="H40" s="101">
        <f t="shared" si="4"/>
        <v>34.1</v>
      </c>
      <c r="I40" s="101">
        <v>93.7</v>
      </c>
      <c r="J40" s="101">
        <f t="shared" si="11"/>
        <v>7.0004</v>
      </c>
      <c r="K40" s="101">
        <f t="shared" si="9"/>
        <v>2.2367468067999998</v>
      </c>
      <c r="L40" s="101">
        <v>0.94299999999999995</v>
      </c>
      <c r="M40" s="102">
        <f t="shared" si="10"/>
        <v>4.1580000000000004</v>
      </c>
      <c r="N40" s="290"/>
      <c r="O40" s="299"/>
      <c r="Q40" s="100" t="s">
        <v>1120</v>
      </c>
      <c r="R40" s="101">
        <v>9.89</v>
      </c>
      <c r="Y40" s="111">
        <v>3.4</v>
      </c>
      <c r="Z40" s="101">
        <f t="shared" si="7"/>
        <v>2.3800000000000002E-2</v>
      </c>
      <c r="AA40" s="101">
        <f t="shared" si="8"/>
        <v>0.92220000000000002</v>
      </c>
    </row>
    <row r="41" spans="3:27" hidden="1">
      <c r="C41" s="101" t="s">
        <v>1126</v>
      </c>
      <c r="D41" s="101">
        <v>14.252800000000001</v>
      </c>
      <c r="E41" s="101">
        <v>1.0529999999999999</v>
      </c>
      <c r="F41" s="101">
        <v>29</v>
      </c>
      <c r="G41" s="101">
        <v>29.5</v>
      </c>
      <c r="H41" s="101">
        <f t="shared" si="4"/>
        <v>29.25</v>
      </c>
      <c r="I41" s="101">
        <v>85.2</v>
      </c>
      <c r="J41" s="101">
        <f t="shared" si="11"/>
        <v>7.1264000000000003</v>
      </c>
      <c r="K41" s="101">
        <f t="shared" si="9"/>
        <v>1.775970144</v>
      </c>
      <c r="L41" s="101">
        <v>0.95099999999999996</v>
      </c>
      <c r="M41" s="102">
        <f t="shared" si="10"/>
        <v>4.8040000000000003</v>
      </c>
      <c r="N41" s="290">
        <f>(M42+M41)/2</f>
        <v>4.83</v>
      </c>
      <c r="O41" s="299">
        <f>(M42-M41)*100/N41</f>
        <v>1.2629399585921299</v>
      </c>
      <c r="Y41" s="111">
        <v>3.5</v>
      </c>
      <c r="Z41" s="101">
        <f t="shared" si="7"/>
        <v>2.5499999999999998E-2</v>
      </c>
      <c r="AA41" s="101">
        <f t="shared" si="8"/>
        <v>0.92049999999999998</v>
      </c>
    </row>
    <row r="42" spans="3:27" hidden="1">
      <c r="D42" s="101">
        <v>14.002700000000001</v>
      </c>
      <c r="E42" s="101">
        <v>1.0529999999999999</v>
      </c>
      <c r="F42" s="101">
        <v>29.8</v>
      </c>
      <c r="G42" s="101">
        <v>29</v>
      </c>
      <c r="H42" s="101">
        <f t="shared" ref="H42:H60" si="12">(F42+G42)/2</f>
        <v>29.4</v>
      </c>
      <c r="I42" s="101">
        <v>85.2</v>
      </c>
      <c r="J42" s="101">
        <f t="shared" si="11"/>
        <v>7.0013500000000004</v>
      </c>
      <c r="K42" s="101">
        <f t="shared" si="9"/>
        <v>1.7537541588000001</v>
      </c>
      <c r="L42" s="101">
        <v>0.95099999999999996</v>
      </c>
      <c r="M42" s="102">
        <f t="shared" si="10"/>
        <v>4.8650000000000002</v>
      </c>
      <c r="N42" s="290"/>
      <c r="O42" s="299"/>
      <c r="Y42" s="111">
        <v>3.6</v>
      </c>
      <c r="Z42" s="101">
        <f t="shared" si="7"/>
        <v>2.7199999999999998E-2</v>
      </c>
      <c r="AA42" s="101">
        <f t="shared" si="8"/>
        <v>0.91879999999999995</v>
      </c>
    </row>
    <row r="43" spans="3:27" hidden="1">
      <c r="C43" s="101" t="s">
        <v>1334</v>
      </c>
      <c r="D43" s="101">
        <v>14.335900000000001</v>
      </c>
      <c r="E43" s="101">
        <v>1.0529999999999999</v>
      </c>
      <c r="F43" s="101">
        <v>28</v>
      </c>
      <c r="G43" s="101">
        <v>29</v>
      </c>
      <c r="H43" s="101">
        <f t="shared" si="12"/>
        <v>28.5</v>
      </c>
      <c r="I43" s="101">
        <v>87.2</v>
      </c>
      <c r="J43" s="101">
        <f t="shared" si="11"/>
        <v>7.1679500000000003</v>
      </c>
      <c r="K43" s="101">
        <f t="shared" si="9"/>
        <v>1.7813789339999999</v>
      </c>
      <c r="L43" s="101">
        <v>0.95099999999999996</v>
      </c>
      <c r="M43" s="102">
        <f t="shared" si="10"/>
        <v>4.9020000000000001</v>
      </c>
      <c r="N43" s="290">
        <f>(M44+M43)/2</f>
        <v>4.75</v>
      </c>
      <c r="O43" s="299">
        <f>(M44-M43)*100/N43</f>
        <v>-6.2315789473684298</v>
      </c>
      <c r="Y43" s="111">
        <v>3.7</v>
      </c>
      <c r="Z43" s="101">
        <f t="shared" si="7"/>
        <v>2.8899999999999999E-2</v>
      </c>
      <c r="AA43" s="101">
        <f t="shared" si="8"/>
        <v>0.91710000000000003</v>
      </c>
    </row>
    <row r="44" spans="3:27" hidden="1">
      <c r="D44" s="101">
        <v>14.226599999999999</v>
      </c>
      <c r="E44" s="101">
        <v>1.0529999999999999</v>
      </c>
      <c r="F44" s="101">
        <v>31</v>
      </c>
      <c r="G44" s="101">
        <v>30</v>
      </c>
      <c r="H44" s="101">
        <f t="shared" si="12"/>
        <v>30.5</v>
      </c>
      <c r="I44" s="101">
        <v>87.2</v>
      </c>
      <c r="J44" s="101">
        <f t="shared" si="11"/>
        <v>7.1132999999999997</v>
      </c>
      <c r="K44" s="101">
        <f t="shared" si="9"/>
        <v>1.891853268</v>
      </c>
      <c r="L44" s="101">
        <v>0.94899999999999995</v>
      </c>
      <c r="M44" s="102">
        <f t="shared" si="10"/>
        <v>4.6059999999999999</v>
      </c>
      <c r="N44" s="290"/>
      <c r="O44" s="299"/>
      <c r="Y44" s="111">
        <v>3.8</v>
      </c>
      <c r="Z44" s="101">
        <f t="shared" si="7"/>
        <v>3.0599999999999999E-2</v>
      </c>
      <c r="AA44" s="101">
        <f t="shared" si="8"/>
        <v>0.91539999999999999</v>
      </c>
    </row>
    <row r="45" spans="3:27" hidden="1">
      <c r="C45" s="101" t="s">
        <v>1335</v>
      </c>
      <c r="D45" s="101">
        <v>15.2271</v>
      </c>
      <c r="E45" s="101">
        <v>1.0529999999999999</v>
      </c>
      <c r="F45" s="101">
        <v>32</v>
      </c>
      <c r="G45" s="101">
        <v>30</v>
      </c>
      <c r="H45" s="101">
        <f t="shared" si="12"/>
        <v>31</v>
      </c>
      <c r="I45" s="101">
        <v>88.1</v>
      </c>
      <c r="J45" s="101">
        <f t="shared" si="11"/>
        <v>7.61355</v>
      </c>
      <c r="K45" s="101">
        <f t="shared" si="9"/>
        <v>2.0793366405000002</v>
      </c>
      <c r="L45" s="101">
        <v>0.94399999999999995</v>
      </c>
      <c r="M45" s="102">
        <f t="shared" si="10"/>
        <v>4.2119999999999997</v>
      </c>
      <c r="N45" s="290">
        <f>(M46+M45)/2</f>
        <v>4.2699999999999996</v>
      </c>
      <c r="O45" s="299">
        <f>(M46-M45)*100/N45</f>
        <v>2.5995316159250699</v>
      </c>
      <c r="Q45" s="101">
        <v>4.2</v>
      </c>
      <c r="Y45" s="111">
        <v>3.9</v>
      </c>
      <c r="Z45" s="101">
        <f t="shared" si="7"/>
        <v>3.2300000000000002E-2</v>
      </c>
      <c r="AA45" s="101">
        <f t="shared" si="8"/>
        <v>0.91369999999999996</v>
      </c>
    </row>
    <row r="46" spans="3:27" hidden="1">
      <c r="D46" s="101">
        <v>15.3614</v>
      </c>
      <c r="E46" s="101">
        <v>1.0529999999999999</v>
      </c>
      <c r="F46" s="101">
        <v>30</v>
      </c>
      <c r="G46" s="101">
        <v>30</v>
      </c>
      <c r="H46" s="101">
        <f t="shared" si="12"/>
        <v>30</v>
      </c>
      <c r="I46" s="101">
        <v>88.1</v>
      </c>
      <c r="J46" s="101">
        <f t="shared" si="11"/>
        <v>7.6806999999999999</v>
      </c>
      <c r="K46" s="101">
        <f t="shared" si="9"/>
        <v>2.0300090100000001</v>
      </c>
      <c r="L46" s="101">
        <v>0.94599999999999995</v>
      </c>
      <c r="M46" s="102">
        <f t="shared" si="10"/>
        <v>4.3230000000000004</v>
      </c>
      <c r="N46" s="290"/>
      <c r="O46" s="299"/>
      <c r="Y46" s="111">
        <v>4</v>
      </c>
      <c r="Z46" s="101">
        <f t="shared" si="7"/>
        <v>3.4000000000000002E-2</v>
      </c>
      <c r="AA46" s="101">
        <f t="shared" si="8"/>
        <v>0.91200000000000003</v>
      </c>
    </row>
    <row r="47" spans="3:27" hidden="1">
      <c r="C47" s="101" t="s">
        <v>1336</v>
      </c>
      <c r="D47" s="101">
        <v>7.9912000000000001</v>
      </c>
      <c r="E47" s="101">
        <v>1.0529999999999999</v>
      </c>
      <c r="F47" s="101">
        <v>22</v>
      </c>
      <c r="G47" s="101">
        <v>24</v>
      </c>
      <c r="H47" s="101">
        <f t="shared" si="12"/>
        <v>23</v>
      </c>
      <c r="I47" s="101">
        <v>82.7</v>
      </c>
      <c r="J47" s="101">
        <f t="shared" si="11"/>
        <v>3.9956</v>
      </c>
      <c r="K47" s="101">
        <f t="shared" si="9"/>
        <v>0.76000307600000006</v>
      </c>
      <c r="L47" s="101">
        <v>0.85899999999999999</v>
      </c>
      <c r="M47" s="102">
        <f t="shared" si="10"/>
        <v>9.843</v>
      </c>
      <c r="N47" s="290">
        <f>(M48+M47)/2</f>
        <v>9.94</v>
      </c>
      <c r="O47" s="299">
        <f>(M48-M47)*100/N47</f>
        <v>1.9517102615694299</v>
      </c>
      <c r="Q47" s="101">
        <v>11.97</v>
      </c>
      <c r="Y47" s="112">
        <v>4.0999999999999996</v>
      </c>
      <c r="Z47" s="101">
        <f t="shared" ref="Z47:Z66" si="13">(Y47-4)*0.025/2</f>
        <v>1.25E-3</v>
      </c>
      <c r="AA47" s="101">
        <f t="shared" ref="AA47:AA66" si="14">0.912-Z47</f>
        <v>0.91074999999999995</v>
      </c>
    </row>
    <row r="48" spans="3:27" hidden="1">
      <c r="D48" s="101">
        <v>7.6694000000000004</v>
      </c>
      <c r="E48" s="101">
        <v>1.0529999999999999</v>
      </c>
      <c r="F48" s="101">
        <v>25</v>
      </c>
      <c r="G48" s="101">
        <v>22</v>
      </c>
      <c r="H48" s="101">
        <f t="shared" si="12"/>
        <v>23.5</v>
      </c>
      <c r="I48" s="101">
        <v>82.7</v>
      </c>
      <c r="J48" s="101">
        <f t="shared" si="11"/>
        <v>3.8347000000000002</v>
      </c>
      <c r="K48" s="101">
        <f t="shared" si="9"/>
        <v>0.74525477149999997</v>
      </c>
      <c r="L48" s="101">
        <v>0.85899999999999999</v>
      </c>
      <c r="M48" s="102">
        <f t="shared" si="10"/>
        <v>10.037000000000001</v>
      </c>
      <c r="N48" s="290"/>
      <c r="O48" s="299"/>
      <c r="Y48" s="112">
        <v>4.2</v>
      </c>
      <c r="Z48" s="101">
        <f t="shared" si="13"/>
        <v>2.5000000000000001E-3</v>
      </c>
      <c r="AA48" s="101">
        <f t="shared" si="14"/>
        <v>0.90949999999999998</v>
      </c>
    </row>
    <row r="49" spans="1:27" hidden="1">
      <c r="C49" s="299" t="s">
        <v>1127</v>
      </c>
      <c r="D49" s="101">
        <v>20.057400000000001</v>
      </c>
      <c r="E49" s="101">
        <f>42.1/40</f>
        <v>1.0525</v>
      </c>
      <c r="F49" s="101">
        <v>41</v>
      </c>
      <c r="G49" s="101">
        <v>42</v>
      </c>
      <c r="H49" s="101">
        <f t="shared" si="12"/>
        <v>41.5</v>
      </c>
      <c r="I49" s="101">
        <v>93.1</v>
      </c>
      <c r="J49" s="101">
        <f t="shared" si="11"/>
        <v>10.028700000000001</v>
      </c>
      <c r="K49" s="101">
        <f t="shared" si="9"/>
        <v>3.8747386755000002</v>
      </c>
      <c r="L49" s="101">
        <v>0.91400000000000003</v>
      </c>
      <c r="M49" s="102">
        <f t="shared" si="10"/>
        <v>2.3109999999999999</v>
      </c>
      <c r="N49" s="290">
        <f>(M50+M49)/2</f>
        <v>2.2999999999999998</v>
      </c>
      <c r="O49" s="299">
        <f>(M50-M49)*100/N49</f>
        <v>-0.91304347826086596</v>
      </c>
      <c r="Y49" s="112">
        <v>4.3</v>
      </c>
      <c r="Z49" s="101">
        <f t="shared" si="13"/>
        <v>3.7499999999999999E-3</v>
      </c>
      <c r="AA49" s="101">
        <f t="shared" si="14"/>
        <v>0.90825</v>
      </c>
    </row>
    <row r="50" spans="1:27" hidden="1">
      <c r="A50" s="101">
        <v>93.14</v>
      </c>
      <c r="C50" s="299"/>
      <c r="D50" s="101">
        <v>21.000800000000002</v>
      </c>
      <c r="E50" s="101">
        <f>42.1/40</f>
        <v>1.0525</v>
      </c>
      <c r="F50" s="101">
        <v>40</v>
      </c>
      <c r="G50" s="101">
        <v>40</v>
      </c>
      <c r="H50" s="101">
        <f t="shared" si="12"/>
        <v>40</v>
      </c>
      <c r="I50" s="101">
        <v>93.1</v>
      </c>
      <c r="J50" s="101">
        <f t="shared" si="11"/>
        <v>10.500400000000001</v>
      </c>
      <c r="K50" s="101">
        <f t="shared" si="9"/>
        <v>3.9103489599999999</v>
      </c>
      <c r="L50" s="101">
        <v>0.91400000000000003</v>
      </c>
      <c r="M50" s="102">
        <f t="shared" si="10"/>
        <v>2.29</v>
      </c>
      <c r="N50" s="290"/>
      <c r="O50" s="299"/>
      <c r="Y50" s="112">
        <v>4.4000000000000004</v>
      </c>
      <c r="Z50" s="101">
        <f t="shared" si="13"/>
        <v>5.0000000000000001E-3</v>
      </c>
      <c r="AA50" s="101">
        <f t="shared" si="14"/>
        <v>0.90700000000000003</v>
      </c>
    </row>
    <row r="51" spans="1:27" hidden="1">
      <c r="C51" s="299" t="s">
        <v>1128</v>
      </c>
      <c r="D51" s="101">
        <v>18.2254</v>
      </c>
      <c r="E51" s="101">
        <v>1.0529999999999999</v>
      </c>
      <c r="F51" s="101">
        <v>37</v>
      </c>
      <c r="G51" s="101">
        <v>38</v>
      </c>
      <c r="H51" s="101">
        <f t="shared" si="12"/>
        <v>37.5</v>
      </c>
      <c r="I51" s="101">
        <v>90.6</v>
      </c>
      <c r="J51" s="101">
        <f t="shared" si="11"/>
        <v>9.1127000000000002</v>
      </c>
      <c r="K51" s="101">
        <f t="shared" si="9"/>
        <v>3.0960398250000001</v>
      </c>
      <c r="L51" s="101">
        <v>0.92700000000000005</v>
      </c>
      <c r="M51" s="102">
        <f t="shared" si="10"/>
        <v>2.8559999999999999</v>
      </c>
      <c r="N51" s="290">
        <f>(M52+M51)/2</f>
        <v>2.79</v>
      </c>
      <c r="O51" s="299">
        <f>(M52-M51)*100/N51</f>
        <v>-4.4802867383512499</v>
      </c>
      <c r="Y51" s="112">
        <v>4.5</v>
      </c>
      <c r="Z51" s="101">
        <f t="shared" si="13"/>
        <v>6.2500000000000003E-3</v>
      </c>
      <c r="AA51" s="101">
        <f t="shared" si="14"/>
        <v>0.90575000000000006</v>
      </c>
    </row>
    <row r="52" spans="1:27" hidden="1">
      <c r="A52" s="101">
        <v>90.61</v>
      </c>
      <c r="C52" s="299"/>
      <c r="D52" s="101">
        <v>19.563300000000002</v>
      </c>
      <c r="E52" s="101">
        <v>1.0529999999999999</v>
      </c>
      <c r="F52" s="101">
        <v>38</v>
      </c>
      <c r="G52" s="101">
        <v>35</v>
      </c>
      <c r="H52" s="101">
        <f t="shared" si="12"/>
        <v>36.5</v>
      </c>
      <c r="I52" s="101">
        <v>90.6</v>
      </c>
      <c r="J52" s="101">
        <f t="shared" si="11"/>
        <v>9.7816500000000008</v>
      </c>
      <c r="K52" s="101">
        <f t="shared" si="9"/>
        <v>3.2346938385000001</v>
      </c>
      <c r="L52" s="101">
        <v>0.92600000000000005</v>
      </c>
      <c r="M52" s="102">
        <f t="shared" si="10"/>
        <v>2.7309999999999999</v>
      </c>
      <c r="N52" s="290"/>
      <c r="O52" s="299"/>
      <c r="Y52" s="112">
        <v>4.5999999999999996</v>
      </c>
      <c r="Z52" s="101">
        <f t="shared" si="13"/>
        <v>7.4999999999999997E-3</v>
      </c>
      <c r="AA52" s="101">
        <f t="shared" si="14"/>
        <v>0.90449999999999997</v>
      </c>
    </row>
    <row r="53" spans="1:27" hidden="1">
      <c r="C53" s="299" t="s">
        <v>1130</v>
      </c>
      <c r="D53" s="101">
        <v>20.0045</v>
      </c>
      <c r="E53" s="101">
        <v>1.0529999999999999</v>
      </c>
      <c r="F53" s="101">
        <v>35</v>
      </c>
      <c r="G53" s="101">
        <v>33</v>
      </c>
      <c r="H53" s="101">
        <f t="shared" si="12"/>
        <v>34</v>
      </c>
      <c r="I53" s="101">
        <v>89.8</v>
      </c>
      <c r="J53" s="101">
        <f t="shared" si="11"/>
        <v>10.00225</v>
      </c>
      <c r="K53" s="101">
        <f t="shared" si="9"/>
        <v>3.0538869700000002</v>
      </c>
      <c r="L53" s="101">
        <v>0.92600000000000005</v>
      </c>
      <c r="M53" s="102">
        <f t="shared" si="10"/>
        <v>2.867</v>
      </c>
      <c r="N53" s="290">
        <f>(M54+M53)/2</f>
        <v>2.94</v>
      </c>
      <c r="O53" s="299">
        <f>(M54-M53)*100/N53</f>
        <v>5.0680272108843498</v>
      </c>
      <c r="Y53" s="112">
        <v>4.6999999999999904</v>
      </c>
      <c r="Z53" s="101">
        <f t="shared" si="13"/>
        <v>8.7499999999998794E-3</v>
      </c>
      <c r="AA53" s="101">
        <f t="shared" si="14"/>
        <v>0.90325</v>
      </c>
    </row>
    <row r="54" spans="1:27" hidden="1">
      <c r="C54" s="299"/>
      <c r="D54" s="101">
        <v>18.947500000000002</v>
      </c>
      <c r="E54" s="101">
        <v>1.0529999999999999</v>
      </c>
      <c r="F54" s="101">
        <v>34</v>
      </c>
      <c r="G54" s="101">
        <v>35</v>
      </c>
      <c r="H54" s="101">
        <f t="shared" si="12"/>
        <v>34.5</v>
      </c>
      <c r="I54" s="101">
        <v>89.8</v>
      </c>
      <c r="J54" s="101">
        <f t="shared" si="11"/>
        <v>9.4737500000000008</v>
      </c>
      <c r="K54" s="101">
        <f t="shared" si="9"/>
        <v>2.9350624875000002</v>
      </c>
      <c r="L54" s="101">
        <v>0.93600000000000005</v>
      </c>
      <c r="M54" s="102">
        <f t="shared" si="10"/>
        <v>3.016</v>
      </c>
      <c r="N54" s="290"/>
      <c r="O54" s="299"/>
      <c r="Y54" s="112">
        <v>4.7999999999999901</v>
      </c>
      <c r="Z54" s="101">
        <f t="shared" si="13"/>
        <v>9.9999999999998805E-3</v>
      </c>
      <c r="AA54" s="101">
        <f t="shared" si="14"/>
        <v>0.90200000000000002</v>
      </c>
    </row>
    <row r="55" spans="1:27" hidden="1">
      <c r="C55" s="299" t="s">
        <v>1129</v>
      </c>
      <c r="D55" s="101">
        <v>23.956399999999999</v>
      </c>
      <c r="E55" s="101">
        <v>1.0529999999999999</v>
      </c>
      <c r="F55" s="101">
        <v>42</v>
      </c>
      <c r="G55" s="101">
        <v>44</v>
      </c>
      <c r="H55" s="101">
        <f t="shared" si="12"/>
        <v>43</v>
      </c>
      <c r="I55" s="101">
        <v>91.6</v>
      </c>
      <c r="J55" s="101">
        <f t="shared" si="11"/>
        <v>11.978199999999999</v>
      </c>
      <c r="K55" s="101">
        <f t="shared" si="9"/>
        <v>4.7179734160000004</v>
      </c>
      <c r="L55" s="101">
        <v>0.90300000000000002</v>
      </c>
      <c r="M55" s="102">
        <f t="shared" si="10"/>
        <v>1.8460000000000001</v>
      </c>
      <c r="N55" s="290">
        <f>(M56+M55)/2</f>
        <v>1.82</v>
      </c>
      <c r="O55" s="299">
        <f>(M56-M55)*100/N55</f>
        <v>-2.63736263736264</v>
      </c>
      <c r="Y55" s="112">
        <v>4.8999999999999897</v>
      </c>
      <c r="Z55" s="101">
        <f t="shared" si="13"/>
        <v>1.1249999999999901E-2</v>
      </c>
      <c r="AA55" s="101">
        <f t="shared" si="14"/>
        <v>0.90075000000000005</v>
      </c>
    </row>
    <row r="56" spans="1:27" hidden="1">
      <c r="C56" s="299"/>
      <c r="D56" s="101">
        <v>25.150600000000001</v>
      </c>
      <c r="E56" s="101">
        <v>1.0529999999999999</v>
      </c>
      <c r="F56" s="101">
        <v>43</v>
      </c>
      <c r="G56" s="101">
        <v>41</v>
      </c>
      <c r="H56" s="101">
        <f t="shared" si="12"/>
        <v>42</v>
      </c>
      <c r="I56" s="101">
        <v>91.6</v>
      </c>
      <c r="J56" s="101">
        <f t="shared" si="11"/>
        <v>12.5753</v>
      </c>
      <c r="K56" s="101">
        <f t="shared" si="9"/>
        <v>4.837969416</v>
      </c>
      <c r="L56" s="101">
        <v>0.90200000000000002</v>
      </c>
      <c r="M56" s="102">
        <f t="shared" si="10"/>
        <v>1.798</v>
      </c>
      <c r="N56" s="290"/>
      <c r="O56" s="299"/>
      <c r="Y56" s="112">
        <v>4.9999999999999902</v>
      </c>
      <c r="Z56" s="101">
        <f t="shared" si="13"/>
        <v>1.24999999999999E-2</v>
      </c>
      <c r="AA56" s="101">
        <f t="shared" si="14"/>
        <v>0.89949999999999997</v>
      </c>
    </row>
    <row r="57" spans="1:27" hidden="1">
      <c r="C57" s="299" t="s">
        <v>1164</v>
      </c>
      <c r="D57" s="101">
        <v>20.354800000000001</v>
      </c>
      <c r="E57" s="101">
        <v>1.0529999999999999</v>
      </c>
      <c r="F57" s="101">
        <v>35</v>
      </c>
      <c r="G57" s="101">
        <v>30</v>
      </c>
      <c r="H57" s="101">
        <f t="shared" si="12"/>
        <v>32.5</v>
      </c>
      <c r="I57" s="101">
        <v>93</v>
      </c>
      <c r="J57" s="101">
        <f t="shared" si="11"/>
        <v>10.1774</v>
      </c>
      <c r="K57" s="101">
        <f t="shared" si="9"/>
        <v>3.0761191499999998</v>
      </c>
      <c r="L57" s="101">
        <v>0.92600000000000005</v>
      </c>
      <c r="M57" s="102">
        <f t="shared" si="10"/>
        <v>2.948</v>
      </c>
      <c r="N57" s="290">
        <f>(M58+M57)/2</f>
        <v>2.88</v>
      </c>
      <c r="O57" s="299">
        <f>(M58-M57)*100/N57</f>
        <v>-5.0347222222222197</v>
      </c>
      <c r="Y57" s="112">
        <v>5.0999999999999899</v>
      </c>
      <c r="Z57" s="101">
        <f t="shared" si="13"/>
        <v>1.3749999999999899E-2</v>
      </c>
      <c r="AA57" s="101">
        <f t="shared" si="14"/>
        <v>0.89824999999999999</v>
      </c>
    </row>
    <row r="58" spans="1:27" hidden="1">
      <c r="C58" s="299"/>
      <c r="D58" s="101">
        <v>20.009799999999998</v>
      </c>
      <c r="E58" s="101">
        <v>1.0529999999999999</v>
      </c>
      <c r="F58" s="101">
        <v>35</v>
      </c>
      <c r="G58" s="101">
        <v>35</v>
      </c>
      <c r="H58" s="101">
        <f t="shared" si="12"/>
        <v>35</v>
      </c>
      <c r="I58" s="101">
        <v>93</v>
      </c>
      <c r="J58" s="101">
        <f t="shared" si="11"/>
        <v>10.004899999999999</v>
      </c>
      <c r="K58" s="101">
        <f t="shared" si="9"/>
        <v>3.2565949500000002</v>
      </c>
      <c r="L58" s="101">
        <v>0.93200000000000005</v>
      </c>
      <c r="M58" s="102">
        <f t="shared" si="10"/>
        <v>2.8029999999999999</v>
      </c>
      <c r="N58" s="290"/>
      <c r="O58" s="299"/>
      <c r="Y58" s="112">
        <v>5.1999999999999904</v>
      </c>
      <c r="Z58" s="101">
        <f t="shared" si="13"/>
        <v>1.4999999999999901E-2</v>
      </c>
      <c r="AA58" s="101">
        <f t="shared" si="14"/>
        <v>0.89700000000000002</v>
      </c>
    </row>
    <row r="59" spans="1:27" hidden="1">
      <c r="C59" s="299" t="s">
        <v>1132</v>
      </c>
      <c r="D59" s="101">
        <v>24.4514</v>
      </c>
      <c r="E59" s="101">
        <v>1.0529999999999999</v>
      </c>
      <c r="F59" s="101">
        <v>44</v>
      </c>
      <c r="G59" s="101">
        <v>43</v>
      </c>
      <c r="H59" s="101">
        <f t="shared" si="12"/>
        <v>43.5</v>
      </c>
      <c r="I59" s="101">
        <v>93.1</v>
      </c>
      <c r="J59" s="101">
        <f t="shared" si="11"/>
        <v>12.2257</v>
      </c>
      <c r="K59" s="101">
        <f t="shared" si="9"/>
        <v>4.9512251144999997</v>
      </c>
      <c r="L59" s="101">
        <v>0.9</v>
      </c>
      <c r="M59" s="102">
        <f t="shared" si="10"/>
        <v>1.782</v>
      </c>
      <c r="N59" s="290">
        <f>(M60+M59)/2</f>
        <v>1.76</v>
      </c>
      <c r="O59" s="299">
        <f>(M60-M59)*100/N59</f>
        <v>-2.7272727272727302</v>
      </c>
      <c r="Y59" s="112">
        <v>5.2999999999999901</v>
      </c>
      <c r="Z59" s="101">
        <f t="shared" si="13"/>
        <v>1.62499999999999E-2</v>
      </c>
      <c r="AA59" s="101">
        <f t="shared" si="14"/>
        <v>0.89575000000000005</v>
      </c>
    </row>
    <row r="60" spans="1:27" hidden="1">
      <c r="C60" s="299"/>
      <c r="D60" s="101">
        <v>25.358899999999998</v>
      </c>
      <c r="E60" s="101">
        <v>1.0529999999999999</v>
      </c>
      <c r="F60" s="101">
        <v>44</v>
      </c>
      <c r="G60" s="101">
        <v>42</v>
      </c>
      <c r="H60" s="101">
        <f t="shared" si="12"/>
        <v>43</v>
      </c>
      <c r="I60" s="101">
        <v>93.1</v>
      </c>
      <c r="J60" s="101">
        <f t="shared" si="11"/>
        <v>12.679449999999999</v>
      </c>
      <c r="K60" s="101">
        <f t="shared" si="9"/>
        <v>5.0759642185000002</v>
      </c>
      <c r="L60" s="101">
        <v>0.89800000000000002</v>
      </c>
      <c r="M60" s="102">
        <f t="shared" si="10"/>
        <v>1.734</v>
      </c>
      <c r="N60" s="290"/>
      <c r="O60" s="299"/>
      <c r="Y60" s="112">
        <v>5.3999999999999897</v>
      </c>
      <c r="Z60" s="101">
        <f t="shared" si="13"/>
        <v>1.7499999999999901E-2</v>
      </c>
      <c r="AA60" s="101">
        <f t="shared" si="14"/>
        <v>0.89449999999999996</v>
      </c>
    </row>
    <row r="61" spans="1:27" hidden="1">
      <c r="C61" s="299" t="s">
        <v>1133</v>
      </c>
      <c r="D61" s="101">
        <v>25.245100000000001</v>
      </c>
      <c r="E61" s="101">
        <v>1.0529999999999999</v>
      </c>
      <c r="F61" s="101">
        <v>44</v>
      </c>
      <c r="G61" s="101">
        <v>0</v>
      </c>
      <c r="H61" s="101">
        <v>39.92</v>
      </c>
      <c r="I61" s="101">
        <v>91.1</v>
      </c>
      <c r="J61" s="101">
        <f t="shared" si="11"/>
        <v>12.62255</v>
      </c>
      <c r="K61" s="101">
        <f t="shared" si="9"/>
        <v>4.5904579055600001</v>
      </c>
      <c r="L61" s="101">
        <v>0.90400000000000003</v>
      </c>
      <c r="M61" s="102">
        <f t="shared" si="10"/>
        <v>1.889</v>
      </c>
      <c r="N61" s="290">
        <f>(M62+M61)/2</f>
        <v>1.91</v>
      </c>
      <c r="O61" s="299">
        <f>(M62-M61)*100/N61</f>
        <v>1.7277486910994699</v>
      </c>
      <c r="Y61" s="112">
        <v>5.4999999999999902</v>
      </c>
      <c r="Z61" s="101">
        <f t="shared" si="13"/>
        <v>1.8749999999999899E-2</v>
      </c>
      <c r="AA61" s="101">
        <f t="shared" si="14"/>
        <v>0.89324999999999999</v>
      </c>
    </row>
    <row r="62" spans="1:27" hidden="1">
      <c r="C62" s="299"/>
      <c r="D62" s="101">
        <v>25.554600000000001</v>
      </c>
      <c r="E62" s="101">
        <v>1.0529999999999999</v>
      </c>
      <c r="H62" s="101">
        <v>38.840000000000003</v>
      </c>
      <c r="I62" s="101">
        <v>91.1</v>
      </c>
      <c r="J62" s="101">
        <f t="shared" si="11"/>
        <v>12.7773</v>
      </c>
      <c r="K62" s="101">
        <f t="shared" si="9"/>
        <v>4.5210227245199999</v>
      </c>
      <c r="L62" s="101">
        <v>0.90600000000000003</v>
      </c>
      <c r="M62" s="102">
        <f t="shared" si="10"/>
        <v>1.9219999999999999</v>
      </c>
      <c r="N62" s="290"/>
      <c r="O62" s="299"/>
      <c r="Y62" s="112">
        <v>5.5999999999999899</v>
      </c>
      <c r="Z62" s="101">
        <f t="shared" si="13"/>
        <v>1.99999999999999E-2</v>
      </c>
      <c r="AA62" s="101">
        <f t="shared" si="14"/>
        <v>0.89200000000000002</v>
      </c>
    </row>
    <row r="63" spans="1:27" hidden="1">
      <c r="C63" s="299" t="s">
        <v>1134</v>
      </c>
      <c r="D63" s="101">
        <v>20.554099999999998</v>
      </c>
      <c r="E63" s="101">
        <v>1.0529999999999999</v>
      </c>
      <c r="H63" s="101">
        <v>29.6</v>
      </c>
      <c r="I63" s="101">
        <v>86.8</v>
      </c>
      <c r="J63" s="101">
        <f t="shared" si="11"/>
        <v>10.277049999999999</v>
      </c>
      <c r="K63" s="101">
        <f t="shared" si="9"/>
        <v>2.6404619023999998</v>
      </c>
      <c r="L63" s="101">
        <v>0.93600000000000005</v>
      </c>
      <c r="M63" s="102">
        <f t="shared" si="10"/>
        <v>3.24</v>
      </c>
      <c r="N63" s="290">
        <f>(M64+M63)/2</f>
        <v>3.38</v>
      </c>
      <c r="O63" s="299">
        <f>(M64-M63)*100/N63</f>
        <v>8.0769230769230695</v>
      </c>
      <c r="Y63" s="112">
        <v>5.6999999999999904</v>
      </c>
      <c r="Z63" s="101">
        <f t="shared" si="13"/>
        <v>2.1249999999999901E-2</v>
      </c>
      <c r="AA63" s="101">
        <f t="shared" si="14"/>
        <v>0.89075000000000004</v>
      </c>
    </row>
    <row r="64" spans="1:27" hidden="1">
      <c r="C64" s="299"/>
      <c r="D64" s="101">
        <v>21.404499999999999</v>
      </c>
      <c r="E64" s="101">
        <v>1.0529999999999999</v>
      </c>
      <c r="H64" s="101">
        <v>26.3</v>
      </c>
      <c r="I64" s="101">
        <v>86.8</v>
      </c>
      <c r="J64" s="101">
        <f t="shared" si="11"/>
        <v>10.702249999999999</v>
      </c>
      <c r="K64" s="101">
        <f t="shared" si="9"/>
        <v>2.4431524389999999</v>
      </c>
      <c r="L64" s="101">
        <v>0.93899999999999995</v>
      </c>
      <c r="M64" s="102">
        <f t="shared" si="10"/>
        <v>3.5129999999999999</v>
      </c>
      <c r="N64" s="290"/>
      <c r="O64" s="299"/>
      <c r="Y64" s="112">
        <v>5.7999999999999901</v>
      </c>
      <c r="Z64" s="101">
        <f t="shared" si="13"/>
        <v>2.2499999999999899E-2</v>
      </c>
      <c r="AA64" s="101">
        <f t="shared" si="14"/>
        <v>0.88949999999999996</v>
      </c>
    </row>
    <row r="65" spans="3:27" hidden="1">
      <c r="C65" s="299" t="s">
        <v>1135</v>
      </c>
      <c r="D65" s="101">
        <v>25.24</v>
      </c>
      <c r="E65" s="101">
        <v>1.0529999999999999</v>
      </c>
      <c r="H65" s="101">
        <v>44.26</v>
      </c>
      <c r="I65" s="101">
        <v>91.1</v>
      </c>
      <c r="J65" s="101">
        <f t="shared" si="11"/>
        <v>12.62</v>
      </c>
      <c r="K65" s="101">
        <f t="shared" si="9"/>
        <v>5.0884925320000001</v>
      </c>
      <c r="L65" s="101">
        <v>0.89800000000000002</v>
      </c>
      <c r="M65" s="102">
        <f t="shared" si="10"/>
        <v>1.6930000000000001</v>
      </c>
      <c r="N65" s="290">
        <f>(M66+M65)/2</f>
        <v>1.69</v>
      </c>
      <c r="O65" s="299">
        <f>(M66-M65)*100/N65</f>
        <v>-0.118343195266272</v>
      </c>
      <c r="Y65" s="112">
        <v>5.8999999999999897</v>
      </c>
      <c r="Z65" s="101">
        <f t="shared" si="13"/>
        <v>2.37499999999999E-2</v>
      </c>
      <c r="AA65" s="101">
        <f t="shared" si="14"/>
        <v>0.88824999999999998</v>
      </c>
    </row>
    <row r="66" spans="3:27" hidden="1">
      <c r="C66" s="299"/>
      <c r="D66" s="101">
        <v>25.33</v>
      </c>
      <c r="E66" s="101">
        <v>1.0529999999999999</v>
      </c>
      <c r="H66" s="101">
        <v>44.15</v>
      </c>
      <c r="I66" s="101">
        <v>91.1</v>
      </c>
      <c r="J66" s="101">
        <f t="shared" si="11"/>
        <v>12.664999999999999</v>
      </c>
      <c r="K66" s="101">
        <f t="shared" ref="K66:K97" si="15">J66*I66*H66/10000</f>
        <v>5.0939453224999998</v>
      </c>
      <c r="L66" s="101">
        <v>0.89800000000000002</v>
      </c>
      <c r="M66" s="102">
        <f t="shared" ref="M66:M97" si="16">1000*L66*E66/(J66*H66)</f>
        <v>1.6910000000000001</v>
      </c>
      <c r="N66" s="290"/>
      <c r="O66" s="299"/>
      <c r="Y66" s="112">
        <v>5.9999999999999902</v>
      </c>
      <c r="Z66" s="101">
        <f t="shared" si="13"/>
        <v>2.4999999999999901E-2</v>
      </c>
      <c r="AA66" s="101">
        <f t="shared" si="14"/>
        <v>0.88700000000000001</v>
      </c>
    </row>
    <row r="67" spans="3:27" s="100" customFormat="1" hidden="1">
      <c r="C67" s="306" t="s">
        <v>1136</v>
      </c>
      <c r="D67" s="100">
        <v>20.104700000000001</v>
      </c>
      <c r="E67" s="100">
        <v>1.0509999999999999</v>
      </c>
      <c r="H67" s="100">
        <v>35.200000000000003</v>
      </c>
      <c r="I67" s="100">
        <v>89.5</v>
      </c>
      <c r="J67" s="100">
        <f t="shared" si="11"/>
        <v>10.052350000000001</v>
      </c>
      <c r="K67" s="100">
        <f t="shared" si="15"/>
        <v>3.1668923439999999</v>
      </c>
      <c r="L67" s="100">
        <v>0.92600000000000005</v>
      </c>
      <c r="M67" s="110">
        <f t="shared" si="16"/>
        <v>2.75</v>
      </c>
      <c r="N67" s="315">
        <f>(M68+M67)/2</f>
        <v>2.74</v>
      </c>
      <c r="O67" s="306">
        <f>(M68-M67)*100/N67</f>
        <v>-0.54744525547445699</v>
      </c>
      <c r="Y67" s="111">
        <v>6.0999999999999899</v>
      </c>
      <c r="Z67" s="100">
        <f t="shared" ref="Z67:Z109" si="17">(Y67-6)*0.022/2</f>
        <v>1.0999999999998899E-3</v>
      </c>
      <c r="AA67" s="100">
        <f t="shared" ref="AA67:AA109" si="18">0.887-Z67</f>
        <v>0.88590000000000002</v>
      </c>
    </row>
    <row r="68" spans="3:27" s="100" customFormat="1" hidden="1">
      <c r="C68" s="306"/>
      <c r="D68" s="100">
        <v>20.632100000000001</v>
      </c>
      <c r="E68" s="100">
        <v>1.0509999999999999</v>
      </c>
      <c r="H68" s="100">
        <v>34.5</v>
      </c>
      <c r="I68" s="100">
        <v>89.5</v>
      </c>
      <c r="J68" s="100">
        <f t="shared" si="11"/>
        <v>10.316050000000001</v>
      </c>
      <c r="K68" s="100">
        <f t="shared" si="15"/>
        <v>3.1853383387499998</v>
      </c>
      <c r="L68" s="100">
        <v>0.92600000000000005</v>
      </c>
      <c r="M68" s="110">
        <f t="shared" si="16"/>
        <v>2.7349999999999999</v>
      </c>
      <c r="N68" s="315"/>
      <c r="O68" s="306"/>
      <c r="Y68" s="111">
        <v>6.1999999999999904</v>
      </c>
      <c r="Z68" s="100">
        <f t="shared" si="17"/>
        <v>2.19999999999989E-3</v>
      </c>
      <c r="AA68" s="100">
        <f t="shared" si="18"/>
        <v>0.88480000000000003</v>
      </c>
    </row>
    <row r="69" spans="3:27" hidden="1">
      <c r="C69" s="299" t="s">
        <v>1137</v>
      </c>
      <c r="D69" s="101">
        <v>15.556100000000001</v>
      </c>
      <c r="E69" s="101">
        <v>1.0509999999999999</v>
      </c>
      <c r="H69" s="101">
        <v>28.9</v>
      </c>
      <c r="I69" s="101">
        <v>81.2</v>
      </c>
      <c r="J69" s="101">
        <f t="shared" ref="J69:J100" si="19">D69/200*100</f>
        <v>7.7780500000000004</v>
      </c>
      <c r="K69" s="101">
        <f t="shared" si="15"/>
        <v>1.8252594374</v>
      </c>
      <c r="L69" s="101">
        <v>0.95099999999999996</v>
      </c>
      <c r="M69" s="102">
        <f t="shared" si="16"/>
        <v>4.4459999999999997</v>
      </c>
      <c r="N69" s="290">
        <f>(M70+M69)/2</f>
        <v>4.4000000000000004</v>
      </c>
      <c r="O69" s="299">
        <f>(M70-M69)*100/N69</f>
        <v>-1.9090909090909001</v>
      </c>
      <c r="Y69" s="113">
        <v>6.2999999999999901</v>
      </c>
      <c r="Z69" s="101">
        <f t="shared" si="17"/>
        <v>3.2999999999998898E-3</v>
      </c>
      <c r="AA69" s="101">
        <f t="shared" si="18"/>
        <v>0.88370000000000004</v>
      </c>
    </row>
    <row r="70" spans="3:27" hidden="1">
      <c r="C70" s="299"/>
      <c r="D70" s="101">
        <v>15.748900000000001</v>
      </c>
      <c r="E70" s="101">
        <v>1.0509999999999999</v>
      </c>
      <c r="H70" s="101">
        <v>29.04</v>
      </c>
      <c r="I70" s="101">
        <v>81.2</v>
      </c>
      <c r="J70" s="101">
        <f t="shared" si="19"/>
        <v>7.8744500000000004</v>
      </c>
      <c r="K70" s="101">
        <f t="shared" si="15"/>
        <v>1.85683310736</v>
      </c>
      <c r="L70" s="101">
        <v>0.94899999999999995</v>
      </c>
      <c r="M70" s="102">
        <f t="shared" si="16"/>
        <v>4.3620000000000001</v>
      </c>
      <c r="N70" s="290"/>
      <c r="O70" s="299"/>
      <c r="Y70" s="113">
        <v>6.3999999999999897</v>
      </c>
      <c r="Z70" s="101">
        <f t="shared" si="17"/>
        <v>4.3999999999998901E-3</v>
      </c>
      <c r="AA70" s="101">
        <f t="shared" si="18"/>
        <v>0.88260000000000005</v>
      </c>
    </row>
    <row r="71" spans="3:27" hidden="1">
      <c r="C71" s="299" t="s">
        <v>1139</v>
      </c>
      <c r="D71" s="101">
        <v>20.4177</v>
      </c>
      <c r="E71" s="101">
        <v>1.0509999999999999</v>
      </c>
      <c r="H71" s="101">
        <v>35.840000000000003</v>
      </c>
      <c r="I71" s="101">
        <v>82.7</v>
      </c>
      <c r="J71" s="101">
        <f t="shared" si="19"/>
        <v>10.20885</v>
      </c>
      <c r="K71" s="101">
        <f t="shared" si="15"/>
        <v>3.0258704716799998</v>
      </c>
      <c r="L71" s="101">
        <v>0.92900000000000005</v>
      </c>
      <c r="M71" s="102">
        <f t="shared" si="16"/>
        <v>2.669</v>
      </c>
      <c r="N71" s="290">
        <f>(M72+M71)/2</f>
        <v>2.68</v>
      </c>
      <c r="O71" s="299">
        <f>(M72-M71)*100/N71</f>
        <v>1.0447761194029901</v>
      </c>
      <c r="Y71" s="113">
        <v>6.4999999999999902</v>
      </c>
      <c r="Z71" s="101">
        <f t="shared" si="17"/>
        <v>5.4999999999998904E-3</v>
      </c>
      <c r="AA71" s="101">
        <f t="shared" si="18"/>
        <v>0.88149999999999995</v>
      </c>
    </row>
    <row r="72" spans="3:27" hidden="1">
      <c r="C72" s="299"/>
      <c r="D72" s="101">
        <v>21.552</v>
      </c>
      <c r="E72" s="101">
        <v>1.0509999999999999</v>
      </c>
      <c r="H72" s="101">
        <v>33.590000000000003</v>
      </c>
      <c r="I72" s="101">
        <v>82.7</v>
      </c>
      <c r="J72" s="101">
        <f t="shared" si="19"/>
        <v>10.776</v>
      </c>
      <c r="K72" s="101">
        <f t="shared" si="15"/>
        <v>2.9934574968000001</v>
      </c>
      <c r="L72" s="101">
        <v>0.92900000000000005</v>
      </c>
      <c r="M72" s="102">
        <f t="shared" si="16"/>
        <v>2.6970000000000001</v>
      </c>
      <c r="N72" s="290"/>
      <c r="O72" s="299"/>
      <c r="Y72" s="113">
        <v>6.5999999999999899</v>
      </c>
      <c r="Z72" s="101">
        <f t="shared" si="17"/>
        <v>6.5999999999998898E-3</v>
      </c>
      <c r="AA72" s="101">
        <f t="shared" si="18"/>
        <v>0.88039999999999996</v>
      </c>
    </row>
    <row r="73" spans="3:27" hidden="1">
      <c r="C73" s="299" t="s">
        <v>1337</v>
      </c>
      <c r="D73" s="101">
        <v>20.825399999999998</v>
      </c>
      <c r="E73" s="101">
        <v>1.0509999999999999</v>
      </c>
      <c r="H73" s="101">
        <v>32.549999999999997</v>
      </c>
      <c r="I73" s="101">
        <v>82.5</v>
      </c>
      <c r="J73" s="101">
        <f t="shared" si="19"/>
        <v>10.412699999999999</v>
      </c>
      <c r="K73" s="101">
        <f t="shared" si="15"/>
        <v>2.79620042625</v>
      </c>
      <c r="L73" s="101">
        <v>0.93200000000000005</v>
      </c>
      <c r="M73" s="102">
        <f t="shared" si="16"/>
        <v>2.89</v>
      </c>
      <c r="N73" s="290">
        <f>(M74+M73)/2</f>
        <v>2.89</v>
      </c>
      <c r="O73" s="299">
        <f>(M74-M73)*100/N73</f>
        <v>-0.13840830449826999</v>
      </c>
      <c r="Y73" s="113">
        <v>6.6999999999999904</v>
      </c>
      <c r="Z73" s="101">
        <f t="shared" si="17"/>
        <v>7.6999999999998996E-3</v>
      </c>
      <c r="AA73" s="101">
        <f t="shared" si="18"/>
        <v>0.87929999999999997</v>
      </c>
    </row>
    <row r="74" spans="3:27" hidden="1">
      <c r="C74" s="299"/>
      <c r="D74" s="101">
        <v>20.6983</v>
      </c>
      <c r="E74" s="101">
        <v>1.0509999999999999</v>
      </c>
      <c r="H74" s="101">
        <v>32.799999999999997</v>
      </c>
      <c r="I74" s="101">
        <v>82.5</v>
      </c>
      <c r="J74" s="101">
        <f t="shared" si="19"/>
        <v>10.34915</v>
      </c>
      <c r="K74" s="101">
        <f t="shared" si="15"/>
        <v>2.8004799899999999</v>
      </c>
      <c r="L74" s="101">
        <v>0.93200000000000005</v>
      </c>
      <c r="M74" s="102">
        <f t="shared" si="16"/>
        <v>2.8860000000000001</v>
      </c>
      <c r="N74" s="290"/>
      <c r="O74" s="299"/>
      <c r="Y74" s="113">
        <v>6.7999999999999901</v>
      </c>
      <c r="Z74" s="101">
        <f t="shared" si="17"/>
        <v>8.7999999999998895E-3</v>
      </c>
      <c r="AA74" s="101">
        <f t="shared" si="18"/>
        <v>0.87819999999999998</v>
      </c>
    </row>
    <row r="75" spans="3:27" ht="18" hidden="1" customHeight="1">
      <c r="C75" s="299" t="s">
        <v>1165</v>
      </c>
      <c r="D75" s="101">
        <v>20.235800000000001</v>
      </c>
      <c r="E75" s="101">
        <v>1.0509999999999999</v>
      </c>
      <c r="H75" s="101">
        <v>35.1</v>
      </c>
      <c r="I75" s="101">
        <v>96.9</v>
      </c>
      <c r="J75" s="101">
        <f t="shared" si="19"/>
        <v>10.117900000000001</v>
      </c>
      <c r="K75" s="101">
        <f t="shared" si="15"/>
        <v>3.4412900300999998</v>
      </c>
      <c r="L75" s="101">
        <v>0.92200000000000004</v>
      </c>
      <c r="M75" s="102">
        <f t="shared" si="16"/>
        <v>2.7290000000000001</v>
      </c>
      <c r="N75" s="290">
        <f>(M76+M75)/2</f>
        <v>2.7</v>
      </c>
      <c r="O75" s="299">
        <f>(M76-M75)*100/N75</f>
        <v>-1.9629629629629599</v>
      </c>
      <c r="Y75" s="113">
        <v>6.8999999999999897</v>
      </c>
      <c r="Z75" s="101">
        <f t="shared" si="17"/>
        <v>9.8999999999998898E-3</v>
      </c>
      <c r="AA75" s="101">
        <f t="shared" si="18"/>
        <v>0.87709999999999999</v>
      </c>
    </row>
    <row r="76" spans="3:27" hidden="1">
      <c r="C76" s="299"/>
      <c r="D76" s="101">
        <v>20.357700000000001</v>
      </c>
      <c r="E76" s="101">
        <v>1.0509999999999999</v>
      </c>
      <c r="H76" s="101">
        <v>35.5</v>
      </c>
      <c r="I76" s="101">
        <v>96.9</v>
      </c>
      <c r="J76" s="101">
        <f t="shared" si="19"/>
        <v>10.178850000000001</v>
      </c>
      <c r="K76" s="101">
        <f t="shared" si="15"/>
        <v>3.5014735057499999</v>
      </c>
      <c r="L76" s="101">
        <v>0.92</v>
      </c>
      <c r="M76" s="102">
        <f t="shared" si="16"/>
        <v>2.6760000000000002</v>
      </c>
      <c r="N76" s="290"/>
      <c r="O76" s="299"/>
      <c r="Y76" s="113">
        <v>6.9999999999999902</v>
      </c>
      <c r="Z76" s="101">
        <f t="shared" si="17"/>
        <v>1.09999999999999E-2</v>
      </c>
      <c r="AA76" s="101">
        <f t="shared" si="18"/>
        <v>0.876</v>
      </c>
    </row>
    <row r="77" spans="3:27" hidden="1">
      <c r="C77" s="299" t="s">
        <v>1142</v>
      </c>
      <c r="D77" s="101">
        <v>14.9817</v>
      </c>
      <c r="E77" s="101">
        <v>1.0509999999999999</v>
      </c>
      <c r="F77" s="101">
        <v>28</v>
      </c>
      <c r="G77" s="101">
        <v>29</v>
      </c>
      <c r="H77" s="101">
        <f>(F77+G77)/2</f>
        <v>28.5</v>
      </c>
      <c r="I77" s="101">
        <v>80.5</v>
      </c>
      <c r="J77" s="101">
        <f t="shared" si="19"/>
        <v>7.49085</v>
      </c>
      <c r="K77" s="101">
        <f t="shared" si="15"/>
        <v>1.7185882612500001</v>
      </c>
      <c r="L77" s="101">
        <v>0.95399999999999996</v>
      </c>
      <c r="M77" s="102">
        <f t="shared" si="16"/>
        <v>4.6970000000000001</v>
      </c>
      <c r="N77" s="290">
        <f>(M78+M77)/2</f>
        <v>4.59</v>
      </c>
      <c r="O77" s="299">
        <f>(M78-M77)*100/N77</f>
        <v>-4.7058823529411802</v>
      </c>
      <c r="Y77" s="113">
        <v>7.0999999999999899</v>
      </c>
      <c r="Z77" s="101">
        <f t="shared" si="17"/>
        <v>1.2099999999999901E-2</v>
      </c>
      <c r="AA77" s="101">
        <f t="shared" si="18"/>
        <v>0.87490000000000001</v>
      </c>
    </row>
    <row r="78" spans="3:27" hidden="1">
      <c r="C78" s="299"/>
      <c r="D78" s="101">
        <v>14.6258</v>
      </c>
      <c r="E78" s="101">
        <v>1.0509999999999999</v>
      </c>
      <c r="F78" s="101">
        <v>31</v>
      </c>
      <c r="G78" s="101">
        <v>30</v>
      </c>
      <c r="H78" s="101">
        <f>(F78+G78)/2</f>
        <v>30.5</v>
      </c>
      <c r="I78" s="101">
        <v>80.5</v>
      </c>
      <c r="J78" s="101">
        <f t="shared" si="19"/>
        <v>7.3129</v>
      </c>
      <c r="K78" s="101">
        <f t="shared" si="15"/>
        <v>1.7954997724999999</v>
      </c>
      <c r="L78" s="101">
        <v>0.95099999999999996</v>
      </c>
      <c r="M78" s="102">
        <f t="shared" si="16"/>
        <v>4.4809999999999999</v>
      </c>
      <c r="N78" s="290"/>
      <c r="O78" s="299"/>
      <c r="Y78" s="113">
        <v>7.1999999999999904</v>
      </c>
      <c r="Z78" s="101">
        <f t="shared" si="17"/>
        <v>1.3199999999999899E-2</v>
      </c>
      <c r="AA78" s="101">
        <f t="shared" si="18"/>
        <v>0.87380000000000002</v>
      </c>
    </row>
    <row r="79" spans="3:27" hidden="1">
      <c r="C79" s="299" t="s">
        <v>1143</v>
      </c>
      <c r="D79" s="101">
        <v>20.055399999999999</v>
      </c>
      <c r="E79" s="101">
        <v>1.0509999999999999</v>
      </c>
      <c r="H79" s="101">
        <v>29.6</v>
      </c>
      <c r="I79" s="101">
        <v>86.8</v>
      </c>
      <c r="J79" s="101">
        <f t="shared" si="19"/>
        <v>10.027699999999999</v>
      </c>
      <c r="K79" s="101">
        <f t="shared" si="15"/>
        <v>2.5763969055999998</v>
      </c>
      <c r="L79" s="101">
        <v>0.93600000000000005</v>
      </c>
      <c r="M79" s="102">
        <f t="shared" si="16"/>
        <v>3.3140000000000001</v>
      </c>
      <c r="N79" s="290">
        <f>(M80+M79)/2</f>
        <v>3.42</v>
      </c>
      <c r="O79" s="299">
        <f>(M80-M79)*100/N79</f>
        <v>6.1111111111111098</v>
      </c>
      <c r="Y79" s="113">
        <v>7.2999999999999901</v>
      </c>
      <c r="Z79" s="101">
        <f t="shared" si="17"/>
        <v>1.42999999999999E-2</v>
      </c>
      <c r="AA79" s="101">
        <f t="shared" si="18"/>
        <v>0.87270000000000003</v>
      </c>
    </row>
    <row r="80" spans="3:27" hidden="1">
      <c r="C80" s="299"/>
      <c r="D80" s="101">
        <v>21.304500000000001</v>
      </c>
      <c r="E80" s="101">
        <v>1.0509999999999999</v>
      </c>
      <c r="H80" s="101">
        <v>26.3</v>
      </c>
      <c r="I80" s="101">
        <v>86.8</v>
      </c>
      <c r="J80" s="101">
        <f t="shared" si="19"/>
        <v>10.65225</v>
      </c>
      <c r="K80" s="101">
        <f t="shared" si="15"/>
        <v>2.431738239</v>
      </c>
      <c r="L80" s="101">
        <v>0.93899999999999995</v>
      </c>
      <c r="M80" s="102">
        <f t="shared" si="16"/>
        <v>3.5230000000000001</v>
      </c>
      <c r="N80" s="290"/>
      <c r="O80" s="299"/>
      <c r="Y80" s="113">
        <v>7.3999999999999897</v>
      </c>
      <c r="Z80" s="101">
        <f t="shared" si="17"/>
        <v>1.53999999999999E-2</v>
      </c>
      <c r="AA80" s="101">
        <f t="shared" si="18"/>
        <v>0.87160000000000004</v>
      </c>
    </row>
    <row r="81" spans="3:27" hidden="1">
      <c r="C81" s="299" t="s">
        <v>1144</v>
      </c>
      <c r="D81" s="101">
        <v>20.955400000000001</v>
      </c>
      <c r="E81" s="101">
        <v>1.042</v>
      </c>
      <c r="H81" s="101">
        <v>25.9</v>
      </c>
      <c r="I81" s="101">
        <v>84.2</v>
      </c>
      <c r="J81" s="101">
        <f t="shared" si="19"/>
        <v>10.4777</v>
      </c>
      <c r="K81" s="101">
        <f t="shared" si="15"/>
        <v>2.2849558606000002</v>
      </c>
      <c r="L81" s="101">
        <v>0.94099999999999995</v>
      </c>
      <c r="M81" s="102">
        <f t="shared" si="16"/>
        <v>3.613</v>
      </c>
      <c r="N81" s="290">
        <f>(M82+M81)/2</f>
        <v>3.61</v>
      </c>
      <c r="O81" s="299">
        <f>(M82-M81)*100/N81</f>
        <v>-0.277008310249302</v>
      </c>
      <c r="Y81" s="113">
        <v>7.4999999999999902</v>
      </c>
      <c r="Z81" s="101">
        <f t="shared" si="17"/>
        <v>1.64999999999999E-2</v>
      </c>
      <c r="AA81" s="101">
        <f t="shared" si="18"/>
        <v>0.87050000000000005</v>
      </c>
    </row>
    <row r="82" spans="3:27" hidden="1">
      <c r="C82" s="299"/>
      <c r="D82" s="101">
        <v>20.5364</v>
      </c>
      <c r="E82" s="101">
        <v>1.042</v>
      </c>
      <c r="H82" s="101">
        <v>26.5</v>
      </c>
      <c r="I82" s="101">
        <v>84.2</v>
      </c>
      <c r="J82" s="101">
        <f t="shared" si="19"/>
        <v>10.2682</v>
      </c>
      <c r="K82" s="101">
        <f t="shared" si="15"/>
        <v>2.2911434659999999</v>
      </c>
      <c r="L82" s="101">
        <v>0.94099999999999995</v>
      </c>
      <c r="M82" s="102">
        <f t="shared" si="16"/>
        <v>3.6030000000000002</v>
      </c>
      <c r="N82" s="290"/>
      <c r="O82" s="299"/>
      <c r="Y82" s="113">
        <v>7.6</v>
      </c>
      <c r="Z82" s="101">
        <f t="shared" si="17"/>
        <v>1.7600000000000001E-2</v>
      </c>
      <c r="AA82" s="101">
        <f t="shared" si="18"/>
        <v>0.86939999999999995</v>
      </c>
    </row>
    <row r="83" spans="3:27" hidden="1">
      <c r="C83" s="299" t="s">
        <v>1145</v>
      </c>
      <c r="D83" s="101">
        <v>20.205100000000002</v>
      </c>
      <c r="E83" s="101">
        <v>1.042</v>
      </c>
      <c r="H83" s="101">
        <v>29.1</v>
      </c>
      <c r="I83" s="101">
        <v>93.3</v>
      </c>
      <c r="J83" s="101">
        <f t="shared" si="19"/>
        <v>10.102550000000001</v>
      </c>
      <c r="K83" s="101">
        <f t="shared" si="15"/>
        <v>2.7428726326500001</v>
      </c>
      <c r="L83" s="101">
        <v>0.93400000000000005</v>
      </c>
      <c r="M83" s="102">
        <f t="shared" si="16"/>
        <v>3.31</v>
      </c>
      <c r="N83" s="290">
        <f>(M84+M83)/2</f>
        <v>3.27</v>
      </c>
      <c r="O83" s="299">
        <f>(M84-M83)*100/N83</f>
        <v>-2.1712538226299798</v>
      </c>
      <c r="Y83" s="113">
        <v>7.7</v>
      </c>
      <c r="Z83" s="101">
        <f t="shared" si="17"/>
        <v>1.8700000000000001E-2</v>
      </c>
      <c r="AA83" s="101">
        <f t="shared" si="18"/>
        <v>0.86829999999999996</v>
      </c>
    </row>
    <row r="84" spans="3:27" hidden="1">
      <c r="C84" s="299"/>
      <c r="D84" s="101">
        <v>20.122199999999999</v>
      </c>
      <c r="E84" s="101">
        <v>1.042</v>
      </c>
      <c r="H84" s="101">
        <v>29.8</v>
      </c>
      <c r="I84" s="101">
        <v>93.3</v>
      </c>
      <c r="J84" s="101">
        <f t="shared" si="19"/>
        <v>10.0611</v>
      </c>
      <c r="K84" s="101">
        <f t="shared" si="15"/>
        <v>2.7973278773999999</v>
      </c>
      <c r="L84" s="101">
        <v>0.93200000000000005</v>
      </c>
      <c r="M84" s="102">
        <f t="shared" si="16"/>
        <v>3.2389999999999999</v>
      </c>
      <c r="N84" s="290"/>
      <c r="O84" s="299"/>
      <c r="Y84" s="113">
        <v>7.8</v>
      </c>
      <c r="Z84" s="101">
        <f t="shared" si="17"/>
        <v>1.9800000000000002E-2</v>
      </c>
      <c r="AA84" s="101">
        <f t="shared" si="18"/>
        <v>0.86719999999999997</v>
      </c>
    </row>
    <row r="85" spans="3:27" hidden="1">
      <c r="C85" s="299" t="s">
        <v>1146</v>
      </c>
      <c r="D85" s="101">
        <v>22.602799999999998</v>
      </c>
      <c r="E85" s="101">
        <v>1.042</v>
      </c>
      <c r="H85" s="101">
        <v>16.03</v>
      </c>
      <c r="I85" s="101">
        <v>88.7</v>
      </c>
      <c r="J85" s="101">
        <f t="shared" si="19"/>
        <v>11.301399999999999</v>
      </c>
      <c r="K85" s="101">
        <f t="shared" si="15"/>
        <v>1.6069019905399999</v>
      </c>
      <c r="L85" s="101">
        <v>0.95699999999999996</v>
      </c>
      <c r="M85" s="102">
        <f t="shared" si="16"/>
        <v>5.5039999999999996</v>
      </c>
      <c r="N85" s="290">
        <f>(M86+M85)/2</f>
        <v>5.48</v>
      </c>
      <c r="O85" s="299">
        <f>(M86-M85)*100/N85</f>
        <v>-0.89416058394159703</v>
      </c>
      <c r="Y85" s="113">
        <v>7.9</v>
      </c>
      <c r="Z85" s="101">
        <f t="shared" si="17"/>
        <v>2.0899999999999998E-2</v>
      </c>
      <c r="AA85" s="101">
        <f t="shared" si="18"/>
        <v>0.86609999999999998</v>
      </c>
    </row>
    <row r="86" spans="3:27" hidden="1">
      <c r="C86" s="299"/>
      <c r="D86" s="101">
        <v>22.5688</v>
      </c>
      <c r="E86" s="101">
        <v>1.042</v>
      </c>
      <c r="H86" s="101">
        <v>16.2</v>
      </c>
      <c r="I86" s="101">
        <v>88.7</v>
      </c>
      <c r="J86" s="101">
        <f t="shared" si="19"/>
        <v>11.2844</v>
      </c>
      <c r="K86" s="101">
        <f t="shared" si="15"/>
        <v>1.6215005736000001</v>
      </c>
      <c r="L86" s="101">
        <v>0.95699999999999996</v>
      </c>
      <c r="M86" s="102">
        <f t="shared" si="16"/>
        <v>5.4550000000000001</v>
      </c>
      <c r="N86" s="290"/>
      <c r="O86" s="299"/>
      <c r="Y86" s="113">
        <v>8</v>
      </c>
      <c r="Z86" s="101">
        <f t="shared" si="17"/>
        <v>2.1999999999999999E-2</v>
      </c>
      <c r="AA86" s="101">
        <f t="shared" si="18"/>
        <v>0.86499999999999999</v>
      </c>
    </row>
    <row r="87" spans="3:27" hidden="1">
      <c r="C87" s="299" t="s">
        <v>1147</v>
      </c>
      <c r="D87" s="101">
        <v>35.128500000000003</v>
      </c>
      <c r="E87" s="101">
        <v>1.042</v>
      </c>
      <c r="H87" s="101">
        <v>10.199999999999999</v>
      </c>
      <c r="I87" s="101">
        <v>90.4</v>
      </c>
      <c r="J87" s="101">
        <f t="shared" si="19"/>
        <v>17.564250000000001</v>
      </c>
      <c r="K87" s="101">
        <f t="shared" si="15"/>
        <v>1.6195643639999999</v>
      </c>
      <c r="L87" s="101">
        <v>0.95699999999999996</v>
      </c>
      <c r="M87" s="102">
        <f t="shared" si="16"/>
        <v>5.5659999999999998</v>
      </c>
      <c r="N87" s="290">
        <f>(M88+M87)/2</f>
        <v>5.6</v>
      </c>
      <c r="O87" s="299">
        <f>(M88-M87)*100/N87</f>
        <v>1.16071428571429</v>
      </c>
      <c r="Y87" s="113">
        <v>8.1</v>
      </c>
      <c r="Z87" s="101">
        <f t="shared" si="17"/>
        <v>2.3099999999999999E-2</v>
      </c>
      <c r="AA87" s="101">
        <f t="shared" si="18"/>
        <v>0.8639</v>
      </c>
    </row>
    <row r="88" spans="3:27" hidden="1">
      <c r="C88" s="299"/>
      <c r="D88" s="101">
        <v>30.5855</v>
      </c>
      <c r="E88" s="101">
        <v>1.042</v>
      </c>
      <c r="H88" s="101">
        <v>11.58</v>
      </c>
      <c r="I88" s="101">
        <v>90.4</v>
      </c>
      <c r="J88" s="101">
        <f t="shared" si="19"/>
        <v>15.29275</v>
      </c>
      <c r="K88" s="101">
        <f t="shared" si="15"/>
        <v>1.6008940067999999</v>
      </c>
      <c r="L88" s="101">
        <v>0.95699999999999996</v>
      </c>
      <c r="M88" s="102">
        <f t="shared" si="16"/>
        <v>5.6310000000000002</v>
      </c>
      <c r="N88" s="290"/>
      <c r="O88" s="299"/>
      <c r="Y88" s="113">
        <v>8.1999999999999993</v>
      </c>
      <c r="Z88" s="101">
        <f t="shared" si="17"/>
        <v>2.4199999999999999E-2</v>
      </c>
      <c r="AA88" s="101">
        <f t="shared" si="18"/>
        <v>0.86280000000000001</v>
      </c>
    </row>
    <row r="89" spans="3:27" hidden="1">
      <c r="C89" s="299" t="s">
        <v>1149</v>
      </c>
      <c r="D89" s="101">
        <v>27.336600000000001</v>
      </c>
      <c r="E89" s="101">
        <v>1.042</v>
      </c>
      <c r="H89" s="101">
        <v>13.4</v>
      </c>
      <c r="I89" s="101">
        <v>91.1</v>
      </c>
      <c r="J89" s="101">
        <f t="shared" si="19"/>
        <v>13.6683</v>
      </c>
      <c r="K89" s="101">
        <f t="shared" si="15"/>
        <v>1.6685440542000001</v>
      </c>
      <c r="L89" s="101">
        <v>0.95399999999999996</v>
      </c>
      <c r="M89" s="102">
        <f t="shared" si="16"/>
        <v>5.4269999999999996</v>
      </c>
      <c r="N89" s="290">
        <f>(M90+M89)/2</f>
        <v>5.48</v>
      </c>
      <c r="O89" s="299">
        <f>(M90-M89)*100/N89</f>
        <v>1.9343065693430801</v>
      </c>
      <c r="Y89" s="113">
        <v>8.3000000000000007</v>
      </c>
      <c r="Z89" s="101">
        <f t="shared" si="17"/>
        <v>2.53E-2</v>
      </c>
      <c r="AA89" s="101">
        <f t="shared" si="18"/>
        <v>0.86170000000000002</v>
      </c>
    </row>
    <row r="90" spans="3:27" hidden="1">
      <c r="C90" s="299"/>
      <c r="D90" s="101">
        <v>25.564699999999998</v>
      </c>
      <c r="E90" s="101">
        <v>1.042</v>
      </c>
      <c r="H90" s="101">
        <v>14.1</v>
      </c>
      <c r="I90" s="101">
        <v>91.1</v>
      </c>
      <c r="J90" s="101">
        <f t="shared" si="19"/>
        <v>12.782349999999999</v>
      </c>
      <c r="K90" s="101">
        <f t="shared" si="15"/>
        <v>1.64190563985</v>
      </c>
      <c r="L90" s="101">
        <v>0.95699999999999996</v>
      </c>
      <c r="M90" s="102">
        <f t="shared" si="16"/>
        <v>5.5330000000000004</v>
      </c>
      <c r="N90" s="290"/>
      <c r="O90" s="299"/>
      <c r="Y90" s="113">
        <v>8.4</v>
      </c>
      <c r="Z90" s="101">
        <f t="shared" si="17"/>
        <v>2.64E-2</v>
      </c>
      <c r="AA90" s="101">
        <f t="shared" si="18"/>
        <v>0.86060000000000003</v>
      </c>
    </row>
    <row r="91" spans="3:27" hidden="1">
      <c r="C91" s="299" t="s">
        <v>1151</v>
      </c>
      <c r="D91" s="101">
        <v>5.2236000000000002</v>
      </c>
      <c r="E91" s="101">
        <v>1.0409999999999999</v>
      </c>
      <c r="H91" s="101">
        <v>26.2</v>
      </c>
      <c r="I91" s="101">
        <v>75.900000000000006</v>
      </c>
      <c r="J91" s="101">
        <f t="shared" si="19"/>
        <v>2.6118000000000001</v>
      </c>
      <c r="K91" s="101">
        <f t="shared" si="15"/>
        <v>0.51937732439999995</v>
      </c>
      <c r="L91" s="101">
        <v>0.98599999999999999</v>
      </c>
      <c r="M91" s="102">
        <f t="shared" si="16"/>
        <v>15</v>
      </c>
      <c r="N91" s="290">
        <f>(M92+M91)/2</f>
        <v>15.13</v>
      </c>
      <c r="O91" s="299">
        <f>(M92-M91)*100/N91</f>
        <v>1.7052214144084501</v>
      </c>
      <c r="Y91" s="101">
        <v>8.5</v>
      </c>
      <c r="Z91" s="101">
        <f t="shared" si="17"/>
        <v>2.75E-2</v>
      </c>
      <c r="AA91" s="101">
        <f t="shared" si="18"/>
        <v>0.85950000000000004</v>
      </c>
    </row>
    <row r="92" spans="3:27" ht="18.75" hidden="1" customHeight="1">
      <c r="C92" s="299"/>
      <c r="D92" s="101">
        <v>5.2148000000000003</v>
      </c>
      <c r="E92" s="101">
        <v>1.0409999999999999</v>
      </c>
      <c r="H92" s="101">
        <v>25.8</v>
      </c>
      <c r="I92" s="101">
        <v>75.900000000000006</v>
      </c>
      <c r="J92" s="101">
        <f t="shared" si="19"/>
        <v>2.6074000000000002</v>
      </c>
      <c r="K92" s="101">
        <f t="shared" si="15"/>
        <v>0.51058628279999996</v>
      </c>
      <c r="L92" s="101">
        <v>0.98599999999999999</v>
      </c>
      <c r="M92" s="102">
        <f t="shared" si="16"/>
        <v>15.257999999999999</v>
      </c>
      <c r="N92" s="290"/>
      <c r="O92" s="299"/>
      <c r="Y92" s="101">
        <v>8.6</v>
      </c>
      <c r="Z92" s="101">
        <f t="shared" si="17"/>
        <v>2.86E-2</v>
      </c>
      <c r="AA92" s="101">
        <f t="shared" si="18"/>
        <v>0.85840000000000005</v>
      </c>
    </row>
    <row r="93" spans="3:27" hidden="1">
      <c r="C93" s="299" t="s">
        <v>1152</v>
      </c>
      <c r="D93" s="101">
        <v>5.2698999999999998</v>
      </c>
      <c r="E93" s="101">
        <v>1.0409999999999999</v>
      </c>
      <c r="H93" s="101">
        <v>18.420000000000002</v>
      </c>
      <c r="I93" s="101">
        <v>71.8</v>
      </c>
      <c r="J93" s="101">
        <f t="shared" si="19"/>
        <v>2.6349499999999999</v>
      </c>
      <c r="K93" s="101">
        <f t="shared" si="15"/>
        <v>0.34848689321999998</v>
      </c>
      <c r="L93" s="101">
        <v>0.99199999999999999</v>
      </c>
      <c r="M93" s="102">
        <f t="shared" si="16"/>
        <v>21.277000000000001</v>
      </c>
      <c r="N93" s="290">
        <f>(M94+M93)/2</f>
        <v>21.08</v>
      </c>
      <c r="O93" s="299">
        <f>(M94-M93)*100/N93</f>
        <v>-1.8975332068311299</v>
      </c>
      <c r="Y93" s="101">
        <v>8.6999999999999993</v>
      </c>
      <c r="Z93" s="101">
        <f t="shared" si="17"/>
        <v>2.9700000000000001E-2</v>
      </c>
      <c r="AA93" s="101">
        <f t="shared" si="18"/>
        <v>0.85729999999999995</v>
      </c>
    </row>
    <row r="94" spans="3:27" hidden="1">
      <c r="C94" s="299"/>
      <c r="D94" s="101">
        <v>5.3620999999999999</v>
      </c>
      <c r="E94" s="101">
        <v>1.0409999999999999</v>
      </c>
      <c r="H94" s="101">
        <v>18.45</v>
      </c>
      <c r="I94" s="101">
        <v>71.8</v>
      </c>
      <c r="J94" s="101">
        <f t="shared" si="19"/>
        <v>2.6810499999999999</v>
      </c>
      <c r="K94" s="101">
        <f t="shared" si="15"/>
        <v>0.35516137455000002</v>
      </c>
      <c r="L94" s="101">
        <v>0.99199999999999999</v>
      </c>
      <c r="M94" s="102">
        <f t="shared" si="16"/>
        <v>20.876999999999999</v>
      </c>
      <c r="N94" s="290"/>
      <c r="O94" s="299"/>
      <c r="Y94" s="101">
        <v>8.8000000000000007</v>
      </c>
      <c r="Z94" s="101">
        <f t="shared" si="17"/>
        <v>3.0800000000000001E-2</v>
      </c>
      <c r="AA94" s="101">
        <f t="shared" si="18"/>
        <v>0.85619999999999996</v>
      </c>
    </row>
    <row r="95" spans="3:27" hidden="1">
      <c r="C95" s="299" t="s">
        <v>1153</v>
      </c>
      <c r="D95" s="101">
        <v>20.5624</v>
      </c>
      <c r="E95" s="101">
        <v>1.0409999999999999</v>
      </c>
      <c r="H95" s="101">
        <v>25.2</v>
      </c>
      <c r="I95" s="101">
        <v>86.8</v>
      </c>
      <c r="J95" s="101">
        <f t="shared" si="19"/>
        <v>10.2812</v>
      </c>
      <c r="K95" s="101">
        <f t="shared" si="15"/>
        <v>2.2488685631999998</v>
      </c>
      <c r="L95" s="101">
        <v>0.94299999999999995</v>
      </c>
      <c r="M95" s="102">
        <f t="shared" si="16"/>
        <v>3.7890000000000001</v>
      </c>
      <c r="N95" s="290">
        <f>(M96+M95)/2</f>
        <v>3.69</v>
      </c>
      <c r="O95" s="299">
        <f>(M96-M95)*100/N95</f>
        <v>-5.2574525745257397</v>
      </c>
      <c r="Y95" s="101">
        <v>8.9</v>
      </c>
      <c r="Z95" s="101">
        <f t="shared" si="17"/>
        <v>3.1899999999999998E-2</v>
      </c>
      <c r="AA95" s="101">
        <f t="shared" si="18"/>
        <v>0.85509999999999997</v>
      </c>
    </row>
    <row r="96" spans="3:27" hidden="1">
      <c r="C96" s="299"/>
      <c r="D96" s="101">
        <v>21.243300000000001</v>
      </c>
      <c r="E96" s="101">
        <v>1.0409999999999999</v>
      </c>
      <c r="H96" s="101">
        <v>25.6</v>
      </c>
      <c r="I96" s="101">
        <v>86.8</v>
      </c>
      <c r="J96" s="101">
        <f t="shared" si="19"/>
        <v>10.621650000000001</v>
      </c>
      <c r="K96" s="101">
        <f t="shared" si="15"/>
        <v>2.3602156031999999</v>
      </c>
      <c r="L96" s="101">
        <v>0.93899999999999995</v>
      </c>
      <c r="M96" s="102">
        <f t="shared" si="16"/>
        <v>3.5950000000000002</v>
      </c>
      <c r="N96" s="290"/>
      <c r="O96" s="299"/>
      <c r="Y96" s="101">
        <v>9</v>
      </c>
      <c r="Z96" s="101">
        <f t="shared" si="17"/>
        <v>3.3000000000000002E-2</v>
      </c>
      <c r="AA96" s="101">
        <f t="shared" si="18"/>
        <v>0.85399999999999998</v>
      </c>
    </row>
    <row r="97" spans="3:27" hidden="1">
      <c r="C97" s="299" t="s">
        <v>1154</v>
      </c>
      <c r="D97" s="101">
        <v>5.2355999999999998</v>
      </c>
      <c r="E97" s="101">
        <v>1.0409999999999999</v>
      </c>
      <c r="H97" s="101">
        <v>19.87</v>
      </c>
      <c r="I97" s="101">
        <v>68.099999999999994</v>
      </c>
      <c r="J97" s="101">
        <f t="shared" si="19"/>
        <v>2.6177999999999999</v>
      </c>
      <c r="K97" s="101">
        <f t="shared" si="15"/>
        <v>0.35422682166000002</v>
      </c>
      <c r="L97" s="101">
        <v>0.99199999999999999</v>
      </c>
      <c r="M97" s="102">
        <f t="shared" si="16"/>
        <v>19.853000000000002</v>
      </c>
      <c r="N97" s="290">
        <f>(M98+M97)/2</f>
        <v>19.98</v>
      </c>
      <c r="O97" s="299">
        <f>(M98-M97)*100/N97</f>
        <v>1.30130130130129</v>
      </c>
      <c r="Y97" s="101">
        <v>9.1</v>
      </c>
      <c r="Z97" s="101">
        <f t="shared" si="17"/>
        <v>3.4099999999999998E-2</v>
      </c>
      <c r="AA97" s="101">
        <f t="shared" si="18"/>
        <v>0.85289999999999999</v>
      </c>
    </row>
    <row r="98" spans="3:27" hidden="1">
      <c r="C98" s="299"/>
      <c r="D98" s="101">
        <v>5.1471999999999998</v>
      </c>
      <c r="E98" s="101">
        <v>1.0409999999999999</v>
      </c>
      <c r="H98" s="101">
        <v>19.95</v>
      </c>
      <c r="I98" s="101">
        <v>68.099999999999994</v>
      </c>
      <c r="J98" s="101">
        <f t="shared" si="19"/>
        <v>2.5735999999999999</v>
      </c>
      <c r="K98" s="101">
        <f t="shared" ref="K98:K147" si="20">J98*I98*H98/10000</f>
        <v>0.3496480092</v>
      </c>
      <c r="L98" s="101">
        <v>0.99199999999999999</v>
      </c>
      <c r="M98" s="102">
        <f t="shared" ref="M98:M136" si="21">1000*L98*E98/(J98*H98)</f>
        <v>20.113</v>
      </c>
      <c r="N98" s="290"/>
      <c r="O98" s="299"/>
      <c r="Y98" s="101">
        <v>9.1999999999999993</v>
      </c>
      <c r="Z98" s="101">
        <f t="shared" si="17"/>
        <v>3.5200000000000002E-2</v>
      </c>
      <c r="AA98" s="101">
        <f t="shared" si="18"/>
        <v>0.8518</v>
      </c>
    </row>
    <row r="99" spans="3:27" hidden="1">
      <c r="C99" s="299" t="s">
        <v>1155</v>
      </c>
      <c r="D99" s="101">
        <v>11.152699999999999</v>
      </c>
      <c r="E99" s="101">
        <v>1.0409999999999999</v>
      </c>
      <c r="H99" s="101">
        <v>18.25</v>
      </c>
      <c r="I99" s="101">
        <v>83.2</v>
      </c>
      <c r="J99" s="101">
        <f t="shared" si="19"/>
        <v>5.5763499999999997</v>
      </c>
      <c r="K99" s="101">
        <f t="shared" si="20"/>
        <v>0.84671298399999995</v>
      </c>
      <c r="L99" s="101">
        <v>0.97799999999999998</v>
      </c>
      <c r="M99" s="102">
        <f t="shared" si="21"/>
        <v>10.004</v>
      </c>
      <c r="N99" s="290">
        <f>(M100+M99)/2</f>
        <v>9.8699999999999992</v>
      </c>
      <c r="O99" s="299">
        <f>(M100-M99)*100/N99</f>
        <v>-2.6950354609929099</v>
      </c>
      <c r="Y99" s="101">
        <v>9.3000000000000007</v>
      </c>
      <c r="Z99" s="101">
        <f t="shared" si="17"/>
        <v>3.6299999999999999E-2</v>
      </c>
      <c r="AA99" s="101">
        <f t="shared" si="18"/>
        <v>0.85070000000000001</v>
      </c>
    </row>
    <row r="100" spans="3:27" hidden="1">
      <c r="C100" s="299"/>
      <c r="D100" s="101">
        <v>11.4656</v>
      </c>
      <c r="E100" s="101">
        <v>1.0409999999999999</v>
      </c>
      <c r="H100" s="101">
        <v>18.2</v>
      </c>
      <c r="I100" s="101">
        <v>83.2</v>
      </c>
      <c r="J100" s="101">
        <f t="shared" si="19"/>
        <v>5.7328000000000001</v>
      </c>
      <c r="K100" s="101">
        <f t="shared" si="20"/>
        <v>0.86808350720000005</v>
      </c>
      <c r="L100" s="101">
        <v>0.97599999999999998</v>
      </c>
      <c r="M100" s="102">
        <f t="shared" si="21"/>
        <v>9.7379999999999995</v>
      </c>
      <c r="N100" s="290"/>
      <c r="O100" s="299"/>
      <c r="Y100" s="101">
        <v>9.4</v>
      </c>
      <c r="Z100" s="101">
        <f t="shared" si="17"/>
        <v>3.7400000000000003E-2</v>
      </c>
      <c r="AA100" s="101">
        <f t="shared" si="18"/>
        <v>0.84960000000000002</v>
      </c>
    </row>
    <row r="101" spans="3:27" hidden="1">
      <c r="C101" s="299" t="s">
        <v>1156</v>
      </c>
      <c r="D101" s="101">
        <v>5.5624000000000002</v>
      </c>
      <c r="E101" s="101">
        <v>1.0409999999999999</v>
      </c>
      <c r="H101" s="101">
        <v>18.600000000000001</v>
      </c>
      <c r="I101" s="101">
        <v>73.900000000000006</v>
      </c>
      <c r="J101" s="101">
        <f t="shared" ref="J101:J166" si="22">D101/200*100</f>
        <v>2.7812000000000001</v>
      </c>
      <c r="K101" s="101">
        <f t="shared" si="20"/>
        <v>0.38228706480000002</v>
      </c>
      <c r="L101" s="101">
        <v>0.99199999999999999</v>
      </c>
      <c r="M101" s="102">
        <f t="shared" si="21"/>
        <v>19.963000000000001</v>
      </c>
      <c r="N101" s="290">
        <f>(M102+M101)/2</f>
        <v>20.36</v>
      </c>
      <c r="O101" s="299">
        <f>(M102-M101)*100/N101</f>
        <v>3.89489194499017</v>
      </c>
      <c r="Y101" s="101">
        <v>9.5</v>
      </c>
      <c r="Z101" s="101">
        <f t="shared" si="17"/>
        <v>3.85E-2</v>
      </c>
      <c r="AA101" s="101">
        <f t="shared" si="18"/>
        <v>0.84850000000000003</v>
      </c>
    </row>
    <row r="102" spans="3:27" hidden="1">
      <c r="C102" s="299"/>
      <c r="D102" s="101">
        <v>5.5129000000000001</v>
      </c>
      <c r="E102" s="101">
        <v>1.0409999999999999</v>
      </c>
      <c r="H102" s="101">
        <v>18.05</v>
      </c>
      <c r="I102" s="101">
        <v>73.900000000000006</v>
      </c>
      <c r="J102" s="101">
        <f t="shared" si="22"/>
        <v>2.7564500000000001</v>
      </c>
      <c r="K102" s="101">
        <f t="shared" si="20"/>
        <v>0.367681487275</v>
      </c>
      <c r="L102" s="101">
        <v>0.99199999999999999</v>
      </c>
      <c r="M102" s="102">
        <f t="shared" si="21"/>
        <v>20.756</v>
      </c>
      <c r="N102" s="290"/>
      <c r="O102" s="299"/>
      <c r="Y102" s="101">
        <v>9.6</v>
      </c>
      <c r="Z102" s="101">
        <f t="shared" si="17"/>
        <v>3.9600000000000003E-2</v>
      </c>
      <c r="AA102" s="101">
        <f t="shared" si="18"/>
        <v>0.84740000000000004</v>
      </c>
    </row>
    <row r="103" spans="3:27" hidden="1">
      <c r="C103" s="299" t="s">
        <v>1158</v>
      </c>
      <c r="D103" s="101">
        <v>25.592199999999998</v>
      </c>
      <c r="E103" s="101">
        <v>1.05</v>
      </c>
      <c r="H103" s="101">
        <v>35.96</v>
      </c>
      <c r="I103" s="101">
        <v>92.9</v>
      </c>
      <c r="J103" s="101">
        <f t="shared" si="22"/>
        <v>12.796099999999999</v>
      </c>
      <c r="K103" s="101">
        <f t="shared" si="20"/>
        <v>4.2747726532400003</v>
      </c>
      <c r="L103" s="101">
        <v>0.90800000000000003</v>
      </c>
      <c r="M103" s="102">
        <f t="shared" si="21"/>
        <v>2.0720000000000001</v>
      </c>
      <c r="N103" s="290">
        <f>(M104+M103)/2</f>
        <v>2.13</v>
      </c>
      <c r="O103" s="299">
        <f>(M104-M103)*100/N103</f>
        <v>5.4929577464788704</v>
      </c>
      <c r="Y103" s="101">
        <v>9.6999999999999993</v>
      </c>
      <c r="Z103" s="101">
        <f t="shared" si="17"/>
        <v>4.07E-2</v>
      </c>
      <c r="AA103" s="101">
        <f t="shared" si="18"/>
        <v>0.84630000000000005</v>
      </c>
    </row>
    <row r="104" spans="3:27" hidden="1">
      <c r="C104" s="299"/>
      <c r="D104" s="101">
        <v>23.936900000000001</v>
      </c>
      <c r="E104" s="101">
        <v>1.05</v>
      </c>
      <c r="H104" s="101">
        <v>36.51</v>
      </c>
      <c r="I104" s="101">
        <v>92.9</v>
      </c>
      <c r="J104" s="101">
        <f t="shared" si="22"/>
        <v>11.968450000000001</v>
      </c>
      <c r="K104" s="101">
        <f t="shared" si="20"/>
        <v>4.0594337372549996</v>
      </c>
      <c r="L104" s="101">
        <v>0.91100000000000003</v>
      </c>
      <c r="M104" s="102">
        <f t="shared" si="21"/>
        <v>2.1890000000000001</v>
      </c>
      <c r="N104" s="290"/>
      <c r="O104" s="299"/>
      <c r="Y104" s="101">
        <v>9.8000000000000007</v>
      </c>
      <c r="Z104" s="101">
        <f t="shared" si="17"/>
        <v>4.1799999999999997E-2</v>
      </c>
      <c r="AA104" s="101">
        <f t="shared" si="18"/>
        <v>0.84519999999999995</v>
      </c>
    </row>
    <row r="105" spans="3:27" hidden="1">
      <c r="C105" s="299" t="s">
        <v>1159</v>
      </c>
      <c r="D105" s="101">
        <v>22.692499999999999</v>
      </c>
      <c r="E105" s="101">
        <v>1.05</v>
      </c>
      <c r="H105" s="101">
        <v>33.9</v>
      </c>
      <c r="I105" s="101">
        <v>91.5</v>
      </c>
      <c r="J105" s="101">
        <f t="shared" si="22"/>
        <v>11.34625</v>
      </c>
      <c r="K105" s="101">
        <f t="shared" si="20"/>
        <v>3.5194365562500001</v>
      </c>
      <c r="L105" s="101">
        <v>0.92</v>
      </c>
      <c r="M105" s="102">
        <f t="shared" si="21"/>
        <v>2.5110000000000001</v>
      </c>
      <c r="N105" s="290">
        <f>(M106+M105)/2</f>
        <v>2.44</v>
      </c>
      <c r="O105" s="299">
        <f>(M106-M105)*100/N105</f>
        <v>-6.1065573770491799</v>
      </c>
      <c r="Y105" s="101">
        <v>9.9</v>
      </c>
      <c r="Z105" s="101">
        <f t="shared" si="17"/>
        <v>4.2900000000000001E-2</v>
      </c>
      <c r="AA105" s="101">
        <f t="shared" si="18"/>
        <v>0.84409999999999996</v>
      </c>
    </row>
    <row r="106" spans="3:27" hidden="1">
      <c r="C106" s="299"/>
      <c r="D106" s="101">
        <v>23.632100000000001</v>
      </c>
      <c r="E106" s="101">
        <v>1.05</v>
      </c>
      <c r="H106" s="101">
        <v>34.5</v>
      </c>
      <c r="I106" s="101">
        <v>91.5</v>
      </c>
      <c r="J106" s="101">
        <f t="shared" si="22"/>
        <v>11.816050000000001</v>
      </c>
      <c r="K106" s="101">
        <f t="shared" si="20"/>
        <v>3.7300315837500002</v>
      </c>
      <c r="L106" s="101">
        <v>0.91700000000000004</v>
      </c>
      <c r="M106" s="102">
        <f t="shared" si="21"/>
        <v>2.3620000000000001</v>
      </c>
      <c r="N106" s="290"/>
      <c r="O106" s="299"/>
      <c r="Y106" s="101">
        <v>10</v>
      </c>
      <c r="Z106" s="101">
        <f t="shared" si="17"/>
        <v>4.3999999999999997E-2</v>
      </c>
      <c r="AA106" s="101">
        <f t="shared" si="18"/>
        <v>0.84299999999999997</v>
      </c>
    </row>
    <row r="107" spans="3:27" hidden="1">
      <c r="C107" s="299" t="s">
        <v>1160</v>
      </c>
      <c r="D107" s="101">
        <v>40.014400000000002</v>
      </c>
      <c r="E107" s="101">
        <v>1.05</v>
      </c>
      <c r="H107" s="101">
        <v>29.3</v>
      </c>
      <c r="I107" s="101">
        <v>96.1</v>
      </c>
      <c r="J107" s="101">
        <f t="shared" si="22"/>
        <v>20.007200000000001</v>
      </c>
      <c r="K107" s="101">
        <f t="shared" si="20"/>
        <v>5.6334873256</v>
      </c>
      <c r="L107" s="101">
        <v>0.89200000000000002</v>
      </c>
      <c r="M107" s="102">
        <f t="shared" si="21"/>
        <v>1.5980000000000001</v>
      </c>
      <c r="N107" s="290">
        <f>(M108+M107)/2</f>
        <v>1.57</v>
      </c>
      <c r="O107" s="299">
        <f>(M108-M107)*100/N107</f>
        <v>-3.5668789808917198</v>
      </c>
      <c r="Y107" s="101">
        <v>10.1</v>
      </c>
      <c r="Z107" s="101">
        <f t="shared" si="17"/>
        <v>4.5100000000000001E-2</v>
      </c>
      <c r="AA107" s="101">
        <f t="shared" si="18"/>
        <v>0.84189999999999998</v>
      </c>
    </row>
    <row r="108" spans="3:27" hidden="1">
      <c r="C108" s="299"/>
      <c r="D108" s="101">
        <v>40.013500000000001</v>
      </c>
      <c r="E108" s="101">
        <v>1.05</v>
      </c>
      <c r="H108" s="101">
        <v>30.3</v>
      </c>
      <c r="I108" s="101">
        <v>96.1</v>
      </c>
      <c r="J108" s="101">
        <f t="shared" si="22"/>
        <v>20.00675</v>
      </c>
      <c r="K108" s="101">
        <f t="shared" si="20"/>
        <v>5.8256254852499998</v>
      </c>
      <c r="L108" s="101">
        <v>0.89</v>
      </c>
      <c r="M108" s="102">
        <f t="shared" si="21"/>
        <v>1.542</v>
      </c>
      <c r="N108" s="290"/>
      <c r="O108" s="299"/>
      <c r="Y108" s="101">
        <v>10.199999999999999</v>
      </c>
      <c r="Z108" s="101">
        <f t="shared" si="17"/>
        <v>4.6199999999999998E-2</v>
      </c>
      <c r="AA108" s="101">
        <f t="shared" si="18"/>
        <v>0.84079999999999999</v>
      </c>
    </row>
    <row r="109" spans="3:27" hidden="1">
      <c r="C109" s="299" t="s">
        <v>1161</v>
      </c>
      <c r="D109" s="101">
        <v>60.0122</v>
      </c>
      <c r="E109" s="101">
        <v>1.05</v>
      </c>
      <c r="H109" s="101">
        <v>35.5</v>
      </c>
      <c r="I109" s="101">
        <v>91.4</v>
      </c>
      <c r="J109" s="101">
        <f t="shared" si="22"/>
        <v>30.0061</v>
      </c>
      <c r="K109" s="101">
        <f t="shared" si="20"/>
        <v>9.7360792669999991</v>
      </c>
      <c r="L109" s="101">
        <v>0.84599999999999997</v>
      </c>
      <c r="M109" s="102">
        <f t="shared" si="21"/>
        <v>0.83399999999999996</v>
      </c>
      <c r="N109" s="290">
        <f>(M110+M109)/2</f>
        <v>0.84</v>
      </c>
      <c r="O109" s="299">
        <f>(M110-M109)*100/N109</f>
        <v>0.35714285714285798</v>
      </c>
      <c r="Y109" s="101">
        <v>10.3</v>
      </c>
      <c r="Z109" s="101">
        <f t="shared" si="17"/>
        <v>4.7300000000000002E-2</v>
      </c>
      <c r="AA109" s="101">
        <f t="shared" si="18"/>
        <v>0.8397</v>
      </c>
    </row>
    <row r="110" spans="3:27" hidden="1">
      <c r="C110" s="299"/>
      <c r="D110" s="101">
        <v>60.851999999999997</v>
      </c>
      <c r="E110" s="101">
        <v>1.05</v>
      </c>
      <c r="H110" s="101">
        <v>34.9</v>
      </c>
      <c r="I110" s="101">
        <v>91.4</v>
      </c>
      <c r="J110" s="101">
        <f t="shared" si="22"/>
        <v>30.425999999999998</v>
      </c>
      <c r="K110" s="101">
        <f t="shared" si="20"/>
        <v>9.7054680359999992</v>
      </c>
      <c r="L110" s="101">
        <v>0.84599999999999997</v>
      </c>
      <c r="M110" s="102">
        <f t="shared" si="21"/>
        <v>0.83699999999999997</v>
      </c>
      <c r="N110" s="290"/>
      <c r="O110" s="299"/>
    </row>
    <row r="111" spans="3:27" hidden="1">
      <c r="C111" s="299" t="s">
        <v>1162</v>
      </c>
      <c r="D111" s="101">
        <v>40.128500000000003</v>
      </c>
      <c r="E111" s="101">
        <v>1.05</v>
      </c>
      <c r="H111" s="101">
        <v>15.5</v>
      </c>
      <c r="I111" s="101">
        <v>85.2</v>
      </c>
      <c r="J111" s="101">
        <f t="shared" si="22"/>
        <v>20.064250000000001</v>
      </c>
      <c r="K111" s="101">
        <f t="shared" si="20"/>
        <v>2.6496848549999998</v>
      </c>
      <c r="L111" s="101">
        <v>0.94099999999999995</v>
      </c>
      <c r="M111" s="102">
        <f t="shared" si="21"/>
        <v>3.177</v>
      </c>
      <c r="N111" s="290">
        <f>(M112+M111)/2</f>
        <v>3.19</v>
      </c>
      <c r="O111" s="299">
        <f>(M112-M111)*100/N111</f>
        <v>0.65830721003134496</v>
      </c>
    </row>
    <row r="112" spans="3:27" hidden="1">
      <c r="C112" s="299"/>
      <c r="D112" s="101">
        <v>40.1265</v>
      </c>
      <c r="E112" s="101">
        <v>1.05</v>
      </c>
      <c r="H112" s="101">
        <v>15.4</v>
      </c>
      <c r="I112" s="101">
        <v>85.2</v>
      </c>
      <c r="J112" s="101">
        <f t="shared" si="22"/>
        <v>20.06325</v>
      </c>
      <c r="K112" s="101">
        <f t="shared" si="20"/>
        <v>2.6324589060000001</v>
      </c>
      <c r="L112" s="101">
        <v>0.94099999999999995</v>
      </c>
      <c r="M112" s="102">
        <f t="shared" si="21"/>
        <v>3.198</v>
      </c>
      <c r="N112" s="290"/>
      <c r="O112" s="299"/>
    </row>
    <row r="113" spans="1:15" hidden="1">
      <c r="A113" s="101">
        <v>7.3</v>
      </c>
      <c r="C113" s="299" t="s">
        <v>418</v>
      </c>
      <c r="D113" s="101">
        <v>40.004899999999999</v>
      </c>
      <c r="E113" s="101">
        <v>1.05</v>
      </c>
      <c r="H113" s="101">
        <v>15.5</v>
      </c>
      <c r="I113" s="101">
        <v>89.9</v>
      </c>
      <c r="J113" s="101">
        <f t="shared" si="22"/>
        <v>20.00245</v>
      </c>
      <c r="K113" s="101">
        <f t="shared" si="20"/>
        <v>2.7872413952500001</v>
      </c>
      <c r="L113" s="101">
        <v>0.93200000000000005</v>
      </c>
      <c r="M113" s="102">
        <f t="shared" si="21"/>
        <v>3.1560000000000001</v>
      </c>
      <c r="N113" s="290">
        <f>(M114+M113)/2</f>
        <v>3.13</v>
      </c>
      <c r="O113" s="299">
        <f>(M114-M113)*100/N113</f>
        <v>-1.8849840255591099</v>
      </c>
    </row>
    <row r="114" spans="1:15" hidden="1">
      <c r="C114" s="299"/>
      <c r="D114" s="101">
        <v>40.001300000000001</v>
      </c>
      <c r="E114" s="101">
        <v>1.05</v>
      </c>
      <c r="H114" s="101">
        <v>15.8</v>
      </c>
      <c r="I114" s="101">
        <v>89.9</v>
      </c>
      <c r="J114" s="101">
        <f t="shared" si="22"/>
        <v>20.00065</v>
      </c>
      <c r="K114" s="101">
        <f t="shared" si="20"/>
        <v>2.8409323273</v>
      </c>
      <c r="L114" s="101">
        <v>0.93200000000000005</v>
      </c>
      <c r="M114" s="102">
        <f t="shared" si="21"/>
        <v>3.097</v>
      </c>
      <c r="N114" s="290"/>
      <c r="O114" s="299"/>
    </row>
    <row r="115" spans="1:15" hidden="1">
      <c r="A115" s="101">
        <v>8.8000000000000007</v>
      </c>
      <c r="C115" s="299" t="s">
        <v>419</v>
      </c>
      <c r="D115" s="101">
        <v>40.002499999999998</v>
      </c>
      <c r="E115" s="101">
        <v>1.05</v>
      </c>
      <c r="H115" s="101">
        <v>15.5</v>
      </c>
      <c r="I115" s="101">
        <v>88.4</v>
      </c>
      <c r="J115" s="101">
        <f t="shared" si="22"/>
        <v>20.001249999999999</v>
      </c>
      <c r="K115" s="101">
        <f t="shared" si="20"/>
        <v>2.7405712750000002</v>
      </c>
      <c r="L115" s="101">
        <v>0.93400000000000005</v>
      </c>
      <c r="M115" s="102">
        <f t="shared" si="21"/>
        <v>3.1629999999999998</v>
      </c>
      <c r="N115" s="290">
        <f>(M116+M115)/2</f>
        <v>3.19</v>
      </c>
      <c r="O115" s="299">
        <f>(M116-M115)*100/N115</f>
        <v>1.97492163009405</v>
      </c>
    </row>
    <row r="116" spans="1:15" hidden="1">
      <c r="C116" s="299"/>
      <c r="D116" s="101">
        <v>40.003500000000003</v>
      </c>
      <c r="E116" s="101">
        <v>1.05</v>
      </c>
      <c r="H116" s="101">
        <v>15.2</v>
      </c>
      <c r="I116" s="101">
        <v>88.4</v>
      </c>
      <c r="J116" s="101">
        <f t="shared" si="22"/>
        <v>20.001750000000001</v>
      </c>
      <c r="K116" s="101">
        <f t="shared" si="20"/>
        <v>2.6875951439999999</v>
      </c>
      <c r="L116" s="101">
        <v>0.93400000000000005</v>
      </c>
      <c r="M116" s="102">
        <f t="shared" si="21"/>
        <v>3.226</v>
      </c>
      <c r="N116" s="290"/>
      <c r="O116" s="299"/>
    </row>
    <row r="117" spans="1:15" hidden="1">
      <c r="A117" s="101">
        <v>8.31</v>
      </c>
      <c r="C117" s="299" t="s">
        <v>1172</v>
      </c>
      <c r="D117" s="101">
        <v>40.003100000000003</v>
      </c>
      <c r="E117" s="101">
        <v>1.05</v>
      </c>
      <c r="H117" s="101">
        <v>13.1</v>
      </c>
      <c r="I117" s="101">
        <v>85.5</v>
      </c>
      <c r="J117" s="101">
        <f t="shared" si="22"/>
        <v>20.001550000000002</v>
      </c>
      <c r="K117" s="101">
        <f t="shared" si="20"/>
        <v>2.2402736077499998</v>
      </c>
      <c r="L117" s="101">
        <v>0.94299999999999995</v>
      </c>
      <c r="M117" s="102">
        <f t="shared" si="21"/>
        <v>3.7789999999999999</v>
      </c>
      <c r="N117" s="290">
        <f>(M118+M117)/2</f>
        <v>3.76</v>
      </c>
      <c r="O117" s="299">
        <f>(M118-M117)*100/N117</f>
        <v>-0.98404255319148703</v>
      </c>
    </row>
    <row r="118" spans="1:15" hidden="1">
      <c r="C118" s="299"/>
      <c r="D118" s="101">
        <v>40.002499999999998</v>
      </c>
      <c r="E118" s="101">
        <v>1.05</v>
      </c>
      <c r="H118" s="101">
        <v>13.2</v>
      </c>
      <c r="I118" s="101">
        <v>85.5</v>
      </c>
      <c r="J118" s="101">
        <f t="shared" si="22"/>
        <v>20.001249999999999</v>
      </c>
      <c r="K118" s="101">
        <f t="shared" si="20"/>
        <v>2.2573410749999998</v>
      </c>
      <c r="L118" s="101">
        <v>0.94099999999999995</v>
      </c>
      <c r="M118" s="102">
        <f t="shared" si="21"/>
        <v>3.742</v>
      </c>
      <c r="N118" s="290"/>
      <c r="O118" s="299"/>
    </row>
    <row r="119" spans="1:15" hidden="1">
      <c r="C119" s="299" t="s">
        <v>1173</v>
      </c>
      <c r="D119" s="101">
        <v>10.0015</v>
      </c>
      <c r="E119" s="101">
        <v>1.05</v>
      </c>
      <c r="H119" s="101">
        <v>15.28</v>
      </c>
      <c r="I119" s="101">
        <v>84.4</v>
      </c>
      <c r="J119" s="101">
        <f t="shared" si="22"/>
        <v>5.00075</v>
      </c>
      <c r="K119" s="101">
        <f t="shared" si="20"/>
        <v>0.64491272239999997</v>
      </c>
      <c r="L119" s="101">
        <v>0.98399999999999999</v>
      </c>
      <c r="M119" s="102">
        <f t="shared" si="21"/>
        <v>13.522</v>
      </c>
      <c r="N119" s="290">
        <f>(M120+M119)/2</f>
        <v>13.54</v>
      </c>
      <c r="O119" s="299">
        <f>(M120-M119)*100/N119</f>
        <v>0.24372230428360001</v>
      </c>
    </row>
    <row r="120" spans="1:15" hidden="1">
      <c r="C120" s="299"/>
      <c r="D120" s="101">
        <v>10.002800000000001</v>
      </c>
      <c r="E120" s="101">
        <v>1.05</v>
      </c>
      <c r="H120" s="101">
        <v>15.24</v>
      </c>
      <c r="I120" s="101">
        <v>84.4</v>
      </c>
      <c r="J120" s="101">
        <f t="shared" si="22"/>
        <v>5.0014000000000003</v>
      </c>
      <c r="K120" s="101">
        <f t="shared" si="20"/>
        <v>0.64330807584000005</v>
      </c>
      <c r="L120" s="101">
        <v>0.98399999999999999</v>
      </c>
      <c r="M120" s="102">
        <f t="shared" si="21"/>
        <v>13.555</v>
      </c>
      <c r="N120" s="290"/>
      <c r="O120" s="299"/>
    </row>
    <row r="121" spans="1:15" hidden="1">
      <c r="C121" s="299" t="s">
        <v>1174</v>
      </c>
      <c r="D121" s="101">
        <v>10.0084</v>
      </c>
      <c r="E121" s="101">
        <v>1.05</v>
      </c>
      <c r="H121" s="101">
        <v>13.33</v>
      </c>
      <c r="I121" s="101">
        <v>82</v>
      </c>
      <c r="J121" s="101">
        <f t="shared" si="22"/>
        <v>5.0042</v>
      </c>
      <c r="K121" s="101">
        <f t="shared" si="20"/>
        <v>0.5469890852</v>
      </c>
      <c r="L121" s="101">
        <v>0.98599999999999999</v>
      </c>
      <c r="M121" s="102">
        <f t="shared" si="21"/>
        <v>15.52</v>
      </c>
      <c r="N121" s="290">
        <f>(M122+M121)/2</f>
        <v>15.51</v>
      </c>
      <c r="O121" s="299">
        <f>(M122-M121)*100/N121</f>
        <v>-0.14184397163120699</v>
      </c>
    </row>
    <row r="122" spans="1:15" hidden="1">
      <c r="C122" s="299"/>
      <c r="D122" s="101">
        <v>10.0077</v>
      </c>
      <c r="E122" s="101">
        <v>1.05</v>
      </c>
      <c r="H122" s="101">
        <v>13.35</v>
      </c>
      <c r="I122" s="101">
        <v>82</v>
      </c>
      <c r="J122" s="101">
        <f t="shared" si="22"/>
        <v>5.0038499999999999</v>
      </c>
      <c r="K122" s="101">
        <f t="shared" si="20"/>
        <v>0.54777145949999995</v>
      </c>
      <c r="L122" s="101">
        <v>0.98599999999999999</v>
      </c>
      <c r="M122" s="102">
        <f t="shared" si="21"/>
        <v>15.497999999999999</v>
      </c>
      <c r="N122" s="290"/>
      <c r="O122" s="299"/>
    </row>
    <row r="123" spans="1:15" hidden="1">
      <c r="C123" s="299" t="s">
        <v>1175</v>
      </c>
      <c r="D123" s="101">
        <v>10.003299999999999</v>
      </c>
      <c r="E123" s="101">
        <v>1.05</v>
      </c>
      <c r="H123" s="101">
        <v>15.25</v>
      </c>
      <c r="I123" s="101">
        <v>75.099999999999994</v>
      </c>
      <c r="J123" s="101">
        <f t="shared" si="22"/>
        <v>5.0016499999999997</v>
      </c>
      <c r="K123" s="101">
        <f t="shared" si="20"/>
        <v>0.57282647037500001</v>
      </c>
      <c r="L123" s="101">
        <v>0.98399999999999999</v>
      </c>
      <c r="M123" s="102">
        <f t="shared" si="21"/>
        <v>13.545999999999999</v>
      </c>
      <c r="N123" s="290">
        <f>(M124+M123)/2</f>
        <v>13.54</v>
      </c>
      <c r="O123" s="299">
        <f>(M124-M123)*100/N123</f>
        <v>-3.6927621861144802E-2</v>
      </c>
    </row>
    <row r="124" spans="1:15" hidden="1">
      <c r="C124" s="299"/>
      <c r="D124" s="101">
        <v>10.006399999999999</v>
      </c>
      <c r="E124" s="101">
        <v>1.05</v>
      </c>
      <c r="H124" s="101">
        <v>15.25</v>
      </c>
      <c r="I124" s="101">
        <v>75.099999999999994</v>
      </c>
      <c r="J124" s="101">
        <f t="shared" si="22"/>
        <v>5.0031999999999996</v>
      </c>
      <c r="K124" s="101">
        <f t="shared" si="20"/>
        <v>0.57300398799999996</v>
      </c>
      <c r="L124" s="101">
        <v>0.98399999999999999</v>
      </c>
      <c r="M124" s="102">
        <f t="shared" si="21"/>
        <v>13.541</v>
      </c>
      <c r="N124" s="290"/>
      <c r="O124" s="299"/>
    </row>
    <row r="125" spans="1:15" hidden="1">
      <c r="C125" s="299" t="s">
        <v>1176</v>
      </c>
      <c r="D125" s="101">
        <v>10.003299999999999</v>
      </c>
      <c r="E125" s="101">
        <v>1.05</v>
      </c>
      <c r="H125" s="101">
        <v>16.25</v>
      </c>
      <c r="I125" s="101">
        <v>83.5</v>
      </c>
      <c r="J125" s="101">
        <f t="shared" si="22"/>
        <v>5.0016499999999997</v>
      </c>
      <c r="K125" s="101">
        <f t="shared" si="20"/>
        <v>0.67866138437500001</v>
      </c>
      <c r="L125" s="101">
        <v>0.85899999999999999</v>
      </c>
      <c r="M125" s="102">
        <f t="shared" si="21"/>
        <v>11.097</v>
      </c>
      <c r="N125" s="290">
        <f>(M126+M125)/2</f>
        <v>11.1</v>
      </c>
      <c r="O125" s="299">
        <f>(M126-M125)*100/N125</f>
        <v>0.126126126126136</v>
      </c>
    </row>
    <row r="126" spans="1:15" hidden="1">
      <c r="C126" s="299"/>
      <c r="D126" s="101">
        <v>10.0029</v>
      </c>
      <c r="E126" s="101">
        <v>1.05</v>
      </c>
      <c r="H126" s="101">
        <v>16.23</v>
      </c>
      <c r="I126" s="101">
        <v>83.5</v>
      </c>
      <c r="J126" s="101">
        <f t="shared" si="22"/>
        <v>5.0014500000000002</v>
      </c>
      <c r="K126" s="101">
        <f t="shared" si="20"/>
        <v>0.67779900472499999</v>
      </c>
      <c r="L126" s="101">
        <v>0.85899999999999999</v>
      </c>
      <c r="M126" s="102">
        <f t="shared" si="21"/>
        <v>11.111000000000001</v>
      </c>
      <c r="N126" s="290"/>
      <c r="O126" s="299"/>
    </row>
    <row r="127" spans="1:15" hidden="1">
      <c r="C127" s="299" t="s">
        <v>1338</v>
      </c>
      <c r="D127" s="101">
        <v>40.009500000000003</v>
      </c>
      <c r="E127" s="101">
        <v>1.05</v>
      </c>
      <c r="J127" s="101">
        <f t="shared" si="22"/>
        <v>20.004750000000001</v>
      </c>
      <c r="K127" s="101">
        <f t="shared" si="20"/>
        <v>0</v>
      </c>
      <c r="M127" s="102" t="e">
        <f t="shared" si="21"/>
        <v>#DIV/0!</v>
      </c>
      <c r="N127" s="290" t="e">
        <f>(M128+M127)/2</f>
        <v>#DIV/0!</v>
      </c>
      <c r="O127" s="299" t="e">
        <f>(M128-M127)*100/N127</f>
        <v>#DIV/0!</v>
      </c>
    </row>
    <row r="128" spans="1:15" hidden="1">
      <c r="C128" s="299"/>
      <c r="D128" s="101">
        <v>40.006700000000002</v>
      </c>
      <c r="E128" s="101">
        <v>1.05</v>
      </c>
      <c r="J128" s="101">
        <f t="shared" si="22"/>
        <v>20.003350000000001</v>
      </c>
      <c r="K128" s="101">
        <f t="shared" si="20"/>
        <v>0</v>
      </c>
      <c r="M128" s="102" t="e">
        <f t="shared" si="21"/>
        <v>#DIV/0!</v>
      </c>
      <c r="N128" s="290"/>
      <c r="O128" s="299"/>
    </row>
    <row r="129" spans="1:20" hidden="1">
      <c r="C129" s="299" t="s">
        <v>1339</v>
      </c>
      <c r="J129" s="101">
        <f t="shared" si="22"/>
        <v>0</v>
      </c>
      <c r="K129" s="101">
        <f t="shared" si="20"/>
        <v>0</v>
      </c>
      <c r="M129" s="102" t="e">
        <f t="shared" si="21"/>
        <v>#DIV/0!</v>
      </c>
      <c r="N129" s="290" t="e">
        <f>(M130+M129)/2</f>
        <v>#DIV/0!</v>
      </c>
      <c r="O129" s="299" t="e">
        <f>(M130-M129)*100/N129</f>
        <v>#DIV/0!</v>
      </c>
      <c r="S129" s="111">
        <v>3.5</v>
      </c>
      <c r="T129" s="101">
        <v>0.92</v>
      </c>
    </row>
    <row r="130" spans="1:20" hidden="1">
      <c r="C130" s="299"/>
      <c r="J130" s="101">
        <f t="shared" si="22"/>
        <v>0</v>
      </c>
      <c r="K130" s="101">
        <f t="shared" si="20"/>
        <v>0</v>
      </c>
      <c r="M130" s="102" t="e">
        <f t="shared" si="21"/>
        <v>#DIV/0!</v>
      </c>
      <c r="N130" s="290"/>
      <c r="O130" s="299"/>
      <c r="S130" s="111">
        <v>3.6</v>
      </c>
      <c r="T130" s="101">
        <v>0.91900000000000004</v>
      </c>
    </row>
    <row r="131" spans="1:20" hidden="1">
      <c r="A131" s="101">
        <v>12.19</v>
      </c>
      <c r="C131" s="299" t="s">
        <v>424</v>
      </c>
      <c r="D131" s="101">
        <v>10.0023</v>
      </c>
      <c r="E131" s="101">
        <v>1.0249999999999999</v>
      </c>
      <c r="H131" s="101">
        <v>12.5</v>
      </c>
      <c r="I131" s="101">
        <v>80.8</v>
      </c>
      <c r="J131" s="101">
        <f t="shared" si="22"/>
        <v>5.00115</v>
      </c>
      <c r="K131" s="101">
        <f t="shared" si="20"/>
        <v>0.50511614999999999</v>
      </c>
      <c r="L131" s="101">
        <v>0.98599999999999999</v>
      </c>
      <c r="M131" s="102">
        <f t="shared" si="21"/>
        <v>16.167000000000002</v>
      </c>
      <c r="N131" s="290">
        <f>(M132+M131)/2</f>
        <v>16.13</v>
      </c>
      <c r="O131" s="299">
        <f>(M132-M131)*100/N131</f>
        <v>-0.40297582145072097</v>
      </c>
      <c r="S131" s="111">
        <v>3.7</v>
      </c>
      <c r="T131" s="101">
        <v>0.91700000000000004</v>
      </c>
    </row>
    <row r="132" spans="1:20" hidden="1">
      <c r="C132" s="299"/>
      <c r="D132" s="101">
        <v>10.002700000000001</v>
      </c>
      <c r="E132" s="101">
        <v>1.0249999999999999</v>
      </c>
      <c r="H132" s="101">
        <v>12.55</v>
      </c>
      <c r="I132" s="101">
        <v>80.8</v>
      </c>
      <c r="J132" s="101">
        <f t="shared" si="22"/>
        <v>5.0013500000000004</v>
      </c>
      <c r="K132" s="101">
        <f t="shared" si="20"/>
        <v>0.50715689539999997</v>
      </c>
      <c r="L132" s="101">
        <v>0.98599999999999999</v>
      </c>
      <c r="M132" s="102">
        <f t="shared" si="21"/>
        <v>16.102</v>
      </c>
      <c r="N132" s="290"/>
      <c r="O132" s="299"/>
      <c r="S132" s="111">
        <v>3.8</v>
      </c>
      <c r="T132" s="101">
        <v>0.91500000000000004</v>
      </c>
    </row>
    <row r="133" spans="1:20" hidden="1">
      <c r="C133" s="299" t="s">
        <v>425</v>
      </c>
      <c r="D133" s="101">
        <v>10.0044</v>
      </c>
      <c r="E133" s="101">
        <v>1.0249999999999999</v>
      </c>
      <c r="H133" s="101">
        <v>13</v>
      </c>
      <c r="I133" s="101">
        <v>80.900000000000006</v>
      </c>
      <c r="J133" s="101">
        <f t="shared" si="22"/>
        <v>5.0022000000000002</v>
      </c>
      <c r="K133" s="101">
        <f t="shared" si="20"/>
        <v>0.52608137399999999</v>
      </c>
      <c r="L133" s="101">
        <v>0.98599999999999999</v>
      </c>
      <c r="M133" s="102">
        <f t="shared" si="21"/>
        <v>15.542</v>
      </c>
      <c r="N133" s="290">
        <f>(M134+M133)/2</f>
        <v>15.52</v>
      </c>
      <c r="O133" s="299">
        <f>(M134-M133)*100/N133</f>
        <v>-0.277061855670098</v>
      </c>
      <c r="S133" s="111">
        <v>3.9</v>
      </c>
      <c r="T133" s="101">
        <v>0.91400000000000003</v>
      </c>
    </row>
    <row r="134" spans="1:20" hidden="1">
      <c r="C134" s="299"/>
      <c r="D134" s="101">
        <v>10.0009</v>
      </c>
      <c r="E134" s="101">
        <v>1.0249999999999999</v>
      </c>
      <c r="H134" s="101">
        <v>13.04</v>
      </c>
      <c r="I134" s="101">
        <v>80.900000000000006</v>
      </c>
      <c r="J134" s="101">
        <f t="shared" si="22"/>
        <v>5.0004499999999998</v>
      </c>
      <c r="K134" s="101">
        <f t="shared" si="20"/>
        <v>0.52751547212000005</v>
      </c>
      <c r="L134" s="101">
        <v>0.98599999999999999</v>
      </c>
      <c r="M134" s="102">
        <f t="shared" si="21"/>
        <v>15.499000000000001</v>
      </c>
      <c r="N134" s="290"/>
      <c r="O134" s="299"/>
      <c r="S134" s="111">
        <v>4</v>
      </c>
      <c r="T134" s="101">
        <v>0.91200000000000003</v>
      </c>
    </row>
    <row r="135" spans="1:20" hidden="1">
      <c r="A135" s="101">
        <v>2.14</v>
      </c>
      <c r="C135" s="299" t="s">
        <v>1177</v>
      </c>
      <c r="D135" s="101">
        <v>30.002500000000001</v>
      </c>
      <c r="E135" s="101">
        <v>1.0249999999999999</v>
      </c>
      <c r="H135" s="101">
        <v>31.21</v>
      </c>
      <c r="I135" s="101">
        <v>97</v>
      </c>
      <c r="J135" s="101">
        <f t="shared" si="22"/>
        <v>15.001250000000001</v>
      </c>
      <c r="K135" s="101">
        <f t="shared" si="20"/>
        <v>4.5414334212499998</v>
      </c>
      <c r="L135" s="101">
        <v>0.90600000000000003</v>
      </c>
      <c r="M135" s="102">
        <f t="shared" si="21"/>
        <v>1.9830000000000001</v>
      </c>
      <c r="N135" s="290">
        <f>(M136+M135)/2</f>
        <v>1.98</v>
      </c>
      <c r="O135" s="299">
        <f>(M136-M135)*100/N135</f>
        <v>-0.60606060606060697</v>
      </c>
      <c r="S135" s="112">
        <v>4.0999999999999996</v>
      </c>
      <c r="T135" s="101">
        <v>0.91100000000000003</v>
      </c>
    </row>
    <row r="136" spans="1:20" hidden="1">
      <c r="C136" s="299"/>
      <c r="D136" s="101">
        <v>30.005500000000001</v>
      </c>
      <c r="E136" s="101">
        <v>1.0249999999999999</v>
      </c>
      <c r="H136" s="101">
        <v>31.33</v>
      </c>
      <c r="I136" s="101">
        <v>97</v>
      </c>
      <c r="J136" s="101">
        <f t="shared" si="22"/>
        <v>15.002750000000001</v>
      </c>
      <c r="K136" s="101">
        <f t="shared" si="20"/>
        <v>4.5593507277500001</v>
      </c>
      <c r="L136" s="101">
        <v>0.90400000000000003</v>
      </c>
      <c r="M136" s="102">
        <f t="shared" si="21"/>
        <v>1.9710000000000001</v>
      </c>
      <c r="N136" s="290"/>
      <c r="O136" s="299"/>
      <c r="S136" s="112">
        <v>4.2</v>
      </c>
      <c r="T136" s="101">
        <v>0.90900000000000003</v>
      </c>
    </row>
    <row r="137" spans="1:20" hidden="1">
      <c r="A137" s="101">
        <v>3.1</v>
      </c>
      <c r="C137" s="299" t="s">
        <v>1187</v>
      </c>
      <c r="D137" s="101">
        <v>10.000400000000001</v>
      </c>
      <c r="E137" s="101">
        <v>1.0249999999999999</v>
      </c>
      <c r="H137" s="101">
        <v>23.81</v>
      </c>
      <c r="I137" s="101">
        <v>82.2</v>
      </c>
      <c r="J137" s="101">
        <f t="shared" si="22"/>
        <v>5.0002000000000004</v>
      </c>
      <c r="K137" s="101">
        <f t="shared" si="20"/>
        <v>0.97863014364000001</v>
      </c>
      <c r="L137" s="101">
        <v>0.97299999999999998</v>
      </c>
      <c r="M137" s="102">
        <f t="shared" ref="M137:M146" si="23">1000*L137*E137/(J137*H137)</f>
        <v>8.3770000000000007</v>
      </c>
      <c r="N137" s="290">
        <f>(M138+M137)/2</f>
        <v>8.43</v>
      </c>
      <c r="O137" s="299">
        <f>(M138-M137)*100/N137</f>
        <v>1.24555160142347</v>
      </c>
      <c r="S137" s="112">
        <v>4.3</v>
      </c>
      <c r="T137" s="101">
        <v>0.90800000000000003</v>
      </c>
    </row>
    <row r="138" spans="1:20" hidden="1">
      <c r="C138" s="299"/>
      <c r="D138" s="101">
        <v>10.0025</v>
      </c>
      <c r="E138" s="101">
        <v>1.0249999999999999</v>
      </c>
      <c r="H138" s="101">
        <v>23.51</v>
      </c>
      <c r="I138" s="101">
        <v>82.2</v>
      </c>
      <c r="J138" s="101">
        <f t="shared" si="22"/>
        <v>5.0012499999999998</v>
      </c>
      <c r="K138" s="101">
        <f t="shared" si="20"/>
        <v>0.96650256525</v>
      </c>
      <c r="L138" s="101">
        <v>0.97299999999999998</v>
      </c>
      <c r="M138" s="102">
        <f t="shared" si="23"/>
        <v>8.4819999999999993</v>
      </c>
      <c r="N138" s="290"/>
      <c r="O138" s="299"/>
      <c r="Q138" s="101">
        <v>8.41</v>
      </c>
      <c r="S138" s="112">
        <v>4.4000000000000004</v>
      </c>
      <c r="T138" s="101">
        <v>0.90700000000000003</v>
      </c>
    </row>
    <row r="139" spans="1:20" hidden="1">
      <c r="C139" s="299" t="s">
        <v>1188</v>
      </c>
      <c r="D139" s="101">
        <v>5.0021000000000004</v>
      </c>
      <c r="E139" s="101">
        <v>1.0249999999999999</v>
      </c>
      <c r="H139" s="101">
        <v>18.82</v>
      </c>
      <c r="I139" s="101">
        <v>74.2</v>
      </c>
      <c r="J139" s="101">
        <f t="shared" si="22"/>
        <v>2.5010500000000002</v>
      </c>
      <c r="K139" s="101">
        <f t="shared" si="20"/>
        <v>0.34925762661999998</v>
      </c>
      <c r="L139" s="101">
        <v>0.99199999999999999</v>
      </c>
      <c r="M139" s="102">
        <f t="shared" si="23"/>
        <v>21.602</v>
      </c>
      <c r="N139" s="290">
        <f>(M140+M139)/2</f>
        <v>21.51</v>
      </c>
      <c r="O139" s="299">
        <f>(M140-M139)*100/N139</f>
        <v>-0.89260808926081003</v>
      </c>
      <c r="S139" s="112">
        <v>4.5</v>
      </c>
      <c r="T139" s="101">
        <v>0.90600000000000003</v>
      </c>
    </row>
    <row r="140" spans="1:20" hidden="1">
      <c r="C140" s="299"/>
      <c r="D140" s="101">
        <v>5.0052000000000003</v>
      </c>
      <c r="E140" s="101">
        <v>1.0249999999999999</v>
      </c>
      <c r="H140" s="101">
        <v>18.920000000000002</v>
      </c>
      <c r="I140" s="101">
        <v>74.2</v>
      </c>
      <c r="J140" s="101">
        <f t="shared" si="22"/>
        <v>2.5026000000000002</v>
      </c>
      <c r="K140" s="101">
        <f t="shared" si="20"/>
        <v>0.35133100464</v>
      </c>
      <c r="L140" s="101">
        <v>0.98899999999999999</v>
      </c>
      <c r="M140" s="102">
        <f t="shared" si="23"/>
        <v>21.41</v>
      </c>
      <c r="N140" s="290"/>
      <c r="O140" s="299"/>
      <c r="Q140" s="101">
        <v>21.4</v>
      </c>
      <c r="S140" s="112">
        <v>4.5999999999999996</v>
      </c>
      <c r="T140" s="101">
        <v>0.90400000000000003</v>
      </c>
    </row>
    <row r="141" spans="1:20" hidden="1">
      <c r="C141" s="299" t="s">
        <v>1189</v>
      </c>
      <c r="D141" s="101">
        <v>10.000299999999999</v>
      </c>
      <c r="E141" s="101">
        <v>1.0249999999999999</v>
      </c>
      <c r="H141" s="101">
        <v>25.62</v>
      </c>
      <c r="I141" s="101">
        <v>82.6</v>
      </c>
      <c r="J141" s="101">
        <f t="shared" si="22"/>
        <v>5.0001499999999997</v>
      </c>
      <c r="K141" s="101">
        <f t="shared" si="20"/>
        <v>1.0581377431800001</v>
      </c>
      <c r="L141" s="101">
        <v>0.97</v>
      </c>
      <c r="M141" s="102">
        <f t="shared" si="23"/>
        <v>7.7610000000000001</v>
      </c>
      <c r="N141" s="290">
        <f>(M142+M141)/2</f>
        <v>7.72</v>
      </c>
      <c r="O141" s="299">
        <f>(M142-M141)*100/N141</f>
        <v>-1.0233160621761599</v>
      </c>
      <c r="S141" s="112">
        <v>4.6999999999999904</v>
      </c>
      <c r="T141" s="101">
        <v>0.90300000000000002</v>
      </c>
    </row>
    <row r="142" spans="1:20" hidden="1">
      <c r="C142" s="299"/>
      <c r="D142" s="101">
        <v>10.0022</v>
      </c>
      <c r="E142" s="101">
        <v>1.0249999999999999</v>
      </c>
      <c r="H142" s="101">
        <v>25.88</v>
      </c>
      <c r="I142" s="101">
        <v>82.6</v>
      </c>
      <c r="J142" s="101">
        <f t="shared" si="22"/>
        <v>5.0011000000000001</v>
      </c>
      <c r="K142" s="101">
        <f t="shared" si="20"/>
        <v>1.06907914568</v>
      </c>
      <c r="L142" s="101">
        <v>0.97</v>
      </c>
      <c r="M142" s="102">
        <f t="shared" si="23"/>
        <v>7.6820000000000004</v>
      </c>
      <c r="N142" s="290"/>
      <c r="O142" s="299"/>
      <c r="Q142" s="101">
        <v>7.62</v>
      </c>
      <c r="S142" s="112">
        <v>4.7999999999999901</v>
      </c>
      <c r="T142" s="101">
        <v>0.90200000000000002</v>
      </c>
    </row>
    <row r="143" spans="1:20" hidden="1">
      <c r="C143" s="299" t="s">
        <v>1190</v>
      </c>
      <c r="D143" s="101">
        <v>10.005599999999999</v>
      </c>
      <c r="E143" s="101">
        <v>1.0249999999999999</v>
      </c>
      <c r="H143" s="101">
        <v>21.59</v>
      </c>
      <c r="I143" s="101">
        <v>80.400000000000006</v>
      </c>
      <c r="J143" s="101">
        <f t="shared" si="22"/>
        <v>5.0027999999999997</v>
      </c>
      <c r="K143" s="101">
        <f t="shared" si="20"/>
        <v>0.86840403408</v>
      </c>
      <c r="L143" s="101">
        <v>0.97499999999999998</v>
      </c>
      <c r="M143" s="102">
        <f t="shared" si="23"/>
        <v>9.2530000000000001</v>
      </c>
      <c r="N143" s="290">
        <f>(M144+M143)/2</f>
        <v>9.24</v>
      </c>
      <c r="O143" s="299">
        <f>(M144-M143)*100/N143</f>
        <v>-0.38961038961038502</v>
      </c>
      <c r="S143" s="112">
        <v>4.8999999999999897</v>
      </c>
      <c r="T143" s="101">
        <v>0.90100000000000002</v>
      </c>
    </row>
    <row r="144" spans="1:20" hidden="1">
      <c r="C144" s="299"/>
      <c r="D144" s="101">
        <v>10.007300000000001</v>
      </c>
      <c r="E144" s="101">
        <v>1.0249999999999999</v>
      </c>
      <c r="H144" s="101">
        <v>21.67</v>
      </c>
      <c r="I144" s="101">
        <v>80.400000000000006</v>
      </c>
      <c r="J144" s="101">
        <f t="shared" si="22"/>
        <v>5.0036500000000004</v>
      </c>
      <c r="K144" s="101">
        <f t="shared" si="20"/>
        <v>0.87176992781999996</v>
      </c>
      <c r="L144" s="101">
        <v>0.97499999999999998</v>
      </c>
      <c r="M144" s="102">
        <f t="shared" si="23"/>
        <v>9.2170000000000005</v>
      </c>
      <c r="N144" s="290"/>
      <c r="O144" s="299"/>
      <c r="Q144" s="101">
        <v>9.31</v>
      </c>
      <c r="S144" s="112">
        <v>4.9999999999999902</v>
      </c>
      <c r="T144" s="101">
        <v>0.9</v>
      </c>
    </row>
    <row r="145" spans="1:20" hidden="1">
      <c r="C145" s="299" t="s">
        <v>1191</v>
      </c>
      <c r="D145" s="101">
        <v>5.0021000000000004</v>
      </c>
      <c r="E145" s="101">
        <v>1.0249999999999999</v>
      </c>
      <c r="H145" s="101">
        <v>21.82</v>
      </c>
      <c r="I145" s="101">
        <v>69.2</v>
      </c>
      <c r="J145" s="101">
        <f t="shared" si="22"/>
        <v>2.5010500000000002</v>
      </c>
      <c r="K145" s="101">
        <f t="shared" si="20"/>
        <v>0.37764454411999998</v>
      </c>
      <c r="L145" s="101">
        <v>0.99199999999999999</v>
      </c>
      <c r="M145" s="102">
        <f t="shared" si="23"/>
        <v>18.632000000000001</v>
      </c>
      <c r="N145" s="290">
        <f>(M146+M145)/2</f>
        <v>18.7</v>
      </c>
      <c r="O145" s="299">
        <f>(M146-M145)*100/N145</f>
        <v>0.70588235294116497</v>
      </c>
      <c r="S145" s="112">
        <v>5.0999999999999899</v>
      </c>
      <c r="T145" s="101">
        <v>0.89800000000000002</v>
      </c>
    </row>
    <row r="146" spans="1:20" hidden="1">
      <c r="C146" s="299"/>
      <c r="D146" s="101">
        <v>5.0034999999999998</v>
      </c>
      <c r="E146" s="101">
        <v>1.0249999999999999</v>
      </c>
      <c r="H146" s="101">
        <v>21.66</v>
      </c>
      <c r="I146" s="101">
        <v>69.2</v>
      </c>
      <c r="J146" s="101">
        <f t="shared" si="22"/>
        <v>2.5017499999999999</v>
      </c>
      <c r="K146" s="101">
        <f t="shared" si="20"/>
        <v>0.37498030259999998</v>
      </c>
      <c r="L146" s="101">
        <v>0.99199999999999999</v>
      </c>
      <c r="M146" s="102">
        <f t="shared" si="23"/>
        <v>18.763999999999999</v>
      </c>
      <c r="N146" s="290"/>
      <c r="O146" s="299"/>
      <c r="S146" s="112">
        <v>5.1999999999999904</v>
      </c>
      <c r="T146" s="101">
        <v>0.89700000000000002</v>
      </c>
    </row>
    <row r="147" spans="1:20" hidden="1">
      <c r="A147" s="101">
        <v>3.8</v>
      </c>
      <c r="C147" s="307" t="s">
        <v>1179</v>
      </c>
      <c r="D147" s="114">
        <v>30.0031</v>
      </c>
      <c r="E147" s="114">
        <v>1.0249999999999999</v>
      </c>
      <c r="F147" s="114"/>
      <c r="G147" s="114"/>
      <c r="H147" s="114">
        <v>42.21</v>
      </c>
      <c r="I147" s="307">
        <v>96.9</v>
      </c>
      <c r="J147" s="114">
        <f t="shared" si="22"/>
        <v>15.00155</v>
      </c>
      <c r="K147" s="114">
        <f t="shared" si="20"/>
        <v>6.1358574730950002</v>
      </c>
      <c r="L147" s="114">
        <v>0.88600000000000001</v>
      </c>
      <c r="M147" s="115">
        <f t="shared" ref="M147:M170" si="24">1000*L147*E147/(J147*H147)</f>
        <v>1.4339999999999999</v>
      </c>
      <c r="N147" s="316">
        <f>(M148+M147)/2</f>
        <v>1.43</v>
      </c>
      <c r="O147" s="307">
        <f>(M148-M147)*100/N147</f>
        <v>-0.20979020979020199</v>
      </c>
      <c r="S147" s="112">
        <v>5.2999999999999901</v>
      </c>
      <c r="T147" s="101">
        <v>0.89600000000000002</v>
      </c>
    </row>
    <row r="148" spans="1:20" hidden="1">
      <c r="C148" s="307"/>
      <c r="D148" s="114">
        <v>30.0045</v>
      </c>
      <c r="E148" s="114">
        <v>1.0249999999999999</v>
      </c>
      <c r="F148" s="114"/>
      <c r="G148" s="114"/>
      <c r="H148" s="114">
        <v>42.3</v>
      </c>
      <c r="I148" s="307"/>
      <c r="J148" s="114">
        <f t="shared" si="22"/>
        <v>15.00225</v>
      </c>
      <c r="K148" s="114">
        <f>J148*I147*H148/10000</f>
        <v>6.1492272457499997</v>
      </c>
      <c r="L148" s="114">
        <v>0.88600000000000001</v>
      </c>
      <c r="M148" s="115">
        <f t="shared" si="24"/>
        <v>1.431</v>
      </c>
      <c r="N148" s="316"/>
      <c r="O148" s="307"/>
      <c r="S148" s="112">
        <v>5.3999999999999897</v>
      </c>
      <c r="T148" s="101">
        <v>0.89500000000000002</v>
      </c>
    </row>
    <row r="149" spans="1:20" hidden="1">
      <c r="C149" s="307" t="s">
        <v>1180</v>
      </c>
      <c r="D149" s="114">
        <v>30.002199999999998</v>
      </c>
      <c r="E149" s="114">
        <v>1.0249999999999999</v>
      </c>
      <c r="F149" s="114"/>
      <c r="G149" s="114"/>
      <c r="H149" s="114">
        <v>41.19</v>
      </c>
      <c r="I149" s="307">
        <v>94.1</v>
      </c>
      <c r="J149" s="114">
        <f t="shared" si="22"/>
        <v>15.001099999999999</v>
      </c>
      <c r="K149" s="114">
        <f>J149*I149*H149/10000</f>
        <v>5.81439485769</v>
      </c>
      <c r="L149" s="114">
        <v>0.89</v>
      </c>
      <c r="M149" s="115">
        <f t="shared" si="24"/>
        <v>1.476</v>
      </c>
      <c r="N149" s="316">
        <f>(M150+M149)/2</f>
        <v>1.48</v>
      </c>
      <c r="O149" s="307">
        <f>(M150-M149)*100/N149</f>
        <v>-0.135135135135135</v>
      </c>
      <c r="S149" s="112">
        <v>5.4999999999999902</v>
      </c>
      <c r="T149" s="101">
        <v>0.89300000000000002</v>
      </c>
    </row>
    <row r="150" spans="1:20" hidden="1">
      <c r="C150" s="307"/>
      <c r="D150" s="114">
        <v>30.008700000000001</v>
      </c>
      <c r="E150" s="114">
        <v>1.0249999999999999</v>
      </c>
      <c r="F150" s="114"/>
      <c r="G150" s="114"/>
      <c r="H150" s="114">
        <v>41.24</v>
      </c>
      <c r="I150" s="307"/>
      <c r="J150" s="114">
        <f t="shared" si="22"/>
        <v>15.004350000000001</v>
      </c>
      <c r="K150" s="114">
        <f>J150*I149*H150/10000</f>
        <v>5.8227140975399996</v>
      </c>
      <c r="L150" s="114">
        <v>0.89</v>
      </c>
      <c r="M150" s="115">
        <f t="shared" si="24"/>
        <v>1.474</v>
      </c>
      <c r="N150" s="316"/>
      <c r="O150" s="307"/>
      <c r="S150" s="112">
        <v>5.5999999999999899</v>
      </c>
      <c r="T150" s="101">
        <v>0.89200000000000002</v>
      </c>
    </row>
    <row r="151" spans="1:20" hidden="1">
      <c r="C151" s="299" t="s">
        <v>1181</v>
      </c>
      <c r="D151" s="101">
        <v>30.0015</v>
      </c>
      <c r="E151" s="101">
        <v>1.0249999999999999</v>
      </c>
      <c r="H151" s="101">
        <v>28.22</v>
      </c>
      <c r="I151" s="299">
        <v>94.7</v>
      </c>
      <c r="J151" s="101">
        <f t="shared" si="22"/>
        <v>15.00075</v>
      </c>
      <c r="K151" s="101">
        <f>J151*I151*H151/10000</f>
        <v>4.0088514325500002</v>
      </c>
      <c r="L151" s="101">
        <v>0.91200000000000003</v>
      </c>
      <c r="M151" s="102">
        <f t="shared" si="24"/>
        <v>2.2080000000000002</v>
      </c>
      <c r="N151" s="290">
        <f>(M152+M151)/2</f>
        <v>2.2000000000000002</v>
      </c>
      <c r="O151" s="299">
        <f>(M152-M151)*100/N151</f>
        <v>-0.31818181818182401</v>
      </c>
      <c r="S151" s="112">
        <v>5.6999999999999904</v>
      </c>
      <c r="T151" s="101">
        <v>0.89100000000000001</v>
      </c>
    </row>
    <row r="152" spans="1:20" hidden="1">
      <c r="C152" s="299"/>
      <c r="D152" s="101">
        <v>30.002400000000002</v>
      </c>
      <c r="E152" s="101">
        <v>1.0249999999999999</v>
      </c>
      <c r="H152" s="101">
        <v>28.31</v>
      </c>
      <c r="I152" s="299"/>
      <c r="J152" s="101">
        <f t="shared" si="22"/>
        <v>15.001200000000001</v>
      </c>
      <c r="K152" s="101">
        <f>J152*I151*H152/10000</f>
        <v>4.02175721484</v>
      </c>
      <c r="L152" s="101">
        <v>0.91200000000000003</v>
      </c>
      <c r="M152" s="102">
        <f t="shared" si="24"/>
        <v>2.2010000000000001</v>
      </c>
      <c r="N152" s="290"/>
      <c r="O152" s="299"/>
      <c r="S152" s="112">
        <v>5.7999999999999901</v>
      </c>
      <c r="T152" s="101">
        <v>0.89</v>
      </c>
    </row>
    <row r="153" spans="1:20" hidden="1">
      <c r="C153" s="299" t="s">
        <v>1182</v>
      </c>
      <c r="D153" s="101">
        <v>30.001200000000001</v>
      </c>
      <c r="E153" s="101">
        <v>1.0249999999999999</v>
      </c>
      <c r="H153" s="101">
        <v>27.88</v>
      </c>
      <c r="I153" s="299">
        <v>93.9</v>
      </c>
      <c r="J153" s="101">
        <f t="shared" si="22"/>
        <v>15.0006</v>
      </c>
      <c r="K153" s="101">
        <f>J153*I153*H153/10000</f>
        <v>3.9270550759199998</v>
      </c>
      <c r="L153" s="101">
        <v>0.91400000000000003</v>
      </c>
      <c r="M153" s="102">
        <f t="shared" si="24"/>
        <v>2.2400000000000002</v>
      </c>
      <c r="N153" s="290">
        <f>(M154+M153)/2</f>
        <v>2.25</v>
      </c>
      <c r="O153" s="299">
        <f>(M154-M153)*100/N153</f>
        <v>0.44444444444443498</v>
      </c>
      <c r="S153" s="112">
        <v>5.8999999999999897</v>
      </c>
      <c r="T153" s="101">
        <v>0.88800000000000001</v>
      </c>
    </row>
    <row r="154" spans="1:20" hidden="1">
      <c r="C154" s="299"/>
      <c r="D154" s="101">
        <v>30.0031</v>
      </c>
      <c r="E154" s="101">
        <v>1.0249999999999999</v>
      </c>
      <c r="H154" s="101">
        <v>27.75</v>
      </c>
      <c r="I154" s="299"/>
      <c r="J154" s="101">
        <f t="shared" si="22"/>
        <v>15.00155</v>
      </c>
      <c r="K154" s="101">
        <f>J154*I153*H154/10000</f>
        <v>3.908991387375</v>
      </c>
      <c r="L154" s="101">
        <v>0.91400000000000003</v>
      </c>
      <c r="M154" s="102">
        <f t="shared" si="24"/>
        <v>2.25</v>
      </c>
      <c r="N154" s="290"/>
      <c r="O154" s="299"/>
      <c r="S154" s="112">
        <v>5.9999999999999902</v>
      </c>
      <c r="T154" s="101">
        <v>0.88700000000000001</v>
      </c>
    </row>
    <row r="155" spans="1:20" hidden="1">
      <c r="C155" s="299" t="s">
        <v>1183</v>
      </c>
      <c r="D155" s="101">
        <v>30.006599999999999</v>
      </c>
      <c r="E155" s="101">
        <v>1.0249999999999999</v>
      </c>
      <c r="H155" s="101">
        <v>31.22</v>
      </c>
      <c r="I155" s="299">
        <v>95.8</v>
      </c>
      <c r="J155" s="101">
        <f t="shared" si="22"/>
        <v>15.003299999999999</v>
      </c>
      <c r="K155" s="101">
        <f>J155*I155*H155/10000</f>
        <v>4.4873009890800004</v>
      </c>
      <c r="L155" s="101">
        <v>0.90600000000000003</v>
      </c>
      <c r="M155" s="102">
        <f t="shared" si="24"/>
        <v>1.9830000000000001</v>
      </c>
      <c r="N155" s="290">
        <f>(M156+M155)/2</f>
        <v>1.97</v>
      </c>
      <c r="O155" s="299">
        <f>(M156-M155)*100/N155</f>
        <v>-0.96446700507614902</v>
      </c>
      <c r="S155" s="111">
        <v>6.0999999999999899</v>
      </c>
      <c r="T155" s="100">
        <v>0.88600000000000001</v>
      </c>
    </row>
    <row r="156" spans="1:20" hidden="1">
      <c r="C156" s="299"/>
      <c r="D156" s="101">
        <v>30.002500000000001</v>
      </c>
      <c r="E156" s="101">
        <v>1.0249999999999999</v>
      </c>
      <c r="H156" s="101">
        <v>31.52</v>
      </c>
      <c r="I156" s="299"/>
      <c r="J156" s="101">
        <f t="shared" si="22"/>
        <v>15.001250000000001</v>
      </c>
      <c r="K156" s="101">
        <f>J156*I155*H156/10000</f>
        <v>4.5298014520000001</v>
      </c>
      <c r="L156" s="101">
        <v>0.90600000000000003</v>
      </c>
      <c r="M156" s="102">
        <f t="shared" si="24"/>
        <v>1.964</v>
      </c>
      <c r="N156" s="290"/>
      <c r="O156" s="299"/>
      <c r="S156" s="111">
        <v>6.1999999999999904</v>
      </c>
      <c r="T156" s="100">
        <v>0.88500000000000001</v>
      </c>
    </row>
    <row r="157" spans="1:20" hidden="1">
      <c r="C157" s="299" t="s">
        <v>1184</v>
      </c>
      <c r="D157" s="101">
        <v>30.0014</v>
      </c>
      <c r="E157" s="101">
        <v>1.0249999999999999</v>
      </c>
      <c r="H157" s="101">
        <v>31.62</v>
      </c>
      <c r="I157" s="299">
        <v>95.9</v>
      </c>
      <c r="J157" s="101">
        <f t="shared" si="22"/>
        <v>15.0007</v>
      </c>
      <c r="K157" s="101">
        <f>J157*I157*H157/10000</f>
        <v>4.5487492650599997</v>
      </c>
      <c r="L157" s="101">
        <v>0.90600000000000003</v>
      </c>
      <c r="M157" s="102">
        <f t="shared" si="24"/>
        <v>1.958</v>
      </c>
      <c r="N157" s="290">
        <f>(M158+M157)/2</f>
        <v>1.95</v>
      </c>
      <c r="O157" s="299">
        <f>(M158-M157)*100/N157</f>
        <v>-0.46153846153845601</v>
      </c>
      <c r="S157" s="113">
        <v>6.2999999999999901</v>
      </c>
      <c r="T157" s="101">
        <v>0.88400000000000001</v>
      </c>
    </row>
    <row r="158" spans="1:20" hidden="1">
      <c r="C158" s="299"/>
      <c r="D158" s="101">
        <v>30.008400000000002</v>
      </c>
      <c r="E158" s="101">
        <v>1.0249999999999999</v>
      </c>
      <c r="H158" s="101">
        <v>31.68</v>
      </c>
      <c r="I158" s="299"/>
      <c r="J158" s="101">
        <f t="shared" si="22"/>
        <v>15.004200000000001</v>
      </c>
      <c r="K158" s="101">
        <f>J158*I157*H158/10000</f>
        <v>4.5584440070400003</v>
      </c>
      <c r="L158" s="101">
        <v>0.90400000000000003</v>
      </c>
      <c r="M158" s="102">
        <f t="shared" si="24"/>
        <v>1.9490000000000001</v>
      </c>
      <c r="N158" s="290"/>
      <c r="O158" s="299"/>
      <c r="S158" s="113">
        <v>6.3999999999999897</v>
      </c>
      <c r="T158" s="101">
        <v>0.88300000000000001</v>
      </c>
    </row>
    <row r="159" spans="1:20" hidden="1">
      <c r="C159" s="299" t="s">
        <v>1185</v>
      </c>
      <c r="D159" s="101">
        <v>30.006900000000002</v>
      </c>
      <c r="E159" s="101">
        <v>1.0249999999999999</v>
      </c>
      <c r="H159" s="101">
        <v>38.22</v>
      </c>
      <c r="I159" s="299">
        <v>96.3</v>
      </c>
      <c r="J159" s="101">
        <f t="shared" si="22"/>
        <v>15.003450000000001</v>
      </c>
      <c r="K159" s="101">
        <f>J159*I159*H159/10000</f>
        <v>5.5221488021700003</v>
      </c>
      <c r="L159" s="101">
        <v>0.89300000000000002</v>
      </c>
      <c r="M159" s="102">
        <f t="shared" si="24"/>
        <v>1.5960000000000001</v>
      </c>
      <c r="N159" s="290">
        <f>(M160+M159)/2</f>
        <v>1.59</v>
      </c>
      <c r="O159" s="299">
        <f>(M160-M159)*100/N159</f>
        <v>-0.31446540880503898</v>
      </c>
      <c r="S159" s="113">
        <v>6.4999999999999902</v>
      </c>
      <c r="T159" s="101">
        <v>0.88200000000000001</v>
      </c>
    </row>
    <row r="160" spans="1:20" hidden="1">
      <c r="C160" s="299"/>
      <c r="D160" s="101">
        <v>30.006599999999999</v>
      </c>
      <c r="E160" s="101">
        <v>1.0249999999999999</v>
      </c>
      <c r="H160" s="101">
        <v>38.35</v>
      </c>
      <c r="I160" s="299"/>
      <c r="J160" s="101">
        <f t="shared" si="22"/>
        <v>15.003299999999999</v>
      </c>
      <c r="K160" s="101">
        <f>J160*I159*H160/10000</f>
        <v>5.5408762246499998</v>
      </c>
      <c r="L160" s="101">
        <v>0.89300000000000002</v>
      </c>
      <c r="M160" s="102">
        <f t="shared" si="24"/>
        <v>1.591</v>
      </c>
      <c r="N160" s="290"/>
      <c r="O160" s="299"/>
      <c r="S160" s="113">
        <v>6.5999999999999899</v>
      </c>
      <c r="T160" s="101">
        <v>0.88</v>
      </c>
    </row>
    <row r="161" spans="1:20" hidden="1">
      <c r="C161" s="299" t="s">
        <v>1186</v>
      </c>
      <c r="D161" s="101">
        <v>30.0075</v>
      </c>
      <c r="E161" s="101">
        <v>1.0249999999999999</v>
      </c>
      <c r="H161" s="101">
        <v>30.98</v>
      </c>
      <c r="I161" s="299">
        <v>95.4</v>
      </c>
      <c r="J161" s="101">
        <f t="shared" si="22"/>
        <v>15.00375</v>
      </c>
      <c r="K161" s="101">
        <f>J161*I161*H161/10000</f>
        <v>4.4343463095000004</v>
      </c>
      <c r="L161" s="101">
        <v>0.90700000000000003</v>
      </c>
      <c r="M161" s="102">
        <f t="shared" si="24"/>
        <v>2</v>
      </c>
      <c r="N161" s="290">
        <f>(M162+M161)/2</f>
        <v>2</v>
      </c>
      <c r="O161" s="299">
        <f>(M162-M161)*100/N161</f>
        <v>0.35000000000000597</v>
      </c>
      <c r="S161" s="113">
        <v>6.6999999999999904</v>
      </c>
      <c r="T161" s="101">
        <v>0.879</v>
      </c>
    </row>
    <row r="162" spans="1:20" hidden="1">
      <c r="C162" s="299"/>
      <c r="D162" s="101">
        <v>30.004899999999999</v>
      </c>
      <c r="E162" s="101">
        <v>1.0249999999999999</v>
      </c>
      <c r="H162" s="101">
        <v>30.87</v>
      </c>
      <c r="I162" s="299"/>
      <c r="J162" s="101">
        <f t="shared" si="22"/>
        <v>15.00245</v>
      </c>
      <c r="K162" s="101">
        <f t="shared" ref="K162:K190" si="25">J162*I161*H162/10000</f>
        <v>4.4182185245100003</v>
      </c>
      <c r="L162" s="101">
        <v>0.90700000000000003</v>
      </c>
      <c r="M162" s="102">
        <f t="shared" si="24"/>
        <v>2.0070000000000001</v>
      </c>
      <c r="N162" s="290"/>
      <c r="O162" s="299"/>
      <c r="S162" s="113">
        <v>6.7999999999999901</v>
      </c>
      <c r="T162" s="101">
        <v>0.878</v>
      </c>
    </row>
    <row r="163" spans="1:20" hidden="1">
      <c r="C163" s="299" t="s">
        <v>1178</v>
      </c>
      <c r="D163" s="101">
        <v>30.0015</v>
      </c>
      <c r="E163" s="101">
        <v>1.0249999999999999</v>
      </c>
      <c r="H163" s="101">
        <v>31.36</v>
      </c>
      <c r="I163" s="299">
        <v>95.6</v>
      </c>
      <c r="J163" s="101">
        <f t="shared" si="22"/>
        <v>15.00075</v>
      </c>
      <c r="K163" s="101">
        <f>J163*I163*H163/10000</f>
        <v>4.4972488512000002</v>
      </c>
      <c r="L163" s="101">
        <v>0.90600000000000003</v>
      </c>
      <c r="M163" s="102">
        <f t="shared" si="24"/>
        <v>1.974</v>
      </c>
      <c r="N163" s="290">
        <f>(M164+M163)/2</f>
        <v>1.97</v>
      </c>
      <c r="O163" s="299">
        <f>(M164-M163)*100/N163</f>
        <v>-0.25380710659897898</v>
      </c>
      <c r="S163" s="113">
        <v>6.8999999999999897</v>
      </c>
      <c r="T163" s="101">
        <v>0.877</v>
      </c>
    </row>
    <row r="164" spans="1:20" hidden="1">
      <c r="C164" s="299"/>
      <c r="D164" s="101">
        <v>30.002199999999998</v>
      </c>
      <c r="E164" s="101">
        <v>1.0249999999999999</v>
      </c>
      <c r="H164" s="101">
        <v>31.44</v>
      </c>
      <c r="I164" s="299"/>
      <c r="J164" s="101">
        <f t="shared" si="22"/>
        <v>15.001099999999999</v>
      </c>
      <c r="K164" s="101">
        <f t="shared" si="25"/>
        <v>4.50882662304</v>
      </c>
      <c r="L164" s="101">
        <v>0.90600000000000003</v>
      </c>
      <c r="M164" s="102">
        <f t="shared" si="24"/>
        <v>1.9690000000000001</v>
      </c>
      <c r="N164" s="290"/>
      <c r="O164" s="299"/>
      <c r="S164" s="113">
        <v>6.9999999999999902</v>
      </c>
      <c r="T164" s="101">
        <v>0.876</v>
      </c>
    </row>
    <row r="165" spans="1:20" hidden="1">
      <c r="A165" s="101">
        <v>3.22</v>
      </c>
      <c r="C165" s="299" t="s">
        <v>1193</v>
      </c>
      <c r="D165" s="101">
        <v>10.001200000000001</v>
      </c>
      <c r="E165" s="101">
        <v>1.0249999999999999</v>
      </c>
      <c r="H165" s="101">
        <v>13.98</v>
      </c>
      <c r="I165" s="299">
        <v>79</v>
      </c>
      <c r="J165" s="101">
        <f t="shared" si="22"/>
        <v>5.0006000000000004</v>
      </c>
      <c r="K165" s="101">
        <f>J165*I165*H165/10000</f>
        <v>0.55227626519999995</v>
      </c>
      <c r="L165" s="101">
        <v>0.98399999999999999</v>
      </c>
      <c r="M165" s="102">
        <f t="shared" si="24"/>
        <v>14.427</v>
      </c>
      <c r="N165" s="290">
        <f>(M166+M165)/2</f>
        <v>14.43</v>
      </c>
      <c r="O165" s="299">
        <f>(M166-M165)*100/N165</f>
        <v>-6.93000693000309E-3</v>
      </c>
      <c r="S165" s="113">
        <v>7.0999999999999899</v>
      </c>
      <c r="T165" s="101">
        <v>0.875</v>
      </c>
    </row>
    <row r="166" spans="1:20" hidden="1">
      <c r="C166" s="299"/>
      <c r="D166" s="101">
        <v>10.0025</v>
      </c>
      <c r="E166" s="101">
        <v>1.0249999999999999</v>
      </c>
      <c r="H166" s="101">
        <v>13.98</v>
      </c>
      <c r="I166" s="299"/>
      <c r="J166" s="101">
        <f t="shared" si="22"/>
        <v>5.0012499999999998</v>
      </c>
      <c r="K166" s="101">
        <f t="shared" si="25"/>
        <v>0.55234805249999996</v>
      </c>
      <c r="L166" s="101">
        <v>0.98399999999999999</v>
      </c>
      <c r="M166" s="102">
        <f t="shared" si="24"/>
        <v>14.426</v>
      </c>
      <c r="N166" s="290"/>
      <c r="O166" s="299"/>
      <c r="S166" s="113">
        <v>7.1999999999999904</v>
      </c>
      <c r="T166" s="101">
        <v>0.874</v>
      </c>
    </row>
    <row r="167" spans="1:20" hidden="1">
      <c r="C167" s="299" t="s">
        <v>1192</v>
      </c>
      <c r="D167" s="101">
        <v>20.002500000000001</v>
      </c>
      <c r="E167" s="101">
        <v>1.0249999999999999</v>
      </c>
      <c r="H167" s="101">
        <v>17.559999999999999</v>
      </c>
      <c r="I167" s="299">
        <v>89.9</v>
      </c>
      <c r="J167" s="101">
        <f>D167/200*100</f>
        <v>10.001250000000001</v>
      </c>
      <c r="K167" s="101">
        <f>J167*I167*H167/10000</f>
        <v>1.5788413305</v>
      </c>
      <c r="L167" s="101">
        <v>0.997</v>
      </c>
      <c r="M167" s="102">
        <f t="shared" si="24"/>
        <v>5.819</v>
      </c>
      <c r="N167" s="290">
        <f>(M168+M167)/2</f>
        <v>5.82</v>
      </c>
      <c r="O167" s="299">
        <f>(M168-M167)*100/N167</f>
        <v>3.4364261168381101E-2</v>
      </c>
      <c r="S167" s="113">
        <v>7.2999999999999901</v>
      </c>
      <c r="T167" s="101">
        <v>0.873</v>
      </c>
    </row>
    <row r="168" spans="1:20" hidden="1">
      <c r="C168" s="299"/>
      <c r="D168" s="101">
        <v>20.006399999999999</v>
      </c>
      <c r="E168" s="101">
        <v>1.0249999999999999</v>
      </c>
      <c r="H168" s="101">
        <v>17.55</v>
      </c>
      <c r="I168" s="299"/>
      <c r="J168" s="101">
        <f>D168/200*100</f>
        <v>10.0032</v>
      </c>
      <c r="K168" s="101">
        <f t="shared" si="25"/>
        <v>1.5782498784000001</v>
      </c>
      <c r="L168" s="101">
        <v>0.997</v>
      </c>
      <c r="M168" s="102">
        <f t="shared" si="24"/>
        <v>5.8209999999999997</v>
      </c>
      <c r="N168" s="290"/>
      <c r="O168" s="299"/>
      <c r="S168" s="113">
        <v>7.3999999999999897</v>
      </c>
      <c r="T168" s="101">
        <v>0.872</v>
      </c>
    </row>
    <row r="169" spans="1:20" hidden="1">
      <c r="C169" s="299" t="s">
        <v>1194</v>
      </c>
      <c r="D169" s="101">
        <v>40.000999999999998</v>
      </c>
      <c r="E169" s="101">
        <v>1.0249999999999999</v>
      </c>
      <c r="H169" s="101">
        <v>21.02</v>
      </c>
      <c r="I169" s="299">
        <v>94.1</v>
      </c>
      <c r="J169" s="101">
        <f>D169/200*100</f>
        <v>20.000499999999999</v>
      </c>
      <c r="K169" s="101">
        <f>J169*I169*H169/10000</f>
        <v>3.9560628991</v>
      </c>
      <c r="L169" s="101">
        <v>0.91200000000000003</v>
      </c>
      <c r="M169" s="102">
        <f t="shared" si="24"/>
        <v>2.2240000000000002</v>
      </c>
      <c r="N169" s="290">
        <f>(M170+M169)/2</f>
        <v>2.2200000000000002</v>
      </c>
      <c r="O169" s="299">
        <f>(M170-M169)*100/N169</f>
        <v>-0.49549549549550098</v>
      </c>
      <c r="S169" s="113">
        <v>7.4999999999999902</v>
      </c>
      <c r="T169" s="101">
        <v>0.871</v>
      </c>
    </row>
    <row r="170" spans="1:20" hidden="1">
      <c r="C170" s="299"/>
      <c r="D170" s="101">
        <v>40.002200000000002</v>
      </c>
      <c r="E170" s="101">
        <v>1.0249999999999999</v>
      </c>
      <c r="H170" s="101">
        <v>21.12</v>
      </c>
      <c r="I170" s="299"/>
      <c r="J170" s="101">
        <f>D170/200*100</f>
        <v>20.001100000000001</v>
      </c>
      <c r="K170" s="101">
        <f t="shared" si="25"/>
        <v>3.97500261312</v>
      </c>
      <c r="L170" s="101">
        <v>0.91200000000000003</v>
      </c>
      <c r="M170" s="102">
        <f t="shared" si="24"/>
        <v>2.2130000000000001</v>
      </c>
      <c r="N170" s="290"/>
      <c r="O170" s="299"/>
      <c r="S170" s="113">
        <v>7.6</v>
      </c>
      <c r="T170" s="101">
        <v>0.86899999999999999</v>
      </c>
    </row>
    <row r="171" spans="1:20" hidden="1">
      <c r="A171" s="101">
        <v>3.28</v>
      </c>
      <c r="C171" s="299" t="s">
        <v>1195</v>
      </c>
      <c r="D171" s="101">
        <v>10.0022</v>
      </c>
      <c r="E171" s="101">
        <v>1.0249999999999999</v>
      </c>
      <c r="H171" s="101">
        <v>12.88</v>
      </c>
      <c r="I171" s="299">
        <v>79.599999999999994</v>
      </c>
      <c r="J171" s="101">
        <f t="shared" ref="J171:J210" si="26">D171/200*100</f>
        <v>5.0011000000000001</v>
      </c>
      <c r="K171" s="101">
        <f>J171*I171*H171/10000</f>
        <v>0.51273677728</v>
      </c>
      <c r="L171" s="101">
        <v>0.98599999999999999</v>
      </c>
      <c r="M171" s="102">
        <f t="shared" ref="M171:M184" si="27">1000*L171*E171/(J171*H171)</f>
        <v>15.69</v>
      </c>
      <c r="N171" s="290">
        <f>(M172+M171)/2</f>
        <v>15.73</v>
      </c>
      <c r="O171" s="299">
        <f>(M172-M171)*100/N171</f>
        <v>0.46408137317228498</v>
      </c>
      <c r="Q171" s="101">
        <v>16.010000000000002</v>
      </c>
      <c r="S171" s="113">
        <v>7.7</v>
      </c>
      <c r="T171" s="101">
        <v>0.86799999999999999</v>
      </c>
    </row>
    <row r="172" spans="1:20" hidden="1">
      <c r="C172" s="299"/>
      <c r="D172" s="101">
        <v>10.0025</v>
      </c>
      <c r="E172" s="101">
        <v>1.0249999999999999</v>
      </c>
      <c r="H172" s="101">
        <v>12.82</v>
      </c>
      <c r="I172" s="299"/>
      <c r="J172" s="101">
        <f t="shared" si="26"/>
        <v>5.0012499999999998</v>
      </c>
      <c r="K172" s="101">
        <f t="shared" si="25"/>
        <v>0.51036355899999997</v>
      </c>
      <c r="L172" s="101">
        <v>0.98599999999999999</v>
      </c>
      <c r="M172" s="102">
        <f t="shared" si="27"/>
        <v>15.763</v>
      </c>
      <c r="N172" s="290"/>
      <c r="O172" s="299"/>
      <c r="S172" s="113">
        <v>7.8</v>
      </c>
      <c r="T172" s="101">
        <v>0.86699999999999999</v>
      </c>
    </row>
    <row r="173" spans="1:20" hidden="1">
      <c r="C173" s="299" t="s">
        <v>1196</v>
      </c>
      <c r="D173" s="101">
        <v>10.004300000000001</v>
      </c>
      <c r="E173" s="101">
        <v>1.0249999999999999</v>
      </c>
      <c r="H173" s="101">
        <v>14.28</v>
      </c>
      <c r="I173" s="299">
        <v>81.599999999999994</v>
      </c>
      <c r="J173" s="101">
        <f t="shared" si="26"/>
        <v>5.0021500000000003</v>
      </c>
      <c r="K173" s="101">
        <f>J173*I173*H173/10000</f>
        <v>0.58287452831999997</v>
      </c>
      <c r="L173" s="101">
        <v>0.98399999999999999</v>
      </c>
      <c r="M173" s="102">
        <f t="shared" si="27"/>
        <v>14.12</v>
      </c>
      <c r="N173" s="290">
        <f>(M174+M173)/2</f>
        <v>14.09</v>
      </c>
      <c r="O173" s="299">
        <f>(M174-M173)*100/N173</f>
        <v>-0.48261178140524902</v>
      </c>
      <c r="Q173" s="101">
        <v>14.32</v>
      </c>
      <c r="S173" s="113">
        <v>7.9</v>
      </c>
      <c r="T173" s="101">
        <v>0.86599999999999999</v>
      </c>
    </row>
    <row r="174" spans="1:20" hidden="1">
      <c r="C174" s="299"/>
      <c r="D174" s="101">
        <v>10.0036</v>
      </c>
      <c r="E174" s="101">
        <v>1.0249999999999999</v>
      </c>
      <c r="H174" s="101">
        <v>14.35</v>
      </c>
      <c r="I174" s="299"/>
      <c r="J174" s="101">
        <f t="shared" si="26"/>
        <v>5.0018000000000002</v>
      </c>
      <c r="K174" s="101">
        <f t="shared" si="25"/>
        <v>0.58569077280000004</v>
      </c>
      <c r="L174" s="101">
        <v>0.98399999999999999</v>
      </c>
      <c r="M174" s="102">
        <f t="shared" si="27"/>
        <v>14.052</v>
      </c>
      <c r="N174" s="290"/>
      <c r="O174" s="299"/>
      <c r="S174" s="113">
        <v>8</v>
      </c>
      <c r="T174" s="101">
        <v>0.86499999999999999</v>
      </c>
    </row>
    <row r="175" spans="1:20" hidden="1">
      <c r="C175" s="299" t="s">
        <v>1197</v>
      </c>
      <c r="D175" s="101">
        <v>10.006500000000001</v>
      </c>
      <c r="E175" s="101">
        <v>1.0249999999999999</v>
      </c>
      <c r="H175" s="101">
        <v>12.01</v>
      </c>
      <c r="I175" s="299">
        <v>80.400000000000006</v>
      </c>
      <c r="J175" s="101">
        <f t="shared" si="26"/>
        <v>5.0032500000000004</v>
      </c>
      <c r="K175" s="101">
        <f>J175*I175*H175/10000</f>
        <v>0.48311582130000003</v>
      </c>
      <c r="L175" s="101">
        <v>0.98599999999999999</v>
      </c>
      <c r="M175" s="102">
        <f t="shared" si="27"/>
        <v>16.818999999999999</v>
      </c>
      <c r="N175" s="290">
        <f>(M176+M175)/2</f>
        <v>16.8</v>
      </c>
      <c r="O175" s="299">
        <f>(M176-M175)*100/N175</f>
        <v>-0.18452380952380201</v>
      </c>
      <c r="Q175" s="101">
        <v>17.29</v>
      </c>
      <c r="S175" s="113">
        <v>8.1</v>
      </c>
    </row>
    <row r="176" spans="1:20" hidden="1">
      <c r="C176" s="299"/>
      <c r="D176" s="101">
        <v>10.0084</v>
      </c>
      <c r="E176" s="101">
        <v>1.0249999999999999</v>
      </c>
      <c r="H176" s="101">
        <v>12.03</v>
      </c>
      <c r="I176" s="299"/>
      <c r="J176" s="101">
        <f t="shared" si="26"/>
        <v>5.0042</v>
      </c>
      <c r="K176" s="101">
        <f t="shared" si="25"/>
        <v>0.48401222904000002</v>
      </c>
      <c r="L176" s="101">
        <v>0.98599999999999999</v>
      </c>
      <c r="M176" s="102">
        <f t="shared" si="27"/>
        <v>16.788</v>
      </c>
      <c r="N176" s="290"/>
      <c r="O176" s="299"/>
      <c r="S176" s="113">
        <v>8.1999999999999993</v>
      </c>
    </row>
    <row r="177" spans="1:19" hidden="1">
      <c r="C177" s="299" t="s">
        <v>1198</v>
      </c>
      <c r="D177" s="101">
        <v>10.004200000000001</v>
      </c>
      <c r="E177" s="101">
        <v>1.0249999999999999</v>
      </c>
      <c r="H177" s="101">
        <v>12.81</v>
      </c>
      <c r="I177" s="299">
        <v>80.8</v>
      </c>
      <c r="J177" s="101">
        <f t="shared" si="26"/>
        <v>5.0021000000000004</v>
      </c>
      <c r="K177" s="101">
        <f>J177*I177*H177/10000</f>
        <v>0.51774136008000005</v>
      </c>
      <c r="L177" s="101">
        <v>0.98599999999999999</v>
      </c>
      <c r="M177" s="102">
        <f t="shared" si="27"/>
        <v>15.772</v>
      </c>
      <c r="N177" s="290">
        <f>(M178+M177)/2</f>
        <v>15.79</v>
      </c>
      <c r="O177" s="299">
        <f>(M178-M177)*100/N177</f>
        <v>0.265991133628878</v>
      </c>
      <c r="Q177" s="101">
        <v>16.05</v>
      </c>
      <c r="S177" s="113">
        <v>8.3000000000000007</v>
      </c>
    </row>
    <row r="178" spans="1:19" hidden="1">
      <c r="C178" s="299"/>
      <c r="D178" s="101">
        <v>10.0016</v>
      </c>
      <c r="E178" s="101">
        <v>1.0249999999999999</v>
      </c>
      <c r="H178" s="101">
        <v>12.78</v>
      </c>
      <c r="I178" s="299"/>
      <c r="J178" s="101">
        <f t="shared" si="26"/>
        <v>5.0007999999999999</v>
      </c>
      <c r="K178" s="101">
        <f t="shared" si="25"/>
        <v>0.51639460991999997</v>
      </c>
      <c r="L178" s="101">
        <v>0.98599999999999999</v>
      </c>
      <c r="M178" s="102">
        <f t="shared" si="27"/>
        <v>15.814</v>
      </c>
      <c r="N178" s="290"/>
      <c r="O178" s="299"/>
      <c r="S178" s="113">
        <v>8.4</v>
      </c>
    </row>
    <row r="179" spans="1:19" hidden="1">
      <c r="C179" s="299" t="s">
        <v>1199</v>
      </c>
      <c r="D179" s="101">
        <v>10.0038</v>
      </c>
      <c r="E179" s="101">
        <v>1.0249999999999999</v>
      </c>
      <c r="H179" s="101">
        <v>21.35</v>
      </c>
      <c r="I179" s="299">
        <v>84.3</v>
      </c>
      <c r="J179" s="101">
        <f t="shared" si="26"/>
        <v>5.0019</v>
      </c>
      <c r="K179" s="101">
        <f>J179*I179*H179/10000</f>
        <v>0.90024446295000005</v>
      </c>
      <c r="L179" s="101">
        <v>0.97599999999999998</v>
      </c>
      <c r="M179" s="102">
        <f t="shared" si="27"/>
        <v>9.3680000000000003</v>
      </c>
      <c r="N179" s="290">
        <f>(M180+M179)/2</f>
        <v>9.36</v>
      </c>
      <c r="O179" s="299">
        <f>(M180-M179)*100/N179</f>
        <v>-0.18162393162392601</v>
      </c>
      <c r="Q179" s="101">
        <v>9.9499999999999993</v>
      </c>
    </row>
    <row r="180" spans="1:19" hidden="1">
      <c r="C180" s="299"/>
      <c r="D180" s="101">
        <v>10.002700000000001</v>
      </c>
      <c r="E180" s="101">
        <v>1.0249999999999999</v>
      </c>
      <c r="H180" s="101">
        <v>21.39</v>
      </c>
      <c r="I180" s="299"/>
      <c r="J180" s="101">
        <f t="shared" si="26"/>
        <v>5.0013500000000004</v>
      </c>
      <c r="K180" s="101">
        <f t="shared" si="25"/>
        <v>0.90183192889499997</v>
      </c>
      <c r="L180" s="101">
        <v>0.97599999999999998</v>
      </c>
      <c r="M180" s="102">
        <f t="shared" si="27"/>
        <v>9.3510000000000009</v>
      </c>
      <c r="N180" s="290"/>
      <c r="O180" s="299"/>
    </row>
    <row r="181" spans="1:19" hidden="1">
      <c r="C181" s="299" t="s">
        <v>1200</v>
      </c>
      <c r="D181" s="101">
        <v>10.0025</v>
      </c>
      <c r="E181" s="101">
        <v>1.0249999999999999</v>
      </c>
      <c r="H181" s="101">
        <v>15.22</v>
      </c>
      <c r="I181" s="299">
        <v>81.8</v>
      </c>
      <c r="J181" s="101">
        <f t="shared" si="26"/>
        <v>5.0012499999999998</v>
      </c>
      <c r="K181" s="101">
        <f>J181*I181*H181/10000</f>
        <v>0.62265362449999995</v>
      </c>
      <c r="L181" s="101">
        <v>0.98399999999999999</v>
      </c>
      <c r="M181" s="102">
        <f t="shared" si="27"/>
        <v>13.25</v>
      </c>
      <c r="N181" s="290">
        <f>(M182+M181)/2</f>
        <v>13.23</v>
      </c>
      <c r="O181" s="299">
        <f>(M182-M181)*100/N181</f>
        <v>-0.25699168556311902</v>
      </c>
      <c r="Q181" s="101">
        <v>13.4</v>
      </c>
    </row>
    <row r="182" spans="1:19" hidden="1">
      <c r="C182" s="299"/>
      <c r="D182" s="101">
        <v>10.0022</v>
      </c>
      <c r="E182" s="101">
        <v>1.0249999999999999</v>
      </c>
      <c r="H182" s="101">
        <v>15.26</v>
      </c>
      <c r="I182" s="299"/>
      <c r="J182" s="101">
        <f t="shared" si="26"/>
        <v>5.0011000000000001</v>
      </c>
      <c r="K182" s="101">
        <f t="shared" si="25"/>
        <v>0.62427130947999998</v>
      </c>
      <c r="L182" s="101">
        <v>0.98399999999999999</v>
      </c>
      <c r="M182" s="102">
        <f t="shared" si="27"/>
        <v>13.215999999999999</v>
      </c>
      <c r="N182" s="290"/>
      <c r="O182" s="299"/>
    </row>
    <row r="183" spans="1:19" hidden="1">
      <c r="C183" s="299" t="s">
        <v>1201</v>
      </c>
      <c r="D183" s="101">
        <v>5.0080999999999998</v>
      </c>
      <c r="E183" s="101">
        <v>1.0249999999999999</v>
      </c>
      <c r="H183" s="101">
        <v>18.22</v>
      </c>
      <c r="I183" s="299">
        <v>72.8</v>
      </c>
      <c r="J183" s="101">
        <f t="shared" si="26"/>
        <v>2.5040499999999999</v>
      </c>
      <c r="K183" s="101">
        <f>J183*I183*H183/10000</f>
        <v>0.33214119848000001</v>
      </c>
      <c r="L183" s="101">
        <v>0.99199999999999999</v>
      </c>
      <c r="M183" s="102">
        <f t="shared" si="27"/>
        <v>22.286999999999999</v>
      </c>
      <c r="N183" s="290">
        <f>(M184+M183)/2</f>
        <v>22.28</v>
      </c>
      <c r="O183" s="299">
        <f>(M184-M183)*100/N183</f>
        <v>-5.8348294434462003E-2</v>
      </c>
      <c r="Q183" s="101">
        <v>22.45</v>
      </c>
    </row>
    <row r="184" spans="1:19" hidden="1">
      <c r="C184" s="299"/>
      <c r="D184" s="101">
        <v>5.0026999999999999</v>
      </c>
      <c r="E184" s="101">
        <v>1.0249999999999999</v>
      </c>
      <c r="H184" s="101">
        <v>18.25</v>
      </c>
      <c r="I184" s="299"/>
      <c r="J184" s="101">
        <f t="shared" si="26"/>
        <v>2.50135</v>
      </c>
      <c r="K184" s="101">
        <f t="shared" si="25"/>
        <v>0.33232936099999999</v>
      </c>
      <c r="L184" s="101">
        <v>0.99199999999999999</v>
      </c>
      <c r="M184" s="102">
        <f t="shared" si="27"/>
        <v>22.274000000000001</v>
      </c>
      <c r="N184" s="290"/>
      <c r="O184" s="299"/>
    </row>
    <row r="185" spans="1:19" hidden="1">
      <c r="A185" s="101">
        <v>3.22</v>
      </c>
      <c r="C185" s="299" t="s">
        <v>1202</v>
      </c>
      <c r="D185" s="101">
        <v>10.002599999999999</v>
      </c>
      <c r="E185" s="101">
        <v>1.0249999999999999</v>
      </c>
      <c r="H185" s="101">
        <v>12.29</v>
      </c>
      <c r="I185" s="299">
        <v>74.3</v>
      </c>
      <c r="J185" s="101">
        <f t="shared" si="26"/>
        <v>5.0012999999999996</v>
      </c>
      <c r="K185" s="101">
        <f>J185*I185*H185/10000</f>
        <v>0.45669220911000002</v>
      </c>
      <c r="L185" s="101">
        <v>0.98599999999999999</v>
      </c>
      <c r="M185" s="102">
        <f t="shared" ref="M185:M190" si="28">1000*L185*E185/(J185*H185)</f>
        <v>16.442</v>
      </c>
      <c r="N185" s="290">
        <f>(M186+M185)/2</f>
        <v>16.45</v>
      </c>
      <c r="O185" s="299">
        <f>(M186-M185)*100/N185</f>
        <v>7.2948328267480003E-2</v>
      </c>
      <c r="Q185" s="101">
        <v>16.399999999999999</v>
      </c>
    </row>
    <row r="186" spans="1:19" hidden="1">
      <c r="C186" s="299"/>
      <c r="D186" s="101">
        <v>10.0039</v>
      </c>
      <c r="E186" s="101">
        <v>1.0249999999999999</v>
      </c>
      <c r="H186" s="101">
        <v>12.28</v>
      </c>
      <c r="I186" s="299"/>
      <c r="J186" s="101">
        <f t="shared" si="26"/>
        <v>5.0019499999999999</v>
      </c>
      <c r="K186" s="101">
        <f t="shared" si="25"/>
        <v>0.45637991878</v>
      </c>
      <c r="L186" s="101">
        <v>0.98599999999999999</v>
      </c>
      <c r="M186" s="102">
        <f t="shared" si="28"/>
        <v>16.454000000000001</v>
      </c>
      <c r="N186" s="290"/>
      <c r="O186" s="299"/>
    </row>
    <row r="187" spans="1:19" hidden="1">
      <c r="A187" s="101">
        <v>3.28</v>
      </c>
      <c r="C187" s="299" t="s">
        <v>1203</v>
      </c>
      <c r="D187" s="101">
        <v>40.002499999999998</v>
      </c>
      <c r="E187" s="101">
        <v>1.0249999999999999</v>
      </c>
      <c r="H187" s="101">
        <v>29.1</v>
      </c>
      <c r="I187" s="299">
        <v>94.5</v>
      </c>
      <c r="J187" s="101">
        <f t="shared" si="26"/>
        <v>20.001249999999999</v>
      </c>
      <c r="K187" s="101">
        <f>J187*I187*H187/10000</f>
        <v>5.5002437437499996</v>
      </c>
      <c r="L187" s="101">
        <v>0.89300000000000002</v>
      </c>
      <c r="M187" s="102">
        <f t="shared" si="28"/>
        <v>1.573</v>
      </c>
      <c r="N187" s="290">
        <f>(M188+M187)/2</f>
        <v>1.57</v>
      </c>
      <c r="O187" s="299">
        <f>(M188-M187)*100/N187</f>
        <v>-0.70063694267515297</v>
      </c>
    </row>
    <row r="188" spans="1:19" hidden="1">
      <c r="C188" s="299"/>
      <c r="D188" s="101">
        <v>40.003599999999999</v>
      </c>
      <c r="E188" s="101">
        <v>1.0249999999999999</v>
      </c>
      <c r="H188" s="101">
        <v>29.3</v>
      </c>
      <c r="I188" s="299"/>
      <c r="J188" s="101">
        <f t="shared" si="26"/>
        <v>20.001799999999999</v>
      </c>
      <c r="K188" s="101">
        <f t="shared" si="25"/>
        <v>5.5381983930000001</v>
      </c>
      <c r="L188" s="101">
        <v>0.89300000000000002</v>
      </c>
      <c r="M188" s="102">
        <f t="shared" si="28"/>
        <v>1.5620000000000001</v>
      </c>
      <c r="N188" s="290"/>
      <c r="O188" s="299"/>
    </row>
    <row r="189" spans="1:19" hidden="1">
      <c r="A189" s="114">
        <v>4.1399999999999997</v>
      </c>
      <c r="B189" s="114"/>
      <c r="C189" s="307" t="s">
        <v>1204</v>
      </c>
      <c r="D189" s="114">
        <v>15.0022</v>
      </c>
      <c r="E189" s="114">
        <v>1.0249999999999999</v>
      </c>
      <c r="F189" s="114"/>
      <c r="G189" s="114"/>
      <c r="H189" s="114">
        <v>20.2</v>
      </c>
      <c r="I189" s="307">
        <v>85.9</v>
      </c>
      <c r="J189" s="114">
        <f t="shared" si="26"/>
        <v>7.5011000000000001</v>
      </c>
      <c r="K189" s="114">
        <f>J189*I189*H189/10000</f>
        <v>1.3015758698</v>
      </c>
      <c r="L189" s="114">
        <v>0.98099999999999998</v>
      </c>
      <c r="M189" s="115">
        <f t="shared" si="28"/>
        <v>6.6360000000000001</v>
      </c>
      <c r="N189" s="316">
        <f>(M190+M189)/2</f>
        <v>6.62</v>
      </c>
      <c r="O189" s="307">
        <f>(M190-M189)*100/N189</f>
        <v>-0.48338368580060498</v>
      </c>
    </row>
    <row r="190" spans="1:19" hidden="1">
      <c r="A190" s="114"/>
      <c r="B190" s="114"/>
      <c r="C190" s="307"/>
      <c r="D190" s="114">
        <v>15.001300000000001</v>
      </c>
      <c r="E190" s="114">
        <v>1.0249999999999999</v>
      </c>
      <c r="F190" s="114"/>
      <c r="G190" s="114"/>
      <c r="H190" s="114">
        <v>20.3</v>
      </c>
      <c r="I190" s="307"/>
      <c r="J190" s="114">
        <f t="shared" si="26"/>
        <v>7.5006500000000003</v>
      </c>
      <c r="K190" s="114">
        <f t="shared" si="25"/>
        <v>1.3079408450500001</v>
      </c>
      <c r="L190" s="114">
        <v>0.98099999999999998</v>
      </c>
      <c r="M190" s="115">
        <f t="shared" si="28"/>
        <v>6.6040000000000001</v>
      </c>
      <c r="N190" s="316"/>
      <c r="O190" s="307"/>
    </row>
    <row r="191" spans="1:19" hidden="1">
      <c r="A191" s="101">
        <v>5.18</v>
      </c>
      <c r="C191" s="299" t="s">
        <v>1205</v>
      </c>
      <c r="D191" s="101">
        <v>15.0023</v>
      </c>
      <c r="E191" s="101">
        <v>1.0249999999999999</v>
      </c>
      <c r="H191" s="101">
        <v>23.25</v>
      </c>
      <c r="I191" s="307">
        <v>86.9</v>
      </c>
      <c r="J191" s="114">
        <f t="shared" si="26"/>
        <v>7.50115</v>
      </c>
      <c r="K191" s="114">
        <f>J191*I191*H191/10000</f>
        <v>1.5155510988750001</v>
      </c>
      <c r="L191" s="114">
        <v>0.96</v>
      </c>
      <c r="M191" s="115">
        <f t="shared" ref="M191:M196" si="29">1000*L191*E191/(J191*H191)</f>
        <v>5.6420000000000003</v>
      </c>
      <c r="N191" s="316">
        <f>(M192+M191)/2</f>
        <v>5.63</v>
      </c>
      <c r="O191" s="307">
        <f>(M192-M191)*100/N191</f>
        <v>-0.33747779751332402</v>
      </c>
    </row>
    <row r="192" spans="1:19" hidden="1">
      <c r="C192" s="299"/>
      <c r="D192" s="101">
        <v>15.0016</v>
      </c>
      <c r="E192" s="101">
        <v>1.0249999999999999</v>
      </c>
      <c r="H192" s="101">
        <v>23.33</v>
      </c>
      <c r="I192" s="307"/>
      <c r="J192" s="114">
        <f t="shared" si="26"/>
        <v>7.5007999999999999</v>
      </c>
      <c r="K192" s="114">
        <f>J192*I191*H192/10000</f>
        <v>1.5206949401600001</v>
      </c>
      <c r="L192" s="114">
        <v>0.96</v>
      </c>
      <c r="M192" s="115">
        <f t="shared" si="29"/>
        <v>5.6230000000000002</v>
      </c>
      <c r="N192" s="316"/>
      <c r="O192" s="307"/>
    </row>
    <row r="193" spans="1:15" hidden="1">
      <c r="C193" s="299" t="s">
        <v>1340</v>
      </c>
      <c r="D193" s="101">
        <v>20.002199999999998</v>
      </c>
      <c r="E193" s="101">
        <v>1.0249999999999999</v>
      </c>
      <c r="H193" s="101">
        <v>25.5</v>
      </c>
      <c r="I193" s="299">
        <v>90.8</v>
      </c>
      <c r="J193" s="101">
        <f t="shared" si="26"/>
        <v>10.001099999999999</v>
      </c>
      <c r="K193" s="101">
        <f>J193*I193*H193/10000</f>
        <v>2.315654694</v>
      </c>
      <c r="L193" s="101">
        <v>0.94099999999999995</v>
      </c>
      <c r="M193" s="102">
        <f t="shared" si="29"/>
        <v>3.782</v>
      </c>
      <c r="N193" s="290">
        <f>(M194+M193)/2</f>
        <v>3.75</v>
      </c>
      <c r="O193" s="299">
        <f>(M194-M193)*100/N193</f>
        <v>-1.76</v>
      </c>
    </row>
    <row r="194" spans="1:15" hidden="1">
      <c r="C194" s="299"/>
      <c r="D194" s="101">
        <v>20.001300000000001</v>
      </c>
      <c r="E194" s="101">
        <v>1.0249999999999999</v>
      </c>
      <c r="H194" s="101">
        <v>25.9</v>
      </c>
      <c r="I194" s="299"/>
      <c r="J194" s="101">
        <f t="shared" si="26"/>
        <v>10.00065</v>
      </c>
      <c r="K194" s="101">
        <f>J194*I193*H194/10000</f>
        <v>2.3518728618</v>
      </c>
      <c r="L194" s="101">
        <v>0.93899999999999995</v>
      </c>
      <c r="M194" s="102">
        <f t="shared" si="29"/>
        <v>3.7160000000000002</v>
      </c>
      <c r="N194" s="290"/>
      <c r="O194" s="299"/>
    </row>
    <row r="195" spans="1:15" hidden="1">
      <c r="A195" s="101">
        <v>5.25</v>
      </c>
      <c r="C195" s="299" t="s">
        <v>553</v>
      </c>
      <c r="D195" s="101">
        <v>60.002200000000002</v>
      </c>
      <c r="E195" s="101">
        <v>1.0249999999999999</v>
      </c>
      <c r="H195" s="101">
        <v>35.5</v>
      </c>
      <c r="I195" s="299">
        <v>92.7</v>
      </c>
      <c r="J195" s="101">
        <f t="shared" si="26"/>
        <v>30.001100000000001</v>
      </c>
      <c r="K195" s="101">
        <f>J195*I195*H195/10000</f>
        <v>9.8729119935000007</v>
      </c>
      <c r="L195" s="101">
        <v>0.85</v>
      </c>
      <c r="M195" s="102">
        <f t="shared" si="29"/>
        <v>0.81799999999999995</v>
      </c>
      <c r="N195" s="290">
        <f>(M196+M195)/2</f>
        <v>0.83</v>
      </c>
      <c r="O195" s="299">
        <f>(M196-M195)*100/N195</f>
        <v>1.80722891566265</v>
      </c>
    </row>
    <row r="196" spans="1:15" hidden="1">
      <c r="C196" s="299"/>
      <c r="D196" s="101">
        <v>60.005899999999997</v>
      </c>
      <c r="E196" s="101">
        <v>1.0249999999999999</v>
      </c>
      <c r="H196" s="101">
        <v>34.9</v>
      </c>
      <c r="I196" s="299"/>
      <c r="J196" s="101">
        <f t="shared" si="26"/>
        <v>30.002949999999998</v>
      </c>
      <c r="K196" s="101">
        <f>J196*I195*H196/10000</f>
        <v>9.7066443928500004</v>
      </c>
      <c r="L196" s="101">
        <v>0.85099999999999998</v>
      </c>
      <c r="M196" s="102">
        <f t="shared" si="29"/>
        <v>0.83299999999999996</v>
      </c>
      <c r="N196" s="290"/>
      <c r="O196" s="299"/>
    </row>
    <row r="197" spans="1:15" hidden="1">
      <c r="A197" s="101">
        <v>6.21</v>
      </c>
      <c r="C197" s="299" t="s">
        <v>1208</v>
      </c>
      <c r="D197" s="101">
        <v>10.002599999999999</v>
      </c>
      <c r="E197" s="101">
        <v>1.0249999999999999</v>
      </c>
      <c r="H197" s="101">
        <v>12.83</v>
      </c>
      <c r="I197" s="101">
        <v>79.599999999999994</v>
      </c>
      <c r="J197" s="101">
        <f t="shared" si="26"/>
        <v>5.0012999999999996</v>
      </c>
      <c r="K197" s="101">
        <f>J197*I197*H197/10000</f>
        <v>0.51076676484000005</v>
      </c>
      <c r="L197" s="101">
        <v>0.98599999999999999</v>
      </c>
      <c r="M197" s="102">
        <f t="shared" ref="M197:M210" si="30">1000*L197*E197/(J197*H197)</f>
        <v>15.75</v>
      </c>
      <c r="N197" s="290">
        <f>(M198+M197)/2</f>
        <v>15.73</v>
      </c>
      <c r="O197" s="299">
        <f>(M198-M197)*100/N197</f>
        <v>-0.29243483788937902</v>
      </c>
    </row>
    <row r="198" spans="1:15" hidden="1">
      <c r="C198" s="299"/>
      <c r="D198" s="101">
        <v>10.001200000000001</v>
      </c>
      <c r="E198" s="101">
        <v>1.0249999999999999</v>
      </c>
      <c r="H198" s="101">
        <v>12.87</v>
      </c>
      <c r="I198" s="101">
        <v>79.599999999999994</v>
      </c>
      <c r="J198" s="101">
        <f t="shared" si="26"/>
        <v>5.0006000000000004</v>
      </c>
      <c r="K198" s="101">
        <f>J198*I198*H198/10000</f>
        <v>0.51228746711999995</v>
      </c>
      <c r="L198" s="101">
        <v>0.98599999999999999</v>
      </c>
      <c r="M198" s="102">
        <f t="shared" si="30"/>
        <v>15.704000000000001</v>
      </c>
      <c r="N198" s="290"/>
      <c r="O198" s="299"/>
    </row>
    <row r="199" spans="1:15" hidden="1">
      <c r="C199" s="299" t="s">
        <v>1207</v>
      </c>
      <c r="D199" s="101">
        <v>40.002899999999997</v>
      </c>
      <c r="E199" s="101">
        <v>1.0249999999999999</v>
      </c>
      <c r="H199" s="101">
        <v>25.48</v>
      </c>
      <c r="I199" s="101">
        <v>86</v>
      </c>
      <c r="J199" s="101">
        <f t="shared" si="26"/>
        <v>20.001449999999998</v>
      </c>
      <c r="K199" s="101">
        <f>J199*I198*H199/10000</f>
        <v>4.0567100901600002</v>
      </c>
      <c r="L199" s="101">
        <v>0.91300000000000003</v>
      </c>
      <c r="M199" s="102">
        <f t="shared" si="30"/>
        <v>1.8360000000000001</v>
      </c>
      <c r="N199" s="290">
        <f>(M200+M199)/2</f>
        <v>1.83</v>
      </c>
      <c r="O199" s="299">
        <f>(M200-M199)*100/N199</f>
        <v>-0.819672131147548</v>
      </c>
    </row>
    <row r="200" spans="1:15" hidden="1">
      <c r="C200" s="299"/>
      <c r="D200" s="101">
        <v>40.001100000000001</v>
      </c>
      <c r="E200" s="101">
        <v>1.0249999999999999</v>
      </c>
      <c r="H200" s="101">
        <v>25.52</v>
      </c>
      <c r="I200" s="101">
        <v>86</v>
      </c>
      <c r="J200" s="101">
        <f t="shared" si="26"/>
        <v>20.00055</v>
      </c>
      <c r="K200" s="101">
        <f>J200*I199*H200/10000</f>
        <v>4.3895607096000004</v>
      </c>
      <c r="L200" s="101">
        <v>0.90700000000000003</v>
      </c>
      <c r="M200" s="102">
        <f t="shared" si="30"/>
        <v>1.821</v>
      </c>
      <c r="N200" s="290"/>
      <c r="O200" s="299"/>
    </row>
    <row r="201" spans="1:15" hidden="1">
      <c r="A201" s="101">
        <v>7.5</v>
      </c>
      <c r="C201" s="299" t="s">
        <v>1209</v>
      </c>
      <c r="D201" s="101">
        <v>40</v>
      </c>
      <c r="E201" s="101">
        <v>1.0249999999999999</v>
      </c>
      <c r="H201" s="101">
        <v>42.21</v>
      </c>
      <c r="I201" s="101">
        <v>96.6</v>
      </c>
      <c r="J201" s="101">
        <f t="shared" si="26"/>
        <v>20</v>
      </c>
      <c r="K201" s="101">
        <f t="shared" ref="K201:K206" si="31">J201*I200*H201/10000</f>
        <v>7.2601199999999997</v>
      </c>
      <c r="L201" s="101">
        <v>0.873</v>
      </c>
      <c r="M201" s="102">
        <f t="shared" si="30"/>
        <v>1.06</v>
      </c>
      <c r="N201" s="290">
        <f>(M202+M201)/2</f>
        <v>1.05</v>
      </c>
      <c r="O201" s="299">
        <f>(M202-M201)*100/N201</f>
        <v>-1.6190476190476299</v>
      </c>
    </row>
    <row r="202" spans="1:15" hidden="1">
      <c r="C202" s="299"/>
      <c r="D202" s="101">
        <v>40.001199999999997</v>
      </c>
      <c r="E202" s="101">
        <v>1.0249999999999999</v>
      </c>
      <c r="H202" s="101">
        <v>42.39</v>
      </c>
      <c r="I202" s="101">
        <v>96.6</v>
      </c>
      <c r="J202" s="101">
        <f t="shared" si="26"/>
        <v>20.000599999999999</v>
      </c>
      <c r="K202" s="101">
        <f t="shared" si="31"/>
        <v>8.1899936924399999</v>
      </c>
      <c r="L202" s="101">
        <v>0.86299999999999999</v>
      </c>
      <c r="M202" s="102">
        <f t="shared" si="30"/>
        <v>1.0429999999999999</v>
      </c>
      <c r="N202" s="290"/>
      <c r="O202" s="299"/>
    </row>
    <row r="203" spans="1:15" hidden="1">
      <c r="A203" s="116">
        <v>8.3000000000000007</v>
      </c>
      <c r="B203" s="116"/>
      <c r="C203" s="299" t="s">
        <v>1210</v>
      </c>
      <c r="E203" s="101">
        <v>1.0249999999999999</v>
      </c>
      <c r="J203" s="101">
        <f t="shared" si="26"/>
        <v>0</v>
      </c>
      <c r="K203" s="101">
        <f t="shared" si="31"/>
        <v>0</v>
      </c>
      <c r="M203" s="102" t="e">
        <f t="shared" si="30"/>
        <v>#DIV/0!</v>
      </c>
      <c r="N203" s="290" t="e">
        <f>(M204+M203)/2</f>
        <v>#DIV/0!</v>
      </c>
      <c r="O203" s="299" t="e">
        <f>(M204-M203)*100/N203</f>
        <v>#DIV/0!</v>
      </c>
    </row>
    <row r="204" spans="1:15" hidden="1">
      <c r="A204" s="116"/>
      <c r="B204" s="116"/>
      <c r="C204" s="299"/>
      <c r="E204" s="101">
        <v>1.0249999999999999</v>
      </c>
      <c r="J204" s="101">
        <f t="shared" si="26"/>
        <v>0</v>
      </c>
      <c r="K204" s="101">
        <f t="shared" si="31"/>
        <v>0</v>
      </c>
      <c r="M204" s="102" t="e">
        <f t="shared" si="30"/>
        <v>#DIV/0!</v>
      </c>
      <c r="N204" s="290"/>
      <c r="O204" s="299"/>
    </row>
    <row r="205" spans="1:15" hidden="1">
      <c r="A205" s="116"/>
      <c r="B205" s="116"/>
      <c r="C205" s="299" t="s">
        <v>1211</v>
      </c>
      <c r="E205" s="101">
        <v>1.0249999999999999</v>
      </c>
      <c r="J205" s="101">
        <f t="shared" si="26"/>
        <v>0</v>
      </c>
      <c r="K205" s="101">
        <f t="shared" si="31"/>
        <v>0</v>
      </c>
      <c r="M205" s="102" t="e">
        <f t="shared" si="30"/>
        <v>#DIV/0!</v>
      </c>
      <c r="N205" s="290" t="e">
        <f>(M206+M205)/2</f>
        <v>#DIV/0!</v>
      </c>
      <c r="O205" s="299" t="e">
        <f>(M206-M205)*100/N205</f>
        <v>#DIV/0!</v>
      </c>
    </row>
    <row r="206" spans="1:15" hidden="1">
      <c r="A206" s="116"/>
      <c r="B206" s="116"/>
      <c r="C206" s="299"/>
      <c r="E206" s="101">
        <v>1.0249999999999999</v>
      </c>
      <c r="J206" s="101">
        <f t="shared" si="26"/>
        <v>0</v>
      </c>
      <c r="K206" s="101">
        <f t="shared" si="31"/>
        <v>0</v>
      </c>
      <c r="M206" s="102" t="e">
        <f t="shared" si="30"/>
        <v>#DIV/0!</v>
      </c>
      <c r="N206" s="290"/>
      <c r="O206" s="299"/>
    </row>
    <row r="207" spans="1:15" hidden="1">
      <c r="A207" s="116">
        <v>8.23</v>
      </c>
      <c r="B207" s="116"/>
      <c r="C207" s="299" t="s">
        <v>1212</v>
      </c>
      <c r="D207" s="101">
        <v>20.0031</v>
      </c>
      <c r="E207" s="101">
        <v>1.0249999999999999</v>
      </c>
      <c r="H207" s="101">
        <v>24.56</v>
      </c>
      <c r="I207" s="101">
        <v>90.7</v>
      </c>
      <c r="J207" s="101">
        <f t="shared" si="26"/>
        <v>10.00155</v>
      </c>
      <c r="K207" s="101">
        <f>J207*I207*H207/10000</f>
        <v>2.2279372767600001</v>
      </c>
      <c r="L207" s="101">
        <v>0.94099999999999995</v>
      </c>
      <c r="M207" s="102">
        <f t="shared" si="30"/>
        <v>3.927</v>
      </c>
      <c r="N207" s="290">
        <f>(M208+M207)/2</f>
        <v>3.94</v>
      </c>
      <c r="O207" s="299">
        <f>(M208-M207)*100/N207</f>
        <v>0.55837563451776095</v>
      </c>
    </row>
    <row r="208" spans="1:15" hidden="1">
      <c r="A208" s="116"/>
      <c r="B208" s="116"/>
      <c r="C208" s="299"/>
      <c r="D208" s="101">
        <v>20.0059</v>
      </c>
      <c r="E208" s="101">
        <v>1.0249999999999999</v>
      </c>
      <c r="H208" s="101">
        <v>24.42</v>
      </c>
      <c r="I208" s="101">
        <v>90.7</v>
      </c>
      <c r="J208" s="101">
        <f t="shared" si="26"/>
        <v>10.00295</v>
      </c>
      <c r="K208" s="101">
        <f>J208*I208*H208/10000</f>
        <v>2.2155473937300001</v>
      </c>
      <c r="L208" s="101">
        <v>0.94099999999999995</v>
      </c>
      <c r="M208" s="102">
        <f t="shared" si="30"/>
        <v>3.9489999999999998</v>
      </c>
      <c r="N208" s="290"/>
      <c r="O208" s="299"/>
    </row>
    <row r="209" spans="1:15" hidden="1">
      <c r="C209" s="299" t="s">
        <v>1213</v>
      </c>
      <c r="D209" s="101">
        <v>20.0046</v>
      </c>
      <c r="E209" s="101">
        <v>1.0249999999999999</v>
      </c>
      <c r="H209" s="101">
        <v>27.33</v>
      </c>
      <c r="I209" s="101">
        <v>90.2</v>
      </c>
      <c r="J209" s="101">
        <f t="shared" si="26"/>
        <v>10.0023</v>
      </c>
      <c r="K209" s="101">
        <f>J209*I209*H209/10000</f>
        <v>2.4657329881800001</v>
      </c>
      <c r="L209" s="101">
        <v>0.94099999999999995</v>
      </c>
      <c r="M209" s="102">
        <f t="shared" si="30"/>
        <v>3.528</v>
      </c>
      <c r="N209" s="290">
        <f>(M210+M209)/2</f>
        <v>3.53</v>
      </c>
      <c r="O209" s="299">
        <f>(M210-M209)*100/N209</f>
        <v>0.31161473087819003</v>
      </c>
    </row>
    <row r="210" spans="1:15" hidden="1">
      <c r="C210" s="299"/>
      <c r="D210" s="101">
        <v>20.001200000000001</v>
      </c>
      <c r="E210" s="101">
        <v>1.0249999999999999</v>
      </c>
      <c r="H210" s="101">
        <v>27.25</v>
      </c>
      <c r="I210" s="101">
        <v>90.2</v>
      </c>
      <c r="J210" s="101">
        <f t="shared" si="26"/>
        <v>10.0006</v>
      </c>
      <c r="K210" s="101">
        <f>J210*I210*H210/10000</f>
        <v>2.4580974769999999</v>
      </c>
      <c r="L210" s="101">
        <v>0.94099999999999995</v>
      </c>
      <c r="M210" s="102">
        <f t="shared" si="30"/>
        <v>3.5390000000000001</v>
      </c>
      <c r="N210" s="290"/>
      <c r="O210" s="299"/>
    </row>
    <row r="211" spans="1:15" hidden="1">
      <c r="A211" s="101">
        <v>8.2799999999999994</v>
      </c>
      <c r="C211" s="299" t="s">
        <v>1214</v>
      </c>
      <c r="D211" s="101">
        <v>10.0022</v>
      </c>
      <c r="E211" s="101">
        <v>1.0249999999999999</v>
      </c>
      <c r="H211" s="101">
        <v>13.98</v>
      </c>
      <c r="I211" s="101">
        <v>73.7</v>
      </c>
      <c r="J211" s="101">
        <f t="shared" ref="J211:J228" si="32">D211/200*100</f>
        <v>5.0011000000000001</v>
      </c>
      <c r="K211" s="101">
        <f t="shared" ref="K211:K220" si="33">J211*I211*H211/10000</f>
        <v>0.51527633585999999</v>
      </c>
      <c r="L211" s="101">
        <v>0.98599999999999999</v>
      </c>
      <c r="M211" s="102">
        <f t="shared" ref="M211:M220" si="34">1000*L211*E211/(J211*H211)</f>
        <v>14.455</v>
      </c>
      <c r="N211" s="290">
        <f>(M212+M211)/2</f>
        <v>14.5</v>
      </c>
      <c r="O211" s="299">
        <f>(M212-M211)*100/N211</f>
        <v>0.65517241379310798</v>
      </c>
    </row>
    <row r="212" spans="1:15" hidden="1">
      <c r="C212" s="299"/>
      <c r="D212" s="101">
        <v>10.0015</v>
      </c>
      <c r="E212" s="101">
        <v>1.0249999999999999</v>
      </c>
      <c r="H212" s="101">
        <v>13.89</v>
      </c>
      <c r="I212" s="101">
        <v>73.7</v>
      </c>
      <c r="J212" s="101">
        <f t="shared" si="32"/>
        <v>5.00075</v>
      </c>
      <c r="K212" s="101">
        <f t="shared" si="33"/>
        <v>0.51192327697499995</v>
      </c>
      <c r="L212" s="101">
        <v>0.98599999999999999</v>
      </c>
      <c r="M212" s="102">
        <f t="shared" si="34"/>
        <v>14.55</v>
      </c>
      <c r="N212" s="290"/>
      <c r="O212" s="299"/>
    </row>
    <row r="213" spans="1:15" hidden="1">
      <c r="C213" s="299" t="s">
        <v>1215</v>
      </c>
      <c r="D213" s="101">
        <v>10.0031</v>
      </c>
      <c r="E213" s="101">
        <v>1.0249999999999999</v>
      </c>
      <c r="H213" s="101">
        <v>19.55</v>
      </c>
      <c r="I213" s="101">
        <v>80.7</v>
      </c>
      <c r="J213" s="101">
        <f t="shared" si="32"/>
        <v>5.0015499999999999</v>
      </c>
      <c r="K213" s="101">
        <f t="shared" si="33"/>
        <v>0.78908704117499995</v>
      </c>
      <c r="L213" s="101">
        <v>0.97799999999999998</v>
      </c>
      <c r="M213" s="102">
        <f t="shared" si="34"/>
        <v>10.252000000000001</v>
      </c>
      <c r="N213" s="290">
        <f>(M214+M213)/2</f>
        <v>10.28</v>
      </c>
      <c r="O213" s="299">
        <f>(M214-M213)*100/N213</f>
        <v>0.59338521400778199</v>
      </c>
    </row>
    <row r="214" spans="1:15" hidden="1">
      <c r="C214" s="299"/>
      <c r="D214" s="101">
        <v>10.0006</v>
      </c>
      <c r="E214" s="101">
        <v>1.0249999999999999</v>
      </c>
      <c r="H214" s="101">
        <v>19.440000000000001</v>
      </c>
      <c r="I214" s="101">
        <v>80.7</v>
      </c>
      <c r="J214" s="101">
        <f t="shared" si="32"/>
        <v>5.0003000000000002</v>
      </c>
      <c r="K214" s="101">
        <f t="shared" si="33"/>
        <v>0.78445106424</v>
      </c>
      <c r="L214" s="101">
        <v>0.97799999999999998</v>
      </c>
      <c r="M214" s="102">
        <f t="shared" si="34"/>
        <v>10.313000000000001</v>
      </c>
      <c r="N214" s="290"/>
      <c r="O214" s="299"/>
    </row>
    <row r="215" spans="1:15" hidden="1">
      <c r="C215" s="299" t="s">
        <v>1216</v>
      </c>
      <c r="D215" s="101">
        <v>10.004200000000001</v>
      </c>
      <c r="E215" s="101">
        <v>1.0249999999999999</v>
      </c>
      <c r="H215" s="101">
        <v>10.29</v>
      </c>
      <c r="I215" s="101">
        <v>70.099999999999994</v>
      </c>
      <c r="J215" s="101">
        <f t="shared" si="32"/>
        <v>5.0021000000000004</v>
      </c>
      <c r="K215" s="101">
        <f t="shared" si="33"/>
        <v>0.36081597909000002</v>
      </c>
      <c r="L215" s="101">
        <v>0.99199999999999999</v>
      </c>
      <c r="M215" s="102">
        <f t="shared" si="34"/>
        <v>19.754999999999999</v>
      </c>
      <c r="N215" s="290">
        <f>(M216+M215)/2</f>
        <v>19.77</v>
      </c>
      <c r="O215" s="299">
        <f>(M216-M215)*100/N215</f>
        <v>0.121396054628229</v>
      </c>
    </row>
    <row r="216" spans="1:15" hidden="1">
      <c r="C216" s="299"/>
      <c r="D216" s="101">
        <v>10.0015</v>
      </c>
      <c r="E216" s="101">
        <v>1.0249999999999999</v>
      </c>
      <c r="H216" s="101">
        <v>10.28</v>
      </c>
      <c r="I216" s="101">
        <v>70.099999999999994</v>
      </c>
      <c r="J216" s="101">
        <f t="shared" si="32"/>
        <v>5.00075</v>
      </c>
      <c r="K216" s="101">
        <f t="shared" si="33"/>
        <v>0.36036804709999998</v>
      </c>
      <c r="L216" s="101">
        <v>0.99199999999999999</v>
      </c>
      <c r="M216" s="102">
        <f t="shared" si="34"/>
        <v>19.779</v>
      </c>
      <c r="N216" s="290"/>
      <c r="O216" s="299"/>
    </row>
    <row r="217" spans="1:15" hidden="1">
      <c r="C217" s="299" t="s">
        <v>1217</v>
      </c>
      <c r="D217" s="101">
        <v>10.0039</v>
      </c>
      <c r="E217" s="101">
        <v>1.0249999999999999</v>
      </c>
      <c r="H217" s="101">
        <v>13.39</v>
      </c>
      <c r="I217" s="101">
        <v>68.8</v>
      </c>
      <c r="J217" s="101">
        <f t="shared" si="32"/>
        <v>5.0019499999999999</v>
      </c>
      <c r="K217" s="101">
        <f t="shared" si="33"/>
        <v>0.46079564024000003</v>
      </c>
      <c r="L217" s="101">
        <v>0.98599999999999999</v>
      </c>
      <c r="M217" s="102">
        <f t="shared" si="34"/>
        <v>15.09</v>
      </c>
      <c r="N217" s="290">
        <f>(M218+M217)/2</f>
        <v>15.07</v>
      </c>
      <c r="O217" s="299">
        <f>(M218-M217)*100/N217</f>
        <v>-0.21234240212342401</v>
      </c>
    </row>
    <row r="218" spans="1:15" hidden="1">
      <c r="C218" s="299"/>
      <c r="D218" s="101">
        <v>10.002800000000001</v>
      </c>
      <c r="E218" s="101">
        <v>1.0249999999999999</v>
      </c>
      <c r="H218" s="101">
        <v>13.42</v>
      </c>
      <c r="I218" s="101">
        <v>68.8</v>
      </c>
      <c r="J218" s="101">
        <f t="shared" si="32"/>
        <v>5.0014000000000003</v>
      </c>
      <c r="K218" s="101">
        <f t="shared" si="33"/>
        <v>0.46177726143999998</v>
      </c>
      <c r="L218" s="101">
        <v>0.98599999999999999</v>
      </c>
      <c r="M218" s="102">
        <f t="shared" si="34"/>
        <v>15.058</v>
      </c>
      <c r="N218" s="290"/>
      <c r="O218" s="299"/>
    </row>
    <row r="219" spans="1:15" hidden="1">
      <c r="C219" s="299" t="s">
        <v>1218</v>
      </c>
      <c r="D219" s="101">
        <v>10.003299999999999</v>
      </c>
      <c r="E219" s="101">
        <v>1.0249999999999999</v>
      </c>
      <c r="H219" s="101">
        <v>13.19</v>
      </c>
      <c r="I219" s="101">
        <v>71.8</v>
      </c>
      <c r="J219" s="101">
        <f t="shared" si="32"/>
        <v>5.0016499999999997</v>
      </c>
      <c r="K219" s="101">
        <f t="shared" si="33"/>
        <v>0.47367726192999998</v>
      </c>
      <c r="L219" s="101">
        <v>0.98599999999999999</v>
      </c>
      <c r="M219" s="102">
        <f t="shared" si="34"/>
        <v>15.319000000000001</v>
      </c>
      <c r="N219" s="290">
        <f>(M220+M219)/2</f>
        <v>15.32</v>
      </c>
      <c r="O219" s="299">
        <f>(M220-M219)*100/N219</f>
        <v>-3.9164490861620299E-2</v>
      </c>
    </row>
    <row r="220" spans="1:15" hidden="1">
      <c r="C220" s="299"/>
      <c r="D220" s="101">
        <v>10.0002</v>
      </c>
      <c r="E220" s="101">
        <v>1.0249999999999999</v>
      </c>
      <c r="H220" s="101">
        <v>13.2</v>
      </c>
      <c r="I220" s="101">
        <v>71.8</v>
      </c>
      <c r="J220" s="101">
        <f t="shared" si="32"/>
        <v>5.0000999999999998</v>
      </c>
      <c r="K220" s="101">
        <f t="shared" si="33"/>
        <v>0.4738894776</v>
      </c>
      <c r="L220" s="101">
        <v>0.98599999999999999</v>
      </c>
      <c r="M220" s="102">
        <f t="shared" si="34"/>
        <v>15.313000000000001</v>
      </c>
      <c r="N220" s="290"/>
      <c r="O220" s="299"/>
    </row>
    <row r="221" spans="1:15" hidden="1">
      <c r="A221" s="101">
        <v>9.1300000000000008</v>
      </c>
      <c r="C221" s="299" t="s">
        <v>1341</v>
      </c>
      <c r="D221" s="101">
        <v>10.0032</v>
      </c>
      <c r="E221" s="101">
        <v>1.0249999999999999</v>
      </c>
      <c r="H221" s="101">
        <v>14.65</v>
      </c>
      <c r="I221" s="101">
        <v>77.2</v>
      </c>
      <c r="J221" s="101">
        <f t="shared" si="32"/>
        <v>5.0015999999999998</v>
      </c>
      <c r="K221" s="101">
        <f t="shared" ref="K221:K228" si="35">J221*I221*H221/10000</f>
        <v>0.56567095680000001</v>
      </c>
      <c r="L221" s="101">
        <v>0.98399999999999999</v>
      </c>
      <c r="M221" s="102">
        <f t="shared" ref="M221:M228" si="36">1000*L221*E221/(J221*H221)</f>
        <v>13.765000000000001</v>
      </c>
      <c r="N221" s="290">
        <f>(M222+M221)/2</f>
        <v>13.81</v>
      </c>
      <c r="O221" s="299">
        <f>(M222-M221)*100/N221</f>
        <v>0.69514844315713298</v>
      </c>
    </row>
    <row r="222" spans="1:15" hidden="1">
      <c r="C222" s="299"/>
      <c r="D222" s="101">
        <v>10.0021</v>
      </c>
      <c r="E222" s="101">
        <v>1.0249999999999999</v>
      </c>
      <c r="H222" s="101">
        <v>14.55</v>
      </c>
      <c r="I222" s="101">
        <v>77.2</v>
      </c>
      <c r="J222" s="101">
        <f t="shared" si="32"/>
        <v>5.0010500000000002</v>
      </c>
      <c r="K222" s="101">
        <f t="shared" si="35"/>
        <v>0.56174794230000002</v>
      </c>
      <c r="L222" s="101">
        <v>0.98399999999999999</v>
      </c>
      <c r="M222" s="102">
        <f t="shared" si="36"/>
        <v>13.861000000000001</v>
      </c>
      <c r="N222" s="290"/>
      <c r="O222" s="299"/>
    </row>
    <row r="223" spans="1:15" hidden="1">
      <c r="C223" s="299" t="s">
        <v>1342</v>
      </c>
      <c r="D223" s="101">
        <v>10.0015</v>
      </c>
      <c r="E223" s="101">
        <v>1.0249999999999999</v>
      </c>
      <c r="H223" s="101">
        <v>15.02</v>
      </c>
      <c r="I223" s="101">
        <v>72.5</v>
      </c>
      <c r="J223" s="101">
        <f t="shared" si="32"/>
        <v>5.00075</v>
      </c>
      <c r="K223" s="101">
        <f t="shared" si="35"/>
        <v>0.54455667124999996</v>
      </c>
      <c r="L223" s="101">
        <v>0.98599999999999999</v>
      </c>
      <c r="M223" s="102">
        <f t="shared" si="36"/>
        <v>13.455</v>
      </c>
      <c r="N223" s="290">
        <f>(M224+M223)/2</f>
        <v>13.48</v>
      </c>
      <c r="O223" s="299">
        <f>(M224-M223)*100/N223</f>
        <v>0.32640949554896498</v>
      </c>
    </row>
    <row r="224" spans="1:15" hidden="1">
      <c r="C224" s="299"/>
      <c r="D224" s="101">
        <v>10.002599999999999</v>
      </c>
      <c r="E224" s="101">
        <v>1.0249999999999999</v>
      </c>
      <c r="H224" s="101">
        <v>14.97</v>
      </c>
      <c r="I224" s="101">
        <v>72.5</v>
      </c>
      <c r="J224" s="101">
        <f t="shared" si="32"/>
        <v>5.0012999999999996</v>
      </c>
      <c r="K224" s="101">
        <f t="shared" si="35"/>
        <v>0.54280359224999997</v>
      </c>
      <c r="L224" s="101">
        <v>0.98599999999999999</v>
      </c>
      <c r="M224" s="102">
        <f t="shared" si="36"/>
        <v>13.499000000000001</v>
      </c>
      <c r="N224" s="290"/>
      <c r="O224" s="299"/>
    </row>
    <row r="225" spans="1:15" hidden="1">
      <c r="C225" s="299" t="s">
        <v>1343</v>
      </c>
      <c r="D225" s="101">
        <v>10.004899999999999</v>
      </c>
      <c r="E225" s="101">
        <v>1.0249999999999999</v>
      </c>
      <c r="H225" s="101">
        <v>14.11</v>
      </c>
      <c r="I225" s="101">
        <v>73.3</v>
      </c>
      <c r="J225" s="101">
        <f t="shared" si="32"/>
        <v>5.0024499999999996</v>
      </c>
      <c r="K225" s="101">
        <f t="shared" si="35"/>
        <v>0.51738489443500002</v>
      </c>
      <c r="L225" s="101">
        <v>0.98599999999999999</v>
      </c>
      <c r="M225" s="102">
        <f t="shared" si="36"/>
        <v>14.318</v>
      </c>
      <c r="N225" s="290">
        <f>(M226+M225)/2</f>
        <v>14.3</v>
      </c>
      <c r="O225" s="299">
        <f>(M226-M225)*100/N225</f>
        <v>-0.321678321678317</v>
      </c>
    </row>
    <row r="226" spans="1:15" hidden="1">
      <c r="C226" s="299"/>
      <c r="D226" s="101">
        <v>10.008900000000001</v>
      </c>
      <c r="E226" s="101">
        <v>1.0249999999999999</v>
      </c>
      <c r="H226" s="101">
        <v>14.15</v>
      </c>
      <c r="I226" s="101">
        <v>73.3</v>
      </c>
      <c r="J226" s="101">
        <f t="shared" si="32"/>
        <v>5.0044500000000003</v>
      </c>
      <c r="K226" s="101">
        <f t="shared" si="35"/>
        <v>0.519059051775</v>
      </c>
      <c r="L226" s="101">
        <v>0.98599999999999999</v>
      </c>
      <c r="M226" s="102">
        <f t="shared" si="36"/>
        <v>14.272</v>
      </c>
      <c r="N226" s="290"/>
      <c r="O226" s="299"/>
    </row>
    <row r="227" spans="1:15" hidden="1">
      <c r="C227" s="299" t="s">
        <v>1344</v>
      </c>
      <c r="D227" s="101">
        <v>10.0052</v>
      </c>
      <c r="E227" s="101">
        <v>1.0249999999999999</v>
      </c>
      <c r="H227" s="101">
        <v>12.68</v>
      </c>
      <c r="I227" s="101">
        <v>72.5</v>
      </c>
      <c r="J227" s="101">
        <f t="shared" si="32"/>
        <v>5.0026000000000002</v>
      </c>
      <c r="K227" s="101">
        <f t="shared" si="35"/>
        <v>0.45988901799999998</v>
      </c>
      <c r="L227" s="101">
        <v>0.98599999999999999</v>
      </c>
      <c r="M227" s="102">
        <f t="shared" si="36"/>
        <v>15.933</v>
      </c>
      <c r="N227" s="290">
        <f>(M228+M227)/2</f>
        <v>15.87</v>
      </c>
      <c r="O227" s="299">
        <f>(M228-M227)*100/N227</f>
        <v>-0.838059231253933</v>
      </c>
    </row>
    <row r="228" spans="1:15" hidden="1">
      <c r="C228" s="299"/>
      <c r="D228" s="101">
        <v>10.0022</v>
      </c>
      <c r="E228" s="101">
        <v>1.0249999999999999</v>
      </c>
      <c r="H228" s="101">
        <v>12.79</v>
      </c>
      <c r="I228" s="101">
        <v>72.5</v>
      </c>
      <c r="J228" s="101">
        <f t="shared" si="32"/>
        <v>5.0011000000000001</v>
      </c>
      <c r="K228" s="101">
        <f t="shared" si="35"/>
        <v>0.46373950024999999</v>
      </c>
      <c r="L228" s="101">
        <v>0.98599999999999999</v>
      </c>
      <c r="M228" s="102">
        <f t="shared" si="36"/>
        <v>15.8</v>
      </c>
      <c r="N228" s="290"/>
      <c r="O228" s="299"/>
    </row>
    <row r="229" spans="1:15" hidden="1">
      <c r="A229" s="101">
        <v>9.15</v>
      </c>
      <c r="C229" s="299" t="s">
        <v>1219</v>
      </c>
      <c r="D229" s="101">
        <v>15.001300000000001</v>
      </c>
      <c r="E229" s="101">
        <v>1.0249999999999999</v>
      </c>
      <c r="H229" s="101">
        <v>24.25</v>
      </c>
      <c r="I229" s="101">
        <v>90.3</v>
      </c>
      <c r="J229" s="101">
        <f t="shared" ref="J229:J234" si="37">D229/200*100</f>
        <v>7.5006500000000003</v>
      </c>
      <c r="K229" s="101">
        <f t="shared" ref="K229:K234" si="38">J229*I229*H229/10000</f>
        <v>1.6424735853750001</v>
      </c>
      <c r="L229" s="101">
        <v>0.95699999999999996</v>
      </c>
      <c r="M229" s="102">
        <f t="shared" ref="M229:M244" si="39">1000*L229*E229/(J229*H229)</f>
        <v>5.3929999999999998</v>
      </c>
      <c r="N229" s="290">
        <f>(M230+M229)/2</f>
        <v>5.41</v>
      </c>
      <c r="O229" s="299">
        <f>(M230-M229)*100/N229</f>
        <v>0.49907578558225801</v>
      </c>
    </row>
    <row r="230" spans="1:15" hidden="1">
      <c r="C230" s="299"/>
      <c r="D230" s="101">
        <v>15.002000000000001</v>
      </c>
      <c r="E230" s="101">
        <v>1.0249999999999999</v>
      </c>
      <c r="H230" s="101">
        <v>24.13</v>
      </c>
      <c r="I230" s="101">
        <v>90.3</v>
      </c>
      <c r="J230" s="101">
        <f t="shared" si="37"/>
        <v>7.5010000000000003</v>
      </c>
      <c r="K230" s="101">
        <f t="shared" si="38"/>
        <v>1.6344221439</v>
      </c>
      <c r="L230" s="101">
        <v>0.95699999999999996</v>
      </c>
      <c r="M230" s="102">
        <f t="shared" si="39"/>
        <v>5.42</v>
      </c>
      <c r="N230" s="290"/>
      <c r="O230" s="299"/>
    </row>
    <row r="231" spans="1:15" hidden="1">
      <c r="C231" s="299" t="s">
        <v>1220</v>
      </c>
      <c r="D231" s="101">
        <v>10.0025</v>
      </c>
      <c r="E231" s="101">
        <v>1.0249999999999999</v>
      </c>
      <c r="H231" s="101">
        <v>14.33</v>
      </c>
      <c r="I231" s="101">
        <v>76</v>
      </c>
      <c r="J231" s="101">
        <f t="shared" si="37"/>
        <v>5.0012499999999998</v>
      </c>
      <c r="K231" s="101">
        <f t="shared" si="38"/>
        <v>0.54467613500000001</v>
      </c>
      <c r="L231" s="101">
        <v>0.98599999999999999</v>
      </c>
      <c r="M231" s="102">
        <f t="shared" si="39"/>
        <v>14.102</v>
      </c>
      <c r="N231" s="290">
        <f>(M232+M231)/2</f>
        <v>14.09</v>
      </c>
      <c r="O231" s="299">
        <f>(M232-M231)*100/N231</f>
        <v>-0.134847409510292</v>
      </c>
    </row>
    <row r="232" spans="1:15" hidden="1">
      <c r="C232" s="299"/>
      <c r="D232" s="101">
        <v>10.0021</v>
      </c>
      <c r="E232" s="101">
        <v>1.0249999999999999</v>
      </c>
      <c r="H232" s="101">
        <v>14.35</v>
      </c>
      <c r="I232" s="101">
        <v>76</v>
      </c>
      <c r="J232" s="101">
        <f t="shared" si="37"/>
        <v>5.0010500000000002</v>
      </c>
      <c r="K232" s="101">
        <f t="shared" si="38"/>
        <v>0.54541451299999999</v>
      </c>
      <c r="L232" s="101">
        <v>0.98599999999999999</v>
      </c>
      <c r="M232" s="102">
        <f t="shared" si="39"/>
        <v>14.083</v>
      </c>
      <c r="N232" s="290"/>
      <c r="O232" s="299"/>
    </row>
    <row r="233" spans="1:15" hidden="1">
      <c r="C233" s="299" t="s">
        <v>1345</v>
      </c>
      <c r="D233" s="101">
        <v>10.006600000000001</v>
      </c>
      <c r="E233" s="101">
        <v>1.0249999999999999</v>
      </c>
      <c r="H233" s="101">
        <v>13.22</v>
      </c>
      <c r="I233" s="101">
        <v>73.7</v>
      </c>
      <c r="J233" s="101">
        <f t="shared" si="37"/>
        <v>5.0033000000000003</v>
      </c>
      <c r="K233" s="101">
        <f t="shared" si="38"/>
        <v>0.48747852361999999</v>
      </c>
      <c r="L233" s="101">
        <v>0.98599999999999999</v>
      </c>
      <c r="M233" s="102">
        <f t="shared" si="39"/>
        <v>15.28</v>
      </c>
      <c r="N233" s="290">
        <f t="shared" ref="N233:N239" si="40">(M234+M233)/2</f>
        <v>15.26</v>
      </c>
      <c r="O233" s="299">
        <f>(M234-M233)*100/N233</f>
        <v>-0.216251638269983</v>
      </c>
    </row>
    <row r="234" spans="1:15" hidden="1">
      <c r="C234" s="299"/>
      <c r="D234" s="101">
        <v>10.0053</v>
      </c>
      <c r="E234" s="101">
        <v>1.0249999999999999</v>
      </c>
      <c r="H234" s="101">
        <v>13.25</v>
      </c>
      <c r="I234" s="101">
        <v>73.7</v>
      </c>
      <c r="J234" s="101">
        <f t="shared" si="37"/>
        <v>5.00265</v>
      </c>
      <c r="K234" s="101">
        <f t="shared" si="38"/>
        <v>0.48852127912499999</v>
      </c>
      <c r="L234" s="101">
        <v>0.98599999999999999</v>
      </c>
      <c r="M234" s="102">
        <f t="shared" si="39"/>
        <v>15.247</v>
      </c>
      <c r="N234" s="290"/>
      <c r="O234" s="299"/>
    </row>
    <row r="235" spans="1:15" hidden="1">
      <c r="C235" s="299" t="s">
        <v>1222</v>
      </c>
      <c r="D235" s="101">
        <v>5.0021000000000004</v>
      </c>
      <c r="E235" s="101">
        <v>1.0249999999999999</v>
      </c>
      <c r="H235" s="101">
        <v>4.9000000000000004</v>
      </c>
      <c r="I235" s="101">
        <v>0.95099999999999996</v>
      </c>
      <c r="J235" s="101">
        <f t="shared" ref="J235:J244" si="41">D235/200*100</f>
        <v>2.5010500000000002</v>
      </c>
      <c r="K235" s="101">
        <f t="shared" ref="K235:K243" si="42">J235*I235*H235/10000</f>
        <v>1.1654642895000001E-3</v>
      </c>
      <c r="L235" s="101">
        <v>1</v>
      </c>
      <c r="M235" s="102">
        <f t="shared" si="39"/>
        <v>83.638000000000005</v>
      </c>
      <c r="N235" s="290">
        <f t="shared" si="40"/>
        <v>83.71</v>
      </c>
      <c r="O235" s="299">
        <f>(M236-M235)*100/N235</f>
        <v>0.17680086011228799</v>
      </c>
    </row>
    <row r="236" spans="1:15" hidden="1">
      <c r="C236" s="299"/>
      <c r="D236" s="101">
        <v>5.0034999999999998</v>
      </c>
      <c r="E236" s="101">
        <v>1.0249999999999999</v>
      </c>
      <c r="H236" s="101">
        <v>4.8899999999999997</v>
      </c>
      <c r="I236" s="101">
        <v>0.95099999999999996</v>
      </c>
      <c r="J236" s="101">
        <f t="shared" si="41"/>
        <v>2.5017499999999999</v>
      </c>
      <c r="K236" s="101">
        <f t="shared" si="42"/>
        <v>1.16341131825E-3</v>
      </c>
      <c r="L236" s="101">
        <v>1</v>
      </c>
      <c r="M236" s="102">
        <f t="shared" si="39"/>
        <v>83.786000000000001</v>
      </c>
      <c r="N236" s="290"/>
      <c r="O236" s="299"/>
    </row>
    <row r="237" spans="1:15" hidden="1">
      <c r="C237" s="299" t="s">
        <v>1223</v>
      </c>
      <c r="D237" s="101">
        <v>5.0026000000000002</v>
      </c>
      <c r="E237" s="101">
        <v>1.0249999999999999</v>
      </c>
      <c r="H237" s="101">
        <v>5.08</v>
      </c>
      <c r="I237" s="101">
        <v>1.87</v>
      </c>
      <c r="J237" s="101">
        <f t="shared" si="41"/>
        <v>2.5013000000000001</v>
      </c>
      <c r="K237" s="101">
        <f t="shared" si="42"/>
        <v>2.3761349479999999E-3</v>
      </c>
      <c r="L237" s="101">
        <v>1</v>
      </c>
      <c r="M237" s="102">
        <f t="shared" si="39"/>
        <v>80.667000000000002</v>
      </c>
      <c r="N237" s="290">
        <f t="shared" si="40"/>
        <v>80.84</v>
      </c>
      <c r="O237" s="299">
        <f>(M238-M237)*100/N237</f>
        <v>0.41810984661058098</v>
      </c>
    </row>
    <row r="238" spans="1:15" hidden="1">
      <c r="C238" s="299"/>
      <c r="D238" s="101">
        <v>5.0014000000000003</v>
      </c>
      <c r="E238" s="101">
        <v>1.0249999999999999</v>
      </c>
      <c r="H238" s="101">
        <v>5.0599999999999996</v>
      </c>
      <c r="I238" s="101">
        <v>1.87</v>
      </c>
      <c r="J238" s="101">
        <f t="shared" si="41"/>
        <v>2.5007000000000001</v>
      </c>
      <c r="K238" s="101">
        <f t="shared" si="42"/>
        <v>2.3662123539999998E-3</v>
      </c>
      <c r="L238" s="101">
        <v>1</v>
      </c>
      <c r="M238" s="102">
        <f t="shared" si="39"/>
        <v>81.004999999999995</v>
      </c>
      <c r="N238" s="290"/>
      <c r="O238" s="299"/>
    </row>
    <row r="239" spans="1:15" hidden="1">
      <c r="A239" s="101">
        <v>9.19</v>
      </c>
      <c r="C239" s="299" t="s">
        <v>1224</v>
      </c>
      <c r="D239" s="101">
        <v>10.0036</v>
      </c>
      <c r="E239" s="101">
        <v>1.0249999999999999</v>
      </c>
      <c r="J239" s="101">
        <f t="shared" si="41"/>
        <v>5.0018000000000002</v>
      </c>
      <c r="K239" s="101">
        <f t="shared" si="42"/>
        <v>0</v>
      </c>
      <c r="L239" s="101">
        <v>1</v>
      </c>
      <c r="M239" s="102" t="e">
        <f t="shared" si="39"/>
        <v>#DIV/0!</v>
      </c>
      <c r="N239" s="290" t="e">
        <f t="shared" si="40"/>
        <v>#DIV/0!</v>
      </c>
      <c r="O239" s="299" t="e">
        <f>(M240-M239)*100/N239</f>
        <v>#DIV/0!</v>
      </c>
    </row>
    <row r="240" spans="1:15" hidden="1">
      <c r="C240" s="299"/>
      <c r="D240" s="101">
        <v>10.0025</v>
      </c>
      <c r="E240" s="101">
        <v>1.0249999999999999</v>
      </c>
      <c r="J240" s="101">
        <f t="shared" si="41"/>
        <v>5.0012499999999998</v>
      </c>
      <c r="K240" s="101">
        <f t="shared" si="42"/>
        <v>0</v>
      </c>
      <c r="L240" s="101">
        <v>1</v>
      </c>
      <c r="M240" s="102" t="e">
        <f t="shared" si="39"/>
        <v>#DIV/0!</v>
      </c>
      <c r="N240" s="290"/>
      <c r="O240" s="299"/>
    </row>
    <row r="241" spans="1:17" hidden="1">
      <c r="A241" s="101">
        <v>9.27</v>
      </c>
      <c r="C241" s="299" t="s">
        <v>444</v>
      </c>
      <c r="D241" s="101">
        <v>20.001300000000001</v>
      </c>
      <c r="E241" s="101">
        <v>1.0249999999999999</v>
      </c>
      <c r="H241" s="101">
        <v>27.35</v>
      </c>
      <c r="I241" s="101">
        <v>96</v>
      </c>
      <c r="J241" s="101">
        <f t="shared" si="41"/>
        <v>10.00065</v>
      </c>
      <c r="K241" s="101">
        <f t="shared" si="42"/>
        <v>2.625770664</v>
      </c>
      <c r="L241" s="101">
        <v>0.93600000000000005</v>
      </c>
      <c r="M241" s="102">
        <f t="shared" si="39"/>
        <v>3.508</v>
      </c>
      <c r="N241" s="290">
        <f>(M242+M241)/2</f>
        <v>3.5</v>
      </c>
      <c r="O241" s="299">
        <f>(M242-M241)*100/N241</f>
        <v>-0.20000000000000301</v>
      </c>
    </row>
    <row r="242" spans="1:17" hidden="1">
      <c r="C242" s="299"/>
      <c r="D242" s="101">
        <v>20.0044</v>
      </c>
      <c r="E242" s="101">
        <v>1.0249999999999999</v>
      </c>
      <c r="H242" s="101">
        <v>27.4</v>
      </c>
      <c r="I242" s="101">
        <v>96</v>
      </c>
      <c r="J242" s="101">
        <f t="shared" si="41"/>
        <v>10.0022</v>
      </c>
      <c r="K242" s="101">
        <f t="shared" si="42"/>
        <v>2.6309786879999999</v>
      </c>
      <c r="L242" s="101">
        <v>0.93600000000000005</v>
      </c>
      <c r="M242" s="102">
        <f t="shared" si="39"/>
        <v>3.5009999999999999</v>
      </c>
      <c r="N242" s="290"/>
      <c r="O242" s="299"/>
    </row>
    <row r="243" spans="1:17" hidden="1">
      <c r="A243" s="101">
        <v>10.8</v>
      </c>
      <c r="C243" s="299" t="s">
        <v>1225</v>
      </c>
      <c r="D243" s="101">
        <v>15.0023</v>
      </c>
      <c r="E243" s="101">
        <v>1.0249999999999999</v>
      </c>
      <c r="H243" s="101">
        <v>23.25</v>
      </c>
      <c r="I243" s="101">
        <v>88.3</v>
      </c>
      <c r="J243" s="101">
        <f t="shared" si="41"/>
        <v>7.50115</v>
      </c>
      <c r="K243" s="101">
        <f t="shared" si="42"/>
        <v>1.539967342125</v>
      </c>
      <c r="L243" s="101">
        <v>0.96</v>
      </c>
      <c r="M243" s="102">
        <f t="shared" si="39"/>
        <v>5.6420000000000003</v>
      </c>
      <c r="N243" s="290">
        <f>(M244+M243)/2</f>
        <v>5.63</v>
      </c>
      <c r="O243" s="299">
        <f>(M244-M243)*100/N243</f>
        <v>-0.33747779751332402</v>
      </c>
    </row>
    <row r="244" spans="1:17" hidden="1">
      <c r="C244" s="299"/>
      <c r="D244" s="101">
        <v>15.0016</v>
      </c>
      <c r="E244" s="101">
        <v>1.0249999999999999</v>
      </c>
      <c r="H244" s="101">
        <v>23.33</v>
      </c>
      <c r="I244" s="101">
        <v>88.3</v>
      </c>
      <c r="J244" s="101">
        <f t="shared" si="41"/>
        <v>7.5007999999999999</v>
      </c>
      <c r="K244" s="101">
        <f>J244*I243*H244/10000</f>
        <v>1.5451940531199999</v>
      </c>
      <c r="L244" s="101">
        <v>0.96</v>
      </c>
      <c r="M244" s="102">
        <f t="shared" si="39"/>
        <v>5.6230000000000002</v>
      </c>
      <c r="N244" s="290"/>
      <c r="O244" s="299"/>
    </row>
    <row r="245" spans="1:17" hidden="1">
      <c r="A245" s="101">
        <v>10.25</v>
      </c>
      <c r="C245" s="299" t="s">
        <v>1226</v>
      </c>
      <c r="D245" s="101">
        <v>10.0025</v>
      </c>
      <c r="E245" s="101">
        <v>1.0249999999999999</v>
      </c>
      <c r="H245" s="101">
        <v>14.5</v>
      </c>
      <c r="I245" s="101">
        <v>78.7</v>
      </c>
      <c r="J245" s="101">
        <f t="shared" ref="J245:J254" si="43">D245/200*100</f>
        <v>5.0012499999999998</v>
      </c>
      <c r="K245" s="101">
        <f t="shared" ref="K245:K247" si="44">J245*I245*H245/10000</f>
        <v>0.57071764375</v>
      </c>
      <c r="L245" s="101">
        <v>0.98399999999999999</v>
      </c>
      <c r="M245" s="102">
        <f t="shared" ref="M245:M254" si="45">1000*L245*E245/(J245*H245)</f>
        <v>13.907999999999999</v>
      </c>
      <c r="N245" s="290">
        <f>(M246+M245)/2</f>
        <v>13.72</v>
      </c>
      <c r="O245" s="299">
        <f>(M246-M245)*100/N245</f>
        <v>-2.72594752186588</v>
      </c>
    </row>
    <row r="246" spans="1:17" hidden="1">
      <c r="C246" s="299"/>
      <c r="D246" s="101">
        <v>10.003399999999999</v>
      </c>
      <c r="E246" s="101">
        <v>1.0249999999999999</v>
      </c>
      <c r="H246" s="101">
        <v>14.9</v>
      </c>
      <c r="I246" s="101">
        <v>78.7</v>
      </c>
      <c r="J246" s="101">
        <f t="shared" si="43"/>
        <v>5.0016999999999996</v>
      </c>
      <c r="K246" s="101">
        <f>J246*I245*H246/10000</f>
        <v>0.58651434710000006</v>
      </c>
      <c r="L246" s="101">
        <v>0.98399999999999999</v>
      </c>
      <c r="M246" s="102">
        <f t="shared" si="45"/>
        <v>13.534000000000001</v>
      </c>
      <c r="N246" s="290"/>
      <c r="O246" s="299"/>
    </row>
    <row r="247" spans="1:17" hidden="1">
      <c r="A247" s="101">
        <v>11.18</v>
      </c>
      <c r="C247" s="299" t="s">
        <v>1227</v>
      </c>
      <c r="D247" s="101">
        <v>20.0032</v>
      </c>
      <c r="E247" s="101">
        <v>1.0249999999999999</v>
      </c>
      <c r="H247" s="101">
        <v>32</v>
      </c>
      <c r="I247" s="101">
        <v>94.3</v>
      </c>
      <c r="J247" s="101">
        <f t="shared" si="43"/>
        <v>10.0016</v>
      </c>
      <c r="K247" s="101">
        <f t="shared" si="44"/>
        <v>3.0180828160000002</v>
      </c>
      <c r="L247" s="101">
        <v>0.92900000000000005</v>
      </c>
      <c r="M247" s="102">
        <f t="shared" si="45"/>
        <v>2.9750000000000001</v>
      </c>
      <c r="N247" s="290">
        <f>(M248+M247)/2</f>
        <v>2.97</v>
      </c>
      <c r="O247" s="299">
        <f>(M248-M247)*100/N247</f>
        <v>-0.168350168350165</v>
      </c>
    </row>
    <row r="248" spans="1:17" hidden="1">
      <c r="C248" s="299"/>
      <c r="D248" s="101">
        <v>20.008900000000001</v>
      </c>
      <c r="E248" s="101">
        <v>1.0249999999999999</v>
      </c>
      <c r="H248" s="101">
        <v>32.049999999999997</v>
      </c>
      <c r="I248" s="101">
        <v>94.3</v>
      </c>
      <c r="J248" s="101">
        <f t="shared" si="43"/>
        <v>10.00445</v>
      </c>
      <c r="K248" s="101">
        <f>J248*I247*H248/10000</f>
        <v>3.023659930175</v>
      </c>
      <c r="L248" s="101">
        <v>0.92900000000000005</v>
      </c>
      <c r="M248" s="102">
        <f t="shared" si="45"/>
        <v>2.97</v>
      </c>
      <c r="N248" s="290"/>
      <c r="O248" s="299"/>
    </row>
    <row r="249" spans="1:17" hidden="1">
      <c r="A249" s="101">
        <v>12.18</v>
      </c>
      <c r="C249" s="299" t="s">
        <v>989</v>
      </c>
      <c r="D249" s="101">
        <v>5.0011999999999999</v>
      </c>
      <c r="E249" s="101">
        <v>1.0249999999999999</v>
      </c>
      <c r="H249" s="101">
        <v>18.22</v>
      </c>
      <c r="I249" s="101">
        <v>73</v>
      </c>
      <c r="J249" s="101">
        <f t="shared" si="43"/>
        <v>2.5005999999999999</v>
      </c>
      <c r="K249" s="101">
        <f>J249*I249*H249/10000</f>
        <v>0.33259480359999999</v>
      </c>
      <c r="L249" s="101">
        <v>0.99199999999999999</v>
      </c>
      <c r="M249" s="102">
        <f t="shared" si="45"/>
        <v>22.317</v>
      </c>
      <c r="N249" s="290">
        <f>(M250+M249)/2</f>
        <v>22.29</v>
      </c>
      <c r="O249" s="299">
        <f>(M250-M249)*100/N249</f>
        <v>-0.20637056976222201</v>
      </c>
    </row>
    <row r="250" spans="1:17" hidden="1">
      <c r="C250" s="299"/>
      <c r="D250" s="101">
        <v>5.0033000000000003</v>
      </c>
      <c r="E250" s="101">
        <v>1.0249999999999999</v>
      </c>
      <c r="H250" s="101">
        <v>18.25</v>
      </c>
      <c r="I250" s="101">
        <v>73</v>
      </c>
      <c r="J250" s="101">
        <f t="shared" si="43"/>
        <v>2.5016500000000002</v>
      </c>
      <c r="K250" s="101">
        <f t="shared" ref="K250" si="46">J250*I249*H250/10000</f>
        <v>0.33328232125000001</v>
      </c>
      <c r="L250" s="101">
        <v>0.99199999999999999</v>
      </c>
      <c r="M250" s="102">
        <f t="shared" si="45"/>
        <v>22.271000000000001</v>
      </c>
      <c r="N250" s="290"/>
      <c r="O250" s="299"/>
    </row>
    <row r="251" spans="1:17" hidden="1">
      <c r="C251" s="299" t="s">
        <v>444</v>
      </c>
      <c r="D251" s="101">
        <v>20.0001</v>
      </c>
      <c r="E251" s="101">
        <v>1.0249999999999999</v>
      </c>
      <c r="H251" s="101">
        <v>24</v>
      </c>
      <c r="I251" s="101">
        <v>86.8</v>
      </c>
      <c r="J251" s="101">
        <f t="shared" si="43"/>
        <v>10.00005</v>
      </c>
      <c r="K251" s="101">
        <f t="shared" ref="K251:K254" si="47">J251*I251*H251/10000</f>
        <v>2.083210416</v>
      </c>
      <c r="L251" s="101">
        <v>0.94399999999999995</v>
      </c>
      <c r="M251" s="102">
        <f t="shared" si="45"/>
        <v>4.032</v>
      </c>
      <c r="N251" s="290">
        <f>(M252+M251)/2</f>
        <v>4.03</v>
      </c>
      <c r="O251" s="299">
        <f>(M252-M251)*100/N251</f>
        <v>-2.4813895781646E-2</v>
      </c>
    </row>
    <row r="252" spans="1:17" hidden="1">
      <c r="C252" s="299"/>
      <c r="D252" s="101">
        <v>20.001300000000001</v>
      </c>
      <c r="E252" s="101">
        <v>1.0249999999999999</v>
      </c>
      <c r="H252" s="101">
        <v>24</v>
      </c>
      <c r="I252" s="101">
        <v>86.8</v>
      </c>
      <c r="J252" s="101">
        <f t="shared" si="43"/>
        <v>10.00065</v>
      </c>
      <c r="K252" s="101">
        <f t="shared" si="47"/>
        <v>2.0833354079999999</v>
      </c>
      <c r="L252" s="101">
        <v>0.94399999999999995</v>
      </c>
      <c r="M252" s="102">
        <f t="shared" si="45"/>
        <v>4.0309999999999997</v>
      </c>
      <c r="N252" s="290"/>
      <c r="O252" s="299"/>
    </row>
    <row r="253" spans="1:17" hidden="1">
      <c r="A253" s="101">
        <v>1.3</v>
      </c>
      <c r="C253" s="299" t="s">
        <v>1229</v>
      </c>
      <c r="D253" s="101">
        <v>40.004899999999999</v>
      </c>
      <c r="E253" s="101">
        <v>1.0249999999999999</v>
      </c>
      <c r="H253" s="101">
        <v>15.5</v>
      </c>
      <c r="I253" s="101">
        <v>95.1</v>
      </c>
      <c r="J253" s="101">
        <f t="shared" si="43"/>
        <v>20.00245</v>
      </c>
      <c r="K253" s="101">
        <f t="shared" si="47"/>
        <v>2.9484611422500002</v>
      </c>
      <c r="L253" s="101">
        <v>0.93100000000000005</v>
      </c>
      <c r="M253" s="102">
        <f t="shared" si="45"/>
        <v>3.0779999999999998</v>
      </c>
      <c r="N253" s="290">
        <f>(M254+M253)/2</f>
        <v>3.05</v>
      </c>
      <c r="O253" s="299">
        <f>(M254-M253)*100/N253</f>
        <v>-2.1311475409836098</v>
      </c>
    </row>
    <row r="254" spans="1:17" hidden="1">
      <c r="C254" s="299"/>
      <c r="D254" s="101">
        <v>40.001300000000001</v>
      </c>
      <c r="E254" s="101">
        <v>1.0249999999999999</v>
      </c>
      <c r="H254" s="101">
        <v>15.8</v>
      </c>
      <c r="I254" s="101">
        <v>95.1</v>
      </c>
      <c r="J254" s="101">
        <f t="shared" si="43"/>
        <v>20.00065</v>
      </c>
      <c r="K254" s="101">
        <f t="shared" si="47"/>
        <v>3.0052576677</v>
      </c>
      <c r="L254" s="101">
        <v>0.92900000000000005</v>
      </c>
      <c r="M254" s="102">
        <f t="shared" si="45"/>
        <v>3.0129999999999999</v>
      </c>
      <c r="N254" s="290"/>
      <c r="O254" s="299"/>
    </row>
    <row r="255" spans="1:17" hidden="1">
      <c r="A255" s="101">
        <v>1.31</v>
      </c>
      <c r="C255" s="299" t="s">
        <v>992</v>
      </c>
      <c r="D255" s="101">
        <v>80.002200000000002</v>
      </c>
      <c r="E255" s="101">
        <v>1.0249999999999999</v>
      </c>
      <c r="H255" s="101">
        <v>49.22</v>
      </c>
      <c r="I255" s="101">
        <v>96</v>
      </c>
      <c r="J255" s="101">
        <f t="shared" ref="J255:J286" si="48">D255/200*100</f>
        <v>40.001100000000001</v>
      </c>
      <c r="K255" s="101">
        <f t="shared" ref="K255:K286" si="49">J255*I255*H255/10000</f>
        <v>18.900999763200002</v>
      </c>
      <c r="L255" s="101">
        <v>0.78700000000000003</v>
      </c>
      <c r="M255" s="102">
        <f t="shared" ref="M255:M286" si="50">1000*L255*E255/(J255*H255)</f>
        <v>0.41</v>
      </c>
      <c r="N255" s="290">
        <f t="shared" ref="N255" si="51">(M256+M255)/2</f>
        <v>0.41</v>
      </c>
      <c r="O255" s="299">
        <f t="shared" ref="O255" si="52">(M256-M255)*100/N255</f>
        <v>0</v>
      </c>
      <c r="Q255" s="101">
        <v>0.22</v>
      </c>
    </row>
    <row r="256" spans="1:17" hidden="1">
      <c r="C256" s="299"/>
      <c r="D256" s="101">
        <v>80.001599999999996</v>
      </c>
      <c r="E256" s="101">
        <v>1.0249999999999999</v>
      </c>
      <c r="H256" s="101">
        <v>49.21</v>
      </c>
      <c r="I256" s="101">
        <v>96</v>
      </c>
      <c r="J256" s="101">
        <f t="shared" si="48"/>
        <v>40.000799999999998</v>
      </c>
      <c r="K256" s="101">
        <f t="shared" si="49"/>
        <v>18.897017932800001</v>
      </c>
      <c r="L256" s="101">
        <v>0.78700000000000003</v>
      </c>
      <c r="M256" s="102">
        <f t="shared" si="50"/>
        <v>0.41</v>
      </c>
      <c r="N256" s="290"/>
      <c r="O256" s="299"/>
    </row>
    <row r="257" spans="3:20" hidden="1">
      <c r="C257" s="299" t="s">
        <v>993</v>
      </c>
      <c r="D257" s="101">
        <v>80.000500000000002</v>
      </c>
      <c r="E257" s="101">
        <v>1.0249999999999999</v>
      </c>
      <c r="H257" s="101">
        <v>49.33</v>
      </c>
      <c r="I257" s="101">
        <v>96.9</v>
      </c>
      <c r="J257" s="101">
        <f t="shared" si="48"/>
        <v>40.000250000000001</v>
      </c>
      <c r="K257" s="101">
        <f t="shared" si="49"/>
        <v>19.120427501925001</v>
      </c>
      <c r="L257" s="101">
        <v>0.78500000000000003</v>
      </c>
      <c r="M257" s="102">
        <f t="shared" si="50"/>
        <v>0.40799999999999997</v>
      </c>
      <c r="N257" s="290">
        <f t="shared" ref="N257" si="53">(M258+M257)/2</f>
        <v>0.41</v>
      </c>
      <c r="O257" s="299">
        <f t="shared" ref="O257" si="54">(M258-M257)*100/N257</f>
        <v>0</v>
      </c>
      <c r="Q257" s="101">
        <v>0.22</v>
      </c>
      <c r="S257" s="111">
        <v>3.5</v>
      </c>
      <c r="T257" s="101">
        <v>0.92</v>
      </c>
    </row>
    <row r="258" spans="3:20" hidden="1">
      <c r="C258" s="299"/>
      <c r="D258" s="101">
        <v>80.003200000000007</v>
      </c>
      <c r="E258" s="101">
        <v>1.0249999999999999</v>
      </c>
      <c r="H258" s="101">
        <v>49.25</v>
      </c>
      <c r="I258" s="101">
        <v>96.9</v>
      </c>
      <c r="J258" s="101">
        <f t="shared" si="48"/>
        <v>40.001600000000003</v>
      </c>
      <c r="K258" s="101">
        <f t="shared" si="49"/>
        <v>19.090063571999998</v>
      </c>
      <c r="L258" s="101">
        <v>0.78500000000000003</v>
      </c>
      <c r="M258" s="102">
        <f t="shared" si="50"/>
        <v>0.40799999999999997</v>
      </c>
      <c r="N258" s="290"/>
      <c r="O258" s="299"/>
      <c r="S258" s="111">
        <v>3.6</v>
      </c>
      <c r="T258" s="101">
        <v>0.91900000000000004</v>
      </c>
    </row>
    <row r="259" spans="3:20" hidden="1">
      <c r="C259" s="299" t="s">
        <v>994</v>
      </c>
      <c r="D259" s="101">
        <v>80.001900000000006</v>
      </c>
      <c r="E259" s="101">
        <v>1.0249999999999999</v>
      </c>
      <c r="H259" s="101">
        <v>49.16</v>
      </c>
      <c r="I259" s="101">
        <v>96.7</v>
      </c>
      <c r="J259" s="101">
        <f t="shared" si="48"/>
        <v>40.000950000000003</v>
      </c>
      <c r="K259" s="101">
        <f t="shared" si="49"/>
        <v>19.015539608339999</v>
      </c>
      <c r="L259" s="101">
        <v>0.78600000000000003</v>
      </c>
      <c r="M259" s="102">
        <f t="shared" si="50"/>
        <v>0.41</v>
      </c>
      <c r="N259" s="290">
        <f t="shared" ref="N259" si="55">(M260+M259)/2</f>
        <v>0.41</v>
      </c>
      <c r="O259" s="299">
        <f t="shared" ref="O259" si="56">(M260-M259)*100/N259</f>
        <v>-0.24390243902439099</v>
      </c>
      <c r="Q259" s="101">
        <v>0.22</v>
      </c>
      <c r="S259" s="111">
        <v>3.7</v>
      </c>
      <c r="T259" s="101">
        <v>0.91700000000000004</v>
      </c>
    </row>
    <row r="260" spans="3:20" hidden="1">
      <c r="C260" s="299"/>
      <c r="D260" s="101">
        <v>80.001099999999994</v>
      </c>
      <c r="E260" s="101">
        <v>1.0249999999999999</v>
      </c>
      <c r="H260" s="101">
        <v>49.2</v>
      </c>
      <c r="I260" s="101">
        <v>96.7</v>
      </c>
      <c r="J260" s="101">
        <f t="shared" si="48"/>
        <v>40.000549999999997</v>
      </c>
      <c r="K260" s="101">
        <f t="shared" si="49"/>
        <v>19.030821670200002</v>
      </c>
      <c r="L260" s="101">
        <v>0.78600000000000003</v>
      </c>
      <c r="M260" s="102">
        <f t="shared" si="50"/>
        <v>0.40899999999999997</v>
      </c>
      <c r="N260" s="290"/>
      <c r="O260" s="299"/>
      <c r="S260" s="111">
        <v>3.8</v>
      </c>
      <c r="T260" s="101">
        <v>0.91500000000000004</v>
      </c>
    </row>
    <row r="261" spans="3:20">
      <c r="C261" s="299" t="s">
        <v>995</v>
      </c>
      <c r="D261" s="101">
        <v>80.003200000000007</v>
      </c>
      <c r="E261" s="101">
        <v>1.0249999999999999</v>
      </c>
      <c r="H261" s="101">
        <v>49.78</v>
      </c>
      <c r="I261" s="101">
        <v>96.3</v>
      </c>
      <c r="J261" s="101">
        <f t="shared" si="48"/>
        <v>40.001600000000003</v>
      </c>
      <c r="K261" s="101">
        <f t="shared" si="49"/>
        <v>19.176023010240002</v>
      </c>
      <c r="L261" s="101">
        <v>0.78500000000000003</v>
      </c>
      <c r="M261" s="102">
        <f t="shared" si="50"/>
        <v>0.40400000000000003</v>
      </c>
      <c r="N261" s="290">
        <f t="shared" ref="N261" si="57">(M262+M261)/2</f>
        <v>0.4</v>
      </c>
      <c r="O261" s="299">
        <f t="shared" ref="O261" si="58">(M262-M261)*100/N261</f>
        <v>0.25</v>
      </c>
      <c r="Q261" s="101">
        <v>0.19</v>
      </c>
      <c r="S261" s="111">
        <v>3.9</v>
      </c>
      <c r="T261" s="101">
        <v>0.91400000000000003</v>
      </c>
    </row>
    <row r="262" spans="3:20">
      <c r="C262" s="299"/>
      <c r="D262" s="101">
        <v>80.004499999999993</v>
      </c>
      <c r="E262" s="101">
        <v>1.0249999999999999</v>
      </c>
      <c r="H262" s="101">
        <v>49.72</v>
      </c>
      <c r="I262" s="101">
        <v>96.3</v>
      </c>
      <c r="J262" s="101">
        <f t="shared" si="48"/>
        <v>40.002249999999997</v>
      </c>
      <c r="K262" s="101">
        <f t="shared" si="49"/>
        <v>19.153221308100001</v>
      </c>
      <c r="L262" s="101">
        <v>0.78500000000000003</v>
      </c>
      <c r="M262" s="102">
        <f t="shared" si="50"/>
        <v>0.40500000000000003</v>
      </c>
      <c r="N262" s="290"/>
      <c r="O262" s="299"/>
      <c r="S262" s="111">
        <v>4</v>
      </c>
      <c r="T262" s="101">
        <v>0.91200000000000003</v>
      </c>
    </row>
    <row r="263" spans="3:20" hidden="1">
      <c r="C263" s="299" t="s">
        <v>996</v>
      </c>
      <c r="D263" s="101">
        <v>10.006600000000001</v>
      </c>
      <c r="E263" s="101">
        <v>1.0249999999999999</v>
      </c>
      <c r="H263" s="101">
        <v>13.22</v>
      </c>
      <c r="I263" s="101">
        <v>75.8</v>
      </c>
      <c r="J263" s="101">
        <f t="shared" si="48"/>
        <v>5.0033000000000003</v>
      </c>
      <c r="K263" s="101">
        <f t="shared" si="49"/>
        <v>0.50136868507999999</v>
      </c>
      <c r="L263" s="101">
        <v>0.98599999999999999</v>
      </c>
      <c r="M263" s="102">
        <f t="shared" si="50"/>
        <v>15.28</v>
      </c>
      <c r="N263" s="290">
        <f t="shared" ref="N263" si="59">(M264+M263)/2</f>
        <v>15.26</v>
      </c>
      <c r="O263" s="299">
        <f t="shared" ref="O263" si="60">(M264-M263)*100/N263</f>
        <v>-0.216251638269983</v>
      </c>
      <c r="Q263" s="101">
        <v>15</v>
      </c>
      <c r="S263" s="112">
        <v>4.0999999999999996</v>
      </c>
      <c r="T263" s="101">
        <v>0.91100000000000003</v>
      </c>
    </row>
    <row r="264" spans="3:20" hidden="1">
      <c r="C264" s="299"/>
      <c r="D264" s="101">
        <v>10.0053</v>
      </c>
      <c r="E264" s="101">
        <v>1.0249999999999999</v>
      </c>
      <c r="H264" s="101">
        <v>13.25</v>
      </c>
      <c r="I264" s="101">
        <v>75.8</v>
      </c>
      <c r="J264" s="101">
        <f t="shared" si="48"/>
        <v>5.00265</v>
      </c>
      <c r="K264" s="101">
        <f t="shared" si="49"/>
        <v>0.50244115275000001</v>
      </c>
      <c r="L264" s="101">
        <v>0.98599999999999999</v>
      </c>
      <c r="M264" s="102">
        <f t="shared" si="50"/>
        <v>15.247</v>
      </c>
      <c r="N264" s="290"/>
      <c r="O264" s="299"/>
      <c r="S264" s="112">
        <v>4.2</v>
      </c>
      <c r="T264" s="101">
        <v>0.90900000000000003</v>
      </c>
    </row>
    <row r="265" spans="3:20" hidden="1">
      <c r="C265" s="299" t="s">
        <v>997</v>
      </c>
      <c r="D265" s="101">
        <v>10.000299999999999</v>
      </c>
      <c r="E265" s="101">
        <v>1.0249999999999999</v>
      </c>
      <c r="H265" s="101">
        <v>28.15</v>
      </c>
      <c r="I265" s="101">
        <v>89.3</v>
      </c>
      <c r="J265" s="101">
        <f t="shared" si="48"/>
        <v>5.0001499999999997</v>
      </c>
      <c r="K265" s="101">
        <f t="shared" si="49"/>
        <v>1.2569352069249999</v>
      </c>
      <c r="L265" s="101">
        <v>0.96499999999999997</v>
      </c>
      <c r="M265" s="102">
        <f t="shared" si="50"/>
        <v>7.0270000000000001</v>
      </c>
      <c r="N265" s="290">
        <f t="shared" ref="N265" si="61">(M266+M265)/2</f>
        <v>7.04</v>
      </c>
      <c r="O265" s="299">
        <f t="shared" ref="O265" si="62">(M266-M265)*100/N265</f>
        <v>0.24147727272726499</v>
      </c>
      <c r="Q265" s="101">
        <v>7.08</v>
      </c>
      <c r="S265" s="112">
        <v>4.3</v>
      </c>
      <c r="T265" s="101">
        <v>0.90800000000000003</v>
      </c>
    </row>
    <row r="266" spans="3:20" hidden="1">
      <c r="C266" s="299"/>
      <c r="D266" s="101">
        <v>10.001200000000001</v>
      </c>
      <c r="E266" s="101">
        <v>1.0249999999999999</v>
      </c>
      <c r="H266" s="101">
        <v>28.08</v>
      </c>
      <c r="I266" s="101">
        <v>89.3</v>
      </c>
      <c r="J266" s="101">
        <f t="shared" si="48"/>
        <v>5.0006000000000004</v>
      </c>
      <c r="K266" s="101">
        <f t="shared" si="49"/>
        <v>1.2539224526399999</v>
      </c>
      <c r="L266" s="101">
        <v>0.96499999999999997</v>
      </c>
      <c r="M266" s="102">
        <f t="shared" si="50"/>
        <v>7.0439999999999996</v>
      </c>
      <c r="N266" s="290"/>
      <c r="O266" s="299"/>
      <c r="S266" s="112">
        <v>4.4000000000000004</v>
      </c>
      <c r="T266" s="101">
        <v>0.90700000000000003</v>
      </c>
    </row>
    <row r="267" spans="3:20" hidden="1">
      <c r="C267" s="299" t="s">
        <v>998</v>
      </c>
      <c r="D267" s="101">
        <v>10.002599999999999</v>
      </c>
      <c r="E267" s="101">
        <v>1.0249999999999999</v>
      </c>
      <c r="H267" s="101">
        <v>12.23</v>
      </c>
      <c r="I267" s="101">
        <v>78.7</v>
      </c>
      <c r="J267" s="101">
        <f t="shared" si="48"/>
        <v>5.0012999999999996</v>
      </c>
      <c r="K267" s="101">
        <f t="shared" si="49"/>
        <v>0.48137562512999998</v>
      </c>
      <c r="L267" s="101">
        <v>0.98599999999999999</v>
      </c>
      <c r="M267" s="102">
        <f t="shared" si="50"/>
        <v>16.523</v>
      </c>
      <c r="N267" s="290">
        <f t="shared" ref="N267" si="63">(M268+M267)/2</f>
        <v>16.47</v>
      </c>
      <c r="O267" s="299">
        <f t="shared" ref="O267" si="64">(M268-M267)*100/N267</f>
        <v>-0.58894960534305596</v>
      </c>
      <c r="Q267" s="101">
        <v>16.5</v>
      </c>
      <c r="S267" s="112">
        <v>4.5</v>
      </c>
      <c r="T267" s="101">
        <v>0.90600000000000003</v>
      </c>
    </row>
    <row r="268" spans="3:20" hidden="1">
      <c r="C268" s="299"/>
      <c r="D268" s="101">
        <v>10.0044</v>
      </c>
      <c r="E268" s="101">
        <v>1.0249999999999999</v>
      </c>
      <c r="H268" s="101">
        <v>12.3</v>
      </c>
      <c r="I268" s="101">
        <v>78.7</v>
      </c>
      <c r="J268" s="101">
        <f t="shared" si="48"/>
        <v>5.0022000000000002</v>
      </c>
      <c r="K268" s="101">
        <f t="shared" si="49"/>
        <v>0.48421796220000002</v>
      </c>
      <c r="L268" s="101">
        <v>0.98599999999999999</v>
      </c>
      <c r="M268" s="102">
        <f t="shared" si="50"/>
        <v>16.425999999999998</v>
      </c>
      <c r="N268" s="290"/>
      <c r="O268" s="299"/>
      <c r="S268" s="112">
        <v>4.5999999999999996</v>
      </c>
      <c r="T268" s="101">
        <v>0.90400000000000003</v>
      </c>
    </row>
    <row r="269" spans="3:20" hidden="1">
      <c r="C269" s="299" t="s">
        <v>999</v>
      </c>
      <c r="D269" s="101">
        <v>10.0036</v>
      </c>
      <c r="E269" s="101">
        <v>1.0249999999999999</v>
      </c>
      <c r="H269" s="101">
        <v>19.440000000000001</v>
      </c>
      <c r="I269" s="101">
        <v>88.7</v>
      </c>
      <c r="J269" s="101">
        <f t="shared" si="48"/>
        <v>5.0018000000000002</v>
      </c>
      <c r="K269" s="101">
        <f t="shared" si="49"/>
        <v>0.86247437904000002</v>
      </c>
      <c r="L269" s="101">
        <v>0.97599999999999998</v>
      </c>
      <c r="M269" s="102">
        <f t="shared" si="50"/>
        <v>10.288</v>
      </c>
      <c r="N269" s="290">
        <f t="shared" ref="N269" si="65">(M270+M269)/2</f>
        <v>10.3</v>
      </c>
      <c r="O269" s="299">
        <f t="shared" ref="O269" si="66">(M270-M269)*100/N269</f>
        <v>0.14563106796117101</v>
      </c>
      <c r="Q269" s="101">
        <v>10.32</v>
      </c>
      <c r="S269" s="112">
        <v>4.6999999999999904</v>
      </c>
      <c r="T269" s="101">
        <v>0.90300000000000002</v>
      </c>
    </row>
    <row r="270" spans="3:20" hidden="1">
      <c r="C270" s="299"/>
      <c r="D270" s="101">
        <v>10.005100000000001</v>
      </c>
      <c r="E270" s="101">
        <v>1.0249999999999999</v>
      </c>
      <c r="H270" s="101">
        <v>19.41</v>
      </c>
      <c r="I270" s="101">
        <v>88.7</v>
      </c>
      <c r="J270" s="101">
        <f t="shared" si="48"/>
        <v>5.0025500000000003</v>
      </c>
      <c r="K270" s="101">
        <f t="shared" si="49"/>
        <v>0.86127252508499996</v>
      </c>
      <c r="L270" s="101">
        <v>0.97599999999999998</v>
      </c>
      <c r="M270" s="102">
        <f t="shared" si="50"/>
        <v>10.303000000000001</v>
      </c>
      <c r="N270" s="290"/>
      <c r="O270" s="299"/>
      <c r="S270" s="112">
        <v>4.7999999999999901</v>
      </c>
      <c r="T270" s="101">
        <v>0.90200000000000002</v>
      </c>
    </row>
    <row r="271" spans="3:20" hidden="1">
      <c r="C271" s="299" t="s">
        <v>1000</v>
      </c>
      <c r="D271" s="101">
        <v>10.0039</v>
      </c>
      <c r="E271" s="101">
        <v>1.0249999999999999</v>
      </c>
      <c r="H271" s="101">
        <v>12.36</v>
      </c>
      <c r="I271" s="101">
        <v>75.599999999999994</v>
      </c>
      <c r="J271" s="101">
        <f t="shared" si="48"/>
        <v>5.0019499999999999</v>
      </c>
      <c r="K271" s="101">
        <f t="shared" si="49"/>
        <v>0.46739021112000001</v>
      </c>
      <c r="L271" s="101">
        <v>0.98599999999999999</v>
      </c>
      <c r="M271" s="102">
        <f t="shared" si="50"/>
        <v>16.347000000000001</v>
      </c>
      <c r="N271" s="290">
        <f t="shared" ref="N271" si="67">(M272+M271)/2</f>
        <v>16.329999999999998</v>
      </c>
      <c r="O271" s="299">
        <f t="shared" ref="O271" si="68">(M272-M271)*100/N271</f>
        <v>-0.25107164727495601</v>
      </c>
      <c r="Q271" s="101">
        <v>16.34</v>
      </c>
      <c r="S271" s="112">
        <v>4.8999999999999897</v>
      </c>
      <c r="T271" s="101">
        <v>0.90100000000000002</v>
      </c>
    </row>
    <row r="272" spans="3:20" hidden="1">
      <c r="C272" s="299"/>
      <c r="D272" s="101">
        <v>10.004799999999999</v>
      </c>
      <c r="E272" s="101">
        <v>1.0249999999999999</v>
      </c>
      <c r="H272" s="101">
        <v>12.39</v>
      </c>
      <c r="I272" s="101">
        <v>75.599999999999994</v>
      </c>
      <c r="J272" s="101">
        <f t="shared" si="48"/>
        <v>5.0023999999999997</v>
      </c>
      <c r="K272" s="101">
        <f t="shared" si="49"/>
        <v>0.46856680416000002</v>
      </c>
      <c r="L272" s="101">
        <v>0.98599999999999999</v>
      </c>
      <c r="M272" s="102">
        <f t="shared" si="50"/>
        <v>16.306000000000001</v>
      </c>
      <c r="N272" s="290"/>
      <c r="O272" s="299"/>
      <c r="S272" s="112">
        <v>4.9999999999999902</v>
      </c>
      <c r="T272" s="101">
        <v>0.9</v>
      </c>
    </row>
    <row r="273" spans="1:20" hidden="1">
      <c r="C273" s="299" t="s">
        <v>1001</v>
      </c>
      <c r="D273" s="101">
        <v>10.0055</v>
      </c>
      <c r="E273" s="101">
        <v>1.0249999999999999</v>
      </c>
      <c r="H273" s="101">
        <v>13.11</v>
      </c>
      <c r="I273" s="101">
        <v>78.599999999999994</v>
      </c>
      <c r="J273" s="101">
        <f t="shared" si="48"/>
        <v>5.0027499999999998</v>
      </c>
      <c r="K273" s="101">
        <f t="shared" si="49"/>
        <v>0.51550637264999999</v>
      </c>
      <c r="L273" s="101">
        <v>0.98599999999999999</v>
      </c>
      <c r="M273" s="102">
        <f t="shared" si="50"/>
        <v>15.41</v>
      </c>
      <c r="N273" s="290">
        <f t="shared" ref="N273" si="69">(M274+M273)/2</f>
        <v>15.42</v>
      </c>
      <c r="O273" s="299">
        <f t="shared" ref="O273" si="70">(M274-M273)*100/N273</f>
        <v>6.4850843060958396E-2</v>
      </c>
      <c r="Q273" s="101">
        <v>15.65</v>
      </c>
      <c r="S273" s="112">
        <v>5.0999999999999899</v>
      </c>
      <c r="T273" s="101">
        <v>0.89800000000000002</v>
      </c>
    </row>
    <row r="274" spans="1:20" hidden="1">
      <c r="C274" s="299"/>
      <c r="D274" s="101">
        <v>10.0062</v>
      </c>
      <c r="E274" s="101">
        <v>1.0249999999999999</v>
      </c>
      <c r="H274" s="101">
        <v>13.1</v>
      </c>
      <c r="I274" s="101">
        <v>78.599999999999994</v>
      </c>
      <c r="J274" s="101">
        <f t="shared" si="48"/>
        <v>5.0030999999999999</v>
      </c>
      <c r="K274" s="101">
        <f t="shared" si="49"/>
        <v>0.51514919459999997</v>
      </c>
      <c r="L274" s="101">
        <v>0.98599999999999999</v>
      </c>
      <c r="M274" s="102">
        <f t="shared" si="50"/>
        <v>15.42</v>
      </c>
      <c r="N274" s="290"/>
      <c r="O274" s="299"/>
      <c r="S274" s="112">
        <v>5.1999999999999904</v>
      </c>
      <c r="T274" s="101">
        <v>0.89700000000000002</v>
      </c>
    </row>
    <row r="275" spans="1:20" hidden="1">
      <c r="C275" s="299" t="s">
        <v>1003</v>
      </c>
      <c r="D275" s="101">
        <v>10.0015</v>
      </c>
      <c r="E275" s="101">
        <v>1.0249999999999999</v>
      </c>
      <c r="H275" s="101">
        <v>12.45</v>
      </c>
      <c r="I275" s="101">
        <v>78.5</v>
      </c>
      <c r="J275" s="101">
        <f t="shared" si="48"/>
        <v>5.00075</v>
      </c>
      <c r="K275" s="101">
        <f t="shared" si="49"/>
        <v>0.488735799375</v>
      </c>
      <c r="L275" s="101">
        <v>0.98599999999999999</v>
      </c>
      <c r="M275" s="102">
        <f t="shared" si="50"/>
        <v>16.233000000000001</v>
      </c>
      <c r="N275" s="290">
        <f t="shared" ref="N275" si="71">(M276+M275)/2</f>
        <v>16.21</v>
      </c>
      <c r="O275" s="299">
        <f t="shared" ref="O275" si="72">(M276-M275)*100/N275</f>
        <v>-0.33929673041332298</v>
      </c>
      <c r="Q275" s="101">
        <v>16.329999999999998</v>
      </c>
      <c r="S275" s="112">
        <v>5.2999999999999901</v>
      </c>
      <c r="T275" s="101">
        <v>0.89600000000000002</v>
      </c>
    </row>
    <row r="276" spans="1:20" hidden="1">
      <c r="C276" s="299"/>
      <c r="D276" s="101">
        <v>10.003299999999999</v>
      </c>
      <c r="E276" s="101">
        <v>1.0249999999999999</v>
      </c>
      <c r="H276" s="101">
        <v>12.49</v>
      </c>
      <c r="I276" s="101">
        <v>78.5</v>
      </c>
      <c r="J276" s="101">
        <f t="shared" si="48"/>
        <v>5.0016499999999997</v>
      </c>
      <c r="K276" s="101">
        <f t="shared" si="49"/>
        <v>0.49039427672500002</v>
      </c>
      <c r="L276" s="101">
        <v>0.98599999999999999</v>
      </c>
      <c r="M276" s="102">
        <f t="shared" si="50"/>
        <v>16.178000000000001</v>
      </c>
      <c r="N276" s="290"/>
      <c r="O276" s="299"/>
      <c r="S276" s="112">
        <v>5.3999999999999897</v>
      </c>
      <c r="T276" s="101">
        <v>0.89500000000000002</v>
      </c>
    </row>
    <row r="277" spans="1:20" hidden="1">
      <c r="C277" s="299" t="s">
        <v>1004</v>
      </c>
      <c r="D277" s="101">
        <v>10.001899999999999</v>
      </c>
      <c r="E277" s="101">
        <v>1.0249999999999999</v>
      </c>
      <c r="H277" s="101">
        <v>12.19</v>
      </c>
      <c r="I277" s="101">
        <v>75.3</v>
      </c>
      <c r="J277" s="101">
        <f t="shared" si="48"/>
        <v>5.0009499999999996</v>
      </c>
      <c r="K277" s="101">
        <f t="shared" si="49"/>
        <v>0.45904070116500001</v>
      </c>
      <c r="L277" s="101">
        <v>0.98599999999999999</v>
      </c>
      <c r="M277" s="102">
        <f t="shared" si="50"/>
        <v>16.577999999999999</v>
      </c>
      <c r="N277" s="290">
        <f t="shared" ref="N277" si="73">(M278+M277)/2</f>
        <v>16.61</v>
      </c>
      <c r="O277" s="299">
        <f t="shared" ref="O277" si="74">(M278-M277)*100/N277</f>
        <v>0.337146297411204</v>
      </c>
      <c r="Q277" s="101">
        <v>16.43</v>
      </c>
      <c r="S277" s="112">
        <v>5.4999999999999902</v>
      </c>
      <c r="T277" s="101">
        <v>0.89300000000000002</v>
      </c>
    </row>
    <row r="278" spans="1:20" hidden="1">
      <c r="C278" s="299"/>
      <c r="D278" s="101">
        <v>10.001099999999999</v>
      </c>
      <c r="E278" s="101">
        <v>1.0249999999999999</v>
      </c>
      <c r="H278" s="101">
        <v>12.15</v>
      </c>
      <c r="I278" s="101">
        <v>75.3</v>
      </c>
      <c r="J278" s="101">
        <f t="shared" si="48"/>
        <v>5.0005499999999996</v>
      </c>
      <c r="K278" s="101">
        <f t="shared" si="49"/>
        <v>0.45749781922499999</v>
      </c>
      <c r="L278" s="101">
        <v>0.98599999999999999</v>
      </c>
      <c r="M278" s="102">
        <f t="shared" si="50"/>
        <v>16.634</v>
      </c>
      <c r="N278" s="290"/>
      <c r="O278" s="299"/>
      <c r="S278" s="112">
        <v>5.5999999999999899</v>
      </c>
      <c r="T278" s="101">
        <v>0.89200000000000002</v>
      </c>
    </row>
    <row r="279" spans="1:20" hidden="1">
      <c r="C279" s="299" t="s">
        <v>1005</v>
      </c>
      <c r="D279" s="101">
        <v>10.002800000000001</v>
      </c>
      <c r="E279" s="101">
        <v>1.0249999999999999</v>
      </c>
      <c r="H279" s="101">
        <v>13.76</v>
      </c>
      <c r="I279" s="101">
        <v>75.2</v>
      </c>
      <c r="J279" s="101">
        <f t="shared" si="48"/>
        <v>5.0014000000000003</v>
      </c>
      <c r="K279" s="101">
        <f t="shared" si="49"/>
        <v>0.51752086527999996</v>
      </c>
      <c r="L279" s="101">
        <v>0.98599999999999999</v>
      </c>
      <c r="M279" s="102">
        <f t="shared" si="50"/>
        <v>14.686</v>
      </c>
      <c r="N279" s="290">
        <f t="shared" ref="N279" si="75">(M280+M279)/2</f>
        <v>14.7</v>
      </c>
      <c r="O279" s="299">
        <f t="shared" ref="O279" si="76">(M280-M279)*100/N279</f>
        <v>0.17687074829931801</v>
      </c>
      <c r="Q279" s="101">
        <v>14.75</v>
      </c>
      <c r="S279" s="112">
        <v>5.6999999999999904</v>
      </c>
      <c r="T279" s="101">
        <v>0.89100000000000001</v>
      </c>
    </row>
    <row r="280" spans="1:20" hidden="1">
      <c r="C280" s="299"/>
      <c r="D280" s="101">
        <v>10.0069</v>
      </c>
      <c r="E280" s="101">
        <v>1.0249999999999999</v>
      </c>
      <c r="H280" s="101">
        <v>13.73</v>
      </c>
      <c r="I280" s="101">
        <v>75.2</v>
      </c>
      <c r="J280" s="101">
        <f t="shared" si="48"/>
        <v>5.00345</v>
      </c>
      <c r="K280" s="101">
        <f t="shared" si="49"/>
        <v>0.51660421111999999</v>
      </c>
      <c r="L280" s="101">
        <v>0.98599999999999999</v>
      </c>
      <c r="M280" s="102">
        <f t="shared" si="50"/>
        <v>14.712</v>
      </c>
      <c r="N280" s="290"/>
      <c r="O280" s="299"/>
      <c r="S280" s="112">
        <v>5.7999999999999901</v>
      </c>
      <c r="T280" s="101">
        <v>0.89</v>
      </c>
    </row>
    <row r="281" spans="1:20" hidden="1">
      <c r="C281" s="299" t="s">
        <v>1006</v>
      </c>
      <c r="D281" s="101">
        <v>10.0036</v>
      </c>
      <c r="E281" s="101">
        <v>1.0249999999999999</v>
      </c>
      <c r="H281" s="101">
        <v>12.29</v>
      </c>
      <c r="I281" s="101">
        <v>77.599999999999994</v>
      </c>
      <c r="J281" s="101">
        <f t="shared" si="48"/>
        <v>5.0018000000000002</v>
      </c>
      <c r="K281" s="101">
        <f t="shared" si="49"/>
        <v>0.47702366672000002</v>
      </c>
      <c r="L281" s="101">
        <v>0.98599999999999999</v>
      </c>
      <c r="M281" s="102">
        <f t="shared" si="50"/>
        <v>16.440999999999999</v>
      </c>
      <c r="N281" s="290">
        <f t="shared" ref="N281" si="77">(M282+M281)/2</f>
        <v>16.45</v>
      </c>
      <c r="O281" s="299">
        <f t="shared" ref="O281" si="78">(M282-M281)*100/N281</f>
        <v>0.15805471124619899</v>
      </c>
      <c r="Q281" s="101">
        <v>16.399999999999999</v>
      </c>
      <c r="S281" s="112">
        <v>5.8999999999999897</v>
      </c>
      <c r="T281" s="101">
        <v>0.88800000000000001</v>
      </c>
    </row>
    <row r="282" spans="1:20" hidden="1">
      <c r="C282" s="299"/>
      <c r="D282" s="101">
        <v>10.0039</v>
      </c>
      <c r="E282" s="101">
        <v>1.0249999999999999</v>
      </c>
      <c r="H282" s="101">
        <v>12.27</v>
      </c>
      <c r="I282" s="101">
        <v>77.599999999999994</v>
      </c>
      <c r="J282" s="101">
        <f t="shared" si="48"/>
        <v>5.0019499999999999</v>
      </c>
      <c r="K282" s="101">
        <f t="shared" si="49"/>
        <v>0.47626166964</v>
      </c>
      <c r="L282" s="101">
        <v>0.98599999999999999</v>
      </c>
      <c r="M282" s="102">
        <f t="shared" si="50"/>
        <v>16.466999999999999</v>
      </c>
      <c r="N282" s="290"/>
      <c r="O282" s="299"/>
      <c r="S282" s="112">
        <v>5.9999999999999902</v>
      </c>
      <c r="T282" s="101">
        <v>0.88700000000000001</v>
      </c>
    </row>
    <row r="283" spans="1:20" hidden="1">
      <c r="C283" s="299" t="s">
        <v>1007</v>
      </c>
      <c r="D283" s="101">
        <v>5.0065999999999997</v>
      </c>
      <c r="E283" s="101">
        <v>1.0249999999999999</v>
      </c>
      <c r="H283" s="101">
        <v>18.149999999999999</v>
      </c>
      <c r="I283" s="101">
        <v>69.5</v>
      </c>
      <c r="J283" s="101">
        <f t="shared" si="48"/>
        <v>2.5032999999999999</v>
      </c>
      <c r="K283" s="101">
        <f t="shared" si="49"/>
        <v>0.31577252025000002</v>
      </c>
      <c r="L283" s="101">
        <v>0.99199999999999999</v>
      </c>
      <c r="M283" s="102">
        <f t="shared" si="50"/>
        <v>22.379000000000001</v>
      </c>
      <c r="N283" s="290">
        <f t="shared" ref="N283" si="79">(M284+M283)/2</f>
        <v>22.42</v>
      </c>
      <c r="O283" s="299">
        <f t="shared" ref="O283" si="80">(M284-M283)*100/N283</f>
        <v>0.35236396074931797</v>
      </c>
      <c r="Q283" s="101">
        <v>23.44</v>
      </c>
      <c r="S283" s="111">
        <v>6.0999999999999899</v>
      </c>
      <c r="T283" s="100">
        <v>0.88600000000000001</v>
      </c>
    </row>
    <row r="284" spans="1:20" hidden="1">
      <c r="C284" s="299"/>
      <c r="D284" s="101">
        <v>5.0029000000000003</v>
      </c>
      <c r="E284" s="101">
        <v>1.0249999999999999</v>
      </c>
      <c r="H284" s="101">
        <v>18.100000000000001</v>
      </c>
      <c r="I284" s="101">
        <v>69.5</v>
      </c>
      <c r="J284" s="101">
        <f t="shared" si="48"/>
        <v>2.5014500000000002</v>
      </c>
      <c r="K284" s="101">
        <f t="shared" si="49"/>
        <v>0.31466990275000001</v>
      </c>
      <c r="L284" s="101">
        <v>0.99199999999999999</v>
      </c>
      <c r="M284" s="102">
        <f t="shared" si="50"/>
        <v>22.457999999999998</v>
      </c>
      <c r="N284" s="290"/>
      <c r="O284" s="299"/>
      <c r="S284" s="111">
        <v>6.1999999999999904</v>
      </c>
      <c r="T284" s="100">
        <v>0.88500000000000001</v>
      </c>
    </row>
    <row r="285" spans="1:20" hidden="1">
      <c r="C285" s="299" t="s">
        <v>1008</v>
      </c>
      <c r="D285" s="101">
        <v>10.0036</v>
      </c>
      <c r="E285" s="101">
        <v>1.0249999999999999</v>
      </c>
      <c r="H285" s="101">
        <v>12.37</v>
      </c>
      <c r="I285" s="101">
        <v>45.8</v>
      </c>
      <c r="J285" s="101">
        <f t="shared" si="48"/>
        <v>5.0018000000000002</v>
      </c>
      <c r="K285" s="101">
        <f t="shared" si="49"/>
        <v>0.28337497828000002</v>
      </c>
      <c r="L285" s="101">
        <v>0.99199999999999999</v>
      </c>
      <c r="M285" s="102">
        <f t="shared" si="50"/>
        <v>16.434000000000001</v>
      </c>
      <c r="N285" s="290">
        <f t="shared" ref="N285" si="81">(M286+M285)/2</f>
        <v>16.350000000000001</v>
      </c>
      <c r="O285" s="299">
        <f t="shared" ref="O285" si="82">(M286-M285)*100/N285</f>
        <v>-1.0519877675841001</v>
      </c>
      <c r="Q285" s="101">
        <v>16.38</v>
      </c>
      <c r="S285" s="113">
        <v>6.2999999999999901</v>
      </c>
      <c r="T285" s="101">
        <v>0.88400000000000001</v>
      </c>
    </row>
    <row r="286" spans="1:20" hidden="1">
      <c r="C286" s="299"/>
      <c r="D286" s="101">
        <v>10.0039</v>
      </c>
      <c r="E286" s="101">
        <v>1.0249999999999999</v>
      </c>
      <c r="H286" s="101">
        <v>12.5</v>
      </c>
      <c r="I286" s="101">
        <v>45.8</v>
      </c>
      <c r="J286" s="101">
        <f t="shared" si="48"/>
        <v>5.0019499999999999</v>
      </c>
      <c r="K286" s="101">
        <f t="shared" si="49"/>
        <v>0.28636163749999999</v>
      </c>
      <c r="L286" s="101">
        <v>0.99199999999999999</v>
      </c>
      <c r="M286" s="102">
        <f t="shared" si="50"/>
        <v>16.262</v>
      </c>
      <c r="N286" s="290"/>
      <c r="O286" s="299"/>
      <c r="S286" s="113">
        <v>6.3999999999999897</v>
      </c>
      <c r="T286" s="101">
        <v>0.88300000000000001</v>
      </c>
    </row>
    <row r="287" spans="1:20" hidden="1">
      <c r="A287" s="101">
        <v>2.7</v>
      </c>
      <c r="C287" s="299" t="s">
        <v>1009</v>
      </c>
      <c r="D287" s="101">
        <v>10.0022</v>
      </c>
      <c r="E287" s="101">
        <v>1.0249999999999999</v>
      </c>
      <c r="H287" s="101">
        <v>13.11</v>
      </c>
      <c r="I287" s="117">
        <v>84.2</v>
      </c>
      <c r="J287" s="101">
        <f t="shared" ref="J287:J288" si="83">D287/200*100</f>
        <v>5.0011000000000001</v>
      </c>
      <c r="K287" s="101">
        <f t="shared" ref="K287:K288" si="84">J287*I287*H287/10000</f>
        <v>0.55205242482000005</v>
      </c>
      <c r="L287" s="101">
        <v>0.98599999999999999</v>
      </c>
      <c r="M287" s="102">
        <f t="shared" ref="M287:M288" si="85">1000*L287*E287/(J287*H287)</f>
        <v>15.414999999999999</v>
      </c>
      <c r="N287" s="290">
        <f t="shared" ref="N287" si="86">(M288+M287)/2</f>
        <v>15.42</v>
      </c>
      <c r="O287" s="299">
        <f t="shared" ref="O287" si="87">(M288-M287)*100/N287</f>
        <v>7.7821011673154694E-2</v>
      </c>
      <c r="Q287" s="101">
        <v>15.67</v>
      </c>
      <c r="S287" s="113">
        <v>6.4999999999999902</v>
      </c>
      <c r="T287" s="101">
        <v>0.88200000000000001</v>
      </c>
    </row>
    <row r="288" spans="1:20" hidden="1">
      <c r="C288" s="299"/>
      <c r="D288" s="101">
        <v>10.0016</v>
      </c>
      <c r="E288" s="101">
        <v>1.0249999999999999</v>
      </c>
      <c r="H288" s="101">
        <v>13.1</v>
      </c>
      <c r="I288" s="117">
        <v>84.2</v>
      </c>
      <c r="J288" s="101">
        <f t="shared" si="83"/>
        <v>5.0007999999999999</v>
      </c>
      <c r="K288" s="101">
        <f t="shared" si="84"/>
        <v>0.55159824160000004</v>
      </c>
      <c r="L288" s="101">
        <v>0.98599999999999999</v>
      </c>
      <c r="M288" s="102">
        <f t="shared" si="85"/>
        <v>15.427</v>
      </c>
      <c r="N288" s="290"/>
      <c r="O288" s="299"/>
      <c r="S288" s="113">
        <v>6.5999999999999899</v>
      </c>
      <c r="T288" s="101">
        <v>0.88</v>
      </c>
    </row>
    <row r="289" spans="3:20" hidden="1">
      <c r="C289" s="299" t="s">
        <v>1010</v>
      </c>
      <c r="D289" s="101">
        <v>10.0029</v>
      </c>
      <c r="E289" s="101">
        <v>1.0249999999999999</v>
      </c>
      <c r="H289" s="101">
        <v>12.59</v>
      </c>
      <c r="I289" s="117">
        <v>83.8</v>
      </c>
      <c r="J289" s="101">
        <f t="shared" ref="J289:J290" si="88">D289/200*100</f>
        <v>5.0014500000000002</v>
      </c>
      <c r="K289" s="101">
        <f t="shared" ref="K289:K290" si="89">J289*I289*H289/10000</f>
        <v>0.52767398108999997</v>
      </c>
      <c r="L289" s="101">
        <v>0.98599999999999999</v>
      </c>
      <c r="M289" s="102">
        <f t="shared" ref="M289:M296" si="90">1000*L289*E289/(J289*H289)</f>
        <v>16.05</v>
      </c>
      <c r="N289" s="290">
        <f t="shared" ref="N289" si="91">(M290+M289)/2</f>
        <v>16.07</v>
      </c>
      <c r="O289" s="299">
        <f t="shared" ref="O289" si="92">(M290-M289)*100/N289</f>
        <v>0.22401991288113099</v>
      </c>
      <c r="Q289" s="101">
        <v>16.02</v>
      </c>
      <c r="S289" s="113">
        <v>6.6999999999999904</v>
      </c>
      <c r="T289" s="101">
        <v>0.879</v>
      </c>
    </row>
    <row r="290" spans="3:20" hidden="1">
      <c r="C290" s="299"/>
      <c r="D290" s="101">
        <v>10.0045</v>
      </c>
      <c r="E290" s="101">
        <v>1.0249999999999999</v>
      </c>
      <c r="H290" s="101">
        <v>12.56</v>
      </c>
      <c r="I290" s="117">
        <v>83.8</v>
      </c>
      <c r="J290" s="101">
        <f t="shared" si="88"/>
        <v>5.0022500000000001</v>
      </c>
      <c r="K290" s="101">
        <f t="shared" si="89"/>
        <v>0.52650081879999999</v>
      </c>
      <c r="L290" s="101">
        <v>0.98599999999999999</v>
      </c>
      <c r="M290" s="102">
        <f t="shared" si="90"/>
        <v>16.085999999999999</v>
      </c>
      <c r="N290" s="290"/>
      <c r="O290" s="299"/>
      <c r="S290" s="113">
        <v>6.7999999999999901</v>
      </c>
      <c r="T290" s="101">
        <v>0.878</v>
      </c>
    </row>
    <row r="291" spans="3:20" hidden="1">
      <c r="C291" s="299" t="s">
        <v>1011</v>
      </c>
      <c r="D291" s="101">
        <v>10.0032</v>
      </c>
      <c r="E291" s="101">
        <v>1.0249999999999999</v>
      </c>
      <c r="H291" s="101">
        <v>15.28</v>
      </c>
      <c r="I291" s="117">
        <v>86.2</v>
      </c>
      <c r="J291" s="101">
        <f t="shared" ref="J291:J296" si="93">D291/200*100</f>
        <v>5.0015999999999998</v>
      </c>
      <c r="K291" s="101">
        <f t="shared" ref="K291:K296" si="94">J291*I291*H291/10000</f>
        <v>0.65877874175999995</v>
      </c>
      <c r="L291" s="101">
        <v>0.98099999999999998</v>
      </c>
      <c r="M291" s="102">
        <f t="shared" si="90"/>
        <v>13.157</v>
      </c>
      <c r="N291" s="290">
        <f t="shared" ref="N291" si="95">(M292+M291)/2</f>
        <v>13.17</v>
      </c>
      <c r="O291" s="299">
        <f t="shared" ref="O291" si="96">(M292-M291)*100/N291</f>
        <v>0.26575550493546002</v>
      </c>
      <c r="Q291" s="101">
        <v>13.13</v>
      </c>
      <c r="S291" s="113">
        <v>6.8999999999999897</v>
      </c>
      <c r="T291" s="101">
        <v>0.877</v>
      </c>
    </row>
    <row r="292" spans="3:20" hidden="1">
      <c r="C292" s="299"/>
      <c r="D292" s="101">
        <v>10.002599999999999</v>
      </c>
      <c r="E292" s="101">
        <v>1.0249999999999999</v>
      </c>
      <c r="H292" s="101">
        <v>15.24</v>
      </c>
      <c r="I292" s="117">
        <v>86.2</v>
      </c>
      <c r="J292" s="101">
        <f t="shared" si="93"/>
        <v>5.0012999999999996</v>
      </c>
      <c r="K292" s="101">
        <f t="shared" si="94"/>
        <v>0.65701477943999997</v>
      </c>
      <c r="L292" s="101">
        <v>0.98099999999999998</v>
      </c>
      <c r="M292" s="102">
        <f t="shared" si="90"/>
        <v>13.192</v>
      </c>
      <c r="N292" s="290"/>
      <c r="O292" s="299"/>
      <c r="S292" s="113">
        <v>6.9999999999999902</v>
      </c>
      <c r="T292" s="101">
        <v>0.876</v>
      </c>
    </row>
    <row r="293" spans="3:20" hidden="1">
      <c r="C293" s="299" t="s">
        <v>1012</v>
      </c>
      <c r="D293" s="101">
        <v>10.0025</v>
      </c>
      <c r="E293" s="101">
        <v>1.0249999999999999</v>
      </c>
      <c r="H293" s="101">
        <v>14.63</v>
      </c>
      <c r="I293" s="117">
        <v>85.7</v>
      </c>
      <c r="J293" s="101">
        <f t="shared" si="93"/>
        <v>5.0012499999999998</v>
      </c>
      <c r="K293" s="101">
        <f t="shared" si="94"/>
        <v>0.62705222387500004</v>
      </c>
      <c r="L293" s="101">
        <v>0.98599999999999999</v>
      </c>
      <c r="M293" s="102">
        <f t="shared" si="90"/>
        <v>13.813000000000001</v>
      </c>
      <c r="N293" s="290">
        <f t="shared" ref="N293" si="97">(M294+M293)/2</f>
        <v>13.81</v>
      </c>
      <c r="O293" s="299">
        <f t="shared" ref="O293" si="98">(M294-M293)*100/N293</f>
        <v>-0.115858073859522</v>
      </c>
      <c r="Q293" s="101">
        <v>13.8</v>
      </c>
      <c r="S293" s="113">
        <v>7.0999999999999899</v>
      </c>
      <c r="T293" s="101">
        <v>0.875</v>
      </c>
    </row>
    <row r="294" spans="3:20" hidden="1">
      <c r="C294" s="299"/>
      <c r="D294" s="101">
        <v>10.0002</v>
      </c>
      <c r="E294" s="101">
        <v>1.0249999999999999</v>
      </c>
      <c r="H294" s="101">
        <v>14.65</v>
      </c>
      <c r="I294" s="117">
        <v>85.7</v>
      </c>
      <c r="J294" s="101">
        <f t="shared" si="93"/>
        <v>5.0000999999999998</v>
      </c>
      <c r="K294" s="101">
        <f t="shared" si="94"/>
        <v>0.62776505505000002</v>
      </c>
      <c r="L294" s="101">
        <v>0.98599999999999999</v>
      </c>
      <c r="M294" s="102">
        <f t="shared" si="90"/>
        <v>13.797000000000001</v>
      </c>
      <c r="N294" s="290"/>
      <c r="O294" s="299"/>
      <c r="S294" s="113">
        <v>7.1999999999999904</v>
      </c>
      <c r="T294" s="101">
        <v>0.874</v>
      </c>
    </row>
    <row r="295" spans="3:20" hidden="1">
      <c r="C295" s="299" t="s">
        <v>1013</v>
      </c>
      <c r="D295" s="101">
        <v>10.0038</v>
      </c>
      <c r="E295" s="101">
        <v>1.0249999999999999</v>
      </c>
      <c r="H295" s="101">
        <v>26.35</v>
      </c>
      <c r="I295" s="117">
        <v>88</v>
      </c>
      <c r="J295" s="101">
        <f t="shared" si="93"/>
        <v>5.0019</v>
      </c>
      <c r="K295" s="101">
        <f t="shared" si="94"/>
        <v>1.159840572</v>
      </c>
      <c r="L295" s="101">
        <v>0.96799999999999997</v>
      </c>
      <c r="M295" s="102">
        <f t="shared" si="90"/>
        <v>7.5279999999999996</v>
      </c>
      <c r="N295" s="290">
        <f t="shared" ref="N295" si="99">(M296+M295)/2</f>
        <v>7.51</v>
      </c>
      <c r="O295" s="299">
        <f t="shared" ref="O295" si="100">(M296-M295)*100/N295</f>
        <v>-0.49267643142476603</v>
      </c>
      <c r="Q295" s="101">
        <v>7.51</v>
      </c>
      <c r="S295" s="113">
        <v>7.2999999999999901</v>
      </c>
      <c r="T295" s="101">
        <v>0.873</v>
      </c>
    </row>
    <row r="296" spans="3:20" hidden="1">
      <c r="C296" s="299"/>
      <c r="D296" s="101">
        <v>10.0045</v>
      </c>
      <c r="E296" s="101">
        <v>1.0249999999999999</v>
      </c>
      <c r="H296" s="101">
        <v>26.48</v>
      </c>
      <c r="I296" s="117">
        <v>88</v>
      </c>
      <c r="J296" s="101">
        <f t="shared" si="93"/>
        <v>5.0022500000000001</v>
      </c>
      <c r="K296" s="101">
        <f t="shared" si="94"/>
        <v>1.165644304</v>
      </c>
      <c r="L296" s="101">
        <v>0.96799999999999997</v>
      </c>
      <c r="M296" s="102">
        <f t="shared" si="90"/>
        <v>7.4909999999999997</v>
      </c>
      <c r="N296" s="290"/>
      <c r="O296" s="299"/>
      <c r="S296" s="113">
        <v>7.3999999999999897</v>
      </c>
      <c r="T296" s="101">
        <v>0.872</v>
      </c>
    </row>
    <row r="297" spans="3:20" hidden="1">
      <c r="C297" s="299" t="s">
        <v>1014</v>
      </c>
      <c r="D297" s="101">
        <v>10.001300000000001</v>
      </c>
      <c r="E297" s="101">
        <v>1.0249999999999999</v>
      </c>
      <c r="H297" s="101">
        <v>16.059999999999999</v>
      </c>
      <c r="I297" s="117">
        <v>87.1</v>
      </c>
      <c r="J297" s="101">
        <f t="shared" ref="J297:J306" si="101">D297/200*100</f>
        <v>5.0006500000000003</v>
      </c>
      <c r="K297" s="101">
        <f t="shared" ref="K297:K306" si="102">J297*I297*H297/10000</f>
        <v>0.69950392369000003</v>
      </c>
      <c r="L297" s="101">
        <v>0.98099999999999998</v>
      </c>
      <c r="M297" s="102">
        <f t="shared" ref="M297:M316" si="103">1000*L297*E297/(J297*H297)</f>
        <v>12.52</v>
      </c>
      <c r="N297" s="290">
        <f t="shared" ref="N297" si="104">(M298+M297)/2</f>
        <v>12.54</v>
      </c>
      <c r="O297" s="299">
        <f t="shared" ref="O297" si="105">(M298-M297)*100/N297</f>
        <v>0.25518341307815001</v>
      </c>
      <c r="Q297" s="101">
        <v>12.69</v>
      </c>
      <c r="S297" s="113">
        <v>7.4999999999999902</v>
      </c>
      <c r="T297" s="101">
        <v>0.871</v>
      </c>
    </row>
    <row r="298" spans="3:20" hidden="1">
      <c r="C298" s="299"/>
      <c r="D298" s="101">
        <v>10.000999999999999</v>
      </c>
      <c r="E298" s="101">
        <v>1.0249999999999999</v>
      </c>
      <c r="H298" s="101">
        <v>16.02</v>
      </c>
      <c r="I298" s="117">
        <v>87.1</v>
      </c>
      <c r="J298" s="101">
        <f t="shared" si="101"/>
        <v>5.0004999999999997</v>
      </c>
      <c r="K298" s="101">
        <f t="shared" si="102"/>
        <v>0.69774076709999999</v>
      </c>
      <c r="L298" s="101">
        <v>0.98099999999999998</v>
      </c>
      <c r="M298" s="102">
        <f t="shared" si="103"/>
        <v>12.552</v>
      </c>
      <c r="N298" s="290"/>
      <c r="O298" s="299"/>
      <c r="S298" s="113">
        <v>7.6</v>
      </c>
      <c r="T298" s="101">
        <v>0.86899999999999999</v>
      </c>
    </row>
    <row r="299" spans="3:20" hidden="1">
      <c r="C299" s="299" t="s">
        <v>1015</v>
      </c>
      <c r="D299" s="101">
        <v>10.002599999999999</v>
      </c>
      <c r="E299" s="101">
        <v>1.0249999999999999</v>
      </c>
      <c r="H299" s="101">
        <v>15.46</v>
      </c>
      <c r="I299" s="117">
        <v>86.8</v>
      </c>
      <c r="J299" s="101">
        <f t="shared" si="101"/>
        <v>5.0012999999999996</v>
      </c>
      <c r="K299" s="101">
        <f t="shared" si="102"/>
        <v>0.67113845063999999</v>
      </c>
      <c r="L299" s="101">
        <v>0.98099999999999998</v>
      </c>
      <c r="M299" s="102">
        <f t="shared" si="103"/>
        <v>13.005000000000001</v>
      </c>
      <c r="N299" s="290">
        <f t="shared" ref="N299" si="106">(M300+M299)/2</f>
        <v>12.92</v>
      </c>
      <c r="O299" s="299">
        <f t="shared" ref="O299" si="107">(M300-M299)*100/N299</f>
        <v>-1.3390092879257001</v>
      </c>
      <c r="Q299" s="101">
        <v>12.92</v>
      </c>
      <c r="S299" s="113">
        <v>7.7</v>
      </c>
      <c r="T299" s="101">
        <v>0.86799999999999999</v>
      </c>
    </row>
    <row r="300" spans="3:20" hidden="1">
      <c r="C300" s="299"/>
      <c r="D300" s="101">
        <v>10.001200000000001</v>
      </c>
      <c r="E300" s="101">
        <v>1.0249999999999999</v>
      </c>
      <c r="H300" s="101">
        <v>15.67</v>
      </c>
      <c r="I300" s="117">
        <v>86.8</v>
      </c>
      <c r="J300" s="101">
        <f t="shared" si="101"/>
        <v>5.0006000000000004</v>
      </c>
      <c r="K300" s="101">
        <f t="shared" si="102"/>
        <v>0.68015960935999997</v>
      </c>
      <c r="L300" s="101">
        <v>0.98099999999999998</v>
      </c>
      <c r="M300" s="102">
        <f t="shared" si="103"/>
        <v>12.832000000000001</v>
      </c>
      <c r="N300" s="290"/>
      <c r="O300" s="299"/>
      <c r="S300" s="113">
        <v>7.8</v>
      </c>
      <c r="T300" s="101">
        <v>0.86699999999999999</v>
      </c>
    </row>
    <row r="301" spans="3:20" hidden="1">
      <c r="C301" s="299" t="s">
        <v>1016</v>
      </c>
      <c r="D301" s="101">
        <v>10.0032</v>
      </c>
      <c r="E301" s="101">
        <v>1.0249999999999999</v>
      </c>
      <c r="H301" s="101">
        <v>17.350000000000001</v>
      </c>
      <c r="I301" s="117">
        <v>87.5</v>
      </c>
      <c r="J301" s="101">
        <f t="shared" si="101"/>
        <v>5.0015999999999998</v>
      </c>
      <c r="K301" s="101">
        <f t="shared" si="102"/>
        <v>0.75930540000000002</v>
      </c>
      <c r="L301" s="101">
        <v>0.97799999999999998</v>
      </c>
      <c r="M301" s="102">
        <f t="shared" si="103"/>
        <v>11.552</v>
      </c>
      <c r="N301" s="290">
        <f t="shared" ref="N301" si="108">(M302+M301)/2</f>
        <v>11.5</v>
      </c>
      <c r="O301" s="299">
        <f t="shared" ref="O301" si="109">(M302-M301)*100/N301</f>
        <v>-0.94782608695652204</v>
      </c>
      <c r="Q301" s="101">
        <v>11.62</v>
      </c>
      <c r="S301" s="113">
        <v>7.9</v>
      </c>
      <c r="T301" s="101">
        <v>0.86599999999999999</v>
      </c>
    </row>
    <row r="302" spans="3:20" hidden="1">
      <c r="C302" s="299"/>
      <c r="D302" s="101">
        <v>10.000500000000001</v>
      </c>
      <c r="E302" s="101">
        <v>1.0249999999999999</v>
      </c>
      <c r="H302" s="101">
        <v>17.52</v>
      </c>
      <c r="I302" s="117">
        <v>87.5</v>
      </c>
      <c r="J302" s="101">
        <f t="shared" si="101"/>
        <v>5.0002500000000003</v>
      </c>
      <c r="K302" s="101">
        <f t="shared" si="102"/>
        <v>0.76653832499999996</v>
      </c>
      <c r="L302" s="101">
        <v>0.97799999999999998</v>
      </c>
      <c r="M302" s="102">
        <f t="shared" si="103"/>
        <v>11.443</v>
      </c>
      <c r="N302" s="290"/>
      <c r="O302" s="299"/>
      <c r="S302" s="113">
        <v>8</v>
      </c>
      <c r="T302" s="101">
        <v>0.86499999999999999</v>
      </c>
    </row>
    <row r="303" spans="3:20" hidden="1">
      <c r="C303" s="299" t="s">
        <v>1017</v>
      </c>
      <c r="D303" s="101">
        <v>10.0002</v>
      </c>
      <c r="E303" s="101">
        <v>1.0249999999999999</v>
      </c>
      <c r="H303" s="101">
        <v>16.59</v>
      </c>
      <c r="I303" s="117">
        <v>86.2</v>
      </c>
      <c r="J303" s="101">
        <f t="shared" si="101"/>
        <v>5.0000999999999998</v>
      </c>
      <c r="K303" s="101">
        <f t="shared" si="102"/>
        <v>0.71504330057999999</v>
      </c>
      <c r="L303" s="101">
        <v>0.98099999999999998</v>
      </c>
      <c r="M303" s="102">
        <f t="shared" si="103"/>
        <v>12.122</v>
      </c>
      <c r="N303" s="290">
        <f t="shared" ref="N303" si="110">(M304+M303)/2</f>
        <v>12.11</v>
      </c>
      <c r="O303" s="299">
        <f t="shared" ref="O303" si="111">(M304-M303)*100/N303</f>
        <v>-0.19818331957059601</v>
      </c>
      <c r="Q303" s="101">
        <v>12.07</v>
      </c>
      <c r="S303" s="113">
        <v>8.1</v>
      </c>
    </row>
    <row r="304" spans="3:20" hidden="1">
      <c r="C304" s="299"/>
      <c r="D304" s="101">
        <v>10.0016</v>
      </c>
      <c r="E304" s="101">
        <v>1.0249999999999999</v>
      </c>
      <c r="H304" s="101">
        <v>16.62</v>
      </c>
      <c r="I304" s="117">
        <v>86.2</v>
      </c>
      <c r="J304" s="101">
        <f t="shared" si="101"/>
        <v>5.0007999999999999</v>
      </c>
      <c r="K304" s="101">
        <f t="shared" si="102"/>
        <v>0.71643661152000004</v>
      </c>
      <c r="L304" s="101">
        <v>0.98099999999999998</v>
      </c>
      <c r="M304" s="102">
        <f t="shared" si="103"/>
        <v>12.098000000000001</v>
      </c>
      <c r="N304" s="290"/>
      <c r="O304" s="299"/>
      <c r="S304" s="113">
        <v>8.1999999999999993</v>
      </c>
    </row>
    <row r="305" spans="1:19" hidden="1">
      <c r="C305" s="299" t="s">
        <v>1018</v>
      </c>
      <c r="D305" s="101">
        <v>10.0036</v>
      </c>
      <c r="E305" s="101">
        <v>1.0249999999999999</v>
      </c>
      <c r="H305" s="101">
        <v>15.5</v>
      </c>
      <c r="I305" s="117">
        <v>86.6</v>
      </c>
      <c r="J305" s="101">
        <f t="shared" si="101"/>
        <v>5.0018000000000002</v>
      </c>
      <c r="K305" s="101">
        <f t="shared" si="102"/>
        <v>0.67139161400000003</v>
      </c>
      <c r="L305" s="101">
        <v>0.98099999999999998</v>
      </c>
      <c r="M305" s="102">
        <f t="shared" si="103"/>
        <v>12.97</v>
      </c>
      <c r="N305" s="290">
        <f t="shared" ref="N305" si="112">(M306+M305)/2</f>
        <v>13.01</v>
      </c>
      <c r="O305" s="299">
        <f t="shared" ref="O305" si="113">(M306-M305)*100/N305</f>
        <v>0.66102997694080401</v>
      </c>
      <c r="Q305" s="101">
        <v>13.01</v>
      </c>
      <c r="S305" s="113">
        <v>8.3000000000000007</v>
      </c>
    </row>
    <row r="306" spans="1:19" hidden="1">
      <c r="C306" s="299"/>
      <c r="D306" s="101">
        <v>10.0022</v>
      </c>
      <c r="E306" s="101">
        <v>1.0249999999999999</v>
      </c>
      <c r="H306" s="101">
        <v>15.4</v>
      </c>
      <c r="I306" s="117">
        <v>86.6</v>
      </c>
      <c r="J306" s="101">
        <f t="shared" si="101"/>
        <v>5.0011000000000001</v>
      </c>
      <c r="K306" s="101">
        <f t="shared" si="102"/>
        <v>0.66696670039999995</v>
      </c>
      <c r="L306" s="101">
        <v>0.98099999999999998</v>
      </c>
      <c r="M306" s="102">
        <f t="shared" si="103"/>
        <v>13.055999999999999</v>
      </c>
      <c r="N306" s="290"/>
      <c r="O306" s="299"/>
      <c r="S306" s="113">
        <v>8.4</v>
      </c>
    </row>
    <row r="307" spans="1:19" hidden="1">
      <c r="C307" s="299" t="s">
        <v>1019</v>
      </c>
      <c r="D307" s="101">
        <v>10.0032</v>
      </c>
      <c r="E307" s="101">
        <v>1.0249999999999999</v>
      </c>
      <c r="H307" s="101">
        <v>16.28</v>
      </c>
      <c r="I307" s="117">
        <v>84.2</v>
      </c>
      <c r="J307" s="101">
        <f t="shared" ref="J307:J316" si="114">D307/200*100</f>
        <v>5.0015999999999998</v>
      </c>
      <c r="K307" s="101">
        <f t="shared" ref="K307:K317" si="115">J307*I307*H307/10000</f>
        <v>0.68560732416000003</v>
      </c>
      <c r="L307" s="101">
        <v>0.98099999999999998</v>
      </c>
      <c r="M307" s="102">
        <f t="shared" si="103"/>
        <v>12.349</v>
      </c>
      <c r="N307" s="290">
        <f t="shared" ref="N307" si="116">(M308+M307)/2</f>
        <v>12.36</v>
      </c>
      <c r="O307" s="299">
        <f t="shared" ref="O307" si="117">(M308-M307)*100/N307</f>
        <v>0.22653721682848299</v>
      </c>
      <c r="Q307" s="101">
        <v>12.44</v>
      </c>
    </row>
    <row r="308" spans="1:19" hidden="1">
      <c r="C308" s="299"/>
      <c r="D308" s="101">
        <v>10.0052</v>
      </c>
      <c r="E308" s="101">
        <v>1.0249999999999999</v>
      </c>
      <c r="H308" s="101">
        <v>16.239999999999998</v>
      </c>
      <c r="I308" s="117">
        <v>84.2</v>
      </c>
      <c r="J308" s="101">
        <f t="shared" si="114"/>
        <v>5.0026000000000002</v>
      </c>
      <c r="K308" s="101">
        <f t="shared" si="115"/>
        <v>0.68405952607999998</v>
      </c>
      <c r="L308" s="101">
        <v>0.98099999999999998</v>
      </c>
      <c r="M308" s="102">
        <f t="shared" si="103"/>
        <v>12.377000000000001</v>
      </c>
      <c r="N308" s="290"/>
      <c r="O308" s="299"/>
    </row>
    <row r="309" spans="1:19" hidden="1">
      <c r="A309" s="101">
        <v>2.2200000000000002</v>
      </c>
      <c r="B309" s="299" t="s">
        <v>1020</v>
      </c>
      <c r="C309" s="299" t="s">
        <v>1020</v>
      </c>
      <c r="D309" s="101">
        <v>10.0032</v>
      </c>
      <c r="E309" s="101">
        <v>1.0249999999999999</v>
      </c>
      <c r="H309" s="101">
        <v>31.35</v>
      </c>
      <c r="I309" s="101">
        <v>89.2</v>
      </c>
      <c r="J309" s="101">
        <f t="shared" si="114"/>
        <v>5.0015999999999998</v>
      </c>
      <c r="K309" s="101">
        <f t="shared" si="115"/>
        <v>1.3986574272000001</v>
      </c>
      <c r="L309" s="101">
        <v>0.96199999999999997</v>
      </c>
      <c r="M309" s="102">
        <f t="shared" si="103"/>
        <v>6.2889999999999997</v>
      </c>
      <c r="N309" s="290">
        <f t="shared" ref="N309" si="118">(M310+M309)/2</f>
        <v>6.28</v>
      </c>
      <c r="O309" s="299">
        <f t="shared" ref="O309" si="119">(M310-M309)*100/N309</f>
        <v>-0.44585987261145799</v>
      </c>
    </row>
    <row r="310" spans="1:19" hidden="1">
      <c r="B310" s="299"/>
      <c r="C310" s="299"/>
      <c r="D310" s="101">
        <v>10.005599999999999</v>
      </c>
      <c r="E310" s="101">
        <v>1.0249999999999999</v>
      </c>
      <c r="H310" s="101">
        <v>31.48</v>
      </c>
      <c r="I310" s="101">
        <v>89.2</v>
      </c>
      <c r="J310" s="101">
        <f t="shared" si="114"/>
        <v>5.0027999999999997</v>
      </c>
      <c r="K310" s="101">
        <f t="shared" si="115"/>
        <v>1.4047942444799999</v>
      </c>
      <c r="L310" s="101">
        <v>0.96199999999999997</v>
      </c>
      <c r="M310" s="102">
        <f t="shared" si="103"/>
        <v>6.2610000000000001</v>
      </c>
      <c r="N310" s="290"/>
      <c r="O310" s="299"/>
    </row>
    <row r="311" spans="1:19" hidden="1">
      <c r="A311" s="101">
        <v>3.4</v>
      </c>
      <c r="C311" s="299" t="s">
        <v>1021</v>
      </c>
      <c r="D311" s="101">
        <v>20.003599999999999</v>
      </c>
      <c r="E311" s="101">
        <v>1.0249999999999999</v>
      </c>
      <c r="H311" s="101">
        <v>19.8</v>
      </c>
      <c r="I311" s="101">
        <v>92.9</v>
      </c>
      <c r="J311" s="101">
        <f t="shared" si="114"/>
        <v>10.001799999999999</v>
      </c>
      <c r="K311" s="101">
        <f t="shared" si="115"/>
        <v>1.8397510956000001</v>
      </c>
      <c r="L311" s="101">
        <v>0.95099999999999996</v>
      </c>
      <c r="M311" s="102">
        <f t="shared" si="103"/>
        <v>4.9219999999999997</v>
      </c>
      <c r="N311" s="290">
        <f>(M312+M311)/2</f>
        <v>4.9400000000000004</v>
      </c>
      <c r="O311" s="299">
        <f>(M312-M311)*100/N311</f>
        <v>0.52631578947369795</v>
      </c>
      <c r="Q311" s="101">
        <v>4.9000000000000004</v>
      </c>
    </row>
    <row r="312" spans="1:19" hidden="1">
      <c r="C312" s="299"/>
      <c r="D312" s="101">
        <v>20.0015</v>
      </c>
      <c r="E312" s="101">
        <v>1.0249999999999999</v>
      </c>
      <c r="H312" s="101">
        <v>19.7</v>
      </c>
      <c r="I312" s="101">
        <v>92.9</v>
      </c>
      <c r="J312" s="101">
        <f t="shared" si="114"/>
        <v>10.00075</v>
      </c>
      <c r="K312" s="101">
        <f t="shared" si="115"/>
        <v>1.83026725975</v>
      </c>
      <c r="L312" s="101">
        <v>0.95099999999999996</v>
      </c>
      <c r="M312" s="102">
        <f t="shared" si="103"/>
        <v>4.9480000000000004</v>
      </c>
      <c r="N312" s="290"/>
      <c r="O312" s="299"/>
    </row>
    <row r="313" spans="1:19" hidden="1">
      <c r="C313" s="299" t="s">
        <v>1022</v>
      </c>
      <c r="D313" s="101">
        <v>20.0002</v>
      </c>
      <c r="E313" s="101">
        <v>1.0249999999999999</v>
      </c>
      <c r="H313" s="101">
        <v>19.899999999999999</v>
      </c>
      <c r="I313" s="101">
        <v>93.3</v>
      </c>
      <c r="J313" s="101">
        <f t="shared" si="114"/>
        <v>10.0001</v>
      </c>
      <c r="K313" s="101">
        <f t="shared" si="115"/>
        <v>1.8566885666999999</v>
      </c>
      <c r="L313" s="101">
        <v>0.94899999999999995</v>
      </c>
      <c r="M313" s="102">
        <f t="shared" si="103"/>
        <v>4.8879999999999999</v>
      </c>
      <c r="N313" s="290">
        <f>(M314+M313)/2</f>
        <v>4.8600000000000003</v>
      </c>
      <c r="O313" s="299">
        <f>(M314-M313)*100/N313</f>
        <v>-1.00823045267489</v>
      </c>
      <c r="Q313" s="101">
        <v>4.8</v>
      </c>
    </row>
    <row r="314" spans="1:19" hidden="1">
      <c r="C314" s="299"/>
      <c r="D314" s="101">
        <v>20.0031</v>
      </c>
      <c r="E314" s="101">
        <v>1.0249999999999999</v>
      </c>
      <c r="H314" s="101">
        <v>20.100000000000001</v>
      </c>
      <c r="I314" s="101">
        <v>93.3</v>
      </c>
      <c r="J314" s="101">
        <f t="shared" si="114"/>
        <v>10.00155</v>
      </c>
      <c r="K314" s="101">
        <f t="shared" si="115"/>
        <v>1.8756206761500001</v>
      </c>
      <c r="L314" s="101">
        <v>0.94899999999999995</v>
      </c>
      <c r="M314" s="102">
        <f t="shared" si="103"/>
        <v>4.8390000000000004</v>
      </c>
      <c r="N314" s="290"/>
      <c r="O314" s="299"/>
    </row>
    <row r="315" spans="1:19" hidden="1">
      <c r="A315" s="101">
        <v>3.19</v>
      </c>
      <c r="C315" s="299" t="s">
        <v>1023</v>
      </c>
      <c r="D315" s="101">
        <v>80.003600000000006</v>
      </c>
      <c r="E315" s="101">
        <v>1.0249999999999999</v>
      </c>
      <c r="H315" s="101">
        <v>49.22</v>
      </c>
      <c r="I315" s="101">
        <v>96.7</v>
      </c>
      <c r="J315" s="101">
        <f t="shared" si="114"/>
        <v>40.001800000000003</v>
      </c>
      <c r="K315" s="101">
        <f t="shared" si="115"/>
        <v>19.039152723320001</v>
      </c>
      <c r="L315" s="101">
        <v>0.78600000000000003</v>
      </c>
      <c r="M315" s="102">
        <f t="shared" si="103"/>
        <v>0.40899999999999997</v>
      </c>
      <c r="N315" s="290">
        <f t="shared" ref="N315" si="120">(M316+M315)/2</f>
        <v>0.41</v>
      </c>
      <c r="O315" s="299">
        <f t="shared" ref="O315" si="121">(M316-M315)*100/N315</f>
        <v>0</v>
      </c>
    </row>
    <row r="316" spans="1:19" hidden="1">
      <c r="C316" s="299"/>
      <c r="D316" s="101">
        <v>80.001199999999997</v>
      </c>
      <c r="E316" s="101">
        <v>1.0249999999999999</v>
      </c>
      <c r="H316" s="101">
        <v>49.21</v>
      </c>
      <c r="I316" s="101">
        <v>96.7</v>
      </c>
      <c r="J316" s="101">
        <f t="shared" si="114"/>
        <v>40.000599999999999</v>
      </c>
      <c r="K316" s="101">
        <f t="shared" si="115"/>
        <v>19.034713516419998</v>
      </c>
      <c r="L316" s="101">
        <v>0.78600000000000003</v>
      </c>
      <c r="M316" s="102">
        <f t="shared" si="103"/>
        <v>0.40899999999999997</v>
      </c>
      <c r="N316" s="290"/>
      <c r="O316" s="299"/>
    </row>
    <row r="317" spans="1:19" hidden="1">
      <c r="A317" s="101">
        <v>6.11</v>
      </c>
      <c r="C317" s="299" t="s">
        <v>1025</v>
      </c>
      <c r="D317" s="101">
        <v>30.001200000000001</v>
      </c>
      <c r="E317" s="101">
        <v>1.0249999999999999</v>
      </c>
      <c r="H317" s="101">
        <v>27.88</v>
      </c>
      <c r="I317" s="299">
        <v>91</v>
      </c>
      <c r="J317" s="101">
        <f t="shared" ref="J317:J332" si="122">D317/200*100</f>
        <v>15.0006</v>
      </c>
      <c r="K317" s="101">
        <f t="shared" si="115"/>
        <v>3.8057722248000001</v>
      </c>
      <c r="L317" s="101">
        <v>0.91400000000000003</v>
      </c>
      <c r="M317" s="102">
        <f t="shared" ref="M317:M321" si="123">1000*L317*E317/(J317*H317)</f>
        <v>2.2400000000000002</v>
      </c>
      <c r="N317" s="290">
        <f>(M318+M317)/2</f>
        <v>2.25</v>
      </c>
      <c r="O317" s="299">
        <f>(M318-M317)*100/N317</f>
        <v>0.44444444444443498</v>
      </c>
    </row>
    <row r="318" spans="1:19" hidden="1">
      <c r="C318" s="299"/>
      <c r="D318" s="101">
        <v>30.0031</v>
      </c>
      <c r="E318" s="101">
        <v>1.0249999999999999</v>
      </c>
      <c r="H318" s="101">
        <v>27.75</v>
      </c>
      <c r="I318" s="299"/>
      <c r="J318" s="101">
        <f t="shared" si="122"/>
        <v>15.00155</v>
      </c>
      <c r="K318" s="101">
        <f>J318*I317*H318/10000</f>
        <v>3.7882664137500002</v>
      </c>
      <c r="L318" s="101">
        <v>0.91400000000000003</v>
      </c>
      <c r="M318" s="102">
        <f t="shared" si="123"/>
        <v>2.25</v>
      </c>
      <c r="N318" s="290"/>
      <c r="O318" s="299"/>
    </row>
    <row r="319" spans="1:19" hidden="1">
      <c r="C319" s="299" t="s">
        <v>1026</v>
      </c>
      <c r="D319" s="101">
        <v>20.0002</v>
      </c>
      <c r="E319" s="101">
        <v>1.0249999999999999</v>
      </c>
      <c r="H319" s="101">
        <v>21.98</v>
      </c>
      <c r="I319" s="101">
        <v>92.4</v>
      </c>
      <c r="J319" s="101">
        <f t="shared" si="122"/>
        <v>10.0001</v>
      </c>
      <c r="K319" s="101">
        <f>J319*I319*H319/10000</f>
        <v>2.0309723095200001</v>
      </c>
      <c r="L319" s="101">
        <v>0.94599999999999995</v>
      </c>
      <c r="M319" s="102">
        <f t="shared" si="123"/>
        <v>4.4109999999999996</v>
      </c>
      <c r="N319" s="290">
        <f>(M320+M319)/2</f>
        <v>4.41</v>
      </c>
      <c r="O319" s="299">
        <f>(M320-M319)*100/N319</f>
        <v>0.13605442176871299</v>
      </c>
    </row>
    <row r="320" spans="1:19" hidden="1">
      <c r="C320" s="299"/>
      <c r="D320" s="101">
        <v>20.0031</v>
      </c>
      <c r="E320" s="101">
        <v>1.0249999999999999</v>
      </c>
      <c r="H320" s="101">
        <v>21.95</v>
      </c>
      <c r="I320" s="101">
        <v>92.4</v>
      </c>
      <c r="J320" s="101">
        <f t="shared" si="122"/>
        <v>10.00155</v>
      </c>
      <c r="K320" s="101">
        <f>J320*I320*H320/10000</f>
        <v>2.0284943679</v>
      </c>
      <c r="L320" s="101">
        <v>0.94599999999999995</v>
      </c>
      <c r="M320" s="102">
        <f t="shared" si="123"/>
        <v>4.4169999999999998</v>
      </c>
      <c r="N320" s="290"/>
      <c r="O320" s="299"/>
    </row>
    <row r="321" spans="1:20" hidden="1">
      <c r="A321" s="101">
        <v>6.17</v>
      </c>
      <c r="C321" s="299" t="s">
        <v>1027</v>
      </c>
      <c r="D321" s="101">
        <v>80.001099999999994</v>
      </c>
      <c r="E321" s="101">
        <v>1.0249999999999999</v>
      </c>
      <c r="H321" s="101">
        <v>49.22</v>
      </c>
      <c r="I321" s="101">
        <v>93.3</v>
      </c>
      <c r="J321" s="101">
        <f t="shared" si="122"/>
        <v>40.000549999999997</v>
      </c>
      <c r="K321" s="101">
        <f t="shared" ref="K321:K329" si="124">J321*I321*H321/10000</f>
        <v>18.369156572430001</v>
      </c>
      <c r="L321" s="101">
        <v>0.78900000000000003</v>
      </c>
      <c r="M321" s="102">
        <f t="shared" si="123"/>
        <v>0.41099999999999998</v>
      </c>
      <c r="N321" s="290">
        <f t="shared" ref="N321" si="125">(M322+M321)/2</f>
        <v>0.41</v>
      </c>
      <c r="O321" s="299">
        <f t="shared" ref="O321" si="126">(M322-M321)*100/N321</f>
        <v>0</v>
      </c>
    </row>
    <row r="322" spans="1:20" hidden="1">
      <c r="C322" s="299"/>
      <c r="D322" s="101">
        <v>80.001499999999993</v>
      </c>
      <c r="E322" s="101">
        <v>1.0249999999999999</v>
      </c>
      <c r="H322" s="101">
        <v>49.21</v>
      </c>
      <c r="I322" s="101">
        <v>93.3</v>
      </c>
      <c r="J322" s="101">
        <f t="shared" si="122"/>
        <v>40.000749999999996</v>
      </c>
      <c r="K322" s="101">
        <f t="shared" si="124"/>
        <v>18.365516346974999</v>
      </c>
      <c r="L322" s="101">
        <v>0.78900000000000003</v>
      </c>
      <c r="M322" s="102">
        <f t="shared" ref="M322:M333" si="127">1000*L322*E322/(J322*H322)</f>
        <v>0.41099999999999998</v>
      </c>
      <c r="N322" s="290"/>
      <c r="O322" s="299"/>
    </row>
    <row r="323" spans="1:20" hidden="1">
      <c r="C323" s="299" t="s">
        <v>1028</v>
      </c>
      <c r="D323" s="101">
        <v>80.005499999999998</v>
      </c>
      <c r="E323" s="101">
        <v>1.0249999999999999</v>
      </c>
      <c r="H323" s="101">
        <v>49.78</v>
      </c>
      <c r="I323" s="101">
        <v>93.4</v>
      </c>
      <c r="J323" s="101">
        <f t="shared" si="122"/>
        <v>40.002749999999999</v>
      </c>
      <c r="K323" s="101">
        <f t="shared" si="124"/>
        <v>18.599086599300001</v>
      </c>
      <c r="L323" s="101">
        <v>0.78800000000000003</v>
      </c>
      <c r="M323" s="102">
        <f t="shared" si="127"/>
        <v>0.40600000000000003</v>
      </c>
      <c r="N323" s="290">
        <f t="shared" ref="N323" si="128">(M324+M323)/2</f>
        <v>0.41</v>
      </c>
      <c r="O323" s="299">
        <f t="shared" ref="O323" si="129">(M324-M323)*100/N323</f>
        <v>0</v>
      </c>
    </row>
    <row r="324" spans="1:20" hidden="1">
      <c r="C324" s="299"/>
      <c r="D324" s="101">
        <v>80.004800000000003</v>
      </c>
      <c r="E324" s="101">
        <v>1.0249999999999999</v>
      </c>
      <c r="H324" s="101">
        <v>49.72</v>
      </c>
      <c r="I324" s="101">
        <v>93.4</v>
      </c>
      <c r="J324" s="101">
        <f t="shared" si="122"/>
        <v>40.002400000000002</v>
      </c>
      <c r="K324" s="101">
        <f t="shared" si="124"/>
        <v>18.576506523519999</v>
      </c>
      <c r="L324" s="101">
        <v>0.78800000000000003</v>
      </c>
      <c r="M324" s="102">
        <f t="shared" si="127"/>
        <v>0.40600000000000003</v>
      </c>
      <c r="N324" s="290"/>
      <c r="O324" s="299"/>
    </row>
    <row r="325" spans="1:20" hidden="1">
      <c r="A325" s="101">
        <v>7.23</v>
      </c>
      <c r="C325" s="299" t="s">
        <v>1029</v>
      </c>
      <c r="D325" s="101">
        <v>10.0031</v>
      </c>
      <c r="E325" s="101">
        <v>1.0249999999999999</v>
      </c>
      <c r="H325" s="101">
        <v>20.149999999999999</v>
      </c>
      <c r="I325" s="101">
        <v>84.8</v>
      </c>
      <c r="J325" s="101">
        <f t="shared" si="122"/>
        <v>5.0015499999999999</v>
      </c>
      <c r="K325" s="101">
        <f t="shared" si="124"/>
        <v>0.85462485160000001</v>
      </c>
      <c r="L325" s="101">
        <v>0.97599999999999998</v>
      </c>
      <c r="M325" s="102">
        <f t="shared" si="127"/>
        <v>9.9260000000000002</v>
      </c>
      <c r="N325" s="290">
        <f>(M326+M325)/2</f>
        <v>9.86</v>
      </c>
      <c r="O325" s="299">
        <f>(M326-M325)*100/N325</f>
        <v>-1.39959432048681</v>
      </c>
    </row>
    <row r="326" spans="1:20" hidden="1">
      <c r="C326" s="299"/>
      <c r="D326" s="101">
        <v>10.0006</v>
      </c>
      <c r="E326" s="101">
        <v>1.0249999999999999</v>
      </c>
      <c r="H326" s="101">
        <v>20.440000000000001</v>
      </c>
      <c r="I326" s="101">
        <v>84.8</v>
      </c>
      <c r="J326" s="101">
        <f t="shared" si="122"/>
        <v>5.0003000000000002</v>
      </c>
      <c r="K326" s="101">
        <f t="shared" si="124"/>
        <v>0.86670799935999998</v>
      </c>
      <c r="L326" s="101">
        <v>0.97599999999999998</v>
      </c>
      <c r="M326" s="102">
        <f t="shared" si="127"/>
        <v>9.7880000000000003</v>
      </c>
      <c r="N326" s="290"/>
      <c r="O326" s="299"/>
      <c r="S326" s="101">
        <v>0.9</v>
      </c>
    </row>
    <row r="327" spans="1:20" hidden="1">
      <c r="C327" s="299" t="s">
        <v>1031</v>
      </c>
      <c r="D327" s="101">
        <v>10.0031</v>
      </c>
      <c r="E327" s="101">
        <v>1.0249999999999999</v>
      </c>
      <c r="H327" s="101">
        <v>18.55</v>
      </c>
      <c r="I327" s="101">
        <v>83.5</v>
      </c>
      <c r="J327" s="101">
        <f t="shared" si="122"/>
        <v>5.0015499999999999</v>
      </c>
      <c r="K327" s="101">
        <f t="shared" si="124"/>
        <v>0.77470258337499998</v>
      </c>
      <c r="L327" s="101">
        <v>0.97799999999999998</v>
      </c>
      <c r="M327" s="102">
        <f t="shared" si="127"/>
        <v>10.805</v>
      </c>
      <c r="N327" s="290">
        <f>(M328+M327)/2</f>
        <v>10.84</v>
      </c>
      <c r="O327" s="299">
        <f>(M328-M327)*100/N327</f>
        <v>0.61808118081180996</v>
      </c>
      <c r="S327" s="111">
        <v>3.5</v>
      </c>
      <c r="T327" s="101">
        <v>0.92</v>
      </c>
    </row>
    <row r="328" spans="1:20" hidden="1">
      <c r="C328" s="299"/>
      <c r="D328" s="101">
        <v>10.0006</v>
      </c>
      <c r="E328" s="101">
        <v>1.0249999999999999</v>
      </c>
      <c r="H328" s="101">
        <v>18.440000000000001</v>
      </c>
      <c r="I328" s="101">
        <v>83.5</v>
      </c>
      <c r="J328" s="101">
        <f t="shared" si="122"/>
        <v>5.0003000000000002</v>
      </c>
      <c r="K328" s="101">
        <f t="shared" si="124"/>
        <v>0.76991619219999996</v>
      </c>
      <c r="L328" s="101">
        <v>0.97799999999999998</v>
      </c>
      <c r="M328" s="102">
        <f t="shared" si="127"/>
        <v>10.872</v>
      </c>
      <c r="N328" s="290"/>
      <c r="O328" s="299"/>
      <c r="S328" s="111">
        <v>3.6</v>
      </c>
      <c r="T328" s="101">
        <v>0.91900000000000004</v>
      </c>
    </row>
    <row r="329" spans="1:20" hidden="1">
      <c r="C329" s="299" t="s">
        <v>1032</v>
      </c>
      <c r="D329" s="101">
        <v>10.0038</v>
      </c>
      <c r="E329" s="101">
        <v>1.0249999999999999</v>
      </c>
      <c r="H329" s="101">
        <v>21.35</v>
      </c>
      <c r="I329" s="299">
        <v>86.2</v>
      </c>
      <c r="J329" s="101">
        <f t="shared" si="122"/>
        <v>5.0019</v>
      </c>
      <c r="K329" s="101">
        <f t="shared" si="124"/>
        <v>0.92053467030000002</v>
      </c>
      <c r="L329" s="101">
        <v>0.97599999999999998</v>
      </c>
      <c r="M329" s="102">
        <f t="shared" si="127"/>
        <v>9.3680000000000003</v>
      </c>
      <c r="N329" s="290">
        <f>(M330+M329)/2</f>
        <v>9.36</v>
      </c>
      <c r="O329" s="299">
        <f>(M330-M329)*100/N329</f>
        <v>-0.18162393162392601</v>
      </c>
      <c r="S329" s="111">
        <v>3.7</v>
      </c>
      <c r="T329" s="101">
        <v>0.91700000000000004</v>
      </c>
    </row>
    <row r="330" spans="1:20" hidden="1">
      <c r="C330" s="299"/>
      <c r="D330" s="101">
        <v>10.002700000000001</v>
      </c>
      <c r="E330" s="101">
        <v>1.0249999999999999</v>
      </c>
      <c r="H330" s="101">
        <v>21.39</v>
      </c>
      <c r="I330" s="299"/>
      <c r="J330" s="101">
        <f t="shared" si="122"/>
        <v>5.0013500000000004</v>
      </c>
      <c r="K330" s="101">
        <f>J330*I329*H330/10000</f>
        <v>0.92215791543000003</v>
      </c>
      <c r="L330" s="101">
        <v>0.97599999999999998</v>
      </c>
      <c r="M330" s="102">
        <f t="shared" si="127"/>
        <v>9.3510000000000009</v>
      </c>
      <c r="N330" s="290"/>
      <c r="O330" s="299"/>
      <c r="S330" s="111">
        <v>3.8</v>
      </c>
      <c r="T330" s="101">
        <v>0.91500000000000004</v>
      </c>
    </row>
    <row r="331" spans="1:20" hidden="1">
      <c r="C331" s="299" t="s">
        <v>1033</v>
      </c>
      <c r="D331" s="101">
        <v>10.000400000000001</v>
      </c>
      <c r="E331" s="101">
        <v>1.0249999999999999</v>
      </c>
      <c r="H331" s="101">
        <v>24.41</v>
      </c>
      <c r="I331" s="101">
        <v>86.8</v>
      </c>
      <c r="J331" s="101">
        <f t="shared" si="122"/>
        <v>5.0002000000000004</v>
      </c>
      <c r="K331" s="101">
        <f t="shared" ref="K331:K332" si="130">J331*I331*H331/10000</f>
        <v>1.05943637576</v>
      </c>
      <c r="L331" s="101">
        <v>0.97</v>
      </c>
      <c r="M331" s="102">
        <f t="shared" si="127"/>
        <v>8.1460000000000008</v>
      </c>
      <c r="N331" s="290">
        <f>(M332+M331)/2</f>
        <v>8.1300000000000008</v>
      </c>
      <c r="O331" s="299">
        <f>(M332-M331)*100/N331</f>
        <v>-0.43050430504305198</v>
      </c>
      <c r="S331" s="111">
        <v>3.9</v>
      </c>
      <c r="T331" s="101">
        <v>0.91400000000000003</v>
      </c>
    </row>
    <row r="332" spans="1:20" hidden="1">
      <c r="C332" s="299"/>
      <c r="D332" s="101">
        <v>10.0025</v>
      </c>
      <c r="E332" s="101">
        <v>1.0249999999999999</v>
      </c>
      <c r="H332" s="101">
        <v>24.51</v>
      </c>
      <c r="I332" s="101">
        <v>86.8</v>
      </c>
      <c r="J332" s="101">
        <f t="shared" si="122"/>
        <v>5.0012499999999998</v>
      </c>
      <c r="K332" s="101">
        <f t="shared" si="130"/>
        <v>1.0639999335000001</v>
      </c>
      <c r="L332" s="101">
        <v>0.97</v>
      </c>
      <c r="M332" s="102">
        <f t="shared" si="127"/>
        <v>8.1110000000000007</v>
      </c>
      <c r="N332" s="290"/>
      <c r="O332" s="299"/>
      <c r="S332" s="111">
        <v>4</v>
      </c>
      <c r="T332" s="101">
        <v>0.91200000000000003</v>
      </c>
    </row>
    <row r="333" spans="1:20" hidden="1">
      <c r="C333" s="299" t="s">
        <v>1034</v>
      </c>
      <c r="D333" s="101">
        <v>80.001099999999994</v>
      </c>
      <c r="E333" s="101">
        <v>1.0249999999999999</v>
      </c>
      <c r="H333" s="101">
        <v>49.22</v>
      </c>
      <c r="I333" s="101">
        <v>92.9</v>
      </c>
      <c r="J333" s="101">
        <f t="shared" ref="J333:J356" si="131">D333/200*100</f>
        <v>40.000549999999997</v>
      </c>
      <c r="K333" s="101">
        <f t="shared" ref="K333:K337" si="132">J333*I333*H333/10000</f>
        <v>18.290403489589998</v>
      </c>
      <c r="L333" s="101">
        <v>0.78900000000000003</v>
      </c>
      <c r="M333" s="102">
        <f t="shared" si="127"/>
        <v>0.41099999999999998</v>
      </c>
      <c r="N333" s="290">
        <f t="shared" ref="N333" si="133">(M334+M333)/2</f>
        <v>0.41</v>
      </c>
      <c r="O333" s="299">
        <f t="shared" ref="O333" si="134">(M334-M333)*100/N333</f>
        <v>0</v>
      </c>
      <c r="S333" s="112">
        <v>4.0999999999999996</v>
      </c>
      <c r="T333" s="101">
        <v>0.91100000000000003</v>
      </c>
    </row>
    <row r="334" spans="1:20" hidden="1">
      <c r="C334" s="299"/>
      <c r="D334" s="101">
        <v>80.001499999999993</v>
      </c>
      <c r="E334" s="101">
        <v>1.0249999999999999</v>
      </c>
      <c r="H334" s="101">
        <v>49.21</v>
      </c>
      <c r="I334" s="101">
        <v>92.9</v>
      </c>
      <c r="J334" s="101">
        <f t="shared" si="131"/>
        <v>40.000749999999996</v>
      </c>
      <c r="K334" s="101">
        <f t="shared" si="132"/>
        <v>18.286778870675001</v>
      </c>
      <c r="L334" s="101">
        <v>0.78900000000000003</v>
      </c>
      <c r="M334" s="102">
        <f t="shared" ref="M334:M352" si="135">1000*L334*E334/(J334*H334)</f>
        <v>0.41099999999999998</v>
      </c>
      <c r="N334" s="290"/>
      <c r="O334" s="299"/>
      <c r="S334" s="112">
        <v>4.2</v>
      </c>
      <c r="T334" s="101">
        <v>0.90900000000000003</v>
      </c>
    </row>
    <row r="335" spans="1:20" hidden="1">
      <c r="C335" s="299" t="s">
        <v>1035</v>
      </c>
      <c r="D335" s="101">
        <v>80.005499999999998</v>
      </c>
      <c r="E335" s="101">
        <v>1.0249999999999999</v>
      </c>
      <c r="H335" s="101">
        <v>49.78</v>
      </c>
      <c r="I335" s="101">
        <v>93.3</v>
      </c>
      <c r="J335" s="101">
        <f t="shared" si="131"/>
        <v>40.002749999999999</v>
      </c>
      <c r="K335" s="101">
        <f t="shared" si="132"/>
        <v>18.579173230350001</v>
      </c>
      <c r="L335" s="101">
        <v>0.78800000000000003</v>
      </c>
      <c r="M335" s="102">
        <f t="shared" si="135"/>
        <v>0.40600000000000003</v>
      </c>
      <c r="N335" s="290">
        <f t="shared" ref="N335" si="136">(M336+M335)/2</f>
        <v>0.41</v>
      </c>
      <c r="O335" s="299">
        <f t="shared" ref="O335" si="137">(M336-M335)*100/N335</f>
        <v>0</v>
      </c>
      <c r="S335" s="112">
        <v>4.3</v>
      </c>
      <c r="T335" s="101">
        <v>0.90800000000000003</v>
      </c>
    </row>
    <row r="336" spans="1:20" hidden="1">
      <c r="C336" s="299"/>
      <c r="D336" s="101">
        <v>80.004800000000003</v>
      </c>
      <c r="E336" s="101">
        <v>1.0249999999999999</v>
      </c>
      <c r="H336" s="101">
        <v>49.72</v>
      </c>
      <c r="I336" s="101">
        <v>93.3</v>
      </c>
      <c r="J336" s="101">
        <f t="shared" si="131"/>
        <v>40.002400000000002</v>
      </c>
      <c r="K336" s="101">
        <f t="shared" si="132"/>
        <v>18.556617330240002</v>
      </c>
      <c r="L336" s="101">
        <v>0.78800000000000003</v>
      </c>
      <c r="M336" s="102">
        <f t="shared" si="135"/>
        <v>0.40600000000000003</v>
      </c>
      <c r="N336" s="290"/>
      <c r="O336" s="299"/>
      <c r="S336" s="112">
        <v>4.4000000000000004</v>
      </c>
      <c r="T336" s="101">
        <v>0.90700000000000003</v>
      </c>
    </row>
    <row r="337" spans="1:20" hidden="1">
      <c r="C337" s="299" t="s">
        <v>1036</v>
      </c>
      <c r="D337" s="101">
        <v>10.006500000000001</v>
      </c>
      <c r="E337" s="101">
        <v>1.0249999999999999</v>
      </c>
      <c r="H337" s="101">
        <v>11.81</v>
      </c>
      <c r="I337" s="299">
        <v>78.400000000000006</v>
      </c>
      <c r="J337" s="101">
        <f t="shared" si="131"/>
        <v>5.0032500000000004</v>
      </c>
      <c r="K337" s="101">
        <f t="shared" si="132"/>
        <v>0.46325291880000002</v>
      </c>
      <c r="L337" s="101">
        <v>0.98599999999999999</v>
      </c>
      <c r="M337" s="102">
        <f t="shared" si="135"/>
        <v>17.103999999999999</v>
      </c>
      <c r="N337" s="290">
        <f>(M338+M337)/2</f>
        <v>17.09</v>
      </c>
      <c r="O337" s="299">
        <f>(M338-M337)*100/N337</f>
        <v>-0.18724400234055</v>
      </c>
      <c r="S337" s="112">
        <v>4.5</v>
      </c>
      <c r="T337" s="101">
        <v>0.90600000000000003</v>
      </c>
    </row>
    <row r="338" spans="1:20" hidden="1">
      <c r="C338" s="299"/>
      <c r="D338" s="101">
        <v>10.0084</v>
      </c>
      <c r="E338" s="101">
        <v>1.0249999999999999</v>
      </c>
      <c r="H338" s="101">
        <v>11.83</v>
      </c>
      <c r="I338" s="299"/>
      <c r="J338" s="101">
        <f t="shared" si="131"/>
        <v>5.0042</v>
      </c>
      <c r="K338" s="101">
        <f t="shared" ref="K338" si="138">J338*I337*H338/10000</f>
        <v>0.46412553824000002</v>
      </c>
      <c r="L338" s="101">
        <v>0.98599999999999999</v>
      </c>
      <c r="M338" s="102">
        <f t="shared" si="135"/>
        <v>17.071999999999999</v>
      </c>
      <c r="N338" s="290"/>
      <c r="O338" s="299"/>
      <c r="S338" s="112">
        <v>4.5999999999999996</v>
      </c>
      <c r="T338" s="101">
        <v>0.90400000000000003</v>
      </c>
    </row>
    <row r="339" spans="1:20" hidden="1">
      <c r="C339" s="299" t="s">
        <v>1035</v>
      </c>
      <c r="D339" s="101">
        <v>10.0055</v>
      </c>
      <c r="E339" s="101">
        <v>1.0249999999999999</v>
      </c>
      <c r="H339" s="101">
        <v>13</v>
      </c>
      <c r="I339" s="101">
        <v>78.2</v>
      </c>
      <c r="J339" s="101">
        <f t="shared" si="131"/>
        <v>5.0027499999999998</v>
      </c>
      <c r="K339" s="101">
        <f t="shared" ref="K339:K343" si="139">J339*I339*H339/10000</f>
        <v>0.50857956500000001</v>
      </c>
      <c r="L339" s="101">
        <v>0.98599999999999999</v>
      </c>
      <c r="M339" s="102">
        <f t="shared" si="135"/>
        <v>15.54</v>
      </c>
      <c r="N339" s="290">
        <f t="shared" ref="N339" si="140">(M340+M339)/2</f>
        <v>15.54</v>
      </c>
      <c r="O339" s="299">
        <f t="shared" ref="O339" si="141">(M340-M339)*100/N339</f>
        <v>-6.4350064350028697E-3</v>
      </c>
      <c r="Q339" s="101">
        <v>15.55</v>
      </c>
      <c r="S339" s="112">
        <v>4.6999999999999904</v>
      </c>
      <c r="T339" s="101">
        <v>0.90300000000000002</v>
      </c>
    </row>
    <row r="340" spans="1:20" hidden="1">
      <c r="C340" s="299"/>
      <c r="D340" s="101">
        <v>10.0062</v>
      </c>
      <c r="E340" s="101">
        <v>1.0249999999999999</v>
      </c>
      <c r="H340" s="101">
        <v>13</v>
      </c>
      <c r="I340" s="101">
        <v>78.2</v>
      </c>
      <c r="J340" s="101">
        <f t="shared" si="131"/>
        <v>5.0030999999999999</v>
      </c>
      <c r="K340" s="101">
        <f t="shared" si="139"/>
        <v>0.50861514600000002</v>
      </c>
      <c r="L340" s="101">
        <v>0.98599999999999999</v>
      </c>
      <c r="M340" s="102">
        <f t="shared" si="135"/>
        <v>15.539</v>
      </c>
      <c r="N340" s="290"/>
      <c r="O340" s="299"/>
      <c r="S340" s="112">
        <v>4.7999999999999901</v>
      </c>
      <c r="T340" s="101">
        <v>0.90200000000000002</v>
      </c>
    </row>
    <row r="341" spans="1:20" hidden="1">
      <c r="A341" s="101">
        <v>9.9</v>
      </c>
      <c r="C341" s="299" t="s">
        <v>1231</v>
      </c>
      <c r="D341" s="101">
        <v>80.000500000000002</v>
      </c>
      <c r="E341" s="101">
        <v>1.0249999999999999</v>
      </c>
      <c r="H341" s="101">
        <v>49.33</v>
      </c>
      <c r="I341" s="101">
        <v>96.7</v>
      </c>
      <c r="J341" s="101">
        <f t="shared" si="131"/>
        <v>40.000250000000001</v>
      </c>
      <c r="K341" s="101">
        <f t="shared" si="139"/>
        <v>19.080963255275002</v>
      </c>
      <c r="L341" s="101">
        <v>0.78500000000000003</v>
      </c>
      <c r="M341" s="102">
        <f t="shared" si="135"/>
        <v>0.40799999999999997</v>
      </c>
      <c r="N341" s="290">
        <f t="shared" ref="N341" si="142">(M342+M341)/2</f>
        <v>0.41</v>
      </c>
      <c r="O341" s="299">
        <f t="shared" ref="O341" si="143">(M342-M341)*100/N341</f>
        <v>0</v>
      </c>
      <c r="S341" s="112">
        <v>4.8999999999999897</v>
      </c>
      <c r="T341" s="101">
        <v>0.90100000000000002</v>
      </c>
    </row>
    <row r="342" spans="1:20" hidden="1">
      <c r="C342" s="299"/>
      <c r="D342" s="101">
        <v>80.003200000000007</v>
      </c>
      <c r="E342" s="101">
        <v>1.0249999999999999</v>
      </c>
      <c r="H342" s="101">
        <v>49.25</v>
      </c>
      <c r="I342" s="101">
        <v>96.7</v>
      </c>
      <c r="J342" s="101">
        <f t="shared" si="131"/>
        <v>40.001600000000003</v>
      </c>
      <c r="K342" s="101">
        <f t="shared" si="139"/>
        <v>19.050661995999999</v>
      </c>
      <c r="L342" s="101">
        <v>0.78500000000000003</v>
      </c>
      <c r="M342" s="102">
        <f t="shared" si="135"/>
        <v>0.40799999999999997</v>
      </c>
      <c r="N342" s="290"/>
      <c r="O342" s="299"/>
      <c r="S342" s="112">
        <v>4.9999999999999902</v>
      </c>
      <c r="T342" s="101">
        <v>0.9</v>
      </c>
    </row>
    <row r="343" spans="1:20" hidden="1">
      <c r="A343" s="101">
        <v>10.28</v>
      </c>
      <c r="C343" s="299" t="s">
        <v>692</v>
      </c>
      <c r="D343" s="101">
        <v>5.0058999999999996</v>
      </c>
      <c r="E343" s="101">
        <v>1.0249999999999999</v>
      </c>
      <c r="H343" s="101">
        <v>17.52</v>
      </c>
      <c r="I343" s="101">
        <v>75.2</v>
      </c>
      <c r="J343" s="101">
        <f t="shared" si="131"/>
        <v>2.5029499999999998</v>
      </c>
      <c r="K343" s="101">
        <f t="shared" si="139"/>
        <v>0.32976466368000001</v>
      </c>
      <c r="L343" s="101">
        <v>0.99199999999999999</v>
      </c>
      <c r="M343" s="102">
        <f t="shared" si="135"/>
        <v>23.187000000000001</v>
      </c>
      <c r="N343" s="290">
        <f>(M344+M343)/2</f>
        <v>23.17</v>
      </c>
      <c r="O343" s="299">
        <f>(M344-M343)*100/N343</f>
        <v>-0.116529995684079</v>
      </c>
      <c r="S343" s="112">
        <v>5.0999999999999899</v>
      </c>
      <c r="T343" s="101">
        <v>0.89800000000000002</v>
      </c>
    </row>
    <row r="344" spans="1:20" hidden="1">
      <c r="C344" s="299"/>
      <c r="D344" s="101">
        <v>5.0031999999999996</v>
      </c>
      <c r="E344" s="101">
        <v>1.0249999999999999</v>
      </c>
      <c r="H344" s="101">
        <v>17.55</v>
      </c>
      <c r="I344" s="101">
        <v>75.2</v>
      </c>
      <c r="J344" s="101">
        <f t="shared" si="131"/>
        <v>2.5015999999999998</v>
      </c>
      <c r="K344" s="101">
        <f t="shared" ref="K344" si="144">J344*I343*H344/10000</f>
        <v>0.33015116160000002</v>
      </c>
      <c r="L344" s="101">
        <v>0.99199999999999999</v>
      </c>
      <c r="M344" s="102">
        <f t="shared" si="135"/>
        <v>23.16</v>
      </c>
      <c r="N344" s="290"/>
      <c r="O344" s="299"/>
      <c r="S344" s="112">
        <v>5.1999999999999904</v>
      </c>
      <c r="T344" s="101">
        <v>0.89700000000000002</v>
      </c>
    </row>
    <row r="345" spans="1:20" hidden="1">
      <c r="A345" s="101">
        <v>11.7</v>
      </c>
      <c r="C345" s="299" t="s">
        <v>1037</v>
      </c>
      <c r="D345" s="101">
        <v>80.003500000000003</v>
      </c>
      <c r="E345" s="101">
        <v>1.0249999999999999</v>
      </c>
      <c r="H345" s="101">
        <v>49.22</v>
      </c>
      <c r="I345" s="101">
        <v>95.6</v>
      </c>
      <c r="J345" s="101">
        <f t="shared" si="131"/>
        <v>40.001750000000001</v>
      </c>
      <c r="K345" s="101">
        <f t="shared" ref="K345:K363" si="145">J345*I345*H345/10000</f>
        <v>18.822551450599999</v>
      </c>
      <c r="L345" s="101">
        <v>0.78700000000000003</v>
      </c>
      <c r="M345" s="102">
        <f t="shared" si="135"/>
        <v>0.41</v>
      </c>
      <c r="N345" s="290">
        <f t="shared" ref="N345" si="146">(M346+M345)/2</f>
        <v>0.41</v>
      </c>
      <c r="O345" s="299">
        <f t="shared" ref="O345" si="147">(M346-M345)*100/N345</f>
        <v>-0.24390243902439099</v>
      </c>
      <c r="S345" s="112">
        <v>5.2999999999999901</v>
      </c>
      <c r="T345" s="101">
        <v>0.89600000000000002</v>
      </c>
    </row>
    <row r="346" spans="1:20" hidden="1">
      <c r="C346" s="299"/>
      <c r="D346" s="101">
        <v>80.001900000000006</v>
      </c>
      <c r="E346" s="101">
        <v>1.0249999999999999</v>
      </c>
      <c r="H346" s="101">
        <v>49.31</v>
      </c>
      <c r="I346" s="101">
        <v>95.6</v>
      </c>
      <c r="J346" s="101">
        <f t="shared" si="131"/>
        <v>40.000950000000003</v>
      </c>
      <c r="K346" s="101">
        <f t="shared" si="145"/>
        <v>18.856591833420001</v>
      </c>
      <c r="L346" s="101">
        <v>0.78700000000000003</v>
      </c>
      <c r="M346" s="102">
        <f t="shared" si="135"/>
        <v>0.40899999999999997</v>
      </c>
      <c r="N346" s="290"/>
      <c r="O346" s="299"/>
      <c r="S346" s="112">
        <v>5.3999999999999897</v>
      </c>
      <c r="T346" s="101">
        <v>0.89500000000000002</v>
      </c>
    </row>
    <row r="347" spans="1:20" hidden="1">
      <c r="C347" s="299" t="s">
        <v>1038</v>
      </c>
      <c r="D347" s="101">
        <v>80.008399999999995</v>
      </c>
      <c r="E347" s="101">
        <v>1.0249999999999999</v>
      </c>
      <c r="H347" s="101">
        <v>49.33</v>
      </c>
      <c r="I347" s="101">
        <v>95.9</v>
      </c>
      <c r="J347" s="101">
        <f t="shared" si="131"/>
        <v>40.004199999999997</v>
      </c>
      <c r="K347" s="101">
        <f t="shared" si="145"/>
        <v>18.924974913740002</v>
      </c>
      <c r="L347" s="101">
        <v>0.78700000000000003</v>
      </c>
      <c r="M347" s="102">
        <f t="shared" si="135"/>
        <v>0.40899999999999997</v>
      </c>
      <c r="N347" s="290">
        <f t="shared" ref="N347" si="148">(M348+M347)/2</f>
        <v>0.41</v>
      </c>
      <c r="O347" s="299">
        <f t="shared" ref="O347" si="149">(M348-M347)*100/N347</f>
        <v>0.24390243902439099</v>
      </c>
      <c r="S347" s="112">
        <v>5.4999999999999902</v>
      </c>
      <c r="T347" s="101">
        <v>0.89300000000000002</v>
      </c>
    </row>
    <row r="348" spans="1:20" hidden="1">
      <c r="C348" s="299"/>
      <c r="D348" s="101">
        <v>80.005399999999995</v>
      </c>
      <c r="E348" s="101">
        <v>1.0249999999999999</v>
      </c>
      <c r="H348" s="101">
        <v>49.2</v>
      </c>
      <c r="I348" s="101">
        <v>95.9</v>
      </c>
      <c r="J348" s="101">
        <f t="shared" si="131"/>
        <v>40.002699999999997</v>
      </c>
      <c r="K348" s="101">
        <f t="shared" si="145"/>
        <v>18.874393935600001</v>
      </c>
      <c r="L348" s="101">
        <v>0.78700000000000003</v>
      </c>
      <c r="M348" s="102">
        <f t="shared" si="135"/>
        <v>0.41</v>
      </c>
      <c r="N348" s="290"/>
      <c r="O348" s="299"/>
      <c r="S348" s="112">
        <v>5.5999999999999899</v>
      </c>
      <c r="T348" s="101">
        <v>0.89200000000000002</v>
      </c>
    </row>
    <row r="349" spans="1:20" hidden="1">
      <c r="C349" s="299" t="s">
        <v>1039</v>
      </c>
      <c r="D349" s="101">
        <v>80.006799999999998</v>
      </c>
      <c r="E349" s="101">
        <v>1.0249999999999999</v>
      </c>
      <c r="H349" s="101">
        <v>49.16</v>
      </c>
      <c r="I349" s="101">
        <v>96.7</v>
      </c>
      <c r="J349" s="101">
        <f t="shared" si="131"/>
        <v>40.003399999999999</v>
      </c>
      <c r="K349" s="101">
        <f t="shared" si="145"/>
        <v>19.016704282479999</v>
      </c>
      <c r="L349" s="101">
        <v>0.78600000000000003</v>
      </c>
      <c r="M349" s="102">
        <f t="shared" si="135"/>
        <v>0.41</v>
      </c>
      <c r="N349" s="290">
        <f t="shared" ref="N349" si="150">(M350+M349)/2</f>
        <v>0.41</v>
      </c>
      <c r="O349" s="299">
        <f t="shared" ref="O349" si="151">(M350-M349)*100/N349</f>
        <v>-0.24390243902439099</v>
      </c>
      <c r="S349" s="112">
        <v>5.6999999999999904</v>
      </c>
      <c r="T349" s="101">
        <v>0.89100000000000001</v>
      </c>
    </row>
    <row r="350" spans="1:20" hidden="1">
      <c r="C350" s="299"/>
      <c r="D350" s="101">
        <v>80.007400000000004</v>
      </c>
      <c r="E350" s="101">
        <v>1.0249999999999999</v>
      </c>
      <c r="H350" s="101">
        <v>49.2</v>
      </c>
      <c r="I350" s="101">
        <v>96.7</v>
      </c>
      <c r="J350" s="101">
        <f t="shared" si="131"/>
        <v>40.003700000000002</v>
      </c>
      <c r="K350" s="101">
        <f t="shared" si="145"/>
        <v>19.032320326800001</v>
      </c>
      <c r="L350" s="101">
        <v>0.78600000000000003</v>
      </c>
      <c r="M350" s="102">
        <f t="shared" si="135"/>
        <v>0.40899999999999997</v>
      </c>
      <c r="N350" s="290"/>
      <c r="O350" s="299"/>
      <c r="S350" s="112">
        <v>5.7999999999999901</v>
      </c>
      <c r="T350" s="101">
        <v>0.89</v>
      </c>
    </row>
    <row r="351" spans="1:20">
      <c r="C351" s="299" t="s">
        <v>1040</v>
      </c>
      <c r="D351" s="101">
        <v>80.008700000000005</v>
      </c>
      <c r="E351" s="101">
        <v>1.0249999999999999</v>
      </c>
      <c r="H351" s="101">
        <v>49.78</v>
      </c>
      <c r="I351" s="101">
        <v>96.7</v>
      </c>
      <c r="J351" s="101">
        <f t="shared" si="131"/>
        <v>40.004350000000002</v>
      </c>
      <c r="K351" s="101">
        <f t="shared" si="145"/>
        <v>19.256997970810001</v>
      </c>
      <c r="L351" s="101">
        <v>0.78500000000000003</v>
      </c>
      <c r="M351" s="102">
        <f t="shared" si="135"/>
        <v>0.40400000000000003</v>
      </c>
      <c r="N351" s="290">
        <f t="shared" ref="N351" si="152">(M352+M351)/2</f>
        <v>0.4</v>
      </c>
      <c r="O351" s="299">
        <f t="shared" ref="O351" si="153">(M352-M351)*100/N351</f>
        <v>0.25</v>
      </c>
      <c r="S351" s="112">
        <v>5.8999999999999897</v>
      </c>
      <c r="T351" s="101">
        <v>0.88800000000000001</v>
      </c>
    </row>
    <row r="352" spans="1:20">
      <c r="C352" s="299"/>
      <c r="D352" s="101">
        <v>80.001099999999994</v>
      </c>
      <c r="E352" s="101">
        <v>1.0249999999999999</v>
      </c>
      <c r="H352" s="101">
        <v>49.72</v>
      </c>
      <c r="I352" s="101">
        <v>96.7</v>
      </c>
      <c r="J352" s="101">
        <f t="shared" si="131"/>
        <v>40.000549999999997</v>
      </c>
      <c r="K352" s="101">
        <f t="shared" si="145"/>
        <v>19.23196043582</v>
      </c>
      <c r="L352" s="101">
        <v>0.78500000000000003</v>
      </c>
      <c r="M352" s="102">
        <f t="shared" si="135"/>
        <v>0.40500000000000003</v>
      </c>
      <c r="N352" s="290"/>
      <c r="O352" s="299"/>
      <c r="S352" s="112">
        <v>5.9999999999999902</v>
      </c>
      <c r="T352" s="101">
        <v>0.88700000000000001</v>
      </c>
    </row>
    <row r="353" spans="1:20" hidden="1">
      <c r="C353" s="299" t="s">
        <v>1041</v>
      </c>
      <c r="D353" s="101">
        <v>80.004800000000003</v>
      </c>
      <c r="E353" s="101">
        <v>1.0249999999999999</v>
      </c>
      <c r="H353" s="101">
        <v>49.1</v>
      </c>
      <c r="I353" s="101">
        <v>96.1</v>
      </c>
      <c r="J353" s="101">
        <f t="shared" si="131"/>
        <v>40.002400000000002</v>
      </c>
      <c r="K353" s="101">
        <f t="shared" si="145"/>
        <v>18.8751724424</v>
      </c>
      <c r="L353" s="101">
        <v>0.78700000000000003</v>
      </c>
      <c r="M353" s="102">
        <f t="shared" ref="M353:M361" si="154">1000*L353*E353/(J353*H353)</f>
        <v>0.41099999999999998</v>
      </c>
      <c r="N353" s="290">
        <f t="shared" ref="N353" si="155">(M354+M353)/2</f>
        <v>0.41</v>
      </c>
      <c r="O353" s="299">
        <f t="shared" ref="O353" si="156">(M354-M353)*100/N353</f>
        <v>0</v>
      </c>
      <c r="S353" s="111">
        <v>6.0999999999999899</v>
      </c>
      <c r="T353" s="100">
        <v>0.88600000000000001</v>
      </c>
    </row>
    <row r="354" spans="1:20" hidden="1">
      <c r="C354" s="299"/>
      <c r="D354" s="101">
        <v>80.001400000000004</v>
      </c>
      <c r="E354" s="101">
        <v>1.0249999999999999</v>
      </c>
      <c r="H354" s="101">
        <v>49.1</v>
      </c>
      <c r="I354" s="101">
        <v>96.1</v>
      </c>
      <c r="J354" s="101">
        <f t="shared" si="131"/>
        <v>40.000700000000002</v>
      </c>
      <c r="K354" s="101">
        <f t="shared" si="145"/>
        <v>18.8743702957</v>
      </c>
      <c r="L354" s="101">
        <v>0.78700000000000003</v>
      </c>
      <c r="M354" s="102">
        <f t="shared" si="154"/>
        <v>0.41099999999999998</v>
      </c>
      <c r="N354" s="290"/>
      <c r="O354" s="299"/>
      <c r="S354" s="111">
        <v>6.1999999999999904</v>
      </c>
      <c r="T354" s="100">
        <v>0.88500000000000001</v>
      </c>
    </row>
    <row r="355" spans="1:20" hidden="1">
      <c r="A355" s="101">
        <v>11.8</v>
      </c>
      <c r="C355" s="299" t="s">
        <v>1042</v>
      </c>
      <c r="D355" s="101">
        <v>10.005100000000001</v>
      </c>
      <c r="E355" s="101">
        <v>1.0249999999999999</v>
      </c>
      <c r="H355" s="101">
        <v>19.5</v>
      </c>
      <c r="I355" s="101">
        <v>83.5</v>
      </c>
      <c r="J355" s="101">
        <f t="shared" si="131"/>
        <v>5.0025500000000003</v>
      </c>
      <c r="K355" s="101">
        <f t="shared" si="145"/>
        <v>0.81454020375000002</v>
      </c>
      <c r="L355" s="101">
        <v>0.97799999999999998</v>
      </c>
      <c r="M355" s="102">
        <f t="shared" si="154"/>
        <v>10.276</v>
      </c>
      <c r="N355" s="290">
        <f>(M356+M355)/2</f>
        <v>10.29</v>
      </c>
      <c r="O355" s="299">
        <f>(M356-M355)*100/N355</f>
        <v>0.310981535471332</v>
      </c>
      <c r="S355" s="113">
        <v>6.2999999999999901</v>
      </c>
      <c r="T355" s="101">
        <v>0.88400000000000001</v>
      </c>
    </row>
    <row r="356" spans="1:20" hidden="1">
      <c r="C356" s="299"/>
      <c r="D356" s="101">
        <v>10.004799999999999</v>
      </c>
      <c r="E356" s="101">
        <v>1.0249999999999999</v>
      </c>
      <c r="H356" s="101">
        <v>19.440000000000001</v>
      </c>
      <c r="I356" s="101">
        <v>83.5</v>
      </c>
      <c r="J356" s="101">
        <f t="shared" si="131"/>
        <v>5.0023999999999997</v>
      </c>
      <c r="K356" s="101">
        <f t="shared" si="145"/>
        <v>0.81200957760000003</v>
      </c>
      <c r="L356" s="101">
        <v>0.97799999999999998</v>
      </c>
      <c r="M356" s="102">
        <f t="shared" si="154"/>
        <v>10.308</v>
      </c>
      <c r="N356" s="290"/>
      <c r="O356" s="299"/>
      <c r="S356" s="113">
        <v>6.3999999999999897</v>
      </c>
      <c r="T356" s="101">
        <v>0.88300000000000001</v>
      </c>
    </row>
    <row r="357" spans="1:20" hidden="1">
      <c r="A357" s="116">
        <v>11.14</v>
      </c>
      <c r="B357" s="116"/>
      <c r="C357" s="299" t="s">
        <v>1043</v>
      </c>
      <c r="D357" s="101">
        <v>10.0055</v>
      </c>
      <c r="E357" s="101">
        <v>1.0249999999999999</v>
      </c>
      <c r="H357" s="101">
        <v>13.2</v>
      </c>
      <c r="I357" s="101">
        <v>83.6</v>
      </c>
      <c r="J357" s="101">
        <f t="shared" ref="J357:J374" si="157">D357/200*100</f>
        <v>5.0027499999999998</v>
      </c>
      <c r="K357" s="101">
        <f t="shared" si="145"/>
        <v>0.55206346799999995</v>
      </c>
      <c r="L357" s="101">
        <v>0.98599999999999999</v>
      </c>
      <c r="M357" s="102">
        <f t="shared" si="154"/>
        <v>15.304</v>
      </c>
      <c r="N357" s="290">
        <f t="shared" ref="N357" si="158">(M358+M357)/2</f>
        <v>15.25</v>
      </c>
      <c r="O357" s="299">
        <f t="shared" ref="O357" si="159">(M358-M357)*100/N357</f>
        <v>-0.76065573770491601</v>
      </c>
      <c r="S357" s="113">
        <v>6.4999999999999902</v>
      </c>
      <c r="T357" s="101">
        <v>0.88200000000000001</v>
      </c>
    </row>
    <row r="358" spans="1:20" hidden="1">
      <c r="A358" s="116"/>
      <c r="B358" s="116"/>
      <c r="C358" s="299"/>
      <c r="D358" s="101">
        <v>10.0062</v>
      </c>
      <c r="E358" s="101">
        <v>1.0249999999999999</v>
      </c>
      <c r="H358" s="101">
        <v>13.3</v>
      </c>
      <c r="I358" s="101">
        <v>83.6</v>
      </c>
      <c r="J358" s="101">
        <f t="shared" si="157"/>
        <v>5.0030999999999999</v>
      </c>
      <c r="K358" s="101">
        <f t="shared" si="145"/>
        <v>0.55628468279999999</v>
      </c>
      <c r="L358" s="101">
        <v>0.98599999999999999</v>
      </c>
      <c r="M358" s="102">
        <f t="shared" si="154"/>
        <v>15.188000000000001</v>
      </c>
      <c r="N358" s="290"/>
      <c r="O358" s="299"/>
      <c r="S358" s="113">
        <v>6.5999999999999899</v>
      </c>
      <c r="T358" s="101">
        <v>0.88</v>
      </c>
    </row>
    <row r="359" spans="1:20" hidden="1">
      <c r="A359" s="101">
        <v>11.16</v>
      </c>
      <c r="C359" s="299" t="s">
        <v>1044</v>
      </c>
      <c r="D359" s="101">
        <v>10.002599999999999</v>
      </c>
      <c r="E359" s="101">
        <v>1.0249999999999999</v>
      </c>
      <c r="H359" s="101">
        <v>14.8</v>
      </c>
      <c r="I359" s="117">
        <v>79.8</v>
      </c>
      <c r="J359" s="101">
        <f t="shared" si="157"/>
        <v>5.0012999999999996</v>
      </c>
      <c r="K359" s="101">
        <f t="shared" si="145"/>
        <v>0.59067353519999999</v>
      </c>
      <c r="L359" s="101">
        <v>0.98599999999999999</v>
      </c>
      <c r="M359" s="102">
        <f t="shared" si="154"/>
        <v>13.654</v>
      </c>
      <c r="N359" s="290">
        <f t="shared" ref="N359" si="160">(M360+M359)/2</f>
        <v>13.63</v>
      </c>
      <c r="O359" s="299">
        <f t="shared" ref="O359" si="161">(M360-M359)*100/N359</f>
        <v>-0.36683785766691601</v>
      </c>
      <c r="S359" s="113">
        <v>6.6999999999999904</v>
      </c>
      <c r="T359" s="101">
        <v>0.879</v>
      </c>
    </row>
    <row r="360" spans="1:20" hidden="1">
      <c r="C360" s="299"/>
      <c r="D360" s="101">
        <v>10.0054</v>
      </c>
      <c r="E360" s="101">
        <v>1.0249999999999999</v>
      </c>
      <c r="H360" s="101">
        <v>14.85</v>
      </c>
      <c r="I360" s="117">
        <v>79.8</v>
      </c>
      <c r="J360" s="101">
        <f t="shared" si="157"/>
        <v>5.0026999999999999</v>
      </c>
      <c r="K360" s="101">
        <f t="shared" si="145"/>
        <v>0.59283495809999998</v>
      </c>
      <c r="L360" s="101">
        <v>0.98599999999999999</v>
      </c>
      <c r="M360" s="102">
        <f t="shared" si="154"/>
        <v>13.603999999999999</v>
      </c>
      <c r="N360" s="290"/>
      <c r="O360" s="299"/>
      <c r="S360" s="113">
        <v>6.7999999999999901</v>
      </c>
      <c r="T360" s="101">
        <v>0.878</v>
      </c>
    </row>
    <row r="361" spans="1:20" hidden="1">
      <c r="A361" s="101">
        <v>12.21</v>
      </c>
      <c r="C361" s="299" t="s">
        <v>1045</v>
      </c>
      <c r="D361" s="101">
        <v>80.003600000000006</v>
      </c>
      <c r="E361" s="101">
        <v>1.0249999999999999</v>
      </c>
      <c r="H361" s="101">
        <v>43.22</v>
      </c>
      <c r="I361" s="101">
        <v>94.6</v>
      </c>
      <c r="J361" s="101">
        <f t="shared" si="157"/>
        <v>40.001800000000003</v>
      </c>
      <c r="K361" s="101">
        <f t="shared" si="145"/>
        <v>16.355183950160001</v>
      </c>
      <c r="L361" s="101">
        <v>0.8</v>
      </c>
      <c r="M361" s="102">
        <f t="shared" si="154"/>
        <v>0.47399999999999998</v>
      </c>
      <c r="N361" s="290">
        <f t="shared" ref="N361" si="162">(M362+M361)/2</f>
        <v>0.48</v>
      </c>
      <c r="O361" s="299">
        <f t="shared" ref="O361" si="163">(M362-M361)*100/N361</f>
        <v>0.41666666666666702</v>
      </c>
      <c r="Q361" s="101">
        <v>0.47</v>
      </c>
      <c r="S361" s="113">
        <v>6.8999999999999897</v>
      </c>
      <c r="T361" s="101">
        <v>0.877</v>
      </c>
    </row>
    <row r="362" spans="1:20" hidden="1">
      <c r="C362" s="299"/>
      <c r="D362" s="101">
        <v>80.001199999999997</v>
      </c>
      <c r="E362" s="101">
        <v>1.0249999999999999</v>
      </c>
      <c r="H362" s="101">
        <v>43.11</v>
      </c>
      <c r="I362" s="101">
        <v>94.6</v>
      </c>
      <c r="J362" s="101">
        <f t="shared" si="157"/>
        <v>40.000599999999999</v>
      </c>
      <c r="K362" s="101">
        <f t="shared" si="145"/>
        <v>16.313068692360002</v>
      </c>
      <c r="L362" s="101">
        <v>0.8</v>
      </c>
      <c r="M362" s="102">
        <f t="shared" ref="M362:M366" si="164">1000*L362*E362/(J362*H362)</f>
        <v>0.47599999999999998</v>
      </c>
      <c r="N362" s="290"/>
      <c r="O362" s="299"/>
      <c r="S362" s="113">
        <v>6.9999999999999902</v>
      </c>
      <c r="T362" s="101">
        <v>0.876</v>
      </c>
    </row>
    <row r="363" spans="1:20" hidden="1">
      <c r="A363" s="101">
        <v>12.3</v>
      </c>
      <c r="C363" s="299" t="s">
        <v>1046</v>
      </c>
      <c r="D363" s="101">
        <v>30.001200000000001</v>
      </c>
      <c r="E363" s="101">
        <v>1.0249999999999999</v>
      </c>
      <c r="H363" s="101">
        <v>29.08</v>
      </c>
      <c r="I363" s="299">
        <v>94.2</v>
      </c>
      <c r="J363" s="101">
        <f t="shared" si="157"/>
        <v>15.0006</v>
      </c>
      <c r="K363" s="101">
        <f t="shared" si="145"/>
        <v>4.10916836016</v>
      </c>
      <c r="L363" s="101">
        <v>0.91100000000000003</v>
      </c>
      <c r="M363" s="102">
        <f t="shared" si="164"/>
        <v>2.141</v>
      </c>
      <c r="N363" s="290">
        <f>(M364+M363)/2</f>
        <v>2.15</v>
      </c>
      <c r="O363" s="299">
        <f>(M364-M363)*100/N363</f>
        <v>0.418604651162786</v>
      </c>
      <c r="Q363" s="101">
        <v>2.15</v>
      </c>
      <c r="S363" s="113">
        <v>7.0999999999999899</v>
      </c>
      <c r="T363" s="101">
        <v>0.875</v>
      </c>
    </row>
    <row r="364" spans="1:20" hidden="1">
      <c r="C364" s="299"/>
      <c r="D364" s="101">
        <v>30.0031</v>
      </c>
      <c r="E364" s="101">
        <v>1.0249999999999999</v>
      </c>
      <c r="H364" s="101">
        <v>28.95</v>
      </c>
      <c r="I364" s="299"/>
      <c r="J364" s="101">
        <f t="shared" si="157"/>
        <v>15.00155</v>
      </c>
      <c r="K364" s="101">
        <f>J364*I363*H364/10000</f>
        <v>4.0910576989500003</v>
      </c>
      <c r="L364" s="101">
        <v>0.91100000000000003</v>
      </c>
      <c r="M364" s="102">
        <f t="shared" si="164"/>
        <v>2.15</v>
      </c>
      <c r="N364" s="290"/>
      <c r="O364" s="299"/>
      <c r="S364" s="113">
        <v>7.1999999999999904</v>
      </c>
      <c r="T364" s="101">
        <v>0.874</v>
      </c>
    </row>
    <row r="365" spans="1:20" hidden="1">
      <c r="A365" s="101">
        <v>1.6</v>
      </c>
      <c r="C365" s="299" t="s">
        <v>1047</v>
      </c>
      <c r="D365" s="101">
        <v>80.005200000000002</v>
      </c>
      <c r="E365" s="101">
        <v>1.0249999999999999</v>
      </c>
      <c r="H365" s="101">
        <v>47.9</v>
      </c>
      <c r="I365" s="101">
        <v>93.5</v>
      </c>
      <c r="J365" s="101">
        <f t="shared" si="157"/>
        <v>40.002600000000001</v>
      </c>
      <c r="K365" s="101">
        <f t="shared" ref="K365:K374" si="165">J365*I365*H365/10000</f>
        <v>17.915764449000001</v>
      </c>
      <c r="L365" s="101">
        <v>0.78900000000000003</v>
      </c>
      <c r="M365" s="102">
        <f t="shared" si="164"/>
        <v>0.42199999999999999</v>
      </c>
      <c r="N365" s="290">
        <f t="shared" ref="N365" si="166">(M366+M365)/2</f>
        <v>0.42</v>
      </c>
      <c r="O365" s="299">
        <f t="shared" ref="O365" si="167">(M366-M365)*100/N365</f>
        <v>0.238095238095238</v>
      </c>
      <c r="S365" s="113">
        <v>7.2999999999999901</v>
      </c>
      <c r="T365" s="101">
        <v>0.873</v>
      </c>
    </row>
    <row r="366" spans="1:20" hidden="1">
      <c r="C366" s="299"/>
      <c r="D366" s="101">
        <v>80.003500000000003</v>
      </c>
      <c r="E366" s="101">
        <v>1.0249999999999999</v>
      </c>
      <c r="H366" s="101">
        <v>47.8</v>
      </c>
      <c r="I366" s="101">
        <v>93.5</v>
      </c>
      <c r="J366" s="101">
        <f t="shared" si="157"/>
        <v>40.001750000000001</v>
      </c>
      <c r="K366" s="101">
        <f t="shared" si="165"/>
        <v>17.877982127500001</v>
      </c>
      <c r="L366" s="101">
        <v>0.78900000000000003</v>
      </c>
      <c r="M366" s="102">
        <f t="shared" si="164"/>
        <v>0.42299999999999999</v>
      </c>
      <c r="N366" s="290"/>
      <c r="O366" s="299"/>
      <c r="S366" s="113">
        <v>7.3999999999999897</v>
      </c>
      <c r="T366" s="101">
        <v>0.872</v>
      </c>
    </row>
    <row r="367" spans="1:20" hidden="1">
      <c r="A367" s="101">
        <v>1.9</v>
      </c>
      <c r="C367" s="299" t="s">
        <v>1048</v>
      </c>
      <c r="D367" s="101">
        <v>10.0062</v>
      </c>
      <c r="E367" s="101">
        <v>1.0249999999999999</v>
      </c>
      <c r="H367" s="101">
        <v>11.25</v>
      </c>
      <c r="I367" s="101">
        <v>53.9</v>
      </c>
      <c r="J367" s="101">
        <f t="shared" si="157"/>
        <v>5.0030999999999999</v>
      </c>
      <c r="K367" s="101">
        <f t="shared" si="165"/>
        <v>0.30337547625</v>
      </c>
      <c r="L367" s="101">
        <v>0.99199999999999999</v>
      </c>
      <c r="M367" s="102">
        <f t="shared" ref="M367:M374" si="168">1000*L367*E367/(J367*H367)</f>
        <v>18.065000000000001</v>
      </c>
      <c r="N367" s="290">
        <f t="shared" ref="N367" si="169">(M368+M367)/2</f>
        <v>18.12</v>
      </c>
      <c r="O367" s="299">
        <f t="shared" ref="O367" si="170">(M368-M367)*100/N367</f>
        <v>0.65121412803531198</v>
      </c>
      <c r="S367" s="113">
        <v>7.4999999999999902</v>
      </c>
      <c r="T367" s="101">
        <v>0.871</v>
      </c>
    </row>
    <row r="368" spans="1:20" hidden="1">
      <c r="C368" s="299"/>
      <c r="D368" s="101">
        <v>10.0036</v>
      </c>
      <c r="E368" s="101">
        <v>1.0249999999999999</v>
      </c>
      <c r="H368" s="101">
        <v>11.18</v>
      </c>
      <c r="I368" s="101">
        <v>53.9</v>
      </c>
      <c r="J368" s="101">
        <f t="shared" si="157"/>
        <v>5.0018000000000002</v>
      </c>
      <c r="K368" s="101">
        <f t="shared" si="165"/>
        <v>0.30140946835999999</v>
      </c>
      <c r="L368" s="101">
        <v>0.99199999999999999</v>
      </c>
      <c r="M368" s="102">
        <f t="shared" si="168"/>
        <v>18.183</v>
      </c>
      <c r="N368" s="290"/>
      <c r="O368" s="299"/>
      <c r="S368" s="113">
        <v>7.6</v>
      </c>
      <c r="T368" s="101">
        <v>0.86899999999999999</v>
      </c>
    </row>
    <row r="369" spans="1:20" hidden="1">
      <c r="C369" s="299" t="s">
        <v>1049</v>
      </c>
      <c r="D369" s="101">
        <v>10.0059</v>
      </c>
      <c r="E369" s="101">
        <v>1.0249999999999999</v>
      </c>
      <c r="H369" s="101">
        <v>14.56</v>
      </c>
      <c r="I369" s="101">
        <v>81.8</v>
      </c>
      <c r="J369" s="101">
        <f t="shared" si="157"/>
        <v>5.0029500000000002</v>
      </c>
      <c r="K369" s="101">
        <f t="shared" si="165"/>
        <v>0.59585534736000001</v>
      </c>
      <c r="L369" s="101">
        <v>0.98599999999999999</v>
      </c>
      <c r="M369" s="102">
        <f t="shared" si="168"/>
        <v>13.874000000000001</v>
      </c>
      <c r="N369" s="290">
        <f t="shared" ref="N369" si="171">(M370+M369)/2</f>
        <v>13.86</v>
      </c>
      <c r="O369" s="299">
        <f t="shared" ref="O369" si="172">(M370-M369)*100/N369</f>
        <v>-0.25974025974026999</v>
      </c>
      <c r="S369" s="113">
        <v>7.7</v>
      </c>
      <c r="T369" s="101">
        <v>0.86799999999999999</v>
      </c>
    </row>
    <row r="370" spans="1:20" hidden="1">
      <c r="C370" s="299"/>
      <c r="D370" s="101">
        <v>10.0045</v>
      </c>
      <c r="E370" s="101">
        <v>1.0249999999999999</v>
      </c>
      <c r="H370" s="101">
        <v>14.6</v>
      </c>
      <c r="I370" s="101">
        <v>81.8</v>
      </c>
      <c r="J370" s="101">
        <f t="shared" si="157"/>
        <v>5.0022500000000001</v>
      </c>
      <c r="K370" s="101">
        <f t="shared" si="165"/>
        <v>0.59740871299999998</v>
      </c>
      <c r="L370" s="101">
        <v>0.98599999999999999</v>
      </c>
      <c r="M370" s="102">
        <f t="shared" si="168"/>
        <v>13.837999999999999</v>
      </c>
      <c r="N370" s="290"/>
      <c r="O370" s="299"/>
      <c r="S370" s="113">
        <v>7.8</v>
      </c>
      <c r="T370" s="101">
        <v>0.86699999999999999</v>
      </c>
    </row>
    <row r="371" spans="1:20" hidden="1">
      <c r="C371" s="299" t="s">
        <v>1050</v>
      </c>
      <c r="D371" s="101">
        <v>10.0029</v>
      </c>
      <c r="E371" s="101">
        <v>1.0249999999999999</v>
      </c>
      <c r="H371" s="101">
        <v>17.39</v>
      </c>
      <c r="I371" s="101">
        <v>82.2</v>
      </c>
      <c r="J371" s="101">
        <f t="shared" si="157"/>
        <v>5.0014500000000002</v>
      </c>
      <c r="K371" s="101">
        <f t="shared" si="165"/>
        <v>0.71493627141000005</v>
      </c>
      <c r="L371" s="101">
        <v>0.98099999999999998</v>
      </c>
      <c r="M371" s="102">
        <f t="shared" si="168"/>
        <v>11.561</v>
      </c>
      <c r="N371" s="290">
        <f t="shared" ref="N371" si="173">(M372+M371)/2</f>
        <v>11.55</v>
      </c>
      <c r="O371" s="299">
        <f t="shared" ref="O371" si="174">(M372-M371)*100/N371</f>
        <v>-0.22510822510822301</v>
      </c>
      <c r="S371" s="113">
        <v>7.9</v>
      </c>
      <c r="T371" s="101">
        <v>0.86599999999999999</v>
      </c>
    </row>
    <row r="372" spans="1:20" hidden="1">
      <c r="C372" s="299"/>
      <c r="D372" s="101">
        <v>10.0085</v>
      </c>
      <c r="E372" s="101">
        <v>1.0249999999999999</v>
      </c>
      <c r="H372" s="101">
        <v>17.420000000000002</v>
      </c>
      <c r="I372" s="101">
        <v>82.2</v>
      </c>
      <c r="J372" s="101">
        <f t="shared" si="157"/>
        <v>5.0042499999999999</v>
      </c>
      <c r="K372" s="101">
        <f t="shared" si="165"/>
        <v>0.71657056770000005</v>
      </c>
      <c r="L372" s="101">
        <v>0.98099999999999998</v>
      </c>
      <c r="M372" s="102">
        <f t="shared" si="168"/>
        <v>11.535</v>
      </c>
      <c r="N372" s="290"/>
      <c r="O372" s="299"/>
      <c r="S372" s="113">
        <v>8</v>
      </c>
      <c r="T372" s="101">
        <v>0.86499999999999999</v>
      </c>
    </row>
    <row r="373" spans="1:20" hidden="1">
      <c r="C373" s="299" t="s">
        <v>1051</v>
      </c>
      <c r="D373" s="101">
        <v>10.0036</v>
      </c>
      <c r="E373" s="101">
        <v>1.0249999999999999</v>
      </c>
      <c r="H373" s="101">
        <v>12.55</v>
      </c>
      <c r="I373" s="101">
        <v>78.8</v>
      </c>
      <c r="J373" s="101">
        <f t="shared" si="157"/>
        <v>5.0018000000000002</v>
      </c>
      <c r="K373" s="101">
        <f t="shared" si="165"/>
        <v>0.49464800920000002</v>
      </c>
      <c r="L373" s="101">
        <v>0.98599999999999999</v>
      </c>
      <c r="M373" s="102">
        <f t="shared" si="168"/>
        <v>16.100000000000001</v>
      </c>
      <c r="N373" s="290">
        <f t="shared" ref="N373" si="175">(M374+M373)/2</f>
        <v>16.04</v>
      </c>
      <c r="O373" s="299">
        <f t="shared" ref="O373" si="176">(M374-M373)*100/N373</f>
        <v>-0.79800498753118398</v>
      </c>
      <c r="S373" s="113">
        <v>8.1</v>
      </c>
    </row>
    <row r="374" spans="1:20" hidden="1">
      <c r="C374" s="299"/>
      <c r="D374" s="101">
        <v>10.0044</v>
      </c>
      <c r="E374" s="101">
        <v>1.0249999999999999</v>
      </c>
      <c r="H374" s="101">
        <v>12.65</v>
      </c>
      <c r="I374" s="101">
        <v>78.8</v>
      </c>
      <c r="J374" s="101">
        <f t="shared" si="157"/>
        <v>5.0022000000000002</v>
      </c>
      <c r="K374" s="101">
        <f t="shared" si="165"/>
        <v>0.49862930039999998</v>
      </c>
      <c r="L374" s="101">
        <v>0.98599999999999999</v>
      </c>
      <c r="M374" s="102">
        <f t="shared" si="168"/>
        <v>15.972</v>
      </c>
      <c r="N374" s="290"/>
      <c r="O374" s="299"/>
      <c r="S374" s="113">
        <v>8.1999999999999993</v>
      </c>
    </row>
    <row r="375" spans="1:20" hidden="1">
      <c r="C375" s="299"/>
      <c r="S375" s="113">
        <v>8.3000000000000007</v>
      </c>
    </row>
    <row r="376" spans="1:20" hidden="1">
      <c r="C376" s="299"/>
      <c r="S376" s="113">
        <v>8.4</v>
      </c>
    </row>
    <row r="377" spans="1:20" hidden="1">
      <c r="C377" s="299"/>
      <c r="D377" s="101">
        <v>80.003500000000003</v>
      </c>
      <c r="E377" s="101">
        <v>1.0249999999999999</v>
      </c>
      <c r="H377" s="101">
        <v>49.22</v>
      </c>
      <c r="I377" s="101">
        <v>95.6</v>
      </c>
      <c r="J377" s="101">
        <f t="shared" ref="J377:J390" si="177">D377/200*100</f>
        <v>40.001750000000001</v>
      </c>
      <c r="K377" s="101">
        <f t="shared" ref="K377:K440" si="178">J377*I377*H377/10000</f>
        <v>18.822551450599999</v>
      </c>
      <c r="L377" s="101">
        <v>0.78700000000000003</v>
      </c>
      <c r="M377" s="102">
        <f t="shared" ref="M377:M384" si="179">1000*L377*E377/(J377*H377)</f>
        <v>0.41</v>
      </c>
      <c r="N377" s="290">
        <f>AVERAGE(M377:M382)</f>
        <v>0.41</v>
      </c>
      <c r="O377" s="299">
        <f>(MAX(M377:M382)-MIN(M377:M382))/N377*100</f>
        <v>0.48780487804878098</v>
      </c>
    </row>
    <row r="378" spans="1:20" hidden="1">
      <c r="C378" s="299"/>
      <c r="D378" s="101">
        <v>80.001900000000006</v>
      </c>
      <c r="E378" s="101">
        <v>1.0249999999999999</v>
      </c>
      <c r="H378" s="101">
        <v>49.31</v>
      </c>
      <c r="I378" s="101">
        <v>95.6</v>
      </c>
      <c r="J378" s="101">
        <f t="shared" si="177"/>
        <v>40.000950000000003</v>
      </c>
      <c r="K378" s="101">
        <f t="shared" si="178"/>
        <v>18.856591833420001</v>
      </c>
      <c r="L378" s="101">
        <v>0.78600000000000003</v>
      </c>
      <c r="M378" s="102">
        <f t="shared" si="179"/>
        <v>0.40799999999999997</v>
      </c>
      <c r="N378" s="290"/>
      <c r="O378" s="299"/>
    </row>
    <row r="379" spans="1:20" hidden="1">
      <c r="C379" s="299"/>
      <c r="D379" s="101">
        <v>80.008399999999995</v>
      </c>
      <c r="E379" s="101">
        <v>1.0249999999999999</v>
      </c>
      <c r="H379" s="101">
        <v>49.33</v>
      </c>
      <c r="I379" s="101">
        <v>95.6</v>
      </c>
      <c r="J379" s="101">
        <f t="shared" si="177"/>
        <v>40.004199999999997</v>
      </c>
      <c r="K379" s="101">
        <f t="shared" si="178"/>
        <v>18.865772698160001</v>
      </c>
      <c r="L379" s="101">
        <v>0.78600000000000003</v>
      </c>
      <c r="M379" s="102">
        <f t="shared" si="179"/>
        <v>0.40799999999999997</v>
      </c>
      <c r="N379" s="290"/>
      <c r="O379" s="299"/>
    </row>
    <row r="380" spans="1:20" hidden="1">
      <c r="C380" s="299"/>
      <c r="D380" s="101">
        <v>80.005399999999995</v>
      </c>
      <c r="E380" s="101">
        <v>1.0249999999999999</v>
      </c>
      <c r="H380" s="101">
        <v>49.2</v>
      </c>
      <c r="I380" s="101">
        <v>95.6</v>
      </c>
      <c r="J380" s="101">
        <f t="shared" si="177"/>
        <v>40.002699999999997</v>
      </c>
      <c r="K380" s="101">
        <f t="shared" si="178"/>
        <v>18.815349950400002</v>
      </c>
      <c r="L380" s="101">
        <v>0.78700000000000003</v>
      </c>
      <c r="M380" s="102">
        <f t="shared" si="179"/>
        <v>0.41</v>
      </c>
      <c r="N380" s="290"/>
      <c r="O380" s="299"/>
    </row>
    <row r="381" spans="1:20" hidden="1">
      <c r="C381" s="299"/>
      <c r="D381" s="101">
        <v>80.006799999999998</v>
      </c>
      <c r="E381" s="101">
        <v>1.0249999999999999</v>
      </c>
      <c r="H381" s="101">
        <v>49.16</v>
      </c>
      <c r="I381" s="101">
        <v>95.6</v>
      </c>
      <c r="J381" s="101">
        <f t="shared" si="177"/>
        <v>40.003399999999999</v>
      </c>
      <c r="K381" s="101">
        <f t="shared" si="178"/>
        <v>18.800381896640001</v>
      </c>
      <c r="L381" s="101">
        <v>0.78700000000000003</v>
      </c>
      <c r="M381" s="102">
        <f t="shared" si="179"/>
        <v>0.41</v>
      </c>
      <c r="N381" s="290"/>
      <c r="O381" s="299"/>
    </row>
    <row r="382" spans="1:20" hidden="1">
      <c r="C382" s="299"/>
      <c r="D382" s="101">
        <v>80.007400000000004</v>
      </c>
      <c r="E382" s="101">
        <v>1.0249999999999999</v>
      </c>
      <c r="H382" s="101">
        <v>49.2</v>
      </c>
      <c r="I382" s="101">
        <v>95.6</v>
      </c>
      <c r="J382" s="101">
        <f t="shared" si="177"/>
        <v>40.003700000000002</v>
      </c>
      <c r="K382" s="101">
        <f t="shared" si="178"/>
        <v>18.815820302399999</v>
      </c>
      <c r="L382" s="101">
        <v>0.78700000000000003</v>
      </c>
      <c r="M382" s="102">
        <f t="shared" si="179"/>
        <v>0.41</v>
      </c>
      <c r="N382" s="290"/>
      <c r="O382" s="299"/>
    </row>
    <row r="383" spans="1:20" hidden="1">
      <c r="A383" s="101">
        <v>3.1</v>
      </c>
      <c r="C383" s="299" t="s">
        <v>1053</v>
      </c>
      <c r="D383" s="101">
        <v>10.001300000000001</v>
      </c>
      <c r="E383" s="101">
        <v>1.0249999999999999</v>
      </c>
      <c r="H383" s="101">
        <v>16</v>
      </c>
      <c r="I383" s="117">
        <v>83</v>
      </c>
      <c r="J383" s="101">
        <f t="shared" si="177"/>
        <v>5.0006500000000003</v>
      </c>
      <c r="K383" s="118">
        <f t="shared" si="178"/>
        <v>0.7</v>
      </c>
      <c r="L383" s="101">
        <v>0.98099999999999998</v>
      </c>
      <c r="M383" s="102">
        <f t="shared" si="179"/>
        <v>12.567</v>
      </c>
      <c r="N383" s="290">
        <f t="shared" ref="N383" si="180">(M384+M383)/2</f>
        <v>12.53</v>
      </c>
      <c r="O383" s="299">
        <f t="shared" ref="O383" si="181">(M384-M383)*100/N383</f>
        <v>-0.61452513966480404</v>
      </c>
    </row>
    <row r="384" spans="1:20" hidden="1">
      <c r="C384" s="299"/>
      <c r="D384" s="101">
        <v>10.000999999999999</v>
      </c>
      <c r="E384" s="101">
        <v>1.0249999999999999</v>
      </c>
      <c r="H384" s="101">
        <v>16.100000000000001</v>
      </c>
      <c r="I384" s="117">
        <v>83</v>
      </c>
      <c r="J384" s="101">
        <f t="shared" si="177"/>
        <v>5.0004999999999997</v>
      </c>
      <c r="K384" s="118">
        <f t="shared" si="178"/>
        <v>0.7</v>
      </c>
      <c r="L384" s="101">
        <v>0.98099999999999998</v>
      </c>
      <c r="M384" s="102">
        <f t="shared" si="179"/>
        <v>12.49</v>
      </c>
      <c r="N384" s="290"/>
      <c r="O384" s="299"/>
    </row>
    <row r="385" spans="1:17" hidden="1">
      <c r="C385" s="299" t="s">
        <v>1054</v>
      </c>
      <c r="D385" s="101">
        <v>80.001199999999997</v>
      </c>
      <c r="E385" s="101">
        <v>1.0249999999999999</v>
      </c>
      <c r="H385" s="101">
        <v>48.15</v>
      </c>
      <c r="I385" s="101">
        <v>95.6</v>
      </c>
      <c r="J385" s="101">
        <f t="shared" si="177"/>
        <v>40.000599999999999</v>
      </c>
      <c r="K385" s="118">
        <f t="shared" si="178"/>
        <v>18.399999999999999</v>
      </c>
      <c r="L385" s="101">
        <v>0.78900000000000003</v>
      </c>
      <c r="M385" s="102">
        <f t="shared" ref="M385:M392" si="182">1000*L385*E385/(J385*H385)</f>
        <v>0.42</v>
      </c>
      <c r="N385" s="290">
        <f t="shared" ref="N385" si="183">(M386+M385)/2</f>
        <v>0.42</v>
      </c>
      <c r="O385" s="299">
        <f t="shared" ref="O385" si="184">(M386-M385)*100/N385</f>
        <v>0.238095238095238</v>
      </c>
    </row>
    <row r="386" spans="1:17" hidden="1">
      <c r="C386" s="299"/>
      <c r="D386" s="101">
        <v>80.003600000000006</v>
      </c>
      <c r="E386" s="101">
        <v>1.0249999999999999</v>
      </c>
      <c r="H386" s="101">
        <v>48.05</v>
      </c>
      <c r="I386" s="101">
        <v>95.6</v>
      </c>
      <c r="J386" s="101">
        <f t="shared" si="177"/>
        <v>40.001800000000003</v>
      </c>
      <c r="K386" s="118">
        <f t="shared" si="178"/>
        <v>18.399999999999999</v>
      </c>
      <c r="L386" s="101">
        <v>0.78900000000000003</v>
      </c>
      <c r="M386" s="102">
        <f t="shared" si="182"/>
        <v>0.42099999999999999</v>
      </c>
      <c r="N386" s="290"/>
      <c r="O386" s="299"/>
    </row>
    <row r="387" spans="1:17" hidden="1">
      <c r="A387" s="101">
        <v>3.26</v>
      </c>
      <c r="C387" s="299" t="s">
        <v>1055</v>
      </c>
      <c r="D387" s="101">
        <v>10.0038</v>
      </c>
      <c r="E387" s="101">
        <v>1.0249999999999999</v>
      </c>
      <c r="H387" s="101">
        <v>22.05</v>
      </c>
      <c r="I387" s="299">
        <v>86.2</v>
      </c>
      <c r="J387" s="101">
        <f t="shared" si="177"/>
        <v>5.0019</v>
      </c>
      <c r="K387" s="118">
        <f t="shared" si="178"/>
        <v>1</v>
      </c>
      <c r="L387" s="101">
        <v>0.97299999999999998</v>
      </c>
      <c r="M387" s="102">
        <f t="shared" si="182"/>
        <v>9.0429999999999993</v>
      </c>
      <c r="N387" s="290">
        <f>(M388+M387)/2</f>
        <v>9.0299999999999994</v>
      </c>
      <c r="O387" s="299">
        <f>(M388-M387)*100/N387</f>
        <v>-0.22148394241416999</v>
      </c>
      <c r="Q387" s="101">
        <v>9.02</v>
      </c>
    </row>
    <row r="388" spans="1:17" hidden="1">
      <c r="C388" s="299"/>
      <c r="D388" s="101">
        <v>10.002700000000001</v>
      </c>
      <c r="E388" s="101">
        <v>1.0249999999999999</v>
      </c>
      <c r="H388" s="101">
        <v>22.1</v>
      </c>
      <c r="I388" s="299"/>
      <c r="J388" s="101">
        <f t="shared" si="177"/>
        <v>5.0013500000000004</v>
      </c>
      <c r="K388" s="118">
        <f t="shared" si="178"/>
        <v>0</v>
      </c>
      <c r="L388" s="101">
        <v>0.97299999999999998</v>
      </c>
      <c r="M388" s="102">
        <f t="shared" si="182"/>
        <v>9.0229999999999997</v>
      </c>
      <c r="N388" s="290"/>
      <c r="O388" s="299"/>
    </row>
    <row r="389" spans="1:17" hidden="1">
      <c r="C389" s="299" t="s">
        <v>1056</v>
      </c>
      <c r="D389" s="101">
        <v>40.002899999999997</v>
      </c>
      <c r="E389" s="101">
        <v>1.0249999999999999</v>
      </c>
      <c r="H389" s="101">
        <v>17.559999999999999</v>
      </c>
      <c r="I389" s="101">
        <v>95.6</v>
      </c>
      <c r="J389" s="101">
        <f t="shared" si="177"/>
        <v>20.001449999999998</v>
      </c>
      <c r="K389" s="118">
        <f t="shared" si="178"/>
        <v>3.4</v>
      </c>
      <c r="L389" s="101">
        <v>0.92200000000000004</v>
      </c>
      <c r="M389" s="102">
        <f t="shared" si="182"/>
        <v>2.6909999999999998</v>
      </c>
      <c r="N389" s="290">
        <f>(M390+M389)/2</f>
        <v>2.69</v>
      </c>
      <c r="O389" s="299">
        <f>(M390-M389)*100/N389</f>
        <v>-0.223048327137538</v>
      </c>
      <c r="Q389" s="101">
        <v>2.69</v>
      </c>
    </row>
    <row r="390" spans="1:17" hidden="1">
      <c r="C390" s="299"/>
      <c r="D390" s="101">
        <v>40.001100000000001</v>
      </c>
      <c r="E390" s="101">
        <v>1.0249999999999999</v>
      </c>
      <c r="H390" s="101">
        <v>17.600000000000001</v>
      </c>
      <c r="I390" s="101">
        <v>95.6</v>
      </c>
      <c r="J390" s="101">
        <f t="shared" si="177"/>
        <v>20.00055</v>
      </c>
      <c r="K390" s="118">
        <f t="shared" si="178"/>
        <v>3.4</v>
      </c>
      <c r="L390" s="101">
        <v>0.92200000000000004</v>
      </c>
      <c r="M390" s="102">
        <f t="shared" si="182"/>
        <v>2.6850000000000001</v>
      </c>
      <c r="N390" s="290"/>
      <c r="O390" s="299"/>
    </row>
    <row r="391" spans="1:17" hidden="1">
      <c r="A391" s="101">
        <v>3.31</v>
      </c>
      <c r="C391" s="299" t="s">
        <v>1232</v>
      </c>
      <c r="D391" s="101">
        <v>10.0029</v>
      </c>
      <c r="E391" s="101">
        <v>1.0249999999999999</v>
      </c>
      <c r="H391" s="101">
        <v>15.69</v>
      </c>
      <c r="I391" s="117">
        <v>81</v>
      </c>
      <c r="J391" s="101">
        <f t="shared" ref="J391:J402" si="185">D391/200*100</f>
        <v>5.0014500000000002</v>
      </c>
      <c r="K391" s="118">
        <f t="shared" si="178"/>
        <v>0.6</v>
      </c>
      <c r="L391" s="101">
        <v>0.98599999999999999</v>
      </c>
      <c r="M391" s="102">
        <f t="shared" si="182"/>
        <v>12.879</v>
      </c>
      <c r="N391" s="290">
        <f t="shared" ref="N391" si="186">(M392+M391)/2</f>
        <v>12.89</v>
      </c>
      <c r="O391" s="299">
        <f t="shared" ref="O391" si="187">(M392-M391)*100/N391</f>
        <v>0.108611326609784</v>
      </c>
      <c r="Q391" s="101">
        <v>12.89</v>
      </c>
    </row>
    <row r="392" spans="1:17" hidden="1">
      <c r="C392" s="299"/>
      <c r="D392" s="101">
        <v>10.0044</v>
      </c>
      <c r="E392" s="101">
        <v>1.0249999999999999</v>
      </c>
      <c r="H392" s="101">
        <v>15.67</v>
      </c>
      <c r="I392" s="117">
        <v>81</v>
      </c>
      <c r="J392" s="101">
        <f t="shared" si="185"/>
        <v>5.0022000000000002</v>
      </c>
      <c r="K392" s="118">
        <f t="shared" si="178"/>
        <v>0.6</v>
      </c>
      <c r="L392" s="101">
        <v>0.98599999999999999</v>
      </c>
      <c r="M392" s="102">
        <f t="shared" si="182"/>
        <v>12.893000000000001</v>
      </c>
      <c r="N392" s="290"/>
      <c r="O392" s="299"/>
    </row>
    <row r="393" spans="1:17" hidden="1">
      <c r="A393" s="101">
        <v>4.2</v>
      </c>
      <c r="C393" s="299" t="s">
        <v>1058</v>
      </c>
      <c r="D393" s="101">
        <v>10.0022</v>
      </c>
      <c r="E393" s="101">
        <v>1.0249999999999999</v>
      </c>
      <c r="H393" s="101">
        <v>20.68</v>
      </c>
      <c r="I393" s="299">
        <v>84.4</v>
      </c>
      <c r="J393" s="101">
        <f t="shared" si="185"/>
        <v>5.0011000000000001</v>
      </c>
      <c r="K393" s="118">
        <f t="shared" si="178"/>
        <v>0.9</v>
      </c>
      <c r="L393" s="101">
        <v>0.97299999999999998</v>
      </c>
      <c r="M393" s="102">
        <f t="shared" ref="M393:M402" si="188">1000*L393*E393/(J393*H393)</f>
        <v>9.6430000000000007</v>
      </c>
      <c r="N393" s="290">
        <f>(M394+M393)/2</f>
        <v>9.64</v>
      </c>
      <c r="O393" s="299">
        <f>(M394-M393)*100/N393</f>
        <v>-0.114107883817438</v>
      </c>
      <c r="Q393" s="101">
        <v>9.6300000000000008</v>
      </c>
    </row>
    <row r="394" spans="1:17" hidden="1">
      <c r="C394" s="299"/>
      <c r="D394" s="101">
        <v>10.0045</v>
      </c>
      <c r="E394" s="101">
        <v>1.0249999999999999</v>
      </c>
      <c r="H394" s="101">
        <v>20.7</v>
      </c>
      <c r="I394" s="299"/>
      <c r="J394" s="101">
        <f t="shared" si="185"/>
        <v>5.0022500000000001</v>
      </c>
      <c r="K394" s="118">
        <f t="shared" si="178"/>
        <v>0</v>
      </c>
      <c r="L394" s="101">
        <v>0.97299999999999998</v>
      </c>
      <c r="M394" s="102">
        <f t="shared" si="188"/>
        <v>9.6319999999999997</v>
      </c>
      <c r="N394" s="290"/>
      <c r="O394" s="299"/>
    </row>
    <row r="395" spans="1:17" hidden="1">
      <c r="C395" s="299" t="s">
        <v>1059</v>
      </c>
      <c r="D395" s="101">
        <v>10.0063</v>
      </c>
      <c r="E395" s="101">
        <v>1.0249999999999999</v>
      </c>
      <c r="H395" s="101">
        <v>20.83</v>
      </c>
      <c r="I395" s="299">
        <v>85.2</v>
      </c>
      <c r="J395" s="101">
        <f t="shared" si="185"/>
        <v>5.0031499999999998</v>
      </c>
      <c r="K395" s="118">
        <f t="shared" si="178"/>
        <v>0.9</v>
      </c>
      <c r="L395" s="101">
        <v>0.97299999999999998</v>
      </c>
      <c r="M395" s="102">
        <f t="shared" si="188"/>
        <v>9.57</v>
      </c>
      <c r="N395" s="290">
        <f>(M396+M395)/2</f>
        <v>9.58</v>
      </c>
      <c r="O395" s="299">
        <f>(M396-M395)*100/N395</f>
        <v>0.114822546972852</v>
      </c>
      <c r="Q395" s="101">
        <v>9.59</v>
      </c>
    </row>
    <row r="396" spans="1:17" hidden="1">
      <c r="C396" s="299"/>
      <c r="D396" s="101">
        <v>10.008900000000001</v>
      </c>
      <c r="E396" s="101">
        <v>1.0249999999999999</v>
      </c>
      <c r="H396" s="101">
        <v>20.8</v>
      </c>
      <c r="I396" s="299"/>
      <c r="J396" s="101">
        <f t="shared" si="185"/>
        <v>5.0044500000000003</v>
      </c>
      <c r="K396" s="118">
        <f t="shared" si="178"/>
        <v>0</v>
      </c>
      <c r="L396" s="101">
        <v>0.97299999999999998</v>
      </c>
      <c r="M396" s="102">
        <f t="shared" si="188"/>
        <v>9.5809999999999995</v>
      </c>
      <c r="N396" s="290"/>
      <c r="O396" s="299"/>
    </row>
    <row r="397" spans="1:17" hidden="1">
      <c r="C397" s="299" t="s">
        <v>1061</v>
      </c>
      <c r="D397" s="101">
        <v>10.007400000000001</v>
      </c>
      <c r="E397" s="101">
        <v>1.0249999999999999</v>
      </c>
      <c r="H397" s="101">
        <v>22.05</v>
      </c>
      <c r="I397" s="299">
        <v>85.5</v>
      </c>
      <c r="J397" s="101">
        <f t="shared" si="185"/>
        <v>5.0037000000000003</v>
      </c>
      <c r="K397" s="118">
        <f t="shared" si="178"/>
        <v>0.9</v>
      </c>
      <c r="L397" s="101">
        <v>0.97299999999999998</v>
      </c>
      <c r="M397" s="102">
        <f t="shared" si="188"/>
        <v>9.0389999999999997</v>
      </c>
      <c r="N397" s="290">
        <f>(M398+M397)/2</f>
        <v>9.0299999999999994</v>
      </c>
      <c r="O397" s="299">
        <f>(M398-M397)*100/N397</f>
        <v>-0.22148394241416999</v>
      </c>
      <c r="Q397" s="101">
        <v>9.08</v>
      </c>
    </row>
    <row r="398" spans="1:17" hidden="1">
      <c r="C398" s="299"/>
      <c r="D398" s="101">
        <v>10.0069</v>
      </c>
      <c r="E398" s="101">
        <v>1.0249999999999999</v>
      </c>
      <c r="H398" s="101">
        <v>22.1</v>
      </c>
      <c r="I398" s="299"/>
      <c r="J398" s="101">
        <f t="shared" si="185"/>
        <v>5.00345</v>
      </c>
      <c r="K398" s="118">
        <f t="shared" si="178"/>
        <v>0</v>
      </c>
      <c r="L398" s="101">
        <v>0.97299999999999998</v>
      </c>
      <c r="M398" s="102">
        <f t="shared" si="188"/>
        <v>9.0190000000000001</v>
      </c>
      <c r="N398" s="290"/>
      <c r="O398" s="299"/>
    </row>
    <row r="399" spans="1:17" hidden="1">
      <c r="A399" s="101">
        <v>4.1500000000000004</v>
      </c>
      <c r="C399" s="299" t="s">
        <v>834</v>
      </c>
      <c r="D399" s="101">
        <v>10.003500000000001</v>
      </c>
      <c r="E399" s="101">
        <v>1.0249999999999999</v>
      </c>
      <c r="H399" s="101">
        <v>26.05</v>
      </c>
      <c r="I399" s="117">
        <v>87.7</v>
      </c>
      <c r="J399" s="101">
        <f t="shared" si="185"/>
        <v>5.0017500000000004</v>
      </c>
      <c r="K399" s="118">
        <f t="shared" si="178"/>
        <v>1.1000000000000001</v>
      </c>
      <c r="L399" s="101">
        <v>0.97</v>
      </c>
      <c r="M399" s="102">
        <f t="shared" si="188"/>
        <v>7.6310000000000002</v>
      </c>
      <c r="N399" s="290">
        <f>(M400+M399)/2</f>
        <v>7.66</v>
      </c>
      <c r="O399" s="299">
        <f>(M400-M399)*100/N399</f>
        <v>0.63968668407310003</v>
      </c>
      <c r="Q399" s="101">
        <v>7.64</v>
      </c>
    </row>
    <row r="400" spans="1:17" hidden="1">
      <c r="C400" s="299"/>
      <c r="D400" s="101">
        <v>10.004799999999999</v>
      </c>
      <c r="E400" s="101">
        <v>1.0249999999999999</v>
      </c>
      <c r="H400" s="101">
        <v>25.88</v>
      </c>
      <c r="I400" s="117">
        <v>87.7</v>
      </c>
      <c r="J400" s="101">
        <f t="shared" si="185"/>
        <v>5.0023999999999997</v>
      </c>
      <c r="K400" s="118">
        <f t="shared" si="178"/>
        <v>1.1000000000000001</v>
      </c>
      <c r="L400" s="101">
        <v>0.97</v>
      </c>
      <c r="M400" s="102">
        <f t="shared" si="188"/>
        <v>7.68</v>
      </c>
      <c r="N400" s="290"/>
      <c r="O400" s="299"/>
    </row>
    <row r="401" spans="1:17" hidden="1">
      <c r="A401" s="101">
        <v>4.3</v>
      </c>
      <c r="C401" s="299" t="s">
        <v>1233</v>
      </c>
      <c r="D401" s="101">
        <v>80.006500000000003</v>
      </c>
      <c r="E401" s="101">
        <v>1.0249999999999999</v>
      </c>
      <c r="H401" s="101">
        <v>48.15</v>
      </c>
      <c r="I401" s="101">
        <v>94.9</v>
      </c>
      <c r="J401" s="101">
        <f t="shared" si="185"/>
        <v>40.003250000000001</v>
      </c>
      <c r="K401" s="118">
        <f t="shared" si="178"/>
        <v>18.3</v>
      </c>
      <c r="L401" s="101">
        <v>0.78900000000000003</v>
      </c>
      <c r="M401" s="102">
        <f t="shared" si="188"/>
        <v>0.42</v>
      </c>
      <c r="N401" s="290">
        <f t="shared" ref="N401" si="189">(M402+M401)/2</f>
        <v>0.42</v>
      </c>
      <c r="O401" s="299">
        <f t="shared" ref="O401" si="190">(M402-M401)*100/N401</f>
        <v>0.238095238095238</v>
      </c>
    </row>
    <row r="402" spans="1:17" hidden="1">
      <c r="C402" s="299"/>
      <c r="D402" s="101">
        <v>80.005499999999998</v>
      </c>
      <c r="E402" s="101">
        <v>1.0249999999999999</v>
      </c>
      <c r="H402" s="101">
        <v>48.05</v>
      </c>
      <c r="I402" s="101">
        <v>94.9</v>
      </c>
      <c r="J402" s="101">
        <f t="shared" si="185"/>
        <v>40.002749999999999</v>
      </c>
      <c r="K402" s="118">
        <f t="shared" si="178"/>
        <v>18.2</v>
      </c>
      <c r="L402" s="101">
        <v>0.78900000000000003</v>
      </c>
      <c r="M402" s="102">
        <f t="shared" si="188"/>
        <v>0.42099999999999999</v>
      </c>
      <c r="N402" s="290"/>
      <c r="O402" s="299"/>
    </row>
    <row r="403" spans="1:17" hidden="1">
      <c r="A403" s="101">
        <v>5.17</v>
      </c>
      <c r="C403" s="299" t="s">
        <v>1234</v>
      </c>
      <c r="D403" s="101">
        <v>80.005200000000002</v>
      </c>
      <c r="E403" s="101">
        <v>1.0249999999999999</v>
      </c>
      <c r="H403" s="101">
        <v>47.35</v>
      </c>
      <c r="I403" s="101">
        <v>94.9</v>
      </c>
      <c r="J403" s="101">
        <f t="shared" ref="J403:J408" si="191">D403/200*100</f>
        <v>40.002600000000001</v>
      </c>
      <c r="K403" s="118">
        <f t="shared" si="178"/>
        <v>18</v>
      </c>
      <c r="L403" s="101">
        <v>0.79100000000000004</v>
      </c>
      <c r="M403" s="102">
        <f t="shared" ref="M403:M404" si="192">1000*L403*E403/(J403*H403)</f>
        <v>0.42799999999999999</v>
      </c>
      <c r="N403" s="290">
        <f t="shared" ref="N403" si="193">(M404+M403)/2</f>
        <v>0.43</v>
      </c>
      <c r="O403" s="299">
        <f t="shared" ref="O403" si="194">(M404-M403)*100/N403</f>
        <v>0.232558139534884</v>
      </c>
    </row>
    <row r="404" spans="1:17" hidden="1">
      <c r="C404" s="299"/>
      <c r="D404" s="101">
        <v>80.001900000000006</v>
      </c>
      <c r="E404" s="101">
        <v>1.0249999999999999</v>
      </c>
      <c r="H404" s="101">
        <v>47.3</v>
      </c>
      <c r="I404" s="101">
        <v>94.9</v>
      </c>
      <c r="J404" s="101">
        <f t="shared" si="191"/>
        <v>40.000950000000003</v>
      </c>
      <c r="K404" s="118">
        <f t="shared" si="178"/>
        <v>18</v>
      </c>
      <c r="L404" s="101">
        <v>0.79100000000000004</v>
      </c>
      <c r="M404" s="102">
        <f t="shared" si="192"/>
        <v>0.42899999999999999</v>
      </c>
      <c r="N404" s="290"/>
      <c r="O404" s="299"/>
    </row>
    <row r="405" spans="1:17" hidden="1">
      <c r="A405" s="101">
        <v>6.18</v>
      </c>
      <c r="C405" s="299" t="s">
        <v>1062</v>
      </c>
      <c r="D405" s="101">
        <v>10.0015</v>
      </c>
      <c r="E405" s="101">
        <v>1.0249999999999999</v>
      </c>
      <c r="H405" s="101">
        <v>23.5</v>
      </c>
      <c r="I405" s="101">
        <v>90.1</v>
      </c>
      <c r="J405" s="101">
        <f t="shared" si="191"/>
        <v>5.00075</v>
      </c>
      <c r="K405" s="118">
        <f t="shared" si="178"/>
        <v>1.1000000000000001</v>
      </c>
      <c r="L405" s="101">
        <v>0.97</v>
      </c>
      <c r="M405" s="102">
        <f t="shared" ref="M405:M408" si="195">1000*L405*E405/(J405*H405)</f>
        <v>8.4600000000000009</v>
      </c>
      <c r="N405" s="290">
        <f t="shared" ref="N405" si="196">(M406+M405)/2</f>
        <v>8.4499999999999993</v>
      </c>
      <c r="O405" s="299">
        <f t="shared" ref="O405" si="197">(M406-M405)*100/N405</f>
        <v>-0.213017751479298</v>
      </c>
      <c r="Q405" s="101">
        <v>8.4</v>
      </c>
    </row>
    <row r="406" spans="1:17" hidden="1">
      <c r="C406" s="299"/>
      <c r="D406" s="101">
        <v>10.002599999999999</v>
      </c>
      <c r="E406" s="101">
        <v>1.0249999999999999</v>
      </c>
      <c r="H406" s="101">
        <v>23.55</v>
      </c>
      <c r="I406" s="101">
        <v>90.1</v>
      </c>
      <c r="J406" s="101">
        <f t="shared" si="191"/>
        <v>5.0012999999999996</v>
      </c>
      <c r="K406" s="118">
        <f t="shared" si="178"/>
        <v>1.1000000000000001</v>
      </c>
      <c r="L406" s="101">
        <v>0.97</v>
      </c>
      <c r="M406" s="102">
        <f t="shared" si="195"/>
        <v>8.4420000000000002</v>
      </c>
      <c r="N406" s="290"/>
      <c r="O406" s="299"/>
    </row>
    <row r="407" spans="1:17" hidden="1">
      <c r="A407" s="101">
        <v>6.27</v>
      </c>
      <c r="C407" s="299" t="s">
        <v>1235</v>
      </c>
      <c r="D407" s="101">
        <v>80.003200000000007</v>
      </c>
      <c r="E407" s="101">
        <v>1.0249999999999999</v>
      </c>
      <c r="H407" s="101">
        <v>48.88</v>
      </c>
      <c r="I407" s="101">
        <v>94.2</v>
      </c>
      <c r="J407" s="101">
        <f t="shared" si="191"/>
        <v>40.001600000000003</v>
      </c>
      <c r="K407" s="118">
        <f t="shared" si="178"/>
        <v>18.399999999999999</v>
      </c>
      <c r="L407" s="101">
        <v>0.78900000000000003</v>
      </c>
      <c r="M407" s="102">
        <f t="shared" si="195"/>
        <v>0.41399999999999998</v>
      </c>
      <c r="N407" s="290">
        <f t="shared" ref="N407" si="198">(M408+M407)/2</f>
        <v>0.41</v>
      </c>
      <c r="O407" s="299">
        <f t="shared" ref="O407" si="199">(M408-M407)*100/N407</f>
        <v>-0.24390243902439099</v>
      </c>
    </row>
    <row r="408" spans="1:17" hidden="1">
      <c r="C408" s="299"/>
      <c r="D408" s="101">
        <v>80.003900000000002</v>
      </c>
      <c r="E408" s="101">
        <v>1.0249999999999999</v>
      </c>
      <c r="H408" s="101">
        <v>48.92</v>
      </c>
      <c r="I408" s="101">
        <v>94.2</v>
      </c>
      <c r="J408" s="101">
        <f t="shared" si="191"/>
        <v>40.001950000000001</v>
      </c>
      <c r="K408" s="118">
        <f t="shared" si="178"/>
        <v>18.399999999999999</v>
      </c>
      <c r="L408" s="101">
        <v>0.78900000000000003</v>
      </c>
      <c r="M408" s="102">
        <f t="shared" si="195"/>
        <v>0.41299999999999998</v>
      </c>
      <c r="N408" s="290"/>
      <c r="O408" s="299"/>
    </row>
    <row r="409" spans="1:17" hidden="1">
      <c r="A409" s="101">
        <v>7.1</v>
      </c>
      <c r="C409" s="299" t="s">
        <v>1074</v>
      </c>
      <c r="D409" s="101">
        <v>10.002599999999999</v>
      </c>
      <c r="E409" s="101">
        <v>1.0249999999999999</v>
      </c>
      <c r="H409" s="101">
        <v>29.15</v>
      </c>
      <c r="I409" s="101">
        <v>88.9</v>
      </c>
      <c r="J409" s="101">
        <f t="shared" ref="J409:J434" si="200">D409/200*100</f>
        <v>5.0012999999999996</v>
      </c>
      <c r="K409" s="118">
        <f t="shared" si="178"/>
        <v>1.3</v>
      </c>
      <c r="L409" s="101">
        <v>0.96499999999999997</v>
      </c>
      <c r="M409" s="102">
        <f t="shared" ref="M409:M434" si="201">1000*L409*E409/(J409*H409)</f>
        <v>6.7850000000000001</v>
      </c>
      <c r="N409" s="290">
        <f t="shared" ref="N409" si="202">(M410+M409)/2</f>
        <v>6.85</v>
      </c>
      <c r="O409" s="299">
        <f t="shared" ref="O409" si="203">(M410-M409)*100/N409</f>
        <v>2.0291970802919699</v>
      </c>
      <c r="Q409" s="101">
        <v>6.87</v>
      </c>
    </row>
    <row r="410" spans="1:17" hidden="1">
      <c r="C410" s="299"/>
      <c r="D410" s="101">
        <v>10.0032</v>
      </c>
      <c r="E410" s="101">
        <v>1.0249999999999999</v>
      </c>
      <c r="H410" s="101">
        <v>28.56</v>
      </c>
      <c r="I410" s="101">
        <v>88.9</v>
      </c>
      <c r="J410" s="101">
        <f t="shared" si="200"/>
        <v>5.0015999999999998</v>
      </c>
      <c r="K410" s="118">
        <f t="shared" si="178"/>
        <v>1.3</v>
      </c>
      <c r="L410" s="101">
        <v>0.96499999999999997</v>
      </c>
      <c r="M410" s="102">
        <f t="shared" si="201"/>
        <v>6.9240000000000004</v>
      </c>
      <c r="N410" s="290"/>
      <c r="O410" s="299"/>
    </row>
    <row r="411" spans="1:17" hidden="1">
      <c r="C411" s="299" t="s">
        <v>1075</v>
      </c>
      <c r="D411" s="101">
        <v>10.0054</v>
      </c>
      <c r="E411" s="101">
        <v>1.0249999999999999</v>
      </c>
      <c r="H411" s="101">
        <v>12.8</v>
      </c>
      <c r="I411" s="101">
        <v>78.5</v>
      </c>
      <c r="J411" s="101">
        <f t="shared" si="200"/>
        <v>5.0026999999999999</v>
      </c>
      <c r="K411" s="118">
        <f t="shared" si="178"/>
        <v>0.5</v>
      </c>
      <c r="L411" s="101">
        <v>0.98599999999999999</v>
      </c>
      <c r="M411" s="102">
        <f t="shared" si="201"/>
        <v>15.782999999999999</v>
      </c>
      <c r="N411" s="290">
        <f t="shared" ref="N411" si="204">(M412+M411)/2</f>
        <v>15.84</v>
      </c>
      <c r="O411" s="299">
        <f t="shared" ref="O411" si="205">(M412-M411)*100/N411</f>
        <v>0.77020202020202</v>
      </c>
      <c r="Q411" s="101">
        <v>15.87</v>
      </c>
    </row>
    <row r="412" spans="1:17" hidden="1">
      <c r="C412" s="299"/>
      <c r="D412" s="101">
        <v>10.006600000000001</v>
      </c>
      <c r="E412" s="101">
        <v>1.0249999999999999</v>
      </c>
      <c r="H412" s="101">
        <v>12.7</v>
      </c>
      <c r="I412" s="101">
        <v>78.5</v>
      </c>
      <c r="J412" s="101">
        <f t="shared" si="200"/>
        <v>5.0033000000000003</v>
      </c>
      <c r="K412" s="118">
        <f t="shared" si="178"/>
        <v>0.5</v>
      </c>
      <c r="L412" s="101">
        <v>0.98599999999999999</v>
      </c>
      <c r="M412" s="102">
        <f t="shared" si="201"/>
        <v>15.904999999999999</v>
      </c>
      <c r="N412" s="290"/>
      <c r="O412" s="299"/>
    </row>
    <row r="413" spans="1:17" hidden="1">
      <c r="C413" s="299" t="s">
        <v>1063</v>
      </c>
      <c r="D413" s="101">
        <v>10.0054</v>
      </c>
      <c r="E413" s="101">
        <v>1.0249999999999999</v>
      </c>
      <c r="H413" s="101">
        <v>26.94</v>
      </c>
      <c r="I413" s="101">
        <v>86.7</v>
      </c>
      <c r="J413" s="101">
        <f t="shared" si="200"/>
        <v>5.0026999999999999</v>
      </c>
      <c r="K413" s="118">
        <f t="shared" si="178"/>
        <v>1.2</v>
      </c>
      <c r="L413" s="101">
        <v>0.96799999999999997</v>
      </c>
      <c r="M413" s="102">
        <f t="shared" si="201"/>
        <v>7.3620000000000001</v>
      </c>
      <c r="N413" s="290">
        <f t="shared" ref="N413" si="206">(M414+M413)/2</f>
        <v>7.35</v>
      </c>
      <c r="O413" s="299">
        <f t="shared" ref="O413" si="207">(M414-M413)*100/N413</f>
        <v>-0.38095238095238698</v>
      </c>
      <c r="Q413" s="101">
        <v>7.32</v>
      </c>
    </row>
    <row r="414" spans="1:17" hidden="1">
      <c r="C414" s="299"/>
      <c r="D414" s="101">
        <v>10.0022</v>
      </c>
      <c r="E414" s="101">
        <v>1.0249999999999999</v>
      </c>
      <c r="H414" s="101">
        <v>27.05</v>
      </c>
      <c r="I414" s="101">
        <v>86.7</v>
      </c>
      <c r="J414" s="101">
        <f t="shared" si="200"/>
        <v>5.0011000000000001</v>
      </c>
      <c r="K414" s="118">
        <f t="shared" si="178"/>
        <v>1.2</v>
      </c>
      <c r="L414" s="101">
        <v>0.96799999999999997</v>
      </c>
      <c r="M414" s="102">
        <f t="shared" si="201"/>
        <v>7.3339999999999996</v>
      </c>
      <c r="N414" s="290"/>
      <c r="O414" s="299"/>
    </row>
    <row r="415" spans="1:17" hidden="1">
      <c r="C415" s="299" t="s">
        <v>1064</v>
      </c>
      <c r="D415" s="101">
        <v>10.004899999999999</v>
      </c>
      <c r="E415" s="101">
        <v>1.0249999999999999</v>
      </c>
      <c r="H415" s="101">
        <v>13.5</v>
      </c>
      <c r="I415" s="101">
        <v>77.8</v>
      </c>
      <c r="J415" s="101">
        <f t="shared" si="200"/>
        <v>5.0024499999999996</v>
      </c>
      <c r="K415" s="118">
        <f t="shared" si="178"/>
        <v>0.5</v>
      </c>
      <c r="L415" s="101">
        <v>0.98599999999999999</v>
      </c>
      <c r="M415" s="102">
        <f t="shared" si="201"/>
        <v>14.965</v>
      </c>
      <c r="N415" s="290">
        <f t="shared" ref="N415" si="208">(M416+M415)/2</f>
        <v>14.8</v>
      </c>
      <c r="O415" s="299">
        <f t="shared" ref="O415" si="209">(M416-M415)*100/N415</f>
        <v>-2.1891891891891899</v>
      </c>
      <c r="Q415" s="101">
        <v>14.99</v>
      </c>
    </row>
    <row r="416" spans="1:17" hidden="1">
      <c r="C416" s="299"/>
      <c r="D416" s="101">
        <v>10.004</v>
      </c>
      <c r="E416" s="101">
        <v>1.0249999999999999</v>
      </c>
      <c r="H416" s="101">
        <v>13.8</v>
      </c>
      <c r="I416" s="101">
        <v>77.8</v>
      </c>
      <c r="J416" s="101">
        <f t="shared" si="200"/>
        <v>5.0019999999999998</v>
      </c>
      <c r="K416" s="118">
        <f t="shared" si="178"/>
        <v>0.5</v>
      </c>
      <c r="L416" s="101">
        <v>0.98599999999999999</v>
      </c>
      <c r="M416" s="102">
        <f t="shared" si="201"/>
        <v>14.641</v>
      </c>
      <c r="N416" s="290"/>
      <c r="O416" s="299"/>
    </row>
    <row r="417" spans="3:17" hidden="1">
      <c r="C417" s="299" t="s">
        <v>1065</v>
      </c>
      <c r="D417" s="101">
        <v>10.0039</v>
      </c>
      <c r="E417" s="101">
        <v>1.0249999999999999</v>
      </c>
      <c r="H417" s="101">
        <v>17.98</v>
      </c>
      <c r="I417" s="101">
        <v>81.7</v>
      </c>
      <c r="J417" s="101">
        <f t="shared" si="200"/>
        <v>5.0019499999999999</v>
      </c>
      <c r="K417" s="118">
        <f t="shared" si="178"/>
        <v>0.7</v>
      </c>
      <c r="L417" s="101">
        <v>0.98099999999999998</v>
      </c>
      <c r="M417" s="102">
        <f t="shared" si="201"/>
        <v>11.180999999999999</v>
      </c>
      <c r="N417" s="290">
        <f t="shared" ref="N417" si="210">(M418+M417)/2</f>
        <v>11.22</v>
      </c>
      <c r="O417" s="299">
        <f t="shared" ref="O417" si="211">(M418-M417)*100/N417</f>
        <v>0.73083778966132595</v>
      </c>
      <c r="Q417" s="101">
        <v>11.44</v>
      </c>
    </row>
    <row r="418" spans="3:17" hidden="1">
      <c r="C418" s="299"/>
      <c r="D418" s="101">
        <v>10.0031</v>
      </c>
      <c r="E418" s="101">
        <v>1.0249999999999999</v>
      </c>
      <c r="H418" s="101">
        <v>17.850000000000001</v>
      </c>
      <c r="I418" s="101">
        <v>81.7</v>
      </c>
      <c r="J418" s="101">
        <f t="shared" si="200"/>
        <v>5.0015499999999999</v>
      </c>
      <c r="K418" s="118">
        <f t="shared" si="178"/>
        <v>0.7</v>
      </c>
      <c r="L418" s="101">
        <v>0.98099999999999998</v>
      </c>
      <c r="M418" s="102">
        <f t="shared" si="201"/>
        <v>11.263</v>
      </c>
      <c r="N418" s="290"/>
      <c r="O418" s="299"/>
    </row>
    <row r="419" spans="3:17" hidden="1">
      <c r="C419" s="299" t="s">
        <v>1066</v>
      </c>
      <c r="D419" s="101">
        <v>10.0052</v>
      </c>
      <c r="E419" s="101">
        <v>1.0249999999999999</v>
      </c>
      <c r="H419" s="101">
        <v>18.350000000000001</v>
      </c>
      <c r="I419" s="101">
        <v>83.1</v>
      </c>
      <c r="J419" s="101">
        <f t="shared" si="200"/>
        <v>5.0026000000000002</v>
      </c>
      <c r="K419" s="118">
        <f t="shared" si="178"/>
        <v>0.8</v>
      </c>
      <c r="L419" s="101">
        <v>0.97799999999999998</v>
      </c>
      <c r="M419" s="102">
        <f t="shared" si="201"/>
        <v>10.92</v>
      </c>
      <c r="N419" s="290">
        <f t="shared" ref="N419" si="212">(M420+M419)/2</f>
        <v>11.04</v>
      </c>
      <c r="O419" s="299">
        <f t="shared" ref="O419" si="213">(M420-M419)*100/N419</f>
        <v>2.1286231884057898</v>
      </c>
      <c r="Q419" s="101">
        <v>11.07</v>
      </c>
    </row>
    <row r="420" spans="3:17" hidden="1">
      <c r="C420" s="299"/>
      <c r="D420" s="101">
        <v>10.005000000000001</v>
      </c>
      <c r="E420" s="101">
        <v>1.0249999999999999</v>
      </c>
      <c r="H420" s="101">
        <v>18.02</v>
      </c>
      <c r="I420" s="101">
        <v>83.1</v>
      </c>
      <c r="J420" s="101">
        <f t="shared" si="200"/>
        <v>5.0025000000000004</v>
      </c>
      <c r="K420" s="118">
        <f t="shared" si="178"/>
        <v>0.7</v>
      </c>
      <c r="L420" s="101">
        <v>0.98099999999999998</v>
      </c>
      <c r="M420" s="102">
        <f t="shared" si="201"/>
        <v>11.154999999999999</v>
      </c>
      <c r="N420" s="290"/>
      <c r="O420" s="299"/>
    </row>
    <row r="421" spans="3:17" hidden="1">
      <c r="C421" s="299" t="s">
        <v>1067</v>
      </c>
      <c r="D421" s="101">
        <v>10.0063</v>
      </c>
      <c r="E421" s="101">
        <v>1.0249999999999999</v>
      </c>
      <c r="H421" s="101">
        <v>21.52</v>
      </c>
      <c r="I421" s="101">
        <v>84.3</v>
      </c>
      <c r="J421" s="101">
        <f t="shared" si="200"/>
        <v>5.0031499999999998</v>
      </c>
      <c r="K421" s="118">
        <f t="shared" si="178"/>
        <v>0.9</v>
      </c>
      <c r="L421" s="101">
        <v>0.97299999999999998</v>
      </c>
      <c r="M421" s="102">
        <f t="shared" si="201"/>
        <v>9.2629999999999999</v>
      </c>
      <c r="N421" s="290">
        <f t="shared" ref="N421" si="214">(M422+M421)/2</f>
        <v>9.27</v>
      </c>
      <c r="O421" s="299">
        <f t="shared" ref="O421" si="215">(M422-M421)*100/N421</f>
        <v>0.118662351672052</v>
      </c>
      <c r="Q421" s="101">
        <v>9.35</v>
      </c>
    </row>
    <row r="422" spans="3:17" hidden="1">
      <c r="C422" s="299"/>
      <c r="D422" s="101">
        <v>10.0039</v>
      </c>
      <c r="E422" s="101">
        <v>1.0249999999999999</v>
      </c>
      <c r="H422" s="101">
        <v>21.5</v>
      </c>
      <c r="I422" s="101">
        <v>84.3</v>
      </c>
      <c r="J422" s="101">
        <f t="shared" si="200"/>
        <v>5.0019499999999999</v>
      </c>
      <c r="K422" s="118">
        <f t="shared" si="178"/>
        <v>0.9</v>
      </c>
      <c r="L422" s="101">
        <v>0.97299999999999998</v>
      </c>
      <c r="M422" s="102">
        <f t="shared" si="201"/>
        <v>9.2739999999999991</v>
      </c>
      <c r="N422" s="290"/>
      <c r="O422" s="299"/>
    </row>
    <row r="423" spans="3:17" hidden="1">
      <c r="C423" s="299" t="s">
        <v>1068</v>
      </c>
      <c r="D423" s="101">
        <v>10.006399999999999</v>
      </c>
      <c r="E423" s="101">
        <v>1.0249999999999999</v>
      </c>
      <c r="H423" s="101">
        <v>16.579999999999998</v>
      </c>
      <c r="I423" s="101">
        <v>81.400000000000006</v>
      </c>
      <c r="J423" s="101">
        <f t="shared" si="200"/>
        <v>5.0031999999999996</v>
      </c>
      <c r="K423" s="118">
        <f t="shared" si="178"/>
        <v>0.7</v>
      </c>
      <c r="L423" s="101">
        <v>0.98099999999999998</v>
      </c>
      <c r="M423" s="102">
        <f t="shared" si="201"/>
        <v>12.122</v>
      </c>
      <c r="N423" s="290">
        <f t="shared" ref="N423" si="216">(M424+M423)/2</f>
        <v>12.12</v>
      </c>
      <c r="O423" s="299">
        <f t="shared" ref="O423" si="217">(M424-M423)*100/N423</f>
        <v>0</v>
      </c>
      <c r="Q423" s="101">
        <v>12.17</v>
      </c>
    </row>
    <row r="424" spans="3:17" hidden="1">
      <c r="C424" s="299"/>
      <c r="D424" s="101">
        <v>10.0059</v>
      </c>
      <c r="E424" s="101">
        <v>1.0249999999999999</v>
      </c>
      <c r="H424" s="101">
        <v>16.579999999999998</v>
      </c>
      <c r="I424" s="101">
        <v>81.400000000000006</v>
      </c>
      <c r="J424" s="101">
        <f t="shared" si="200"/>
        <v>5.0029500000000002</v>
      </c>
      <c r="K424" s="118">
        <f t="shared" si="178"/>
        <v>0.7</v>
      </c>
      <c r="L424" s="101">
        <v>0.98099999999999998</v>
      </c>
      <c r="M424" s="102">
        <f t="shared" si="201"/>
        <v>12.122</v>
      </c>
      <c r="N424" s="290"/>
      <c r="O424" s="299"/>
    </row>
    <row r="425" spans="3:17" hidden="1">
      <c r="C425" s="299" t="s">
        <v>1069</v>
      </c>
      <c r="D425" s="101">
        <v>10.0025</v>
      </c>
      <c r="E425" s="101">
        <v>1.0249999999999999</v>
      </c>
      <c r="H425" s="101">
        <v>15.2</v>
      </c>
      <c r="I425" s="101">
        <v>82.3</v>
      </c>
      <c r="J425" s="101">
        <f t="shared" si="200"/>
        <v>5.0012499999999998</v>
      </c>
      <c r="K425" s="118">
        <f t="shared" si="178"/>
        <v>0.6</v>
      </c>
      <c r="L425" s="101">
        <v>0.98599999999999999</v>
      </c>
      <c r="M425" s="102">
        <f t="shared" si="201"/>
        <v>13.295</v>
      </c>
      <c r="N425" s="290">
        <f t="shared" ref="N425" si="218">(M426+M425)/2</f>
        <v>13.25</v>
      </c>
      <c r="O425" s="299">
        <f t="shared" ref="O425" si="219">(M426-M425)*100/N425</f>
        <v>-0.66415094339622005</v>
      </c>
      <c r="Q425" s="101">
        <v>13.33</v>
      </c>
    </row>
    <row r="426" spans="3:17" hidden="1">
      <c r="C426" s="299"/>
      <c r="D426" s="101">
        <v>10.002800000000001</v>
      </c>
      <c r="E426" s="101">
        <v>1.0249999999999999</v>
      </c>
      <c r="H426" s="101">
        <v>15.3</v>
      </c>
      <c r="I426" s="101">
        <v>82.3</v>
      </c>
      <c r="J426" s="101">
        <f t="shared" si="200"/>
        <v>5.0014000000000003</v>
      </c>
      <c r="K426" s="118">
        <f t="shared" si="178"/>
        <v>0.6</v>
      </c>
      <c r="L426" s="101">
        <v>0.98599999999999999</v>
      </c>
      <c r="M426" s="102">
        <f t="shared" si="201"/>
        <v>13.207000000000001</v>
      </c>
      <c r="N426" s="290"/>
      <c r="O426" s="299"/>
    </row>
    <row r="427" spans="3:17" hidden="1">
      <c r="C427" s="299" t="s">
        <v>1070</v>
      </c>
      <c r="D427" s="101">
        <v>10.001899999999999</v>
      </c>
      <c r="E427" s="101">
        <v>1.0249999999999999</v>
      </c>
      <c r="H427" s="101">
        <v>13.01</v>
      </c>
      <c r="I427" s="101">
        <v>77.8</v>
      </c>
      <c r="J427" s="101">
        <f t="shared" si="200"/>
        <v>5.0009499999999996</v>
      </c>
      <c r="K427" s="118">
        <f t="shared" si="178"/>
        <v>0.5</v>
      </c>
      <c r="L427" s="101">
        <v>0.98599999999999999</v>
      </c>
      <c r="M427" s="102">
        <f t="shared" si="201"/>
        <v>15.534000000000001</v>
      </c>
      <c r="N427" s="290">
        <f t="shared" ref="N427" si="220">(M428+M427)/2</f>
        <v>15.48</v>
      </c>
      <c r="O427" s="299">
        <f t="shared" ref="O427" si="221">(M428-M427)*100/N427</f>
        <v>-0.76227390180878796</v>
      </c>
      <c r="Q427" s="101">
        <v>15.57</v>
      </c>
    </row>
    <row r="428" spans="3:17" hidden="1">
      <c r="C428" s="299"/>
      <c r="D428" s="101">
        <v>10.0015</v>
      </c>
      <c r="E428" s="101">
        <v>1.0249999999999999</v>
      </c>
      <c r="H428" s="101">
        <v>13.11</v>
      </c>
      <c r="I428" s="101">
        <v>77.8</v>
      </c>
      <c r="J428" s="101">
        <f t="shared" si="200"/>
        <v>5.00075</v>
      </c>
      <c r="K428" s="118">
        <f t="shared" si="178"/>
        <v>0.5</v>
      </c>
      <c r="L428" s="101">
        <v>0.98599999999999999</v>
      </c>
      <c r="M428" s="102">
        <f t="shared" si="201"/>
        <v>15.416</v>
      </c>
      <c r="N428" s="290"/>
      <c r="O428" s="299"/>
    </row>
    <row r="429" spans="3:17" hidden="1">
      <c r="C429" s="299" t="s">
        <v>1071</v>
      </c>
      <c r="D429" s="101">
        <v>10.003399999999999</v>
      </c>
      <c r="E429" s="101">
        <v>1.0249999999999999</v>
      </c>
      <c r="H429" s="101">
        <v>26.28</v>
      </c>
      <c r="I429" s="101">
        <v>84</v>
      </c>
      <c r="J429" s="101">
        <f t="shared" si="200"/>
        <v>5.0016999999999996</v>
      </c>
      <c r="K429" s="118">
        <f t="shared" si="178"/>
        <v>1.1000000000000001</v>
      </c>
      <c r="L429" s="101">
        <v>0.97</v>
      </c>
      <c r="M429" s="102">
        <f t="shared" si="201"/>
        <v>7.5640000000000001</v>
      </c>
      <c r="N429" s="290">
        <f t="shared" ref="N429" si="222">(M430+M429)/2</f>
        <v>7.55</v>
      </c>
      <c r="O429" s="299">
        <f t="shared" ref="O429" si="223">(M430-M429)*100/N429</f>
        <v>-0.25165562913907502</v>
      </c>
      <c r="Q429" s="101">
        <v>7.57</v>
      </c>
    </row>
    <row r="430" spans="3:17" hidden="1">
      <c r="C430" s="299"/>
      <c r="D430" s="101">
        <v>10.0015</v>
      </c>
      <c r="E430" s="101">
        <v>1.0249999999999999</v>
      </c>
      <c r="H430" s="101">
        <v>26.35</v>
      </c>
      <c r="I430" s="101">
        <v>84</v>
      </c>
      <c r="J430" s="101">
        <f t="shared" si="200"/>
        <v>5.00075</v>
      </c>
      <c r="K430" s="118">
        <f t="shared" si="178"/>
        <v>1.1000000000000001</v>
      </c>
      <c r="L430" s="101">
        <v>0.97</v>
      </c>
      <c r="M430" s="102">
        <f t="shared" si="201"/>
        <v>7.5449999999999999</v>
      </c>
      <c r="N430" s="290"/>
      <c r="O430" s="299"/>
    </row>
    <row r="431" spans="3:17" hidden="1">
      <c r="C431" s="299" t="s">
        <v>1072</v>
      </c>
      <c r="D431" s="101">
        <v>10.0084</v>
      </c>
      <c r="E431" s="101">
        <v>1.0249999999999999</v>
      </c>
      <c r="H431" s="101">
        <v>16.149999999999999</v>
      </c>
      <c r="I431" s="101">
        <v>81.3</v>
      </c>
      <c r="J431" s="101">
        <f t="shared" si="200"/>
        <v>5.0042</v>
      </c>
      <c r="K431" s="118">
        <f t="shared" si="178"/>
        <v>0.7</v>
      </c>
      <c r="L431" s="101">
        <v>0.98099999999999998</v>
      </c>
      <c r="M431" s="102">
        <f t="shared" si="201"/>
        <v>12.442</v>
      </c>
      <c r="N431" s="290">
        <f t="shared" ref="N431" si="224">(M432+M431)/2</f>
        <v>12.46</v>
      </c>
      <c r="O431" s="299">
        <f t="shared" ref="O431" si="225">(M432-M431)*100/N431</f>
        <v>0.31300160513643399</v>
      </c>
      <c r="Q431" s="101">
        <v>12.56</v>
      </c>
    </row>
    <row r="432" spans="3:17" hidden="1">
      <c r="C432" s="299"/>
      <c r="D432" s="101">
        <v>10.0078</v>
      </c>
      <c r="E432" s="101">
        <v>1.0249999999999999</v>
      </c>
      <c r="H432" s="101">
        <v>16.100000000000001</v>
      </c>
      <c r="I432" s="101">
        <v>81.3</v>
      </c>
      <c r="J432" s="101">
        <f t="shared" si="200"/>
        <v>5.0038999999999998</v>
      </c>
      <c r="K432" s="118">
        <f t="shared" si="178"/>
        <v>0.7</v>
      </c>
      <c r="L432" s="101">
        <v>0.98099999999999998</v>
      </c>
      <c r="M432" s="102">
        <f t="shared" si="201"/>
        <v>12.481</v>
      </c>
      <c r="N432" s="290"/>
      <c r="O432" s="299"/>
    </row>
    <row r="433" spans="1:17" hidden="1">
      <c r="C433" s="299" t="s">
        <v>1073</v>
      </c>
      <c r="D433" s="101">
        <v>10.0022</v>
      </c>
      <c r="E433" s="101">
        <v>1.0249999999999999</v>
      </c>
      <c r="H433" s="101">
        <v>12.98</v>
      </c>
      <c r="I433" s="101">
        <v>50.4</v>
      </c>
      <c r="J433" s="101">
        <f t="shared" si="200"/>
        <v>5.0011000000000001</v>
      </c>
      <c r="K433" s="118">
        <f t="shared" si="178"/>
        <v>0.3</v>
      </c>
      <c r="L433" s="101">
        <v>0.99199999999999999</v>
      </c>
      <c r="M433" s="102">
        <f t="shared" si="201"/>
        <v>15.664</v>
      </c>
      <c r="N433" s="290">
        <f t="shared" ref="N433" si="226">(M434+M433)/2</f>
        <v>15.59</v>
      </c>
      <c r="O433" s="299">
        <f t="shared" ref="O433" si="227">(M434-M433)*100/N433</f>
        <v>-0.95574085952533105</v>
      </c>
      <c r="Q433" s="101">
        <v>15.75</v>
      </c>
    </row>
    <row r="434" spans="1:17" hidden="1">
      <c r="C434" s="299"/>
      <c r="D434" s="101">
        <v>10.0054</v>
      </c>
      <c r="E434" s="101">
        <v>1.0249999999999999</v>
      </c>
      <c r="H434" s="101">
        <v>13.1</v>
      </c>
      <c r="I434" s="101">
        <v>50.4</v>
      </c>
      <c r="J434" s="101">
        <f t="shared" si="200"/>
        <v>5.0026999999999999</v>
      </c>
      <c r="K434" s="118">
        <f t="shared" si="178"/>
        <v>0.3</v>
      </c>
      <c r="L434" s="101">
        <v>0.99199999999999999</v>
      </c>
      <c r="M434" s="102">
        <f t="shared" si="201"/>
        <v>15.515000000000001</v>
      </c>
      <c r="N434" s="290"/>
      <c r="O434" s="299"/>
    </row>
    <row r="435" spans="1:17" hidden="1">
      <c r="A435" s="101">
        <v>7.14</v>
      </c>
      <c r="C435" s="299" t="s">
        <v>1076</v>
      </c>
      <c r="D435" s="101">
        <v>10.0036</v>
      </c>
      <c r="E435" s="101">
        <v>1.0249999999999999</v>
      </c>
      <c r="H435" s="101">
        <v>18.850000000000001</v>
      </c>
      <c r="I435" s="101">
        <v>84</v>
      </c>
      <c r="J435" s="101">
        <f t="shared" ref="J435:J444" si="228">D435/200*100</f>
        <v>5.0018000000000002</v>
      </c>
      <c r="K435" s="118">
        <f t="shared" si="178"/>
        <v>0.8</v>
      </c>
      <c r="L435" s="101">
        <v>0.97799999999999998</v>
      </c>
      <c r="M435" s="102">
        <f t="shared" ref="M435:M444" si="229">1000*L435*E435/(J435*H435)</f>
        <v>10.632</v>
      </c>
      <c r="N435" s="290">
        <f t="shared" ref="N435" si="230">(M436+M435)/2</f>
        <v>10.62</v>
      </c>
      <c r="O435" s="299">
        <f t="shared" ref="O435" si="231">(M436-M435)*100/N435</f>
        <v>-0.141242937853096</v>
      </c>
      <c r="Q435" s="101">
        <v>10.67</v>
      </c>
    </row>
    <row r="436" spans="1:17" hidden="1">
      <c r="C436" s="299"/>
      <c r="D436" s="101">
        <v>10.0022</v>
      </c>
      <c r="E436" s="101">
        <v>1.0249999999999999</v>
      </c>
      <c r="H436" s="101">
        <v>18.88</v>
      </c>
      <c r="I436" s="101">
        <v>84</v>
      </c>
      <c r="J436" s="101">
        <f t="shared" si="228"/>
        <v>5.0011000000000001</v>
      </c>
      <c r="K436" s="118">
        <f t="shared" si="178"/>
        <v>0.8</v>
      </c>
      <c r="L436" s="101">
        <v>0.97799999999999998</v>
      </c>
      <c r="M436" s="102">
        <f t="shared" si="229"/>
        <v>10.617000000000001</v>
      </c>
      <c r="N436" s="290"/>
      <c r="O436" s="299"/>
    </row>
    <row r="437" spans="1:17" hidden="1">
      <c r="C437" s="299" t="s">
        <v>1077</v>
      </c>
      <c r="D437" s="101">
        <v>10.0015</v>
      </c>
      <c r="E437" s="101">
        <v>1.0249999999999999</v>
      </c>
      <c r="H437" s="101">
        <v>20.53</v>
      </c>
      <c r="I437" s="101">
        <v>84.6</v>
      </c>
      <c r="J437" s="101">
        <f t="shared" si="228"/>
        <v>5.00075</v>
      </c>
      <c r="K437" s="118">
        <f t="shared" si="178"/>
        <v>0.9</v>
      </c>
      <c r="L437" s="101">
        <v>0.97299999999999998</v>
      </c>
      <c r="M437" s="102">
        <f t="shared" si="229"/>
        <v>9.7140000000000004</v>
      </c>
      <c r="N437" s="290">
        <f t="shared" ref="N437" si="232">(M438+M437)/2</f>
        <v>9.68</v>
      </c>
      <c r="O437" s="299">
        <f t="shared" ref="O437" si="233">(M438-M437)*100/N437</f>
        <v>-0.77479338842976297</v>
      </c>
      <c r="Q437" s="101">
        <v>9.6</v>
      </c>
    </row>
    <row r="438" spans="1:17" hidden="1">
      <c r="C438" s="299"/>
      <c r="D438" s="101">
        <v>10.001200000000001</v>
      </c>
      <c r="E438" s="101">
        <v>1.0249999999999999</v>
      </c>
      <c r="H438" s="101">
        <v>20.69</v>
      </c>
      <c r="I438" s="101">
        <v>84.6</v>
      </c>
      <c r="J438" s="101">
        <f t="shared" si="228"/>
        <v>5.0006000000000004</v>
      </c>
      <c r="K438" s="118">
        <f t="shared" si="178"/>
        <v>0.9</v>
      </c>
      <c r="L438" s="101">
        <v>0.97299999999999998</v>
      </c>
      <c r="M438" s="102">
        <f t="shared" si="229"/>
        <v>9.6389999999999993</v>
      </c>
      <c r="N438" s="290"/>
      <c r="O438" s="299"/>
    </row>
    <row r="439" spans="1:17" hidden="1">
      <c r="C439" s="299" t="s">
        <v>1078</v>
      </c>
      <c r="D439" s="101">
        <v>10.0032</v>
      </c>
      <c r="E439" s="101">
        <v>1.0249999999999999</v>
      </c>
      <c r="H439" s="101">
        <v>24.98</v>
      </c>
      <c r="I439" s="101">
        <v>85.3</v>
      </c>
      <c r="J439" s="101">
        <f t="shared" si="228"/>
        <v>5.0015999999999998</v>
      </c>
      <c r="K439" s="118">
        <f t="shared" si="178"/>
        <v>1.1000000000000001</v>
      </c>
      <c r="L439" s="101">
        <v>0.97</v>
      </c>
      <c r="M439" s="102">
        <f t="shared" si="229"/>
        <v>7.9580000000000002</v>
      </c>
      <c r="N439" s="290">
        <f t="shared" ref="N439" si="234">(M440+M439)/2</f>
        <v>7.98</v>
      </c>
      <c r="O439" s="299">
        <f t="shared" ref="O439" si="235">(M440-M439)*100/N439</f>
        <v>0.60150375939849698</v>
      </c>
      <c r="Q439" s="101">
        <v>7.94</v>
      </c>
    </row>
    <row r="440" spans="1:17" hidden="1">
      <c r="C440" s="299"/>
      <c r="D440" s="101">
        <v>10.003500000000001</v>
      </c>
      <c r="E440" s="101">
        <v>1.0249999999999999</v>
      </c>
      <c r="H440" s="101">
        <v>24.83</v>
      </c>
      <c r="I440" s="101">
        <v>85.3</v>
      </c>
      <c r="J440" s="101">
        <f t="shared" si="228"/>
        <v>5.0017500000000004</v>
      </c>
      <c r="K440" s="118">
        <f t="shared" si="178"/>
        <v>1.1000000000000001</v>
      </c>
      <c r="L440" s="101">
        <v>0.97</v>
      </c>
      <c r="M440" s="102">
        <f t="shared" si="229"/>
        <v>8.0060000000000002</v>
      </c>
      <c r="N440" s="290"/>
      <c r="O440" s="299"/>
    </row>
    <row r="441" spans="1:17" hidden="1">
      <c r="C441" s="299" t="s">
        <v>1079</v>
      </c>
      <c r="D441" s="101">
        <v>10.001899999999999</v>
      </c>
      <c r="E441" s="101">
        <v>1.0249999999999999</v>
      </c>
      <c r="H441" s="101">
        <v>22.65</v>
      </c>
      <c r="I441" s="101">
        <v>85.1</v>
      </c>
      <c r="J441" s="101">
        <f t="shared" si="228"/>
        <v>5.0009499999999996</v>
      </c>
      <c r="K441" s="118">
        <f t="shared" ref="K441:K465" si="236">J441*I441*H441/10000</f>
        <v>1</v>
      </c>
      <c r="L441" s="101">
        <v>0.97299999999999998</v>
      </c>
      <c r="M441" s="102">
        <f t="shared" si="229"/>
        <v>8.8049999999999997</v>
      </c>
      <c r="N441" s="290">
        <f t="shared" ref="N441" si="237">(M442+M441)/2</f>
        <v>8.8699999999999992</v>
      </c>
      <c r="O441" s="299">
        <f t="shared" ref="O441" si="238">(M442-M441)*100/N441</f>
        <v>1.38669673055244</v>
      </c>
      <c r="Q441" s="101">
        <v>8.89</v>
      </c>
    </row>
    <row r="442" spans="1:17" hidden="1">
      <c r="C442" s="299"/>
      <c r="D442" s="101">
        <v>10.001200000000001</v>
      </c>
      <c r="E442" s="101">
        <v>1.0249999999999999</v>
      </c>
      <c r="H442" s="101">
        <v>22.34</v>
      </c>
      <c r="I442" s="101">
        <v>85.1</v>
      </c>
      <c r="J442" s="101">
        <f t="shared" si="228"/>
        <v>5.0006000000000004</v>
      </c>
      <c r="K442" s="118">
        <f t="shared" si="236"/>
        <v>1</v>
      </c>
      <c r="L442" s="101">
        <v>0.97299999999999998</v>
      </c>
      <c r="M442" s="102">
        <f t="shared" si="229"/>
        <v>8.9280000000000008</v>
      </c>
      <c r="N442" s="290"/>
      <c r="O442" s="299"/>
    </row>
    <row r="443" spans="1:17" hidden="1">
      <c r="C443" s="299" t="s">
        <v>1080</v>
      </c>
      <c r="D443" s="101">
        <v>10.0036</v>
      </c>
      <c r="E443" s="101">
        <v>1.0249999999999999</v>
      </c>
      <c r="H443" s="101">
        <v>18.54</v>
      </c>
      <c r="I443" s="101">
        <v>83.9</v>
      </c>
      <c r="J443" s="101">
        <f t="shared" si="228"/>
        <v>5.0018000000000002</v>
      </c>
      <c r="K443" s="118">
        <f t="shared" si="236"/>
        <v>0.8</v>
      </c>
      <c r="L443" s="101">
        <v>0.97799999999999998</v>
      </c>
      <c r="M443" s="102">
        <f t="shared" si="229"/>
        <v>10.81</v>
      </c>
      <c r="N443" s="290">
        <f t="shared" ref="N443" si="239">(M444+M443)/2</f>
        <v>10.8</v>
      </c>
      <c r="O443" s="299">
        <f t="shared" ref="O443" si="240">(M444-M443)*100/N443</f>
        <v>-0.26851851851851799</v>
      </c>
      <c r="Q443" s="101">
        <v>10.99</v>
      </c>
    </row>
    <row r="444" spans="1:17" hidden="1">
      <c r="C444" s="299"/>
      <c r="D444" s="101">
        <v>10.0039</v>
      </c>
      <c r="E444" s="101">
        <v>1.0249999999999999</v>
      </c>
      <c r="H444" s="101">
        <v>18.59</v>
      </c>
      <c r="I444" s="101">
        <v>83.9</v>
      </c>
      <c r="J444" s="101">
        <f t="shared" si="228"/>
        <v>5.0019499999999999</v>
      </c>
      <c r="K444" s="118">
        <f t="shared" si="236"/>
        <v>0.8</v>
      </c>
      <c r="L444" s="101">
        <v>0.97799999999999998</v>
      </c>
      <c r="M444" s="102">
        <f t="shared" si="229"/>
        <v>10.781000000000001</v>
      </c>
      <c r="N444" s="290"/>
      <c r="O444" s="299"/>
    </row>
    <row r="445" spans="1:17" hidden="1">
      <c r="C445" s="299" t="s">
        <v>1081</v>
      </c>
      <c r="D445" s="101">
        <v>10.0045</v>
      </c>
      <c r="E445" s="101">
        <v>1.0249999999999999</v>
      </c>
      <c r="H445" s="101">
        <v>17.53</v>
      </c>
      <c r="I445" s="101">
        <v>80.099999999999994</v>
      </c>
      <c r="J445" s="101">
        <f t="shared" ref="J445:J448" si="241">D445/200*100</f>
        <v>5.0022500000000001</v>
      </c>
      <c r="K445" s="118">
        <f t="shared" si="236"/>
        <v>0.7</v>
      </c>
      <c r="L445" s="101">
        <v>0.98099999999999998</v>
      </c>
      <c r="M445" s="102">
        <f t="shared" ref="M445:M448" si="242">1000*L445*E445/(J445*H445)</f>
        <v>11.467000000000001</v>
      </c>
      <c r="N445" s="290">
        <f t="shared" ref="N445" si="243">(M446+M445)/2</f>
        <v>11.5</v>
      </c>
      <c r="O445" s="299">
        <f t="shared" ref="O445" si="244">(M446-M445)*100/N445</f>
        <v>0.54782608695651203</v>
      </c>
      <c r="Q445" s="101">
        <v>11.54</v>
      </c>
    </row>
    <row r="446" spans="1:17" hidden="1">
      <c r="C446" s="299"/>
      <c r="D446" s="101">
        <v>10.001099999999999</v>
      </c>
      <c r="E446" s="101">
        <v>1.0249999999999999</v>
      </c>
      <c r="H446" s="101">
        <v>17.440000000000001</v>
      </c>
      <c r="I446" s="101">
        <v>80.099999999999994</v>
      </c>
      <c r="J446" s="101">
        <f t="shared" si="241"/>
        <v>5.0005499999999996</v>
      </c>
      <c r="K446" s="118">
        <f t="shared" si="236"/>
        <v>0.7</v>
      </c>
      <c r="L446" s="101">
        <v>0.98099999999999998</v>
      </c>
      <c r="M446" s="102">
        <f t="shared" si="242"/>
        <v>11.53</v>
      </c>
      <c r="N446" s="290"/>
      <c r="O446" s="299"/>
    </row>
    <row r="447" spans="1:17" hidden="1">
      <c r="C447" s="299" t="s">
        <v>1082</v>
      </c>
      <c r="D447" s="101">
        <v>10.004799999999999</v>
      </c>
      <c r="E447" s="101">
        <v>1.0249999999999999</v>
      </c>
      <c r="H447" s="101">
        <v>17.84</v>
      </c>
      <c r="I447" s="101">
        <v>83.8</v>
      </c>
      <c r="J447" s="101">
        <f t="shared" si="241"/>
        <v>5.0023999999999997</v>
      </c>
      <c r="K447" s="118">
        <f t="shared" si="236"/>
        <v>0.7</v>
      </c>
      <c r="L447" s="101">
        <v>0.98099999999999998</v>
      </c>
      <c r="M447" s="102">
        <f t="shared" si="242"/>
        <v>11.266999999999999</v>
      </c>
      <c r="N447" s="290">
        <f t="shared" ref="N447" si="245">(M448+M447)/2</f>
        <v>11.28</v>
      </c>
      <c r="O447" s="299">
        <f t="shared" ref="O447" si="246">(M448-M447)*100/N447</f>
        <v>0.21276595744681701</v>
      </c>
    </row>
    <row r="448" spans="1:17" hidden="1">
      <c r="C448" s="299"/>
      <c r="D448" s="101">
        <v>10.006500000000001</v>
      </c>
      <c r="E448" s="101">
        <v>1.0249999999999999</v>
      </c>
      <c r="H448" s="101">
        <v>17.8</v>
      </c>
      <c r="I448" s="101">
        <v>83.8</v>
      </c>
      <c r="J448" s="101">
        <f t="shared" si="241"/>
        <v>5.0032500000000004</v>
      </c>
      <c r="K448" s="118">
        <f t="shared" si="236"/>
        <v>0.7</v>
      </c>
      <c r="L448" s="101">
        <v>0.98099999999999998</v>
      </c>
      <c r="M448" s="102">
        <f t="shared" si="242"/>
        <v>11.291</v>
      </c>
      <c r="N448" s="290"/>
      <c r="O448" s="299"/>
    </row>
    <row r="449" spans="1:17" hidden="1">
      <c r="C449" s="299" t="s">
        <v>1083</v>
      </c>
      <c r="D449" s="101">
        <v>10.0069</v>
      </c>
      <c r="E449" s="101">
        <v>1.0249999999999999</v>
      </c>
      <c r="H449" s="101">
        <v>16.7</v>
      </c>
      <c r="I449" s="101">
        <v>83.2</v>
      </c>
      <c r="J449" s="101">
        <f t="shared" ref="J449:J458" si="247">D449/200*100</f>
        <v>5.00345</v>
      </c>
      <c r="K449" s="118">
        <f t="shared" si="236"/>
        <v>0.7</v>
      </c>
      <c r="L449" s="101">
        <v>0.98099999999999998</v>
      </c>
      <c r="M449" s="102">
        <f t="shared" ref="M449:M450" si="248">1000*L449*E449/(J449*H449)</f>
        <v>12.034000000000001</v>
      </c>
      <c r="N449" s="290">
        <f t="shared" ref="N449" si="249">(M450+M449)/2</f>
        <v>12.07</v>
      </c>
      <c r="O449" s="299">
        <f t="shared" ref="O449" si="250">(M450-M449)*100/N449</f>
        <v>0.63794531897265905</v>
      </c>
      <c r="Q449" s="101">
        <v>12.13</v>
      </c>
    </row>
    <row r="450" spans="1:17" hidden="1">
      <c r="C450" s="299"/>
      <c r="D450" s="101">
        <v>10.003299999999999</v>
      </c>
      <c r="E450" s="101">
        <v>1.0249999999999999</v>
      </c>
      <c r="H450" s="101">
        <v>16.600000000000001</v>
      </c>
      <c r="I450" s="101">
        <v>83.2</v>
      </c>
      <c r="J450" s="101">
        <f t="shared" si="247"/>
        <v>5.0016499999999997</v>
      </c>
      <c r="K450" s="118">
        <f t="shared" si="236"/>
        <v>0.7</v>
      </c>
      <c r="L450" s="101">
        <v>0.98099999999999998</v>
      </c>
      <c r="M450" s="102">
        <f t="shared" si="248"/>
        <v>12.111000000000001</v>
      </c>
      <c r="N450" s="290"/>
      <c r="O450" s="299"/>
    </row>
    <row r="451" spans="1:17" hidden="1">
      <c r="A451" s="101">
        <v>7.21</v>
      </c>
      <c r="C451" s="299" t="s">
        <v>1084</v>
      </c>
      <c r="D451" s="101">
        <v>10.002599999999999</v>
      </c>
      <c r="E451" s="101">
        <v>1.0249999999999999</v>
      </c>
      <c r="H451" s="101">
        <v>21.04</v>
      </c>
      <c r="I451" s="101">
        <v>85.3</v>
      </c>
      <c r="J451" s="101">
        <f t="shared" si="247"/>
        <v>5.0012999999999996</v>
      </c>
      <c r="K451" s="118">
        <f t="shared" si="236"/>
        <v>0.9</v>
      </c>
      <c r="L451" s="101">
        <v>0.97299999999999998</v>
      </c>
      <c r="M451" s="102">
        <f t="shared" ref="M451:M452" si="251">1000*L451*E451/(J451*H451)</f>
        <v>9.4779999999999998</v>
      </c>
      <c r="N451" s="290">
        <f t="shared" ref="N451" si="252">(M452+M451)/2</f>
        <v>9.4600000000000009</v>
      </c>
      <c r="O451" s="299">
        <f t="shared" ref="O451" si="253">(M452-M451)*100/N451</f>
        <v>-0.41226215644820002</v>
      </c>
      <c r="Q451" s="101">
        <v>9.49</v>
      </c>
    </row>
    <row r="452" spans="1:17" hidden="1">
      <c r="C452" s="299"/>
      <c r="D452" s="101">
        <v>10.0014</v>
      </c>
      <c r="E452" s="101">
        <v>1.0249999999999999</v>
      </c>
      <c r="H452" s="101">
        <v>21.13</v>
      </c>
      <c r="I452" s="101">
        <v>85.3</v>
      </c>
      <c r="J452" s="101">
        <f t="shared" si="247"/>
        <v>5.0007000000000001</v>
      </c>
      <c r="K452" s="118">
        <f t="shared" si="236"/>
        <v>0.9</v>
      </c>
      <c r="L452" s="101">
        <v>0.97299999999999998</v>
      </c>
      <c r="M452" s="102">
        <f t="shared" si="251"/>
        <v>9.4390000000000001</v>
      </c>
      <c r="N452" s="290"/>
      <c r="O452" s="299"/>
    </row>
    <row r="453" spans="1:17" hidden="1">
      <c r="A453" s="101">
        <v>7.22</v>
      </c>
      <c r="C453" s="299" t="s">
        <v>1085</v>
      </c>
      <c r="D453" s="101">
        <v>10.0032</v>
      </c>
      <c r="E453" s="101">
        <v>1.0249999999999999</v>
      </c>
      <c r="H453" s="101">
        <v>14.2</v>
      </c>
      <c r="I453" s="101">
        <v>79.900000000000006</v>
      </c>
      <c r="J453" s="101">
        <f t="shared" si="247"/>
        <v>5.0015999999999998</v>
      </c>
      <c r="K453" s="118">
        <f t="shared" si="236"/>
        <v>0.6</v>
      </c>
      <c r="L453" s="101">
        <v>0.98599999999999999</v>
      </c>
      <c r="M453" s="102">
        <f t="shared" ref="M453:M456" si="254">1000*L453*E453/(J453*H453)</f>
        <v>14.23</v>
      </c>
      <c r="N453" s="290">
        <f t="shared" ref="N453" si="255">(M454+M453)/2</f>
        <v>14.18</v>
      </c>
      <c r="O453" s="299">
        <f t="shared" ref="O453" si="256">(M454-M453)*100/N453</f>
        <v>-0.68406205923837304</v>
      </c>
      <c r="Q453" s="101">
        <v>14.17</v>
      </c>
    </row>
    <row r="454" spans="1:17" hidden="1">
      <c r="C454" s="299"/>
      <c r="D454" s="101">
        <v>10.0015</v>
      </c>
      <c r="E454" s="101">
        <v>1.0249999999999999</v>
      </c>
      <c r="H454" s="101">
        <v>14.3</v>
      </c>
      <c r="I454" s="101">
        <v>79.900000000000006</v>
      </c>
      <c r="J454" s="101">
        <f t="shared" si="247"/>
        <v>5.00075</v>
      </c>
      <c r="K454" s="118">
        <f t="shared" si="236"/>
        <v>0.6</v>
      </c>
      <c r="L454" s="101">
        <v>0.98599999999999999</v>
      </c>
      <c r="M454" s="102">
        <f t="shared" si="254"/>
        <v>14.132999999999999</v>
      </c>
      <c r="N454" s="290"/>
      <c r="O454" s="299"/>
    </row>
    <row r="455" spans="1:17" hidden="1">
      <c r="C455" s="299"/>
      <c r="D455" s="101">
        <v>80.003299999999996</v>
      </c>
      <c r="E455" s="101">
        <v>1.0249999999999999</v>
      </c>
      <c r="H455" s="101">
        <v>42.15</v>
      </c>
      <c r="I455" s="101">
        <v>96.4</v>
      </c>
      <c r="J455" s="101">
        <f t="shared" si="247"/>
        <v>40.001649999999998</v>
      </c>
      <c r="K455" s="118">
        <f t="shared" si="236"/>
        <v>16.3</v>
      </c>
      <c r="L455" s="101">
        <v>0.8</v>
      </c>
      <c r="M455" s="102">
        <f t="shared" si="254"/>
        <v>0.48599999999999999</v>
      </c>
      <c r="N455" s="290">
        <f t="shared" ref="N455" si="257">(M456+M455)/2</f>
        <v>0.49</v>
      </c>
      <c r="O455" s="299">
        <f t="shared" ref="O455" si="258">(M456-M455)*100/N455</f>
        <v>0</v>
      </c>
      <c r="Q455" s="101">
        <v>0.51</v>
      </c>
    </row>
    <row r="456" spans="1:17" hidden="1">
      <c r="C456" s="299"/>
      <c r="D456" s="101">
        <v>80.004099999999994</v>
      </c>
      <c r="E456" s="101">
        <v>1.0249999999999999</v>
      </c>
      <c r="H456" s="101">
        <v>42.22</v>
      </c>
      <c r="I456" s="101">
        <v>96.4</v>
      </c>
      <c r="J456" s="101">
        <f t="shared" si="247"/>
        <v>40.002049999999997</v>
      </c>
      <c r="K456" s="118">
        <f t="shared" si="236"/>
        <v>16.3</v>
      </c>
      <c r="L456" s="101">
        <v>0.8</v>
      </c>
      <c r="M456" s="102">
        <f t="shared" si="254"/>
        <v>0.48599999999999999</v>
      </c>
      <c r="N456" s="290"/>
      <c r="O456" s="299"/>
    </row>
    <row r="457" spans="1:17" hidden="1">
      <c r="A457" s="101">
        <v>8.8000000000000007</v>
      </c>
      <c r="C457" s="299" t="s">
        <v>1086</v>
      </c>
      <c r="D457" s="101">
        <v>10.001099999999999</v>
      </c>
      <c r="E457" s="101">
        <v>1.0249999999999999</v>
      </c>
      <c r="H457" s="101">
        <v>19.899999999999999</v>
      </c>
      <c r="I457" s="101">
        <v>84.3</v>
      </c>
      <c r="J457" s="101">
        <f t="shared" si="247"/>
        <v>5.0005499999999996</v>
      </c>
      <c r="K457" s="118">
        <f t="shared" si="236"/>
        <v>0.8</v>
      </c>
      <c r="L457" s="101">
        <v>0.97799999999999998</v>
      </c>
      <c r="M457" s="102">
        <f t="shared" ref="M457:M460" si="259">1000*L457*E457/(J457*H457)</f>
        <v>10.074</v>
      </c>
      <c r="N457" s="290">
        <f t="shared" ref="N457" si="260">(M458+M457)/2</f>
        <v>10.24</v>
      </c>
      <c r="O457" s="299">
        <f t="shared" ref="O457" si="261">(M458-M457)*100/N457</f>
        <v>3.154296875</v>
      </c>
    </row>
    <row r="458" spans="1:17" hidden="1">
      <c r="C458" s="299"/>
      <c r="D458" s="101">
        <v>10.0015</v>
      </c>
      <c r="E458" s="101">
        <v>1.0249999999999999</v>
      </c>
      <c r="H458" s="101">
        <v>19.28</v>
      </c>
      <c r="I458" s="101">
        <v>84.3</v>
      </c>
      <c r="J458" s="101">
        <f t="shared" si="247"/>
        <v>5.00075</v>
      </c>
      <c r="K458" s="118">
        <f t="shared" si="236"/>
        <v>0.8</v>
      </c>
      <c r="L458" s="101">
        <v>0.97799999999999998</v>
      </c>
      <c r="M458" s="102">
        <f t="shared" si="259"/>
        <v>10.397</v>
      </c>
      <c r="N458" s="290"/>
      <c r="O458" s="299"/>
    </row>
    <row r="459" spans="1:17" hidden="1">
      <c r="A459" s="101">
        <v>9.11</v>
      </c>
      <c r="C459" s="299" t="s">
        <v>1087</v>
      </c>
      <c r="D459" s="101">
        <v>40.006500000000003</v>
      </c>
      <c r="E459" s="101">
        <v>1.0249999999999999</v>
      </c>
      <c r="H459" s="101">
        <v>21.32</v>
      </c>
      <c r="I459" s="101">
        <v>90.6</v>
      </c>
      <c r="J459" s="101">
        <f t="shared" ref="J459:J460" si="262">D459/200*100</f>
        <v>20.003250000000001</v>
      </c>
      <c r="K459" s="118">
        <f t="shared" si="236"/>
        <v>3.9</v>
      </c>
      <c r="L459" s="101">
        <v>0.91400000000000003</v>
      </c>
      <c r="M459" s="102">
        <f t="shared" si="259"/>
        <v>2.1970000000000001</v>
      </c>
      <c r="N459" s="290">
        <f t="shared" ref="N459" si="263">(M460+M459)/2</f>
        <v>2.19</v>
      </c>
      <c r="O459" s="299">
        <f t="shared" ref="O459" si="264">(M460-M459)*100/N459</f>
        <v>-0.59360730593606903</v>
      </c>
    </row>
    <row r="460" spans="1:17" hidden="1">
      <c r="C460" s="299"/>
      <c r="D460" s="101">
        <v>40.003799999999998</v>
      </c>
      <c r="E460" s="101">
        <v>1.0249999999999999</v>
      </c>
      <c r="H460" s="101">
        <v>21.45</v>
      </c>
      <c r="I460" s="101">
        <v>90.6</v>
      </c>
      <c r="J460" s="101">
        <f t="shared" si="262"/>
        <v>20.001899999999999</v>
      </c>
      <c r="K460" s="118">
        <f t="shared" si="236"/>
        <v>3.9</v>
      </c>
      <c r="L460" s="101">
        <v>0.91400000000000003</v>
      </c>
      <c r="M460" s="102">
        <f t="shared" si="259"/>
        <v>2.1840000000000002</v>
      </c>
      <c r="N460" s="290"/>
      <c r="O460" s="299"/>
    </row>
    <row r="461" spans="1:17" hidden="1">
      <c r="A461" s="101">
        <v>9.19</v>
      </c>
      <c r="C461" s="299" t="s">
        <v>1088</v>
      </c>
      <c r="D461" s="101">
        <v>20.001200000000001</v>
      </c>
      <c r="E461" s="101">
        <v>1.0249999999999999</v>
      </c>
      <c r="H461" s="101">
        <v>25.5</v>
      </c>
      <c r="I461" s="101">
        <v>91.3</v>
      </c>
      <c r="J461" s="101">
        <f t="shared" ref="J461:J470" si="265">D461/200*100</f>
        <v>10.0006</v>
      </c>
      <c r="K461" s="118">
        <f t="shared" si="236"/>
        <v>2.2999999999999998</v>
      </c>
      <c r="L461" s="101">
        <v>0.94099999999999995</v>
      </c>
      <c r="M461" s="102">
        <f t="shared" ref="M461:M468" si="266">1000*L461*E461/(J461*H461)</f>
        <v>3.782</v>
      </c>
      <c r="N461" s="290">
        <f t="shared" ref="N461" si="267">(M462+M461)/2</f>
        <v>3.86</v>
      </c>
      <c r="O461" s="299">
        <f t="shared" ref="O461" si="268">(M462-M461)*100/N461</f>
        <v>4.1968911917098399</v>
      </c>
      <c r="Q461" s="116">
        <v>3.84</v>
      </c>
    </row>
    <row r="462" spans="1:17" hidden="1">
      <c r="C462" s="299"/>
      <c r="D462" s="101">
        <v>20.003900000000002</v>
      </c>
      <c r="E462" s="101">
        <v>1.0249999999999999</v>
      </c>
      <c r="H462" s="101">
        <v>24.4</v>
      </c>
      <c r="I462" s="101">
        <v>91.3</v>
      </c>
      <c r="J462" s="101">
        <f t="shared" si="265"/>
        <v>10.001950000000001</v>
      </c>
      <c r="K462" s="118">
        <f t="shared" si="236"/>
        <v>2.2000000000000002</v>
      </c>
      <c r="L462" s="101">
        <v>0.93899999999999995</v>
      </c>
      <c r="M462" s="102">
        <f t="shared" si="266"/>
        <v>3.944</v>
      </c>
      <c r="N462" s="290"/>
      <c r="O462" s="299"/>
      <c r="Q462" s="116">
        <v>2.86</v>
      </c>
    </row>
    <row r="463" spans="1:17" hidden="1">
      <c r="C463" s="299" t="s">
        <v>1089</v>
      </c>
      <c r="D463" s="101">
        <v>40.008699999999997</v>
      </c>
      <c r="E463" s="101">
        <v>1.0249999999999999</v>
      </c>
      <c r="H463" s="101">
        <v>16.850000000000001</v>
      </c>
      <c r="I463" s="101">
        <v>92.4</v>
      </c>
      <c r="J463" s="101">
        <f t="shared" si="265"/>
        <v>20.004349999999999</v>
      </c>
      <c r="K463" s="118">
        <f t="shared" si="236"/>
        <v>3.1</v>
      </c>
      <c r="L463" s="101">
        <v>0.92700000000000005</v>
      </c>
      <c r="M463" s="102">
        <f t="shared" si="266"/>
        <v>2.819</v>
      </c>
      <c r="N463" s="290">
        <f t="shared" ref="N463" si="269">(M464+M463)/2</f>
        <v>2.84</v>
      </c>
      <c r="O463" s="299">
        <f t="shared" ref="O463" si="270">(M464-M463)*100/N463</f>
        <v>1.1971830985915599</v>
      </c>
      <c r="Q463" s="116">
        <v>6.16</v>
      </c>
    </row>
    <row r="464" spans="1:17" hidden="1">
      <c r="C464" s="299"/>
      <c r="D464" s="101">
        <v>40.003100000000003</v>
      </c>
      <c r="E464" s="101">
        <v>1.0249999999999999</v>
      </c>
      <c r="H464" s="101">
        <v>16.649999999999999</v>
      </c>
      <c r="I464" s="101">
        <v>92.4</v>
      </c>
      <c r="J464" s="101">
        <f t="shared" si="265"/>
        <v>20.001550000000002</v>
      </c>
      <c r="K464" s="118">
        <f t="shared" si="236"/>
        <v>3.1</v>
      </c>
      <c r="L464" s="101">
        <v>0.92700000000000005</v>
      </c>
      <c r="M464" s="102">
        <f t="shared" si="266"/>
        <v>2.8530000000000002</v>
      </c>
      <c r="N464" s="290"/>
      <c r="O464" s="299"/>
      <c r="Q464" s="116">
        <v>4.45</v>
      </c>
    </row>
    <row r="465" spans="1:19" hidden="1">
      <c r="C465" s="299" t="s">
        <v>1090</v>
      </c>
      <c r="D465" s="101">
        <v>10.0024</v>
      </c>
      <c r="E465" s="101">
        <v>1.0249999999999999</v>
      </c>
      <c r="H465" s="101">
        <v>32.049999999999997</v>
      </c>
      <c r="I465" s="101">
        <v>90.9</v>
      </c>
      <c r="J465" s="101">
        <f t="shared" si="265"/>
        <v>5.0011999999999999</v>
      </c>
      <c r="K465" s="118">
        <f t="shared" si="236"/>
        <v>1.5</v>
      </c>
      <c r="L465" s="101">
        <v>0.95899999999999996</v>
      </c>
      <c r="M465" s="102">
        <f t="shared" si="266"/>
        <v>6.133</v>
      </c>
      <c r="N465" s="290">
        <f t="shared" ref="N465" si="271">(M466+M465)/2</f>
        <v>6.13</v>
      </c>
      <c r="O465" s="299">
        <f t="shared" ref="O465" si="272">(M466-M465)*100/N465</f>
        <v>-0.146818923327901</v>
      </c>
    </row>
    <row r="466" spans="1:19" hidden="1">
      <c r="C466" s="299"/>
      <c r="D466" s="101">
        <v>10.006399999999999</v>
      </c>
      <c r="E466" s="101">
        <v>1.0249999999999999</v>
      </c>
      <c r="H466" s="101">
        <v>32.08</v>
      </c>
      <c r="I466" s="101">
        <v>90.9</v>
      </c>
      <c r="J466" s="101">
        <f t="shared" si="265"/>
        <v>5.0031999999999996</v>
      </c>
      <c r="K466" s="118">
        <f t="shared" ref="K466:K479" si="273">J466*I466*H466/10000</f>
        <v>1.5</v>
      </c>
      <c r="L466" s="101">
        <v>0.95899999999999996</v>
      </c>
      <c r="M466" s="102">
        <f t="shared" si="266"/>
        <v>6.1239999999999997</v>
      </c>
      <c r="N466" s="290"/>
      <c r="O466" s="299"/>
    </row>
    <row r="467" spans="1:19" hidden="1">
      <c r="C467" s="299" t="s">
        <v>1091</v>
      </c>
      <c r="D467" s="101">
        <v>20.005500000000001</v>
      </c>
      <c r="E467" s="101">
        <v>1.0249999999999999</v>
      </c>
      <c r="H467" s="101">
        <v>21.8</v>
      </c>
      <c r="I467" s="101">
        <v>90.8</v>
      </c>
      <c r="J467" s="101">
        <f t="shared" si="265"/>
        <v>10.002750000000001</v>
      </c>
      <c r="K467" s="118">
        <f t="shared" si="273"/>
        <v>2</v>
      </c>
      <c r="L467" s="101">
        <v>0.94599999999999995</v>
      </c>
      <c r="M467" s="102">
        <f t="shared" si="266"/>
        <v>4.4470000000000001</v>
      </c>
      <c r="N467" s="290">
        <f t="shared" ref="N467" si="274">(M468+M467)/2</f>
        <v>4.47</v>
      </c>
      <c r="O467" s="299">
        <f t="shared" ref="O467" si="275">(M468-M467)*100/N467</f>
        <v>1.1633109619686699</v>
      </c>
    </row>
    <row r="468" spans="1:19" hidden="1">
      <c r="C468" s="299"/>
      <c r="D468" s="101">
        <v>20.003799999999998</v>
      </c>
      <c r="E468" s="101">
        <v>1.0249999999999999</v>
      </c>
      <c r="H468" s="101">
        <v>21.55</v>
      </c>
      <c r="I468" s="101">
        <v>90.8</v>
      </c>
      <c r="J468" s="101">
        <f t="shared" si="265"/>
        <v>10.001899999999999</v>
      </c>
      <c r="K468" s="118">
        <f t="shared" si="273"/>
        <v>2</v>
      </c>
      <c r="L468" s="101">
        <v>0.94599999999999995</v>
      </c>
      <c r="M468" s="102">
        <f t="shared" si="266"/>
        <v>4.4989999999999997</v>
      </c>
      <c r="N468" s="290"/>
      <c r="O468" s="299"/>
    </row>
    <row r="469" spans="1:19" hidden="1">
      <c r="A469" s="101">
        <v>10.11</v>
      </c>
      <c r="C469" s="299" t="s">
        <v>775</v>
      </c>
      <c r="D469" s="101">
        <v>5.0031999999999996</v>
      </c>
      <c r="E469" s="101">
        <v>1.0249999999999999</v>
      </c>
      <c r="H469" s="101">
        <v>5.51</v>
      </c>
      <c r="I469" s="101">
        <v>10.199999999999999</v>
      </c>
      <c r="J469" s="101">
        <f t="shared" si="265"/>
        <v>2.5015999999999998</v>
      </c>
      <c r="K469" s="118">
        <f t="shared" si="273"/>
        <v>0</v>
      </c>
      <c r="L469" s="101">
        <v>1</v>
      </c>
      <c r="M469" s="102">
        <f t="shared" ref="M469:M470" si="276">1000*L469*E469/(J469*H469)</f>
        <v>74.363</v>
      </c>
      <c r="N469" s="290">
        <f t="shared" ref="N469" si="277">(M470+M469)/2</f>
        <v>75</v>
      </c>
      <c r="O469" s="299">
        <f t="shared" ref="O469" si="278">(M470-M469)*100/N469</f>
        <v>1.6920000000000099</v>
      </c>
      <c r="Q469" s="101">
        <v>75</v>
      </c>
    </row>
    <row r="470" spans="1:19" hidden="1">
      <c r="C470" s="299"/>
      <c r="D470" s="101">
        <v>5.0008999999999997</v>
      </c>
      <c r="E470" s="101">
        <v>1.0249999999999999</v>
      </c>
      <c r="H470" s="101">
        <v>5.42</v>
      </c>
      <c r="I470" s="101">
        <v>10.199999999999999</v>
      </c>
      <c r="J470" s="101">
        <f t="shared" si="265"/>
        <v>2.5004499999999998</v>
      </c>
      <c r="K470" s="118">
        <f t="shared" si="273"/>
        <v>0</v>
      </c>
      <c r="L470" s="101">
        <v>1</v>
      </c>
      <c r="M470" s="102">
        <f t="shared" si="276"/>
        <v>75.632000000000005</v>
      </c>
      <c r="N470" s="290"/>
      <c r="O470" s="299"/>
    </row>
    <row r="471" spans="1:19" hidden="1">
      <c r="C471" s="299" t="s">
        <v>1093</v>
      </c>
      <c r="D471" s="101">
        <v>20.003499999999999</v>
      </c>
      <c r="E471" s="101">
        <v>1.0249999999999999</v>
      </c>
      <c r="H471" s="101">
        <v>17.149999999999999</v>
      </c>
      <c r="I471" s="101">
        <v>86.6</v>
      </c>
      <c r="J471" s="101">
        <f t="shared" ref="J471:J472" si="279">D471/200*100</f>
        <v>10.001749999999999</v>
      </c>
      <c r="K471" s="118">
        <f t="shared" si="273"/>
        <v>1.5</v>
      </c>
      <c r="L471" s="101">
        <v>0.95899999999999996</v>
      </c>
      <c r="M471" s="102">
        <f t="shared" ref="M471:M473" si="280">1000*L471*E471/(J471*H471)</f>
        <v>5.7309999999999999</v>
      </c>
      <c r="N471" s="290">
        <f t="shared" ref="N471" si="281">(M472+M471)/2</f>
        <v>5.56</v>
      </c>
      <c r="O471" s="299">
        <f t="shared" ref="O471" si="282">(M472-M471)*100/N471</f>
        <v>-6.0971223021582599</v>
      </c>
      <c r="Q471" s="101">
        <v>5.6</v>
      </c>
      <c r="R471" s="101">
        <v>1.6999999999999999E-3</v>
      </c>
    </row>
    <row r="472" spans="1:19" hidden="1">
      <c r="C472" s="299"/>
      <c r="D472" s="101">
        <v>20.001799999999999</v>
      </c>
      <c r="E472" s="101">
        <v>1.0249999999999999</v>
      </c>
      <c r="H472" s="101">
        <v>18.190000000000001</v>
      </c>
      <c r="I472" s="101">
        <v>86.6</v>
      </c>
      <c r="J472" s="101">
        <f t="shared" si="279"/>
        <v>10.0009</v>
      </c>
      <c r="K472" s="118">
        <f t="shared" si="273"/>
        <v>1.6</v>
      </c>
      <c r="L472" s="101">
        <v>0.95699999999999996</v>
      </c>
      <c r="M472" s="102">
        <f t="shared" si="280"/>
        <v>5.3920000000000003</v>
      </c>
      <c r="N472" s="290"/>
      <c r="O472" s="299"/>
    </row>
    <row r="473" spans="1:19" hidden="1">
      <c r="C473" s="299" t="s">
        <v>1094</v>
      </c>
      <c r="D473" s="101">
        <v>5.0019</v>
      </c>
      <c r="E473" s="101">
        <v>1.0249999999999999</v>
      </c>
      <c r="H473" s="101">
        <v>16.98</v>
      </c>
      <c r="I473" s="101">
        <v>72.599999999999994</v>
      </c>
      <c r="J473" s="101">
        <f t="shared" ref="J473:J478" si="283">D473/200*100</f>
        <v>2.50095</v>
      </c>
      <c r="K473" s="118">
        <f t="shared" si="273"/>
        <v>0.3</v>
      </c>
      <c r="L473" s="101">
        <v>0.99199999999999999</v>
      </c>
      <c r="M473" s="102">
        <f t="shared" si="280"/>
        <v>23.943999999999999</v>
      </c>
      <c r="N473" s="290">
        <f>(M474+M473)/2</f>
        <v>23.96</v>
      </c>
      <c r="O473" s="299">
        <f>(M474-M473)*100/N473</f>
        <v>0.11686143572622</v>
      </c>
      <c r="Q473" s="101">
        <v>23.93</v>
      </c>
    </row>
    <row r="474" spans="1:19" hidden="1">
      <c r="C474" s="299"/>
      <c r="D474" s="101">
        <v>5.0048000000000004</v>
      </c>
      <c r="E474" s="101">
        <v>1.0249999999999999</v>
      </c>
      <c r="H474" s="101">
        <v>16.95</v>
      </c>
      <c r="I474" s="101">
        <v>72.599999999999994</v>
      </c>
      <c r="J474" s="101">
        <f t="shared" si="283"/>
        <v>2.5024000000000002</v>
      </c>
      <c r="K474" s="118">
        <f t="shared" si="273"/>
        <v>0.3</v>
      </c>
      <c r="L474" s="101">
        <v>0.99199999999999999</v>
      </c>
      <c r="M474" s="102">
        <f t="shared" ref="M474:M478" si="284">1000*L474*E474/(J474*H474)</f>
        <v>23.972000000000001</v>
      </c>
      <c r="N474" s="290"/>
      <c r="O474" s="299"/>
    </row>
    <row r="475" spans="1:19" hidden="1">
      <c r="A475" s="101">
        <v>10.130000000000001</v>
      </c>
      <c r="C475" s="299" t="s">
        <v>1346</v>
      </c>
      <c r="D475" s="101">
        <v>10.0052</v>
      </c>
      <c r="E475" s="101">
        <v>1.0249999999999999</v>
      </c>
      <c r="H475" s="101">
        <v>21.9</v>
      </c>
      <c r="I475" s="101">
        <v>43.3</v>
      </c>
      <c r="J475" s="101">
        <f t="shared" si="283"/>
        <v>5.0026000000000002</v>
      </c>
      <c r="K475" s="118">
        <f t="shared" si="273"/>
        <v>0.5</v>
      </c>
      <c r="L475" s="101">
        <v>0.98599999999999999</v>
      </c>
      <c r="M475" s="102">
        <f t="shared" si="284"/>
        <v>9.2249999999999996</v>
      </c>
      <c r="N475" s="290">
        <f t="shared" ref="N475" si="285">(M476+M475)/2</f>
        <v>9.36</v>
      </c>
      <c r="O475" s="299">
        <f t="shared" ref="O475" si="286">(M476-M475)*100/N475</f>
        <v>2.8418803418803402</v>
      </c>
      <c r="Q475" s="101">
        <v>9.31</v>
      </c>
      <c r="S475" s="101">
        <v>58.4</v>
      </c>
    </row>
    <row r="476" spans="1:19" hidden="1">
      <c r="C476" s="299"/>
      <c r="D476" s="101">
        <v>10.0084</v>
      </c>
      <c r="E476" s="101">
        <v>1.0249999999999999</v>
      </c>
      <c r="H476" s="101">
        <v>21.28</v>
      </c>
      <c r="I476" s="101">
        <v>43.3</v>
      </c>
      <c r="J476" s="101">
        <f t="shared" si="283"/>
        <v>5.0042</v>
      </c>
      <c r="K476" s="118">
        <f t="shared" si="273"/>
        <v>0.5</v>
      </c>
      <c r="L476" s="101">
        <v>0.98599999999999999</v>
      </c>
      <c r="M476" s="102">
        <f t="shared" si="284"/>
        <v>9.4909999999999997</v>
      </c>
      <c r="N476" s="290"/>
      <c r="O476" s="299"/>
    </row>
    <row r="477" spans="1:19" hidden="1">
      <c r="A477" s="101">
        <v>10.15</v>
      </c>
      <c r="C477" s="299" t="s">
        <v>1096</v>
      </c>
      <c r="D477" s="101">
        <v>20.003599999999999</v>
      </c>
      <c r="E477" s="101">
        <v>1.0249999999999999</v>
      </c>
      <c r="H477" s="101">
        <v>22.04</v>
      </c>
      <c r="I477" s="101">
        <v>90.7</v>
      </c>
      <c r="J477" s="101">
        <f t="shared" si="283"/>
        <v>10.001799999999999</v>
      </c>
      <c r="K477" s="118">
        <f t="shared" si="273"/>
        <v>2</v>
      </c>
      <c r="L477" s="101">
        <v>0.94599999999999995</v>
      </c>
      <c r="M477" s="102">
        <f t="shared" si="284"/>
        <v>4.399</v>
      </c>
      <c r="N477" s="290">
        <f t="shared" ref="N477" si="287">(M478+M477)/2</f>
        <v>4.3899999999999997</v>
      </c>
      <c r="O477" s="299">
        <f t="shared" ref="O477" si="288">(M478-M477)*100/N477</f>
        <v>-0.410022779043276</v>
      </c>
      <c r="Q477" s="101">
        <v>4.43</v>
      </c>
    </row>
    <row r="478" spans="1:19" hidden="1">
      <c r="C478" s="299"/>
      <c r="D478" s="101">
        <v>20.0044</v>
      </c>
      <c r="E478" s="101">
        <v>1.0249999999999999</v>
      </c>
      <c r="H478" s="101">
        <v>22.13</v>
      </c>
      <c r="I478" s="101">
        <v>90.7</v>
      </c>
      <c r="J478" s="101">
        <f t="shared" si="283"/>
        <v>10.0022</v>
      </c>
      <c r="K478" s="118">
        <f t="shared" si="273"/>
        <v>2</v>
      </c>
      <c r="L478" s="101">
        <v>0.94599999999999995</v>
      </c>
      <c r="M478" s="102">
        <f t="shared" si="284"/>
        <v>4.3810000000000002</v>
      </c>
      <c r="N478" s="290"/>
      <c r="O478" s="299"/>
    </row>
    <row r="479" spans="1:19" hidden="1">
      <c r="C479" s="299" t="s">
        <v>1236</v>
      </c>
      <c r="D479" s="101">
        <v>20.006399999999999</v>
      </c>
      <c r="E479" s="101">
        <v>1.0249999999999999</v>
      </c>
      <c r="H479" s="101">
        <v>24.04</v>
      </c>
      <c r="I479" s="101">
        <v>92.5</v>
      </c>
      <c r="J479" s="101">
        <f t="shared" ref="J479:J504" si="289">D479/200*100</f>
        <v>10.0032</v>
      </c>
      <c r="K479" s="118">
        <f t="shared" si="273"/>
        <v>2.2000000000000002</v>
      </c>
      <c r="L479" s="101">
        <v>0.94299999999999995</v>
      </c>
      <c r="M479" s="102">
        <f t="shared" ref="M479:M480" si="290">1000*L479*E479/(J479*H479)</f>
        <v>4.0190000000000001</v>
      </c>
      <c r="N479" s="290">
        <f t="shared" ref="N479" si="291">(M480+M479)/2</f>
        <v>4.01</v>
      </c>
      <c r="O479" s="299">
        <f t="shared" ref="O479" si="292">(M480-M479)*100/N479</f>
        <v>-0.34912718204489401</v>
      </c>
      <c r="Q479" s="101">
        <v>4.01</v>
      </c>
    </row>
    <row r="480" spans="1:19" hidden="1">
      <c r="C480" s="299"/>
      <c r="D480" s="101">
        <v>20.002800000000001</v>
      </c>
      <c r="E480" s="101">
        <v>1.0249999999999999</v>
      </c>
      <c r="H480" s="101">
        <v>24.13</v>
      </c>
      <c r="I480" s="101">
        <v>92.5</v>
      </c>
      <c r="J480" s="101">
        <f t="shared" si="289"/>
        <v>10.0014</v>
      </c>
      <c r="K480" s="118">
        <f t="shared" ref="K480:K481" si="293">J480*I480*H480/10000</f>
        <v>2.2000000000000002</v>
      </c>
      <c r="L480" s="101">
        <v>0.94299999999999995</v>
      </c>
      <c r="M480" s="102">
        <f t="shared" si="290"/>
        <v>4.0049999999999999</v>
      </c>
      <c r="N480" s="290"/>
      <c r="O480" s="299"/>
    </row>
    <row r="481" spans="1:20" hidden="1">
      <c r="A481" s="101">
        <v>11.4</v>
      </c>
      <c r="C481" s="299" t="s">
        <v>1237</v>
      </c>
      <c r="D481" s="101">
        <v>80.003200000000007</v>
      </c>
      <c r="E481" s="101">
        <v>1.0249999999999999</v>
      </c>
      <c r="H481" s="101">
        <v>31.45</v>
      </c>
      <c r="I481" s="101">
        <v>95.5</v>
      </c>
      <c r="J481" s="101">
        <f t="shared" si="289"/>
        <v>40.001600000000003</v>
      </c>
      <c r="K481" s="118">
        <f t="shared" si="293"/>
        <v>12</v>
      </c>
      <c r="L481" s="101">
        <v>0.82799999999999996</v>
      </c>
      <c r="M481" s="102">
        <f t="shared" ref="M481:M496" si="294">1000*L481*E481/(J481*H481)</f>
        <v>0.67500000000000004</v>
      </c>
      <c r="N481" s="290">
        <f t="shared" ref="N481" si="295">(M482+M481)/2</f>
        <v>0.68</v>
      </c>
      <c r="O481" s="299">
        <f t="shared" ref="O481" si="296">(M482-M481)*100/N481</f>
        <v>0.29411764705882398</v>
      </c>
      <c r="Q481" s="101">
        <v>0.68</v>
      </c>
    </row>
    <row r="482" spans="1:20" hidden="1">
      <c r="C482" s="299"/>
      <c r="D482" s="101">
        <v>80.008899999999997</v>
      </c>
      <c r="E482" s="101">
        <v>1.0249999999999999</v>
      </c>
      <c r="H482" s="101">
        <v>31.34</v>
      </c>
      <c r="I482" s="101">
        <v>95.5</v>
      </c>
      <c r="J482" s="120">
        <f t="shared" si="289"/>
        <v>40.0045</v>
      </c>
      <c r="K482" s="118">
        <f t="shared" ref="K482:K504" si="297">J482*I482*H482/10000</f>
        <v>12</v>
      </c>
      <c r="L482" s="101">
        <v>0.82799999999999996</v>
      </c>
      <c r="M482" s="102">
        <f t="shared" si="294"/>
        <v>0.67700000000000005</v>
      </c>
      <c r="N482" s="290"/>
      <c r="O482" s="299"/>
    </row>
    <row r="483" spans="1:20" hidden="1">
      <c r="A483" s="119">
        <v>11.1</v>
      </c>
      <c r="C483" s="299" t="s">
        <v>1238</v>
      </c>
      <c r="D483" s="101">
        <v>40.002899999999997</v>
      </c>
      <c r="E483" s="101">
        <v>1.0249999999999999</v>
      </c>
      <c r="H483" s="101">
        <v>14.65</v>
      </c>
      <c r="I483" s="101">
        <v>91.1</v>
      </c>
      <c r="J483" s="121">
        <f t="shared" si="289"/>
        <v>20.0015</v>
      </c>
      <c r="K483" s="122">
        <f t="shared" si="297"/>
        <v>2.7</v>
      </c>
      <c r="L483" s="101">
        <v>0.93400000000000005</v>
      </c>
      <c r="M483" s="102">
        <f t="shared" si="294"/>
        <v>3.2669999999999999</v>
      </c>
      <c r="N483" s="290">
        <f t="shared" ref="N483" si="298">(M484+M483)/2</f>
        <v>3.26</v>
      </c>
      <c r="O483" s="299">
        <f t="shared" ref="O483" si="299">(M484-M483)*100/N483</f>
        <v>-0.49079754601226999</v>
      </c>
      <c r="Q483" s="101">
        <v>3.26</v>
      </c>
    </row>
    <row r="484" spans="1:20" hidden="1">
      <c r="C484" s="299"/>
      <c r="D484" s="101">
        <v>40.008699999999997</v>
      </c>
      <c r="E484" s="101">
        <v>1.0249999999999999</v>
      </c>
      <c r="H484" s="101">
        <v>14.72</v>
      </c>
      <c r="I484" s="101">
        <v>91.1</v>
      </c>
      <c r="J484" s="121">
        <f t="shared" si="289"/>
        <v>20.0044</v>
      </c>
      <c r="K484" s="122">
        <f t="shared" si="297"/>
        <v>2.7</v>
      </c>
      <c r="L484" s="101">
        <v>0.93400000000000005</v>
      </c>
      <c r="M484" s="102">
        <f t="shared" si="294"/>
        <v>3.2509999999999999</v>
      </c>
      <c r="N484" s="290"/>
      <c r="O484" s="299"/>
      <c r="S484" s="111">
        <v>3.5</v>
      </c>
      <c r="T484" s="101">
        <v>0.92</v>
      </c>
    </row>
    <row r="485" spans="1:20" hidden="1">
      <c r="A485" s="101">
        <v>11.28</v>
      </c>
      <c r="C485" s="299" t="s">
        <v>1241</v>
      </c>
      <c r="D485" s="101">
        <v>10.0022</v>
      </c>
      <c r="E485" s="101">
        <v>1.0249999999999999</v>
      </c>
      <c r="H485" s="101">
        <v>15.75</v>
      </c>
      <c r="I485" s="101">
        <v>32.67</v>
      </c>
      <c r="J485" s="101">
        <f t="shared" si="289"/>
        <v>5.0011000000000001</v>
      </c>
      <c r="K485" s="118">
        <f t="shared" si="297"/>
        <v>0.3</v>
      </c>
      <c r="L485" s="101">
        <v>0.99199999999999999</v>
      </c>
      <c r="M485" s="102">
        <f t="shared" si="294"/>
        <v>12.909000000000001</v>
      </c>
      <c r="N485" s="290">
        <f t="shared" ref="N485:N489" si="300">(M486+M485)/2</f>
        <v>13.01</v>
      </c>
      <c r="O485" s="299">
        <f t="shared" ref="O485:O487" si="301">(M486-M485)*100/N485</f>
        <v>1.5987701767870901</v>
      </c>
      <c r="Q485" s="101">
        <v>13.1</v>
      </c>
      <c r="S485" s="111">
        <v>3.6</v>
      </c>
      <c r="T485" s="101">
        <v>0.91900000000000004</v>
      </c>
    </row>
    <row r="486" spans="1:20" hidden="1">
      <c r="C486" s="299"/>
      <c r="D486" s="101">
        <v>10.0025</v>
      </c>
      <c r="E486" s="101">
        <v>1.0249999999999999</v>
      </c>
      <c r="H486" s="101">
        <v>15.5</v>
      </c>
      <c r="I486" s="101">
        <v>32.67</v>
      </c>
      <c r="J486" s="120">
        <f t="shared" si="289"/>
        <v>5.0012999999999996</v>
      </c>
      <c r="K486" s="118">
        <f t="shared" si="297"/>
        <v>0.3</v>
      </c>
      <c r="L486" s="101">
        <v>0.99199999999999999</v>
      </c>
      <c r="M486" s="102">
        <f t="shared" si="294"/>
        <v>13.117000000000001</v>
      </c>
      <c r="N486" s="290"/>
      <c r="O486" s="299"/>
      <c r="S486" s="111">
        <v>3.7</v>
      </c>
      <c r="T486" s="101">
        <v>0.91700000000000004</v>
      </c>
    </row>
    <row r="487" spans="1:20" hidden="1">
      <c r="A487" s="101">
        <v>12.11</v>
      </c>
      <c r="C487" s="299" t="s">
        <v>1242</v>
      </c>
      <c r="D487" s="101">
        <v>80.001199999999997</v>
      </c>
      <c r="E487" s="101">
        <v>1.0249999999999999</v>
      </c>
      <c r="H487" s="101">
        <v>49.25</v>
      </c>
      <c r="I487" s="101">
        <v>94</v>
      </c>
      <c r="J487" s="120">
        <f t="shared" si="289"/>
        <v>40.000599999999999</v>
      </c>
      <c r="K487" s="118">
        <f t="shared" si="297"/>
        <v>18.5</v>
      </c>
      <c r="L487" s="101">
        <v>0.78800000000000003</v>
      </c>
      <c r="M487" s="102">
        <f t="shared" si="294"/>
        <v>0.41</v>
      </c>
      <c r="N487" s="290">
        <f t="shared" si="300"/>
        <v>0.41</v>
      </c>
      <c r="O487" s="299">
        <f t="shared" si="301"/>
        <v>-0.24390243902439099</v>
      </c>
      <c r="Q487" s="101">
        <v>0.4</v>
      </c>
      <c r="S487" s="111">
        <v>3.8</v>
      </c>
      <c r="T487" s="101">
        <v>0.91500000000000004</v>
      </c>
    </row>
    <row r="488" spans="1:20" hidden="1">
      <c r="C488" s="299"/>
      <c r="D488" s="101">
        <v>80.004099999999994</v>
      </c>
      <c r="E488" s="101">
        <v>1.0249999999999999</v>
      </c>
      <c r="H488" s="101">
        <v>49.35</v>
      </c>
      <c r="I488" s="101">
        <v>94</v>
      </c>
      <c r="J488" s="120">
        <f t="shared" si="289"/>
        <v>40.002099999999999</v>
      </c>
      <c r="K488" s="118">
        <f t="shared" si="297"/>
        <v>18.600000000000001</v>
      </c>
      <c r="L488" s="101">
        <v>0.78800000000000003</v>
      </c>
      <c r="M488" s="102">
        <f t="shared" si="294"/>
        <v>0.40899999999999997</v>
      </c>
      <c r="N488" s="290"/>
      <c r="O488" s="299"/>
      <c r="S488" s="111">
        <v>3.9</v>
      </c>
      <c r="T488" s="101">
        <v>0.91400000000000003</v>
      </c>
    </row>
    <row r="489" spans="1:20" hidden="1">
      <c r="A489" s="101">
        <v>12.15</v>
      </c>
      <c r="C489" s="299" t="s">
        <v>1243</v>
      </c>
      <c r="D489" s="101">
        <v>5.0092999999999996</v>
      </c>
      <c r="E489" s="101">
        <v>1.0249999999999999</v>
      </c>
      <c r="H489" s="101">
        <v>6.5</v>
      </c>
      <c r="I489" s="101">
        <v>20.5</v>
      </c>
      <c r="J489" s="120">
        <f t="shared" si="289"/>
        <v>2.5047000000000001</v>
      </c>
      <c r="K489" s="118">
        <f t="shared" si="297"/>
        <v>0</v>
      </c>
      <c r="L489" s="101">
        <v>1</v>
      </c>
      <c r="M489" s="102">
        <f t="shared" si="294"/>
        <v>62.959000000000003</v>
      </c>
      <c r="N489" s="290">
        <f t="shared" si="300"/>
        <v>62.74</v>
      </c>
      <c r="O489" s="299">
        <f t="shared" ref="O489" si="302">(M490-M489)*100/N489</f>
        <v>-0.69174370417597197</v>
      </c>
      <c r="S489" s="111">
        <v>4</v>
      </c>
      <c r="T489" s="101">
        <v>0.91200000000000003</v>
      </c>
    </row>
    <row r="490" spans="1:20" hidden="1">
      <c r="C490" s="299"/>
      <c r="D490" s="101">
        <v>5.0054999999999996</v>
      </c>
      <c r="E490" s="101">
        <v>1.0249999999999999</v>
      </c>
      <c r="H490" s="101">
        <v>6.55</v>
      </c>
      <c r="I490" s="101">
        <v>20.5</v>
      </c>
      <c r="J490" s="120">
        <f t="shared" si="289"/>
        <v>2.5028000000000001</v>
      </c>
      <c r="K490" s="118">
        <f t="shared" si="297"/>
        <v>0</v>
      </c>
      <c r="L490" s="101">
        <v>1</v>
      </c>
      <c r="M490" s="102">
        <f t="shared" si="294"/>
        <v>62.524999999999999</v>
      </c>
      <c r="N490" s="290"/>
      <c r="O490" s="299"/>
      <c r="S490" s="112">
        <v>4.0999999999999996</v>
      </c>
      <c r="T490" s="101">
        <v>0.91100000000000003</v>
      </c>
    </row>
    <row r="491" spans="1:20" hidden="1">
      <c r="C491" s="299" t="s">
        <v>1244</v>
      </c>
      <c r="D491" s="101">
        <v>80.006200000000007</v>
      </c>
      <c r="E491" s="101">
        <v>1.0249999999999999</v>
      </c>
      <c r="H491" s="101">
        <v>49.58</v>
      </c>
      <c r="I491" s="101">
        <v>92.3</v>
      </c>
      <c r="J491" s="120">
        <f t="shared" si="289"/>
        <v>40.003100000000003</v>
      </c>
      <c r="K491" s="118">
        <f t="shared" si="297"/>
        <v>18.3</v>
      </c>
      <c r="L491" s="101">
        <v>0.78900000000000003</v>
      </c>
      <c r="M491" s="121">
        <f t="shared" si="294"/>
        <v>0.4078</v>
      </c>
      <c r="N491" s="290">
        <f t="shared" ref="N491" si="303">(M492+M491)/2</f>
        <v>0.41</v>
      </c>
      <c r="O491" s="299">
        <f t="shared" ref="O491" si="304">(M492-M491)*100/N491</f>
        <v>0.24390243902439099</v>
      </c>
      <c r="S491" s="112">
        <v>4.2</v>
      </c>
      <c r="T491" s="101">
        <v>0.90900000000000003</v>
      </c>
    </row>
    <row r="492" spans="1:20" hidden="1">
      <c r="C492" s="299"/>
      <c r="D492" s="101">
        <v>80.003900000000002</v>
      </c>
      <c r="E492" s="101">
        <v>1.0249999999999999</v>
      </c>
      <c r="H492" s="101">
        <v>49.45</v>
      </c>
      <c r="I492" s="101">
        <v>92.3</v>
      </c>
      <c r="J492" s="120">
        <f t="shared" si="289"/>
        <v>40.002000000000002</v>
      </c>
      <c r="K492" s="118">
        <f t="shared" si="297"/>
        <v>18.3</v>
      </c>
      <c r="L492" s="101">
        <v>0.78900000000000003</v>
      </c>
      <c r="M492" s="121">
        <f t="shared" si="294"/>
        <v>0.4088</v>
      </c>
      <c r="N492" s="290"/>
      <c r="O492" s="299"/>
      <c r="S492" s="112">
        <v>4.3</v>
      </c>
      <c r="T492" s="101">
        <v>0.90800000000000003</v>
      </c>
    </row>
    <row r="493" spans="1:20" hidden="1">
      <c r="C493" s="299" t="s">
        <v>1245</v>
      </c>
      <c r="D493" s="101">
        <v>5.0049000000000001</v>
      </c>
      <c r="E493" s="101">
        <v>1.0249999999999999</v>
      </c>
      <c r="H493" s="101">
        <v>6.75</v>
      </c>
      <c r="I493" s="101">
        <v>20.6</v>
      </c>
      <c r="J493" s="120">
        <f t="shared" si="289"/>
        <v>2.5024999999999999</v>
      </c>
      <c r="K493" s="118">
        <f t="shared" si="297"/>
        <v>0</v>
      </c>
      <c r="L493" s="101">
        <v>1</v>
      </c>
      <c r="M493" s="103">
        <f t="shared" si="294"/>
        <v>60.68</v>
      </c>
      <c r="N493" s="290">
        <f t="shared" ref="N493:N495" si="305">(M494+M493)/2</f>
        <v>60.44</v>
      </c>
      <c r="O493" s="299">
        <f t="shared" ref="O493:O497" si="306">(M494-M493)*100/N493</f>
        <v>-0.81072137657180998</v>
      </c>
      <c r="S493" s="112">
        <v>4.4000000000000004</v>
      </c>
      <c r="T493" s="101">
        <v>0.90700000000000003</v>
      </c>
    </row>
    <row r="494" spans="1:20" hidden="1">
      <c r="C494" s="299"/>
      <c r="D494" s="101">
        <v>5.0084999999999997</v>
      </c>
      <c r="E494" s="101">
        <v>1.0249999999999999</v>
      </c>
      <c r="H494" s="101">
        <v>6.8</v>
      </c>
      <c r="I494" s="101">
        <v>20.6</v>
      </c>
      <c r="J494" s="120">
        <f t="shared" si="289"/>
        <v>2.5043000000000002</v>
      </c>
      <c r="K494" s="118">
        <f t="shared" si="297"/>
        <v>0</v>
      </c>
      <c r="L494" s="101">
        <v>1</v>
      </c>
      <c r="M494" s="103">
        <f t="shared" si="294"/>
        <v>60.19</v>
      </c>
      <c r="N494" s="290"/>
      <c r="O494" s="299"/>
      <c r="S494" s="112">
        <v>4.5</v>
      </c>
      <c r="T494" s="101">
        <v>0.90600000000000003</v>
      </c>
    </row>
    <row r="495" spans="1:20" hidden="1">
      <c r="C495" s="299" t="s">
        <v>1247</v>
      </c>
      <c r="D495" s="101">
        <v>10.001200000000001</v>
      </c>
      <c r="E495" s="101">
        <v>1.0249999999999999</v>
      </c>
      <c r="H495" s="101">
        <v>11.55</v>
      </c>
      <c r="I495" s="101">
        <v>65.5</v>
      </c>
      <c r="J495" s="120">
        <f t="shared" si="289"/>
        <v>5.0006000000000004</v>
      </c>
      <c r="K495" s="118">
        <f t="shared" si="297"/>
        <v>0.4</v>
      </c>
      <c r="L495" s="101">
        <v>0.98899999999999999</v>
      </c>
      <c r="M495" s="103">
        <f t="shared" si="294"/>
        <v>17.55</v>
      </c>
      <c r="N495" s="290">
        <f t="shared" si="305"/>
        <v>17.63</v>
      </c>
      <c r="O495" s="299">
        <f t="shared" si="306"/>
        <v>0.85082246171298104</v>
      </c>
      <c r="Q495" s="101">
        <v>17.600000000000001</v>
      </c>
      <c r="S495" s="112">
        <v>4.5999999999999996</v>
      </c>
      <c r="T495" s="101">
        <v>0.90400000000000003</v>
      </c>
    </row>
    <row r="496" spans="1:20" hidden="1">
      <c r="C496" s="299"/>
      <c r="D496" s="101">
        <v>10.0045</v>
      </c>
      <c r="E496" s="101">
        <v>1.0249999999999999</v>
      </c>
      <c r="H496" s="101">
        <v>11.45</v>
      </c>
      <c r="I496" s="101">
        <v>65.5</v>
      </c>
      <c r="J496" s="120">
        <f t="shared" si="289"/>
        <v>5.0023</v>
      </c>
      <c r="K496" s="118">
        <f t="shared" si="297"/>
        <v>0.4</v>
      </c>
      <c r="L496" s="101">
        <v>0.98899999999999999</v>
      </c>
      <c r="M496" s="103">
        <f t="shared" si="294"/>
        <v>17.7</v>
      </c>
      <c r="N496" s="290"/>
      <c r="O496" s="299"/>
      <c r="S496" s="112">
        <v>4.6999999999999904</v>
      </c>
      <c r="T496" s="101">
        <v>0.90300000000000002</v>
      </c>
    </row>
    <row r="497" spans="1:20">
      <c r="A497" s="101">
        <v>1.6</v>
      </c>
      <c r="C497" s="299" t="s">
        <v>1248</v>
      </c>
      <c r="D497" s="101">
        <v>90.005200000000002</v>
      </c>
      <c r="E497" s="101">
        <v>1.0249999999999999</v>
      </c>
      <c r="H497" s="101">
        <v>45</v>
      </c>
      <c r="I497" s="101">
        <v>94.8</v>
      </c>
      <c r="J497" s="101">
        <f t="shared" si="289"/>
        <v>45.002600000000001</v>
      </c>
      <c r="K497" s="118">
        <f t="shared" si="297"/>
        <v>19.2</v>
      </c>
      <c r="L497" s="101">
        <v>0.78400000000000003</v>
      </c>
      <c r="M497" s="121">
        <f t="shared" ref="M497:M508" si="307">1000*L497*E497/(J497*H497)</f>
        <v>0.39679999999999999</v>
      </c>
      <c r="N497" s="290">
        <f t="shared" ref="N497" si="308">(M498+M497)/2</f>
        <v>0.4</v>
      </c>
      <c r="O497" s="299">
        <f t="shared" si="306"/>
        <v>-0.750000000000001</v>
      </c>
      <c r="S497" s="112">
        <v>4.7999999999999901</v>
      </c>
      <c r="T497" s="101">
        <v>0.90200000000000002</v>
      </c>
    </row>
    <row r="498" spans="1:20">
      <c r="C498" s="299"/>
      <c r="D498" s="101">
        <v>90.004000000000005</v>
      </c>
      <c r="E498" s="101">
        <v>1.0249999999999999</v>
      </c>
      <c r="H498" s="101">
        <v>45.35</v>
      </c>
      <c r="I498" s="101">
        <v>94.8</v>
      </c>
      <c r="J498" s="101">
        <f t="shared" si="289"/>
        <v>45.002000000000002</v>
      </c>
      <c r="K498" s="118">
        <f t="shared" si="297"/>
        <v>19.3</v>
      </c>
      <c r="L498" s="101">
        <v>0.78400000000000003</v>
      </c>
      <c r="M498" s="121">
        <f t="shared" si="307"/>
        <v>0.39379999999999998</v>
      </c>
      <c r="N498" s="290"/>
      <c r="O498" s="299"/>
      <c r="S498" s="112">
        <v>4.8999999999999897</v>
      </c>
      <c r="T498" s="101">
        <v>0.90100000000000002</v>
      </c>
    </row>
    <row r="499" spans="1:20">
      <c r="A499" s="101">
        <v>1.6</v>
      </c>
      <c r="C499" s="306" t="s">
        <v>1249</v>
      </c>
      <c r="D499" s="101">
        <v>90.002499999999998</v>
      </c>
      <c r="E499" s="101">
        <v>1.0249999999999999</v>
      </c>
      <c r="H499" s="101">
        <v>45.05</v>
      </c>
      <c r="I499" s="101">
        <v>91.6</v>
      </c>
      <c r="J499" s="120">
        <f t="shared" si="289"/>
        <v>45.001300000000001</v>
      </c>
      <c r="K499" s="118">
        <f t="shared" si="297"/>
        <v>18.600000000000001</v>
      </c>
      <c r="L499" s="101">
        <v>0.78700000000000003</v>
      </c>
      <c r="M499" s="121">
        <f t="shared" si="307"/>
        <v>0.39789999999999998</v>
      </c>
      <c r="N499" s="290">
        <f t="shared" ref="N499" si="309">(M500+M499)/2</f>
        <v>0.4</v>
      </c>
      <c r="O499" s="299">
        <f t="shared" ref="O499" si="310">(M500-M499)*100/N499</f>
        <v>-0.44999999999999202</v>
      </c>
      <c r="Q499" s="101">
        <v>0.34</v>
      </c>
      <c r="S499" s="112">
        <v>4.9999999999999902</v>
      </c>
      <c r="T499" s="101">
        <v>0.9</v>
      </c>
    </row>
    <row r="500" spans="1:20">
      <c r="C500" s="306"/>
      <c r="D500" s="101">
        <v>90.001400000000004</v>
      </c>
      <c r="E500" s="101">
        <v>1.0249999999999999</v>
      </c>
      <c r="H500" s="101">
        <v>45.26</v>
      </c>
      <c r="I500" s="101">
        <v>91.6</v>
      </c>
      <c r="J500" s="101">
        <f t="shared" si="289"/>
        <v>45.000700000000002</v>
      </c>
      <c r="K500" s="118">
        <f t="shared" si="297"/>
        <v>18.7</v>
      </c>
      <c r="L500" s="101">
        <v>0.78700000000000003</v>
      </c>
      <c r="M500" s="121">
        <f t="shared" si="307"/>
        <v>0.39610000000000001</v>
      </c>
      <c r="N500" s="290"/>
      <c r="O500" s="299"/>
      <c r="S500" s="112">
        <v>5.0999999999999899</v>
      </c>
      <c r="T500" s="101">
        <v>0.89800000000000002</v>
      </c>
    </row>
    <row r="501" spans="1:20" hidden="1">
      <c r="C501" s="306" t="s">
        <v>1250</v>
      </c>
      <c r="D501" s="101">
        <v>10.001099999999999</v>
      </c>
      <c r="E501" s="101">
        <v>1.0249999999999999</v>
      </c>
      <c r="H501" s="101">
        <v>19.25</v>
      </c>
      <c r="I501" s="101">
        <v>85.2</v>
      </c>
      <c r="J501" s="120">
        <f t="shared" si="289"/>
        <v>5.0006000000000004</v>
      </c>
      <c r="K501" s="118">
        <f t="shared" si="297"/>
        <v>0.8</v>
      </c>
      <c r="L501" s="101">
        <v>0.97799999999999998</v>
      </c>
      <c r="M501" s="103">
        <f t="shared" si="307"/>
        <v>10.41</v>
      </c>
      <c r="N501" s="290">
        <f t="shared" ref="N501" si="311">(M502+M501)/2</f>
        <v>10.4</v>
      </c>
      <c r="O501" s="299">
        <f t="shared" ref="O501" si="312">(M502-M501)*100/N501</f>
        <v>-0.19230769230768799</v>
      </c>
      <c r="Q501" s="101">
        <v>10.39</v>
      </c>
    </row>
    <row r="502" spans="1:20" hidden="1">
      <c r="C502" s="306"/>
      <c r="D502" s="101">
        <v>10.0015</v>
      </c>
      <c r="E502" s="101">
        <v>1.0249999999999999</v>
      </c>
      <c r="H502" s="101">
        <v>19.3</v>
      </c>
      <c r="I502" s="101">
        <v>85.2</v>
      </c>
      <c r="J502" s="120">
        <f t="shared" si="289"/>
        <v>5.0007999999999999</v>
      </c>
      <c r="K502" s="118">
        <f t="shared" si="297"/>
        <v>0.8</v>
      </c>
      <c r="L502" s="101">
        <v>0.97799999999999998</v>
      </c>
      <c r="M502" s="103">
        <f t="shared" si="307"/>
        <v>10.39</v>
      </c>
      <c r="N502" s="290"/>
      <c r="O502" s="299"/>
    </row>
    <row r="503" spans="1:20" hidden="1">
      <c r="C503" s="306" t="s">
        <v>1251</v>
      </c>
      <c r="D503" s="101">
        <v>10.0015</v>
      </c>
      <c r="E503" s="101">
        <v>1.0249999999999999</v>
      </c>
      <c r="H503" s="101">
        <v>13.9</v>
      </c>
      <c r="I503" s="101">
        <v>80.5</v>
      </c>
      <c r="J503" s="120">
        <f t="shared" si="289"/>
        <v>5.0007999999999999</v>
      </c>
      <c r="K503" s="118">
        <f t="shared" si="297"/>
        <v>0.6</v>
      </c>
      <c r="L503" s="101">
        <v>0.98399999999999999</v>
      </c>
      <c r="M503" s="103">
        <f t="shared" si="307"/>
        <v>14.51</v>
      </c>
      <c r="N503" s="290">
        <f t="shared" ref="N503" si="313">(M504+M503)/2</f>
        <v>14.48</v>
      </c>
      <c r="O503" s="299">
        <f t="shared" ref="O503" si="314">(M504-M503)*100/N503</f>
        <v>-0.41436464088398101</v>
      </c>
      <c r="Q503" s="101">
        <v>14.5</v>
      </c>
      <c r="S503" s="112">
        <v>5.3999999999999897</v>
      </c>
      <c r="T503" s="101">
        <v>0.89500000000000002</v>
      </c>
    </row>
    <row r="504" spans="1:20" hidden="1">
      <c r="C504" s="306"/>
      <c r="D504" s="101">
        <v>10.005800000000001</v>
      </c>
      <c r="E504" s="101">
        <v>1.0249999999999999</v>
      </c>
      <c r="H504" s="101">
        <v>13.95</v>
      </c>
      <c r="I504" s="101">
        <v>80.5</v>
      </c>
      <c r="J504" s="101">
        <f t="shared" si="289"/>
        <v>5.0029000000000003</v>
      </c>
      <c r="K504" s="118">
        <f t="shared" si="297"/>
        <v>0.6</v>
      </c>
      <c r="L504" s="101">
        <v>0.98399999999999999</v>
      </c>
      <c r="M504" s="103">
        <f t="shared" si="307"/>
        <v>14.45</v>
      </c>
      <c r="N504" s="290"/>
      <c r="O504" s="299"/>
      <c r="S504" s="112">
        <v>5.4999999999999902</v>
      </c>
      <c r="T504" s="101">
        <v>0.89300000000000002</v>
      </c>
    </row>
    <row r="505" spans="1:20" hidden="1">
      <c r="C505" s="306" t="s">
        <v>1252</v>
      </c>
      <c r="D505" s="101">
        <v>10.0055</v>
      </c>
      <c r="E505" s="101">
        <v>1.0249999999999999</v>
      </c>
      <c r="H505" s="101">
        <v>15.65</v>
      </c>
      <c r="I505" s="101">
        <v>78.8</v>
      </c>
      <c r="J505" s="120">
        <f t="shared" ref="J505:J510" si="315">D505/200*100</f>
        <v>5.0027999999999997</v>
      </c>
      <c r="K505" s="118">
        <f t="shared" ref="K505:K510" si="316">J505*I505*H505/10000</f>
        <v>0.6</v>
      </c>
      <c r="L505" s="101">
        <v>0.98399999999999999</v>
      </c>
      <c r="M505" s="103">
        <f t="shared" si="307"/>
        <v>12.88</v>
      </c>
      <c r="N505" s="290">
        <f t="shared" ref="N505" si="317">(M506+M505)/2</f>
        <v>12.91</v>
      </c>
      <c r="O505" s="299">
        <f t="shared" ref="O505" si="318">(M506-M505)*100/N505</f>
        <v>0.38729666924863598</v>
      </c>
      <c r="Q505" s="101">
        <v>12.9</v>
      </c>
      <c r="S505" s="112">
        <v>5.5999999999999899</v>
      </c>
      <c r="T505" s="101">
        <v>0.89200000000000002</v>
      </c>
    </row>
    <row r="506" spans="1:20" hidden="1">
      <c r="C506" s="306"/>
      <c r="D506" s="101">
        <v>10.004200000000001</v>
      </c>
      <c r="E506" s="101">
        <v>1.0249999999999999</v>
      </c>
      <c r="H506" s="101">
        <v>15.6</v>
      </c>
      <c r="I506" s="101">
        <v>78.8</v>
      </c>
      <c r="J506" s="120">
        <f t="shared" si="315"/>
        <v>5.0021000000000004</v>
      </c>
      <c r="K506" s="118">
        <f t="shared" si="316"/>
        <v>0.6</v>
      </c>
      <c r="L506" s="101">
        <v>0.98399999999999999</v>
      </c>
      <c r="M506" s="103">
        <f t="shared" si="307"/>
        <v>12.93</v>
      </c>
      <c r="N506" s="290"/>
      <c r="O506" s="299"/>
      <c r="S506" s="112">
        <v>5.6999999999999904</v>
      </c>
      <c r="T506" s="101">
        <v>0.89100000000000001</v>
      </c>
    </row>
    <row r="507" spans="1:20" hidden="1">
      <c r="C507" s="306" t="s">
        <v>1253</v>
      </c>
      <c r="D507" s="101">
        <v>10.0054</v>
      </c>
      <c r="E507" s="101">
        <v>1.0249999999999999</v>
      </c>
      <c r="H507" s="101">
        <v>17.53</v>
      </c>
      <c r="I507" s="101">
        <v>78.900000000000006</v>
      </c>
      <c r="J507" s="101">
        <f t="shared" si="315"/>
        <v>5.0026999999999999</v>
      </c>
      <c r="K507" s="118">
        <f t="shared" si="316"/>
        <v>0.7</v>
      </c>
      <c r="L507" s="101">
        <v>0.98099999999999998</v>
      </c>
      <c r="M507" s="103">
        <f t="shared" si="307"/>
        <v>11.47</v>
      </c>
      <c r="N507" s="290">
        <f t="shared" ref="N507" si="319">(M508+M507)/2</f>
        <v>11.43</v>
      </c>
      <c r="O507" s="299">
        <f t="shared" ref="O507" si="320">(M508-M507)*100/N507</f>
        <v>-0.69991251093613405</v>
      </c>
      <c r="Q507" s="101">
        <v>11.4</v>
      </c>
      <c r="S507" s="112">
        <v>5.7999999999999901</v>
      </c>
      <c r="T507" s="101">
        <v>0.89</v>
      </c>
    </row>
    <row r="508" spans="1:20" hidden="1">
      <c r="C508" s="306"/>
      <c r="D508" s="101">
        <v>10.004799999999999</v>
      </c>
      <c r="E508" s="101">
        <v>1.0249999999999999</v>
      </c>
      <c r="H508" s="101">
        <v>17.649999999999999</v>
      </c>
      <c r="I508" s="101">
        <v>78.900000000000006</v>
      </c>
      <c r="J508" s="101">
        <f t="shared" si="315"/>
        <v>5.0023999999999997</v>
      </c>
      <c r="K508" s="118">
        <f t="shared" si="316"/>
        <v>0.7</v>
      </c>
      <c r="L508" s="101">
        <v>0.98099999999999998</v>
      </c>
      <c r="M508" s="103">
        <f t="shared" si="307"/>
        <v>11.39</v>
      </c>
      <c r="N508" s="290"/>
      <c r="O508" s="299"/>
      <c r="S508" s="112">
        <v>5.8999999999999897</v>
      </c>
      <c r="T508" s="101">
        <v>0.88800000000000001</v>
      </c>
    </row>
    <row r="509" spans="1:20" hidden="1">
      <c r="C509" s="306" t="s">
        <v>1254</v>
      </c>
      <c r="D509" s="101">
        <v>10.0085</v>
      </c>
      <c r="E509" s="101">
        <v>1.0249999999999999</v>
      </c>
      <c r="H509" s="101">
        <v>19.55</v>
      </c>
      <c r="I509" s="101">
        <v>80</v>
      </c>
      <c r="J509" s="120">
        <f t="shared" si="315"/>
        <v>5.0042999999999997</v>
      </c>
      <c r="K509" s="118">
        <f t="shared" si="316"/>
        <v>0.8</v>
      </c>
      <c r="L509" s="101">
        <v>0.97799999999999998</v>
      </c>
      <c r="M509" s="103">
        <f t="shared" ref="M509:M514" si="321">1000*L509*E509/(J509*H509)</f>
        <v>10.25</v>
      </c>
      <c r="N509" s="290">
        <f t="shared" ref="N509" si="322">(M510+M509)/2</f>
        <v>10.24</v>
      </c>
      <c r="O509" s="299">
        <f t="shared" ref="O509" si="323">(M510-M509)*100/N509</f>
        <v>-0.292968749999994</v>
      </c>
      <c r="Q509" s="101">
        <v>10.199999999999999</v>
      </c>
      <c r="S509" s="112">
        <v>5.9999999999999902</v>
      </c>
      <c r="T509" s="101">
        <v>0.88700000000000001</v>
      </c>
    </row>
    <row r="510" spans="1:20" hidden="1">
      <c r="C510" s="306"/>
      <c r="D510" s="101">
        <v>10.006600000000001</v>
      </c>
      <c r="E510" s="101">
        <v>1.0249999999999999</v>
      </c>
      <c r="H510" s="101">
        <v>19.600000000000001</v>
      </c>
      <c r="I510" s="101">
        <v>80</v>
      </c>
      <c r="J510" s="120">
        <f t="shared" si="315"/>
        <v>5.0033000000000003</v>
      </c>
      <c r="K510" s="118">
        <f t="shared" si="316"/>
        <v>0.8</v>
      </c>
      <c r="L510" s="101">
        <v>0.97799999999999998</v>
      </c>
      <c r="M510" s="103">
        <f t="shared" si="321"/>
        <v>10.220000000000001</v>
      </c>
      <c r="N510" s="290"/>
      <c r="O510" s="299"/>
      <c r="S510" s="111">
        <v>6.0999999999999899</v>
      </c>
      <c r="T510" s="100">
        <v>0.88600000000000001</v>
      </c>
    </row>
    <row r="511" spans="1:20" hidden="1">
      <c r="C511" s="306" t="s">
        <v>1255</v>
      </c>
      <c r="D511" s="101">
        <v>10.0023</v>
      </c>
      <c r="E511" s="101">
        <v>1.0249999999999999</v>
      </c>
      <c r="H511" s="101">
        <v>16.7</v>
      </c>
      <c r="I511" s="101">
        <v>80.599999999999994</v>
      </c>
      <c r="J511" s="120">
        <f t="shared" ref="J511:J514" si="324">D511/200*100</f>
        <v>5.0011999999999999</v>
      </c>
      <c r="K511" s="118">
        <f t="shared" ref="K511:K514" si="325">J511*I511*H511/10000</f>
        <v>0.7</v>
      </c>
      <c r="L511" s="101">
        <v>0.98099999999999998</v>
      </c>
      <c r="M511" s="103">
        <f t="shared" si="321"/>
        <v>12.04</v>
      </c>
      <c r="N511" s="290">
        <f t="shared" ref="N511" si="326">(M512+M511)/2</f>
        <v>12.06</v>
      </c>
      <c r="O511" s="299">
        <f t="shared" ref="O511" si="327">(M512-M511)*100/N511</f>
        <v>0.248756218905482</v>
      </c>
      <c r="Q511" s="101">
        <v>12.1</v>
      </c>
      <c r="S511" s="111">
        <v>6.1999999999999904</v>
      </c>
      <c r="T511" s="100">
        <v>0.88500000000000001</v>
      </c>
    </row>
    <row r="512" spans="1:20" hidden="1">
      <c r="C512" s="306"/>
      <c r="D512" s="101">
        <v>10.006600000000001</v>
      </c>
      <c r="E512" s="101">
        <v>1.0249999999999999</v>
      </c>
      <c r="H512" s="101">
        <v>16.649999999999999</v>
      </c>
      <c r="I512" s="101">
        <v>80.599999999999994</v>
      </c>
      <c r="J512" s="120">
        <f t="shared" si="324"/>
        <v>5.0033000000000003</v>
      </c>
      <c r="K512" s="118">
        <f t="shared" si="325"/>
        <v>0.7</v>
      </c>
      <c r="L512" s="101">
        <v>0.98099999999999998</v>
      </c>
      <c r="M512" s="103">
        <f t="shared" si="321"/>
        <v>12.07</v>
      </c>
      <c r="N512" s="290"/>
      <c r="O512" s="299"/>
      <c r="S512" s="113">
        <v>6.2999999999999901</v>
      </c>
      <c r="T512" s="101">
        <v>0.88400000000000001</v>
      </c>
    </row>
    <row r="513" spans="1:20" hidden="1">
      <c r="C513" s="306" t="s">
        <v>1256</v>
      </c>
      <c r="D513" s="101">
        <v>10.0015</v>
      </c>
      <c r="E513" s="101">
        <v>1.0249999999999999</v>
      </c>
      <c r="H513" s="101">
        <v>14.25</v>
      </c>
      <c r="I513" s="101">
        <v>77</v>
      </c>
      <c r="J513" s="120">
        <f t="shared" si="324"/>
        <v>5.0007999999999999</v>
      </c>
      <c r="K513" s="118">
        <f t="shared" si="325"/>
        <v>0.5</v>
      </c>
      <c r="L513" s="101">
        <v>0.98699999999999999</v>
      </c>
      <c r="M513" s="103">
        <f t="shared" si="321"/>
        <v>14.2</v>
      </c>
      <c r="N513" s="290">
        <f t="shared" ref="N513" si="328">(M514+M513)/2</f>
        <v>14.21</v>
      </c>
      <c r="O513" s="299">
        <f t="shared" ref="O513" si="329">(M514-M513)*100/N513</f>
        <v>7.0372976776928706E-2</v>
      </c>
      <c r="Q513" s="101">
        <v>14.2</v>
      </c>
      <c r="S513" s="113">
        <v>6.3999999999999897</v>
      </c>
      <c r="T513" s="101">
        <v>0.88300000000000001</v>
      </c>
    </row>
    <row r="514" spans="1:20" hidden="1">
      <c r="C514" s="306"/>
      <c r="D514" s="101">
        <v>10.005800000000001</v>
      </c>
      <c r="E514" s="101">
        <v>1.0249999999999999</v>
      </c>
      <c r="H514" s="101">
        <v>14.23</v>
      </c>
      <c r="I514" s="101">
        <v>77</v>
      </c>
      <c r="J514" s="101">
        <f t="shared" si="324"/>
        <v>5.0029000000000003</v>
      </c>
      <c r="K514" s="118">
        <f t="shared" si="325"/>
        <v>0.5</v>
      </c>
      <c r="L514" s="101">
        <v>0.98699999999999999</v>
      </c>
      <c r="M514" s="103">
        <f t="shared" si="321"/>
        <v>14.21</v>
      </c>
      <c r="N514" s="290"/>
      <c r="O514" s="299"/>
      <c r="S514" s="113">
        <v>6.4999999999999902</v>
      </c>
      <c r="T514" s="101">
        <v>0.88200000000000001</v>
      </c>
    </row>
    <row r="515" spans="1:20" hidden="1">
      <c r="C515" s="306" t="s">
        <v>1257</v>
      </c>
      <c r="D515" s="101">
        <v>10.003299999999999</v>
      </c>
      <c r="E515" s="101">
        <v>1.0249999999999999</v>
      </c>
      <c r="H515" s="101">
        <v>16.05</v>
      </c>
      <c r="I515" s="101">
        <v>76.599999999999994</v>
      </c>
      <c r="J515" s="120">
        <f t="shared" ref="J515:J516" si="330">D515/200*100</f>
        <v>5.0016999999999996</v>
      </c>
      <c r="K515" s="118">
        <f t="shared" ref="K515:K516" si="331">J515*I515*H515/10000</f>
        <v>0.6</v>
      </c>
      <c r="L515" s="101">
        <v>0.98399999999999999</v>
      </c>
      <c r="M515" s="103">
        <f t="shared" ref="M515:M516" si="332">1000*L515*E515/(J515*H515)</f>
        <v>12.56</v>
      </c>
      <c r="N515" s="290">
        <f t="shared" ref="N515" si="333">(M516+M515)/2</f>
        <v>12.54</v>
      </c>
      <c r="O515" s="299">
        <f t="shared" ref="O515" si="334">(M516-M515)*100/N515</f>
        <v>-0.31897926634769502</v>
      </c>
      <c r="Q515" s="101">
        <v>12.5</v>
      </c>
      <c r="S515" s="113">
        <v>6.5999999999999899</v>
      </c>
      <c r="T515" s="101">
        <v>0.88</v>
      </c>
    </row>
    <row r="516" spans="1:20" hidden="1">
      <c r="C516" s="306"/>
      <c r="D516" s="101">
        <v>10.008599999999999</v>
      </c>
      <c r="E516" s="101">
        <v>1.0249999999999999</v>
      </c>
      <c r="H516" s="101">
        <v>16.100000000000001</v>
      </c>
      <c r="I516" s="101">
        <v>76.599999999999994</v>
      </c>
      <c r="J516" s="120">
        <f t="shared" si="330"/>
        <v>5.0042999999999997</v>
      </c>
      <c r="K516" s="118">
        <f t="shared" si="331"/>
        <v>0.6</v>
      </c>
      <c r="L516" s="101">
        <v>0.98399999999999999</v>
      </c>
      <c r="M516" s="103">
        <f t="shared" si="332"/>
        <v>12.52</v>
      </c>
      <c r="N516" s="290"/>
      <c r="O516" s="299"/>
      <c r="S516" s="113">
        <v>6.6999999999999904</v>
      </c>
      <c r="T516" s="101">
        <v>0.879</v>
      </c>
    </row>
    <row r="517" spans="1:20" hidden="1">
      <c r="C517" s="306" t="s">
        <v>1258</v>
      </c>
      <c r="D517" s="101">
        <v>10.0025</v>
      </c>
      <c r="E517" s="101">
        <v>1.0249999999999999</v>
      </c>
      <c r="H517" s="101">
        <v>16.12</v>
      </c>
      <c r="I517" s="101">
        <v>78.900000000000006</v>
      </c>
      <c r="J517" s="120">
        <f t="shared" ref="J517:J524" si="335">D517/200*100</f>
        <v>5.0012999999999996</v>
      </c>
      <c r="K517" s="118">
        <f t="shared" ref="K517:K522" si="336">J517*I517*H517/10000</f>
        <v>0.6</v>
      </c>
      <c r="L517" s="101">
        <v>0.98399999999999999</v>
      </c>
      <c r="M517" s="103">
        <f t="shared" ref="M517:M522" si="337">1000*L517*E517/(J517*H517)</f>
        <v>12.51</v>
      </c>
      <c r="N517" s="290">
        <f t="shared" ref="N517" si="338">(M518+M517)/2</f>
        <v>12.5</v>
      </c>
      <c r="O517" s="299">
        <f t="shared" ref="O517" si="339">(M518-M517)*100/N517</f>
        <v>-0.239999999999995</v>
      </c>
      <c r="Q517" s="101">
        <v>12.5</v>
      </c>
      <c r="S517" s="113">
        <v>6.7999999999999901</v>
      </c>
      <c r="T517" s="101">
        <v>0.878</v>
      </c>
    </row>
    <row r="518" spans="1:20" hidden="1">
      <c r="C518" s="306"/>
      <c r="D518" s="101">
        <v>10.0047</v>
      </c>
      <c r="E518" s="101">
        <v>1.0249999999999999</v>
      </c>
      <c r="H518" s="101">
        <v>16.149999999999999</v>
      </c>
      <c r="I518" s="101">
        <v>78.900000000000006</v>
      </c>
      <c r="J518" s="120">
        <f t="shared" si="335"/>
        <v>5.0023999999999997</v>
      </c>
      <c r="K518" s="118">
        <f t="shared" si="336"/>
        <v>0.6</v>
      </c>
      <c r="L518" s="101">
        <v>0.98399999999999999</v>
      </c>
      <c r="M518" s="103">
        <f t="shared" si="337"/>
        <v>12.48</v>
      </c>
      <c r="N518" s="290"/>
      <c r="O518" s="299"/>
      <c r="S518" s="113">
        <v>6.8999999999999897</v>
      </c>
      <c r="T518" s="101">
        <v>0.877</v>
      </c>
    </row>
    <row r="519" spans="1:20" hidden="1">
      <c r="C519" s="306" t="s">
        <v>1259</v>
      </c>
      <c r="D519" s="101">
        <v>10.0025</v>
      </c>
      <c r="E519" s="101">
        <v>1.0249999999999999</v>
      </c>
      <c r="H519" s="101">
        <v>19.45</v>
      </c>
      <c r="I519" s="101">
        <v>76.5</v>
      </c>
      <c r="J519" s="120">
        <f t="shared" si="335"/>
        <v>5.0012999999999996</v>
      </c>
      <c r="K519" s="118">
        <f t="shared" si="336"/>
        <v>0.7</v>
      </c>
      <c r="L519" s="101">
        <v>0.98099999999999998</v>
      </c>
      <c r="M519" s="103">
        <f t="shared" si="337"/>
        <v>10.34</v>
      </c>
      <c r="N519" s="290">
        <f t="shared" ref="N519" si="340">(M520+M519)/2</f>
        <v>10.33</v>
      </c>
      <c r="O519" s="299">
        <f t="shared" ref="O519" si="341">(M520-M519)*100/N519</f>
        <v>-0.290416263310739</v>
      </c>
      <c r="Q519" s="101">
        <v>10.3</v>
      </c>
      <c r="S519" s="113">
        <v>6.9999999999999902</v>
      </c>
      <c r="T519" s="101">
        <v>0.876</v>
      </c>
    </row>
    <row r="520" spans="1:20" hidden="1">
      <c r="C520" s="306"/>
      <c r="D520" s="101">
        <v>10.007099999999999</v>
      </c>
      <c r="E520" s="101">
        <v>1.0249999999999999</v>
      </c>
      <c r="H520" s="101">
        <v>19.5</v>
      </c>
      <c r="I520" s="101">
        <v>76.5</v>
      </c>
      <c r="J520" s="120">
        <f t="shared" si="335"/>
        <v>5.0035999999999996</v>
      </c>
      <c r="K520" s="118">
        <f t="shared" si="336"/>
        <v>0.7</v>
      </c>
      <c r="L520" s="101">
        <v>0.98099999999999998</v>
      </c>
      <c r="M520" s="103">
        <f t="shared" si="337"/>
        <v>10.31</v>
      </c>
      <c r="N520" s="290"/>
      <c r="O520" s="299"/>
      <c r="S520" s="113">
        <v>7.0999999999999899</v>
      </c>
      <c r="T520" s="101">
        <v>0.875</v>
      </c>
    </row>
    <row r="521" spans="1:20" hidden="1">
      <c r="C521" s="306" t="s">
        <v>1260</v>
      </c>
      <c r="D521" s="101">
        <v>10.0036</v>
      </c>
      <c r="E521" s="101">
        <v>1.0249999999999999</v>
      </c>
      <c r="H521" s="101">
        <v>18.100000000000001</v>
      </c>
      <c r="I521" s="101">
        <v>79.599999999999994</v>
      </c>
      <c r="J521" s="101">
        <f t="shared" si="335"/>
        <v>5.0018000000000002</v>
      </c>
      <c r="K521" s="118">
        <f t="shared" si="336"/>
        <v>0.7</v>
      </c>
      <c r="L521" s="101">
        <v>0.98099999999999998</v>
      </c>
      <c r="M521" s="103">
        <f t="shared" si="337"/>
        <v>11.11</v>
      </c>
      <c r="N521" s="290">
        <f t="shared" ref="N521" si="342">(M522+M521)/2</f>
        <v>11.09</v>
      </c>
      <c r="O521" s="299">
        <f t="shared" ref="O521" si="343">(M522-M521)*100/N521</f>
        <v>-0.36068530207393301</v>
      </c>
      <c r="Q521" s="101">
        <v>11.1</v>
      </c>
      <c r="S521" s="113">
        <v>7.1999999999999904</v>
      </c>
      <c r="T521" s="101">
        <v>0.874</v>
      </c>
    </row>
    <row r="522" spans="1:20" hidden="1">
      <c r="C522" s="306"/>
      <c r="D522" s="101">
        <v>10.008100000000001</v>
      </c>
      <c r="E522" s="101">
        <v>1.0249999999999999</v>
      </c>
      <c r="H522" s="101">
        <v>18.149999999999999</v>
      </c>
      <c r="I522" s="101">
        <v>79.599999999999994</v>
      </c>
      <c r="J522" s="120">
        <f t="shared" si="335"/>
        <v>5.0041000000000002</v>
      </c>
      <c r="K522" s="118">
        <f t="shared" si="336"/>
        <v>0.7</v>
      </c>
      <c r="L522" s="101">
        <v>0.98099999999999998</v>
      </c>
      <c r="M522" s="103">
        <f t="shared" si="337"/>
        <v>11.07</v>
      </c>
      <c r="N522" s="290"/>
      <c r="O522" s="299"/>
      <c r="S522" s="113">
        <v>7.2999999999999901</v>
      </c>
      <c r="T522" s="101">
        <v>0.873</v>
      </c>
    </row>
    <row r="523" spans="1:20" hidden="1">
      <c r="C523" s="306" t="s">
        <v>1261</v>
      </c>
      <c r="D523" s="101">
        <v>10.005800000000001</v>
      </c>
      <c r="E523" s="101">
        <v>1.0249999999999999</v>
      </c>
      <c r="H523" s="101">
        <v>17.53</v>
      </c>
      <c r="I523" s="101">
        <v>75.7</v>
      </c>
      <c r="J523" s="101">
        <f t="shared" si="335"/>
        <v>5.0029000000000003</v>
      </c>
      <c r="K523" s="118">
        <f t="shared" ref="K523:K524" si="344">J523*I523*H523/10000</f>
        <v>0.7</v>
      </c>
      <c r="L523" s="101">
        <v>0.98099999999999998</v>
      </c>
      <c r="M523" s="103">
        <f t="shared" ref="M523:M524" si="345">1000*L523*E523/(J523*H523)</f>
        <v>11.47</v>
      </c>
      <c r="N523" s="290">
        <f t="shared" ref="N523" si="346">(M524+M523)/2</f>
        <v>11.5</v>
      </c>
      <c r="O523" s="299">
        <f t="shared" ref="O523" si="347">(M524-M523)*100/N523</f>
        <v>0.434782608695643</v>
      </c>
      <c r="Q523" s="101">
        <v>11.5</v>
      </c>
      <c r="S523" s="113">
        <v>7.3999999999999897</v>
      </c>
      <c r="T523" s="101">
        <v>0.872</v>
      </c>
    </row>
    <row r="524" spans="1:20" hidden="1">
      <c r="C524" s="306"/>
      <c r="D524" s="101">
        <v>10.004799999999999</v>
      </c>
      <c r="E524" s="101">
        <v>1.0249999999999999</v>
      </c>
      <c r="H524" s="101">
        <v>17.45</v>
      </c>
      <c r="I524" s="101">
        <v>75.7</v>
      </c>
      <c r="J524" s="101">
        <f t="shared" si="335"/>
        <v>5.0023999999999997</v>
      </c>
      <c r="K524" s="118">
        <f t="shared" si="344"/>
        <v>0.7</v>
      </c>
      <c r="L524" s="101">
        <v>0.98099999999999998</v>
      </c>
      <c r="M524" s="103">
        <f t="shared" si="345"/>
        <v>11.52</v>
      </c>
      <c r="N524" s="290"/>
      <c r="O524" s="299"/>
      <c r="S524" s="113">
        <v>7.4999999999999902</v>
      </c>
      <c r="T524" s="101">
        <v>0.871</v>
      </c>
    </row>
    <row r="525" spans="1:20" hidden="1">
      <c r="A525" s="101">
        <v>1.8</v>
      </c>
      <c r="C525" s="309" t="s">
        <v>1262</v>
      </c>
      <c r="D525" s="101">
        <v>10.0023</v>
      </c>
      <c r="E525" s="101">
        <v>1.0249999999999999</v>
      </c>
      <c r="H525" s="101">
        <v>16.559999999999999</v>
      </c>
      <c r="I525" s="101">
        <v>83.8</v>
      </c>
      <c r="J525" s="120">
        <f t="shared" ref="J525:J526" si="348">D525/200*100</f>
        <v>5.0011999999999999</v>
      </c>
      <c r="K525" s="118">
        <f t="shared" ref="K525:K526" si="349">J525*I525*H525/10000</f>
        <v>0.7</v>
      </c>
      <c r="L525" s="101">
        <v>0.98099999999999998</v>
      </c>
      <c r="M525" s="103">
        <f t="shared" ref="M525:M526" si="350">1000*L525*E525/(J525*H525)</f>
        <v>12.14</v>
      </c>
      <c r="N525" s="290">
        <f t="shared" ref="N525" si="351">(M526+M525)/2</f>
        <v>12.15</v>
      </c>
      <c r="O525" s="299">
        <f t="shared" ref="O525" si="352">(M526-M525)*100/N525</f>
        <v>8.2304526748969403E-2</v>
      </c>
      <c r="Q525" s="101">
        <v>12.1</v>
      </c>
      <c r="S525" s="113">
        <v>7.6</v>
      </c>
      <c r="T525" s="101">
        <v>0.86899999999999999</v>
      </c>
    </row>
    <row r="526" spans="1:20" hidden="1">
      <c r="C526" s="309"/>
      <c r="D526" s="101">
        <v>10.001200000000001</v>
      </c>
      <c r="E526" s="101">
        <v>1.0249999999999999</v>
      </c>
      <c r="H526" s="101">
        <v>16.55</v>
      </c>
      <c r="I526" s="101">
        <v>83.8</v>
      </c>
      <c r="J526" s="101">
        <f t="shared" si="348"/>
        <v>5.0006000000000004</v>
      </c>
      <c r="K526" s="118">
        <f t="shared" si="349"/>
        <v>0.7</v>
      </c>
      <c r="L526" s="101">
        <v>0.98099999999999998</v>
      </c>
      <c r="M526" s="103">
        <f t="shared" si="350"/>
        <v>12.15</v>
      </c>
      <c r="N526" s="290"/>
      <c r="O526" s="299"/>
      <c r="S526" s="113">
        <v>7.7</v>
      </c>
      <c r="T526" s="101">
        <v>0.86799999999999999</v>
      </c>
    </row>
    <row r="527" spans="1:20" hidden="1">
      <c r="C527" s="309" t="s">
        <v>1263</v>
      </c>
      <c r="D527" s="101">
        <v>10.006500000000001</v>
      </c>
      <c r="E527" s="101">
        <v>1.0249999999999999</v>
      </c>
      <c r="H527" s="101">
        <v>17.55</v>
      </c>
      <c r="I527" s="101">
        <v>82.4</v>
      </c>
      <c r="J527" s="120">
        <f t="shared" ref="J527:J548" si="353">D527/200*100</f>
        <v>5.0033000000000003</v>
      </c>
      <c r="K527" s="118">
        <f t="shared" ref="K527:K542" si="354">J527*I527*H527/10000</f>
        <v>0.7</v>
      </c>
      <c r="L527" s="101">
        <v>0.98099999999999998</v>
      </c>
      <c r="M527" s="103">
        <f t="shared" ref="M527:M534" si="355">1000*L527*E527/(J527*H527)</f>
        <v>11.45</v>
      </c>
      <c r="N527" s="290">
        <f t="shared" ref="N527" si="356">(M528+M527)/2</f>
        <v>11.43</v>
      </c>
      <c r="O527" s="299">
        <f t="shared" ref="O527" si="357">(M528-M527)*100/N527</f>
        <v>-0.43744531933507402</v>
      </c>
      <c r="Q527" s="101">
        <v>11.4</v>
      </c>
      <c r="S527" s="113">
        <v>7.8</v>
      </c>
      <c r="T527" s="101">
        <v>0.86699999999999999</v>
      </c>
    </row>
    <row r="528" spans="1:20" hidden="1">
      <c r="C528" s="309"/>
      <c r="D528" s="101">
        <v>10.0085</v>
      </c>
      <c r="E528" s="101">
        <v>1.0249999999999999</v>
      </c>
      <c r="H528" s="101">
        <v>17.63</v>
      </c>
      <c r="I528" s="101">
        <v>82.4</v>
      </c>
      <c r="J528" s="120">
        <f t="shared" si="353"/>
        <v>5.0042999999999997</v>
      </c>
      <c r="K528" s="118">
        <f t="shared" si="354"/>
        <v>0.7</v>
      </c>
      <c r="L528" s="101">
        <v>0.98099999999999998</v>
      </c>
      <c r="M528" s="103">
        <f t="shared" si="355"/>
        <v>11.4</v>
      </c>
      <c r="N528" s="290"/>
      <c r="O528" s="299"/>
      <c r="S528" s="113">
        <v>7.9</v>
      </c>
      <c r="T528" s="101">
        <v>0.86599999999999999</v>
      </c>
    </row>
    <row r="529" spans="1:20" hidden="1">
      <c r="C529" s="309" t="s">
        <v>1264</v>
      </c>
      <c r="D529" s="101">
        <v>10.001099999999999</v>
      </c>
      <c r="E529" s="101">
        <v>1.0249999999999999</v>
      </c>
      <c r="H529" s="101">
        <v>21.9</v>
      </c>
      <c r="I529" s="101">
        <v>87.2</v>
      </c>
      <c r="J529" s="120">
        <f t="shared" si="353"/>
        <v>5.0006000000000004</v>
      </c>
      <c r="K529" s="118">
        <f t="shared" si="354"/>
        <v>1</v>
      </c>
      <c r="L529" s="101">
        <v>0.97299999999999998</v>
      </c>
      <c r="M529" s="102">
        <f t="shared" si="355"/>
        <v>9.1069999999999993</v>
      </c>
      <c r="N529" s="290">
        <f t="shared" ref="N529" si="358">(M530+M529)/2</f>
        <v>9.1</v>
      </c>
      <c r="O529" s="299">
        <f t="shared" ref="O529" si="359">(M530-M529)*100/N529</f>
        <v>-0.153846153846147</v>
      </c>
      <c r="Q529" s="101">
        <v>9.1999999999999993</v>
      </c>
      <c r="S529" s="113">
        <v>8</v>
      </c>
      <c r="T529" s="101">
        <v>0.86499999999999999</v>
      </c>
    </row>
    <row r="530" spans="1:20" hidden="1">
      <c r="C530" s="309"/>
      <c r="D530" s="101">
        <v>10.0069</v>
      </c>
      <c r="E530" s="101">
        <v>1.0249999999999999</v>
      </c>
      <c r="H530" s="101">
        <v>21.92</v>
      </c>
      <c r="I530" s="101">
        <v>87.2</v>
      </c>
      <c r="J530" s="120">
        <f t="shared" si="353"/>
        <v>5.0034999999999998</v>
      </c>
      <c r="K530" s="118">
        <f t="shared" si="354"/>
        <v>1</v>
      </c>
      <c r="L530" s="101">
        <v>0.97299999999999998</v>
      </c>
      <c r="M530" s="102">
        <f t="shared" si="355"/>
        <v>9.093</v>
      </c>
      <c r="N530" s="290"/>
      <c r="O530" s="299"/>
      <c r="S530" s="113">
        <v>8.1</v>
      </c>
    </row>
    <row r="531" spans="1:20" hidden="1">
      <c r="C531" s="309" t="s">
        <v>1265</v>
      </c>
      <c r="D531" s="101">
        <v>10.008800000000001</v>
      </c>
      <c r="E531" s="101">
        <v>1.0249999999999999</v>
      </c>
      <c r="H531" s="101">
        <v>19.350000000000001</v>
      </c>
      <c r="I531" s="101">
        <v>86.1</v>
      </c>
      <c r="J531" s="101">
        <f t="shared" si="353"/>
        <v>5.0044000000000004</v>
      </c>
      <c r="K531" s="118">
        <f t="shared" si="354"/>
        <v>0.8</v>
      </c>
      <c r="L531" s="101">
        <v>0.97799999999999998</v>
      </c>
      <c r="M531" s="103">
        <f t="shared" si="355"/>
        <v>10.35</v>
      </c>
      <c r="N531" s="290">
        <f t="shared" ref="N531" si="360">(M532+M531)/2</f>
        <v>10.36</v>
      </c>
      <c r="O531" s="299">
        <f t="shared" ref="O531" si="361">(M532-M531)*100/N531</f>
        <v>0.193050193050189</v>
      </c>
      <c r="Q531" s="101">
        <v>10.4</v>
      </c>
      <c r="S531" s="113">
        <v>8.1999999999999993</v>
      </c>
    </row>
    <row r="532" spans="1:20" hidden="1">
      <c r="C532" s="309"/>
      <c r="D532" s="101">
        <v>10.0045</v>
      </c>
      <c r="E532" s="101">
        <v>1.0249999999999999</v>
      </c>
      <c r="H532" s="101">
        <v>19.329999999999998</v>
      </c>
      <c r="I532" s="101">
        <v>86.1</v>
      </c>
      <c r="J532" s="120">
        <f t="shared" si="353"/>
        <v>5.0023</v>
      </c>
      <c r="K532" s="118">
        <f t="shared" si="354"/>
        <v>0.8</v>
      </c>
      <c r="L532" s="101">
        <v>0.97799999999999998</v>
      </c>
      <c r="M532" s="103">
        <f t="shared" si="355"/>
        <v>10.37</v>
      </c>
      <c r="N532" s="290"/>
      <c r="O532" s="299"/>
      <c r="S532" s="113">
        <v>8.3000000000000007</v>
      </c>
    </row>
    <row r="533" spans="1:20" hidden="1">
      <c r="C533" s="309" t="s">
        <v>1266</v>
      </c>
      <c r="D533" s="101">
        <v>10.0025</v>
      </c>
      <c r="E533" s="101">
        <v>1.0249999999999999</v>
      </c>
      <c r="H533" s="101">
        <v>18.649999999999999</v>
      </c>
      <c r="I533" s="101">
        <v>85.5</v>
      </c>
      <c r="J533" s="120">
        <f t="shared" si="353"/>
        <v>5.0012999999999996</v>
      </c>
      <c r="K533" s="118">
        <f t="shared" si="354"/>
        <v>0.8</v>
      </c>
      <c r="L533" s="101">
        <v>0.97799999999999998</v>
      </c>
      <c r="M533" s="103">
        <f t="shared" si="355"/>
        <v>10.75</v>
      </c>
      <c r="N533" s="290">
        <f t="shared" ref="N533" si="362">(M534+M533)/2</f>
        <v>10.75</v>
      </c>
      <c r="O533" s="299">
        <f t="shared" ref="O533" si="363">(M534-M533)*100/N533</f>
        <v>0</v>
      </c>
      <c r="Q533" s="101">
        <v>10.8</v>
      </c>
      <c r="S533" s="113">
        <v>8.4</v>
      </c>
    </row>
    <row r="534" spans="1:20" hidden="1">
      <c r="C534" s="309"/>
      <c r="D534" s="101">
        <v>10.007400000000001</v>
      </c>
      <c r="E534" s="101">
        <v>1.0249999999999999</v>
      </c>
      <c r="H534" s="101">
        <v>18.63</v>
      </c>
      <c r="I534" s="101">
        <v>85.5</v>
      </c>
      <c r="J534" s="101">
        <f t="shared" si="353"/>
        <v>5.0037000000000003</v>
      </c>
      <c r="K534" s="118">
        <f t="shared" si="354"/>
        <v>0.8</v>
      </c>
      <c r="L534" s="101">
        <v>0.97799999999999998</v>
      </c>
      <c r="M534" s="103">
        <f t="shared" si="355"/>
        <v>10.75</v>
      </c>
      <c r="N534" s="290"/>
      <c r="O534" s="299"/>
    </row>
    <row r="535" spans="1:20" hidden="1">
      <c r="A535" s="101">
        <v>1.9</v>
      </c>
      <c r="C535" s="309" t="s">
        <v>1267</v>
      </c>
      <c r="D535" s="101">
        <v>10.009499999999999</v>
      </c>
      <c r="E535" s="101">
        <v>1.0249999999999999</v>
      </c>
      <c r="H535" s="101">
        <v>17.7</v>
      </c>
      <c r="I535" s="101">
        <v>81.099999999999994</v>
      </c>
      <c r="J535" s="120">
        <f t="shared" si="353"/>
        <v>5.0048000000000004</v>
      </c>
      <c r="K535" s="118">
        <f t="shared" si="354"/>
        <v>0.7</v>
      </c>
      <c r="L535" s="101">
        <v>0.98099999999999998</v>
      </c>
      <c r="M535" s="103">
        <f t="shared" ref="M535:M540" si="364">1000*L535*E535/(J535*H535)</f>
        <v>11.35</v>
      </c>
      <c r="N535" s="290">
        <f t="shared" ref="N535" si="365">(M536+M535)/2</f>
        <v>11.34</v>
      </c>
      <c r="O535" s="299">
        <f t="shared" ref="O535" si="366">(M536-M535)*100/N535</f>
        <v>-0.26455026455025898</v>
      </c>
      <c r="Q535" s="101">
        <v>11.3</v>
      </c>
    </row>
    <row r="536" spans="1:20" hidden="1">
      <c r="C536" s="309"/>
      <c r="D536" s="101">
        <v>10.0075</v>
      </c>
      <c r="E536" s="101">
        <v>1.0249999999999999</v>
      </c>
      <c r="H536" s="101">
        <v>17.75</v>
      </c>
      <c r="I536" s="101">
        <v>81.099999999999994</v>
      </c>
      <c r="J536" s="120">
        <f t="shared" si="353"/>
        <v>5.0038</v>
      </c>
      <c r="K536" s="118">
        <f t="shared" si="354"/>
        <v>0.7</v>
      </c>
      <c r="L536" s="101">
        <v>0.98099999999999998</v>
      </c>
      <c r="M536" s="103">
        <f t="shared" si="364"/>
        <v>11.32</v>
      </c>
      <c r="N536" s="290"/>
      <c r="O536" s="299"/>
    </row>
    <row r="537" spans="1:20" hidden="1">
      <c r="C537" s="309" t="s">
        <v>1268</v>
      </c>
      <c r="D537" s="101">
        <v>10.005800000000001</v>
      </c>
      <c r="E537" s="101">
        <v>1.0249999999999999</v>
      </c>
      <c r="H537" s="101">
        <v>10.02</v>
      </c>
      <c r="I537" s="101">
        <v>58.6</v>
      </c>
      <c r="J537" s="101">
        <f t="shared" si="353"/>
        <v>5.0029000000000003</v>
      </c>
      <c r="K537" s="118">
        <f t="shared" si="354"/>
        <v>0.3</v>
      </c>
      <c r="L537" s="101">
        <v>0.99199999999999999</v>
      </c>
      <c r="M537" s="103">
        <f t="shared" si="364"/>
        <v>20.28</v>
      </c>
      <c r="N537" s="290">
        <f t="shared" ref="N537" si="367">(M538+M537)/2</f>
        <v>20.25</v>
      </c>
      <c r="O537" s="299">
        <f t="shared" ref="O537" si="368">(M538-M537)*100/N537</f>
        <v>-0.29629629629630799</v>
      </c>
      <c r="Q537" s="101">
        <v>20</v>
      </c>
    </row>
    <row r="538" spans="1:20" hidden="1">
      <c r="C538" s="309"/>
      <c r="D538" s="101">
        <v>10.009499999999999</v>
      </c>
      <c r="E538" s="101">
        <v>1.0249999999999999</v>
      </c>
      <c r="H538" s="101">
        <v>10.050000000000001</v>
      </c>
      <c r="I538" s="101">
        <v>58.6</v>
      </c>
      <c r="J538" s="120">
        <f t="shared" si="353"/>
        <v>5.0048000000000004</v>
      </c>
      <c r="K538" s="118">
        <f t="shared" si="354"/>
        <v>0.3</v>
      </c>
      <c r="L538" s="101">
        <v>0.99199999999999999</v>
      </c>
      <c r="M538" s="103">
        <f t="shared" si="364"/>
        <v>20.22</v>
      </c>
      <c r="N538" s="290"/>
      <c r="O538" s="299"/>
    </row>
    <row r="539" spans="1:20" hidden="1">
      <c r="C539" s="309" t="s">
        <v>1269</v>
      </c>
      <c r="D539" s="101">
        <v>10.0084</v>
      </c>
      <c r="E539" s="101">
        <v>1.0249999999999999</v>
      </c>
      <c r="H539" s="101">
        <v>13.45</v>
      </c>
      <c r="I539" s="101">
        <v>79.7</v>
      </c>
      <c r="J539" s="101">
        <f t="shared" si="353"/>
        <v>5.0042</v>
      </c>
      <c r="K539" s="118">
        <f t="shared" si="354"/>
        <v>0.5</v>
      </c>
      <c r="L539" s="101">
        <v>0.98699999999999999</v>
      </c>
      <c r="M539" s="103">
        <f t="shared" si="364"/>
        <v>15.03</v>
      </c>
      <c r="N539" s="290">
        <f t="shared" ref="N539" si="369">(M540+M539)/2</f>
        <v>15.05</v>
      </c>
      <c r="O539" s="299">
        <f t="shared" ref="O539" si="370">(M540-M539)*100/N539</f>
        <v>0.199335548172765</v>
      </c>
      <c r="Q539" s="101">
        <v>15</v>
      </c>
    </row>
    <row r="540" spans="1:20" hidden="1">
      <c r="C540" s="309"/>
      <c r="D540" s="101">
        <v>10.004799999999999</v>
      </c>
      <c r="E540" s="101">
        <v>1.0249999999999999</v>
      </c>
      <c r="H540" s="101">
        <v>13.43</v>
      </c>
      <c r="I540" s="101">
        <v>79.7</v>
      </c>
      <c r="J540" s="101">
        <f t="shared" si="353"/>
        <v>5.0023999999999997</v>
      </c>
      <c r="K540" s="118">
        <f t="shared" si="354"/>
        <v>0.5</v>
      </c>
      <c r="L540" s="101">
        <v>0.98699999999999999</v>
      </c>
      <c r="M540" s="103">
        <f t="shared" si="364"/>
        <v>15.06</v>
      </c>
      <c r="N540" s="290"/>
      <c r="O540" s="299"/>
    </row>
    <row r="541" spans="1:20" hidden="1">
      <c r="A541" s="101">
        <v>1.1499999999999999</v>
      </c>
      <c r="C541" s="309" t="s">
        <v>1270</v>
      </c>
      <c r="D541" s="101">
        <v>10.006500000000001</v>
      </c>
      <c r="E541" s="101">
        <v>1.0249999999999999</v>
      </c>
      <c r="H541" s="101">
        <v>11.65</v>
      </c>
      <c r="I541" s="101">
        <v>73.099999999999994</v>
      </c>
      <c r="J541" s="120">
        <f t="shared" si="353"/>
        <v>5.0033000000000003</v>
      </c>
      <c r="K541" s="118">
        <f t="shared" si="354"/>
        <v>0.4</v>
      </c>
      <c r="L541" s="101">
        <v>0.98899999999999999</v>
      </c>
      <c r="M541" s="103">
        <f t="shared" ref="M541" si="371">1000*L541*E541/(J541*H541)</f>
        <v>17.39</v>
      </c>
      <c r="N541" s="290">
        <f t="shared" ref="N541:N543" si="372">(M542+M541)/2</f>
        <v>17.420000000000002</v>
      </c>
      <c r="O541" s="322">
        <f t="shared" ref="O541:O543" si="373">(M542-M541)*100/N541</f>
        <v>0.28999999999999998</v>
      </c>
      <c r="Q541" s="101">
        <v>17.399999999999999</v>
      </c>
    </row>
    <row r="542" spans="1:20" hidden="1">
      <c r="C542" s="309"/>
      <c r="D542" s="101">
        <v>10.0045</v>
      </c>
      <c r="E542" s="101">
        <v>1.0249999999999999</v>
      </c>
      <c r="H542" s="101">
        <v>11.62</v>
      </c>
      <c r="I542" s="101">
        <v>73.099999999999994</v>
      </c>
      <c r="J542" s="120">
        <f t="shared" si="353"/>
        <v>5.0023</v>
      </c>
      <c r="K542" s="118">
        <f t="shared" si="354"/>
        <v>0.4</v>
      </c>
      <c r="L542" s="101">
        <v>0.98899999999999999</v>
      </c>
      <c r="M542" s="103">
        <f t="shared" ref="M542:M543" si="374">1000*L542*E542/(J542*H542)</f>
        <v>17.440000000000001</v>
      </c>
      <c r="N542" s="290"/>
      <c r="O542" s="322"/>
    </row>
    <row r="543" spans="1:20" hidden="1">
      <c r="C543" s="309" t="s">
        <v>1271</v>
      </c>
      <c r="D543" s="101">
        <v>10.0032</v>
      </c>
      <c r="E543" s="101">
        <v>1.0249999999999999</v>
      </c>
      <c r="H543" s="101">
        <v>13.05</v>
      </c>
      <c r="I543" s="101">
        <v>83.1</v>
      </c>
      <c r="J543" s="101">
        <f t="shared" si="353"/>
        <v>5.0015999999999998</v>
      </c>
      <c r="K543" s="118">
        <f t="shared" ref="K543:K544" si="375">J543*I543*H543/10000</f>
        <v>0.5</v>
      </c>
      <c r="L543" s="101">
        <v>0.98699999999999999</v>
      </c>
      <c r="M543" s="103">
        <f t="shared" si="374"/>
        <v>15.5</v>
      </c>
      <c r="N543" s="290">
        <f t="shared" si="372"/>
        <v>15.49</v>
      </c>
      <c r="O543" s="318">
        <f t="shared" si="373"/>
        <v>-0.129</v>
      </c>
      <c r="Q543" s="101">
        <v>15.5</v>
      </c>
    </row>
    <row r="544" spans="1:20" hidden="1">
      <c r="C544" s="309"/>
      <c r="D544" s="101">
        <v>10.005800000000001</v>
      </c>
      <c r="E544" s="101">
        <v>1.0249999999999999</v>
      </c>
      <c r="H544" s="101">
        <v>13.06</v>
      </c>
      <c r="I544" s="101">
        <v>83.1</v>
      </c>
      <c r="J544" s="101">
        <f t="shared" si="353"/>
        <v>5.0029000000000003</v>
      </c>
      <c r="K544" s="118">
        <f t="shared" si="375"/>
        <v>0.5</v>
      </c>
      <c r="L544" s="101">
        <v>0.98699999999999999</v>
      </c>
      <c r="M544" s="103">
        <f t="shared" ref="M544:M545" si="376">1000*L544*E544/(J544*H544)</f>
        <v>15.48</v>
      </c>
      <c r="N544" s="290"/>
      <c r="O544" s="318"/>
    </row>
    <row r="545" spans="1:17" hidden="1">
      <c r="A545" s="119">
        <v>1.2</v>
      </c>
      <c r="C545" s="309" t="s">
        <v>1272</v>
      </c>
      <c r="D545" s="101">
        <v>10.002000000000001</v>
      </c>
      <c r="E545" s="101">
        <v>1.0249999999999999</v>
      </c>
      <c r="H545" s="101">
        <v>28.75</v>
      </c>
      <c r="I545" s="101">
        <v>78.599999999999994</v>
      </c>
      <c r="J545" s="101">
        <f t="shared" si="353"/>
        <v>5.0010000000000003</v>
      </c>
      <c r="K545" s="118">
        <f t="shared" ref="K545:K546" si="377">J545*I545*H545/10000</f>
        <v>1.1000000000000001</v>
      </c>
      <c r="L545" s="101">
        <v>0.97</v>
      </c>
      <c r="M545" s="102">
        <f t="shared" si="376"/>
        <v>6.915</v>
      </c>
      <c r="N545" s="290">
        <f t="shared" ref="N545" si="378">(M546+M545)/2</f>
        <v>6.93</v>
      </c>
      <c r="O545" s="318">
        <f t="shared" ref="O545" si="379">(M546-M545)*100/N545</f>
        <v>0.30299999999999999</v>
      </c>
      <c r="Q545" s="101">
        <v>6.92</v>
      </c>
    </row>
    <row r="546" spans="1:17" hidden="1">
      <c r="C546" s="309"/>
      <c r="D546" s="101">
        <v>10.0063</v>
      </c>
      <c r="E546" s="101">
        <v>1.0249999999999999</v>
      </c>
      <c r="H546" s="101">
        <v>28.65</v>
      </c>
      <c r="I546" s="101">
        <v>78.599999999999994</v>
      </c>
      <c r="J546" s="120">
        <f t="shared" si="353"/>
        <v>5.0031999999999996</v>
      </c>
      <c r="K546" s="118">
        <f t="shared" si="377"/>
        <v>1.1000000000000001</v>
      </c>
      <c r="L546" s="101">
        <v>0.97</v>
      </c>
      <c r="M546" s="102">
        <f t="shared" ref="M546:M547" si="380">1000*L546*E546/(J546*H546)</f>
        <v>6.9359999999999999</v>
      </c>
      <c r="N546" s="290"/>
      <c r="O546" s="318"/>
    </row>
    <row r="547" spans="1:17" hidden="1">
      <c r="A547" s="101">
        <v>1.26</v>
      </c>
      <c r="C547" s="309" t="s">
        <v>1273</v>
      </c>
      <c r="D547" s="101">
        <v>10.0036</v>
      </c>
      <c r="E547" s="101">
        <v>1.0249999999999999</v>
      </c>
      <c r="H547" s="101">
        <v>23.7</v>
      </c>
      <c r="I547" s="101">
        <v>86.6</v>
      </c>
      <c r="J547" s="101">
        <f t="shared" si="353"/>
        <v>5.0018000000000002</v>
      </c>
      <c r="K547" s="118">
        <f t="shared" ref="K547:K548" si="381">J547*I547*H547/10000</f>
        <v>1</v>
      </c>
      <c r="L547" s="101">
        <v>0.97299999999999998</v>
      </c>
      <c r="M547" s="102">
        <f t="shared" si="380"/>
        <v>8.4130000000000003</v>
      </c>
      <c r="N547" s="290">
        <f t="shared" ref="N547" si="382">(M548+M547)/2</f>
        <v>8.4</v>
      </c>
      <c r="O547" s="318">
        <f t="shared" ref="O547" si="383">(M548-M547)*100/N547</f>
        <v>-0.27400000000000002</v>
      </c>
      <c r="Q547" s="101">
        <v>8.4</v>
      </c>
    </row>
    <row r="548" spans="1:17" hidden="1">
      <c r="C548" s="309"/>
      <c r="D548" s="101">
        <v>10.0099</v>
      </c>
      <c r="E548" s="101">
        <v>1.0249999999999999</v>
      </c>
      <c r="H548" s="101">
        <v>23.75</v>
      </c>
      <c r="I548" s="101">
        <v>86.6</v>
      </c>
      <c r="J548" s="120">
        <f t="shared" si="353"/>
        <v>5.0049999999999999</v>
      </c>
      <c r="K548" s="118">
        <f t="shared" si="381"/>
        <v>1</v>
      </c>
      <c r="L548" s="101">
        <v>0.97299999999999998</v>
      </c>
      <c r="M548" s="102">
        <f t="shared" ref="M548:M549" si="384">1000*L548*E548/(J548*H548)</f>
        <v>8.39</v>
      </c>
      <c r="N548" s="290"/>
      <c r="O548" s="318"/>
    </row>
    <row r="549" spans="1:17" hidden="1">
      <c r="A549" s="101">
        <v>2.12</v>
      </c>
      <c r="C549" s="309" t="s">
        <v>1274</v>
      </c>
      <c r="D549" s="101">
        <v>80.006500000000003</v>
      </c>
      <c r="E549" s="101">
        <v>1.0249999999999999</v>
      </c>
      <c r="H549" s="101">
        <v>15.05</v>
      </c>
      <c r="I549" s="101">
        <v>93.3</v>
      </c>
      <c r="J549" s="120">
        <f t="shared" ref="J549:J552" si="385">D549/200*100</f>
        <v>40.003300000000003</v>
      </c>
      <c r="K549" s="118">
        <f t="shared" ref="K549:K552" si="386">J549*I549*H549/10000</f>
        <v>5.6</v>
      </c>
      <c r="L549" s="101">
        <v>0.89200000000000002</v>
      </c>
      <c r="M549" s="102">
        <f t="shared" si="384"/>
        <v>1.5189999999999999</v>
      </c>
      <c r="N549" s="290">
        <f t="shared" ref="N549" si="387">(M550+M549)/2</f>
        <v>1.52</v>
      </c>
      <c r="O549" s="318">
        <f t="shared" ref="O549" si="388">(M550-M549)*100/N549</f>
        <v>-0.32900000000000001</v>
      </c>
      <c r="Q549" s="101">
        <v>1.5</v>
      </c>
    </row>
    <row r="550" spans="1:17" hidden="1">
      <c r="C550" s="309"/>
      <c r="D550" s="101">
        <v>80.005200000000002</v>
      </c>
      <c r="E550" s="101">
        <v>1.0249999999999999</v>
      </c>
      <c r="H550" s="101">
        <v>15.1</v>
      </c>
      <c r="I550" s="101">
        <v>93.3</v>
      </c>
      <c r="J550" s="120">
        <f t="shared" si="385"/>
        <v>40.002600000000001</v>
      </c>
      <c r="K550" s="118">
        <f t="shared" si="386"/>
        <v>5.6</v>
      </c>
      <c r="L550" s="101">
        <v>0.89200000000000002</v>
      </c>
      <c r="M550" s="102">
        <f t="shared" ref="M550:M551" si="389">1000*L550*E550/(J550*H550)</f>
        <v>1.514</v>
      </c>
      <c r="N550" s="290"/>
      <c r="O550" s="318"/>
    </row>
    <row r="551" spans="1:17" hidden="1">
      <c r="A551" s="101">
        <v>2.2799999999999998</v>
      </c>
      <c r="C551" s="319" t="s">
        <v>1275</v>
      </c>
      <c r="D551" s="101">
        <v>10.0036</v>
      </c>
      <c r="E551" s="101">
        <v>1.0249999999999999</v>
      </c>
      <c r="H551" s="101">
        <v>15.28</v>
      </c>
      <c r="I551" s="101">
        <v>80.400000000000006</v>
      </c>
      <c r="J551" s="101">
        <f t="shared" si="385"/>
        <v>5.0018000000000002</v>
      </c>
      <c r="K551" s="118">
        <f t="shared" si="386"/>
        <v>0.6</v>
      </c>
      <c r="L551" s="101">
        <v>0.98599999999999999</v>
      </c>
      <c r="M551" s="103">
        <f t="shared" si="389"/>
        <v>13.22</v>
      </c>
      <c r="N551" s="290">
        <f t="shared" ref="N551" si="390">(M552+M551)/2</f>
        <v>13.25</v>
      </c>
      <c r="O551" s="322">
        <f t="shared" ref="O551" si="391">(M552-M551)*100/N551</f>
        <v>0.38</v>
      </c>
      <c r="Q551" s="101">
        <v>13.2</v>
      </c>
    </row>
    <row r="552" spans="1:17" hidden="1">
      <c r="C552" s="319"/>
      <c r="D552" s="101">
        <v>10.0045</v>
      </c>
      <c r="E552" s="101">
        <v>1.0249999999999999</v>
      </c>
      <c r="H552" s="101">
        <v>15.23</v>
      </c>
      <c r="I552" s="101">
        <v>80.400000000000006</v>
      </c>
      <c r="J552" s="120">
        <f t="shared" si="385"/>
        <v>5.0023</v>
      </c>
      <c r="K552" s="118">
        <f t="shared" si="386"/>
        <v>0.6</v>
      </c>
      <c r="L552" s="101">
        <v>0.98599999999999999</v>
      </c>
      <c r="M552" s="103">
        <f t="shared" ref="M552:M559" si="392">1000*L552*E552/(J552*H552)</f>
        <v>13.27</v>
      </c>
      <c r="N552" s="290"/>
      <c r="O552" s="322"/>
    </row>
    <row r="553" spans="1:17" hidden="1">
      <c r="A553" s="101">
        <v>3.12</v>
      </c>
      <c r="C553" s="320" t="s">
        <v>1347</v>
      </c>
      <c r="D553" s="101">
        <v>80.006500000000003</v>
      </c>
      <c r="E553" s="101">
        <v>1.0249999999999999</v>
      </c>
      <c r="H553" s="101">
        <v>8.85</v>
      </c>
      <c r="I553" s="101">
        <v>42</v>
      </c>
      <c r="J553" s="120">
        <f t="shared" ref="J553:J560" si="393">D553/200*100</f>
        <v>40.003300000000003</v>
      </c>
      <c r="K553" s="118">
        <f t="shared" ref="K553:K560" si="394">J553*I553*H553/10000</f>
        <v>1.5</v>
      </c>
      <c r="L553" s="101">
        <v>0.95899999999999996</v>
      </c>
      <c r="M553" s="102">
        <f t="shared" si="392"/>
        <v>2.7770000000000001</v>
      </c>
      <c r="N553" s="290">
        <f t="shared" ref="N553" si="395">(M554+M553)/2</f>
        <v>2.78</v>
      </c>
      <c r="O553" s="318">
        <f t="shared" ref="O553" si="396">(M554-M553)*100/N553</f>
        <v>0</v>
      </c>
      <c r="Q553" s="101">
        <v>2.79</v>
      </c>
    </row>
    <row r="554" spans="1:17" hidden="1">
      <c r="C554" s="319"/>
      <c r="D554" s="101">
        <v>80.005200000000002</v>
      </c>
      <c r="E554" s="101">
        <v>1.0249999999999999</v>
      </c>
      <c r="H554" s="101">
        <v>8.85</v>
      </c>
      <c r="I554" s="101">
        <v>42</v>
      </c>
      <c r="J554" s="120">
        <f t="shared" si="393"/>
        <v>40.002600000000001</v>
      </c>
      <c r="K554" s="118">
        <f t="shared" si="394"/>
        <v>1.5</v>
      </c>
      <c r="L554" s="101">
        <v>0.95899999999999996</v>
      </c>
      <c r="M554" s="102">
        <f t="shared" si="392"/>
        <v>2.7770000000000001</v>
      </c>
      <c r="N554" s="290"/>
      <c r="O554" s="318"/>
    </row>
    <row r="555" spans="1:17" hidden="1">
      <c r="A555" s="123" t="s">
        <v>1348</v>
      </c>
      <c r="C555" s="310" t="s">
        <v>1277</v>
      </c>
      <c r="D555" s="101">
        <v>10.0001</v>
      </c>
      <c r="E555" s="101">
        <v>1.0249999999999999</v>
      </c>
      <c r="H555" s="101">
        <v>15.4</v>
      </c>
      <c r="I555" s="101">
        <v>80</v>
      </c>
      <c r="J555" s="120">
        <f t="shared" si="393"/>
        <v>5.0000999999999998</v>
      </c>
      <c r="K555" s="118">
        <f t="shared" si="394"/>
        <v>0.6</v>
      </c>
      <c r="L555" s="101">
        <v>0.98399999999999999</v>
      </c>
      <c r="M555" s="102">
        <f t="shared" si="392"/>
        <v>13.098000000000001</v>
      </c>
      <c r="N555" s="290">
        <f t="shared" ref="N555" si="397">(M556+M555)/2</f>
        <v>13.12</v>
      </c>
      <c r="O555" s="299">
        <f t="shared" ref="O555" si="398">(M556-M555)*100/N555</f>
        <v>0.30487804878048103</v>
      </c>
      <c r="Q555" s="101">
        <v>13.1</v>
      </c>
    </row>
    <row r="556" spans="1:17" hidden="1">
      <c r="C556" s="309"/>
      <c r="D556" s="101">
        <v>10.0025</v>
      </c>
      <c r="E556" s="101">
        <v>1.0249999999999999</v>
      </c>
      <c r="H556" s="101">
        <v>15.35</v>
      </c>
      <c r="I556" s="101">
        <v>80</v>
      </c>
      <c r="J556" s="120">
        <f t="shared" si="393"/>
        <v>5.0012999999999996</v>
      </c>
      <c r="K556" s="118">
        <f t="shared" si="394"/>
        <v>0.6</v>
      </c>
      <c r="L556" s="101">
        <v>0.98399999999999999</v>
      </c>
      <c r="M556" s="102">
        <f t="shared" si="392"/>
        <v>13.138</v>
      </c>
      <c r="N556" s="290"/>
      <c r="O556" s="299"/>
    </row>
    <row r="557" spans="1:17" hidden="1">
      <c r="C557" s="310" t="s">
        <v>1278</v>
      </c>
      <c r="D557" s="101">
        <v>10.0036</v>
      </c>
      <c r="E557" s="101">
        <v>1.0249999999999999</v>
      </c>
      <c r="H557" s="101">
        <v>12.25</v>
      </c>
      <c r="I557" s="101">
        <v>77.599999999999994</v>
      </c>
      <c r="J557" s="120">
        <f t="shared" si="393"/>
        <v>5.0018000000000002</v>
      </c>
      <c r="K557" s="118">
        <f t="shared" si="394"/>
        <v>0.5</v>
      </c>
      <c r="L557" s="101">
        <v>0.98699999999999999</v>
      </c>
      <c r="M557" s="102">
        <f t="shared" si="392"/>
        <v>16.510999999999999</v>
      </c>
      <c r="N557" s="290">
        <f t="shared" ref="N557" si="399">(M558+M557)/2</f>
        <v>16.670000000000002</v>
      </c>
      <c r="O557" s="318">
        <f t="shared" ref="O557" si="400">(M558-M557)*100/N557</f>
        <v>1.8720000000000001</v>
      </c>
      <c r="Q557" s="101">
        <v>15.1</v>
      </c>
    </row>
    <row r="558" spans="1:17" hidden="1">
      <c r="C558" s="309"/>
      <c r="D558" s="101">
        <v>10.0099</v>
      </c>
      <c r="E558" s="101">
        <v>1.0249999999999999</v>
      </c>
      <c r="H558" s="123">
        <v>12.015000000000001</v>
      </c>
      <c r="I558" s="101">
        <v>77.599999999999994</v>
      </c>
      <c r="J558" s="120">
        <f t="shared" si="393"/>
        <v>5.0049999999999999</v>
      </c>
      <c r="K558" s="118">
        <f t="shared" si="394"/>
        <v>0.5</v>
      </c>
      <c r="L558" s="101">
        <v>0.98699999999999999</v>
      </c>
      <c r="M558" s="102">
        <f t="shared" si="392"/>
        <v>16.823</v>
      </c>
      <c r="N558" s="290"/>
      <c r="O558" s="318"/>
    </row>
    <row r="559" spans="1:17" hidden="1">
      <c r="C559" s="310" t="s">
        <v>1279</v>
      </c>
      <c r="D559" s="101">
        <v>10.0036</v>
      </c>
      <c r="E559" s="101">
        <v>1.0249999999999999</v>
      </c>
      <c r="H559" s="101">
        <v>15.28</v>
      </c>
      <c r="I559" s="101">
        <v>81.2</v>
      </c>
      <c r="J559" s="101">
        <f t="shared" si="393"/>
        <v>5.0018000000000002</v>
      </c>
      <c r="K559" s="118">
        <f t="shared" si="394"/>
        <v>0.6</v>
      </c>
      <c r="L559" s="101">
        <v>0.98399999999999999</v>
      </c>
      <c r="M559" s="103">
        <f t="shared" si="392"/>
        <v>13.2</v>
      </c>
      <c r="N559" s="290">
        <f t="shared" ref="N559" si="401">(M560+M559)/2</f>
        <v>13.22</v>
      </c>
      <c r="O559" s="322">
        <f t="shared" ref="O559" si="402">(M560-M559)*100/N559</f>
        <v>0.3</v>
      </c>
      <c r="Q559" s="101">
        <v>13.2</v>
      </c>
    </row>
    <row r="560" spans="1:17" hidden="1">
      <c r="C560" s="309"/>
      <c r="D560" s="101">
        <v>10.0045</v>
      </c>
      <c r="E560" s="101">
        <v>1.0249999999999999</v>
      </c>
      <c r="H560" s="101">
        <v>15.23</v>
      </c>
      <c r="I560" s="101">
        <v>81.2</v>
      </c>
      <c r="J560" s="120">
        <f t="shared" si="393"/>
        <v>5.0023</v>
      </c>
      <c r="K560" s="118">
        <f t="shared" si="394"/>
        <v>0.6</v>
      </c>
      <c r="L560" s="101">
        <v>0.98399999999999999</v>
      </c>
      <c r="M560" s="103">
        <f t="shared" ref="M560:M623" si="403">1000*L560*E560/(J560*H560)</f>
        <v>13.24</v>
      </c>
      <c r="N560" s="290"/>
      <c r="O560" s="322"/>
    </row>
    <row r="561" spans="1:17" hidden="1">
      <c r="C561" s="310" t="s">
        <v>1280</v>
      </c>
      <c r="D561" s="101">
        <v>10.0036</v>
      </c>
      <c r="E561" s="101">
        <v>1.0249999999999999</v>
      </c>
      <c r="H561" s="101">
        <v>13.55</v>
      </c>
      <c r="I561" s="101">
        <v>78.599999999999994</v>
      </c>
      <c r="J561" s="120">
        <f t="shared" ref="J561:J624" si="404">D561/200*100</f>
        <v>5.0018000000000002</v>
      </c>
      <c r="K561" s="118">
        <f t="shared" ref="K561:K624" si="405">J561*I561*H561/10000</f>
        <v>0.5</v>
      </c>
      <c r="L561" s="101">
        <v>0.98699999999999999</v>
      </c>
      <c r="M561" s="102">
        <f t="shared" si="403"/>
        <v>14.927</v>
      </c>
      <c r="N561" s="290">
        <f t="shared" ref="N561" si="406">(M562+M561)/2</f>
        <v>14.95</v>
      </c>
      <c r="O561" s="318">
        <f t="shared" ref="O561" si="407">(M562-M561)*100/N561</f>
        <v>0.308</v>
      </c>
      <c r="Q561" s="101">
        <v>15</v>
      </c>
    </row>
    <row r="562" spans="1:17" hidden="1">
      <c r="C562" s="309"/>
      <c r="D562" s="101">
        <v>10.0099</v>
      </c>
      <c r="E562" s="101">
        <v>1.0249999999999999</v>
      </c>
      <c r="H562" s="123">
        <v>13.5</v>
      </c>
      <c r="I562" s="101">
        <v>78.599999999999994</v>
      </c>
      <c r="J562" s="120">
        <f t="shared" si="404"/>
        <v>5.0049999999999999</v>
      </c>
      <c r="K562" s="118">
        <f t="shared" si="405"/>
        <v>0.5</v>
      </c>
      <c r="L562" s="101">
        <v>0.98699999999999999</v>
      </c>
      <c r="M562" s="102">
        <f t="shared" si="403"/>
        <v>14.973000000000001</v>
      </c>
      <c r="N562" s="290"/>
      <c r="O562" s="318"/>
    </row>
    <row r="563" spans="1:17" ht="15.75" hidden="1" customHeight="1">
      <c r="C563" s="310" t="s">
        <v>1281</v>
      </c>
      <c r="D563" s="101">
        <v>80.006500000000003</v>
      </c>
      <c r="E563" s="101">
        <v>1.0249999999999999</v>
      </c>
      <c r="H563" s="101">
        <v>8.85</v>
      </c>
      <c r="I563" s="101">
        <v>91.2</v>
      </c>
      <c r="J563" s="120">
        <f t="shared" si="404"/>
        <v>40.003300000000003</v>
      </c>
      <c r="K563" s="118">
        <f t="shared" si="405"/>
        <v>3.2</v>
      </c>
      <c r="L563" s="101">
        <v>0.95899999999999996</v>
      </c>
      <c r="M563" s="102">
        <f t="shared" si="403"/>
        <v>2.7770000000000001</v>
      </c>
      <c r="N563" s="290">
        <f t="shared" ref="N563" si="408">(M564+M563)/2</f>
        <v>2.78</v>
      </c>
      <c r="O563" s="318">
        <f t="shared" ref="O563" si="409">(M564-M563)*100/N563</f>
        <v>0</v>
      </c>
      <c r="Q563" s="101">
        <v>2.7829999999999999</v>
      </c>
    </row>
    <row r="564" spans="1:17" hidden="1">
      <c r="C564" s="309"/>
      <c r="D564" s="101">
        <v>80.005200000000002</v>
      </c>
      <c r="E564" s="101">
        <v>1.0249999999999999</v>
      </c>
      <c r="H564" s="101">
        <v>8.85</v>
      </c>
      <c r="I564" s="101">
        <v>91.2</v>
      </c>
      <c r="J564" s="120">
        <f t="shared" si="404"/>
        <v>40.002600000000001</v>
      </c>
      <c r="K564" s="118">
        <f t="shared" si="405"/>
        <v>3.2</v>
      </c>
      <c r="L564" s="101">
        <v>0.95899999999999996</v>
      </c>
      <c r="M564" s="102">
        <f t="shared" si="403"/>
        <v>2.7770000000000001</v>
      </c>
      <c r="N564" s="290"/>
      <c r="O564" s="318"/>
    </row>
    <row r="565" spans="1:17" hidden="1">
      <c r="C565" s="310" t="s">
        <v>164</v>
      </c>
      <c r="D565" s="101">
        <v>10.0001</v>
      </c>
      <c r="E565" s="101">
        <v>1.0249999999999999</v>
      </c>
      <c r="H565" s="101">
        <v>13.55</v>
      </c>
      <c r="I565" s="101">
        <v>67.7</v>
      </c>
      <c r="J565" s="120">
        <f t="shared" si="404"/>
        <v>5.0000999999999998</v>
      </c>
      <c r="K565" s="118">
        <f t="shared" si="405"/>
        <v>0.5</v>
      </c>
      <c r="L565" s="101">
        <v>0.98699999999999999</v>
      </c>
      <c r="M565" s="102">
        <f t="shared" si="403"/>
        <v>14.932</v>
      </c>
      <c r="N565" s="290">
        <f t="shared" ref="N565" si="410">(M566+M565)/2</f>
        <v>14.93</v>
      </c>
      <c r="O565" s="299">
        <f t="shared" ref="O565" si="411">(M566-M565)*100/N565</f>
        <v>-2.0093770931012198E-2</v>
      </c>
      <c r="Q565" s="101">
        <v>14.9</v>
      </c>
    </row>
    <row r="566" spans="1:17" hidden="1">
      <c r="C566" s="309"/>
      <c r="D566" s="101">
        <v>10.0025</v>
      </c>
      <c r="E566" s="101">
        <v>1.0249999999999999</v>
      </c>
      <c r="H566" s="101">
        <v>13.55</v>
      </c>
      <c r="I566" s="101">
        <v>67.7</v>
      </c>
      <c r="J566" s="120">
        <f t="shared" si="404"/>
        <v>5.0012999999999996</v>
      </c>
      <c r="K566" s="118">
        <f t="shared" si="405"/>
        <v>0.5</v>
      </c>
      <c r="L566" s="101">
        <v>0.98699999999999999</v>
      </c>
      <c r="M566" s="102">
        <f t="shared" si="403"/>
        <v>14.929</v>
      </c>
      <c r="N566" s="290"/>
      <c r="O566" s="299"/>
    </row>
    <row r="567" spans="1:17" hidden="1">
      <c r="C567" s="310" t="s">
        <v>1283</v>
      </c>
      <c r="D567" s="101">
        <v>10.0025</v>
      </c>
      <c r="E567" s="101">
        <v>1.0249999999999999</v>
      </c>
      <c r="H567" s="101">
        <v>20.100000000000001</v>
      </c>
      <c r="I567" s="101">
        <v>37.299999999999997</v>
      </c>
      <c r="J567" s="120">
        <f t="shared" si="404"/>
        <v>5.0012999999999996</v>
      </c>
      <c r="K567" s="118">
        <f t="shared" si="405"/>
        <v>0.4</v>
      </c>
      <c r="L567" s="101">
        <v>0.98899999999999999</v>
      </c>
      <c r="M567" s="103">
        <f t="shared" si="403"/>
        <v>10.08</v>
      </c>
      <c r="N567" s="290">
        <f t="shared" ref="N567" si="412">(M568+M567)/2</f>
        <v>10.07</v>
      </c>
      <c r="O567" s="299">
        <f t="shared" ref="O567" si="413">(M568-M567)*100/N567</f>
        <v>-0.29791459781528701</v>
      </c>
      <c r="Q567" s="101">
        <v>10</v>
      </c>
    </row>
    <row r="568" spans="1:17" hidden="1">
      <c r="C568" s="309"/>
      <c r="D568" s="101">
        <v>10.007099999999999</v>
      </c>
      <c r="E568" s="101">
        <v>1.0249999999999999</v>
      </c>
      <c r="H568" s="101">
        <v>20.149999999999999</v>
      </c>
      <c r="I568" s="101">
        <v>37.299999999999997</v>
      </c>
      <c r="J568" s="120">
        <f t="shared" si="404"/>
        <v>5.0035999999999996</v>
      </c>
      <c r="K568" s="118">
        <f t="shared" si="405"/>
        <v>0.4</v>
      </c>
      <c r="L568" s="101">
        <v>0.98899999999999999</v>
      </c>
      <c r="M568" s="103">
        <f t="shared" si="403"/>
        <v>10.050000000000001</v>
      </c>
      <c r="N568" s="290"/>
      <c r="O568" s="299"/>
    </row>
    <row r="569" spans="1:17" hidden="1">
      <c r="C569" s="310" t="s">
        <v>1284</v>
      </c>
      <c r="D569" s="101">
        <v>10.0023</v>
      </c>
      <c r="E569" s="101">
        <v>1.0249999999999999</v>
      </c>
      <c r="H569" s="101">
        <v>16.05</v>
      </c>
      <c r="I569" s="101">
        <v>33.1</v>
      </c>
      <c r="J569" s="120">
        <f t="shared" si="404"/>
        <v>5.0011999999999999</v>
      </c>
      <c r="K569" s="118">
        <f t="shared" si="405"/>
        <v>0.3</v>
      </c>
      <c r="L569" s="101">
        <v>0.99199999999999999</v>
      </c>
      <c r="M569" s="103">
        <f t="shared" si="403"/>
        <v>12.67</v>
      </c>
      <c r="N569" s="290">
        <f t="shared" ref="N569" si="414">(M570+M569)/2</f>
        <v>12.61</v>
      </c>
      <c r="O569" s="299">
        <f t="shared" ref="O569" si="415">(M570-M569)*100/N569</f>
        <v>-0.95162569389372897</v>
      </c>
      <c r="Q569" s="101">
        <v>12.5</v>
      </c>
    </row>
    <row r="570" spans="1:17" hidden="1">
      <c r="C570" s="309"/>
      <c r="D570" s="101">
        <v>10.001200000000001</v>
      </c>
      <c r="E570" s="101">
        <v>1.0249999999999999</v>
      </c>
      <c r="H570" s="101">
        <v>16.2</v>
      </c>
      <c r="I570" s="101">
        <v>33.1</v>
      </c>
      <c r="J570" s="101">
        <f t="shared" si="404"/>
        <v>5.0006000000000004</v>
      </c>
      <c r="K570" s="118">
        <f t="shared" si="405"/>
        <v>0.3</v>
      </c>
      <c r="L570" s="101">
        <v>0.99199999999999999</v>
      </c>
      <c r="M570" s="103">
        <f t="shared" si="403"/>
        <v>12.55</v>
      </c>
      <c r="N570" s="290"/>
      <c r="O570" s="299"/>
    </row>
    <row r="571" spans="1:17" hidden="1">
      <c r="C571" s="310" t="s">
        <v>1286</v>
      </c>
      <c r="D571" s="101">
        <v>10.0023</v>
      </c>
      <c r="E571" s="101">
        <v>1.0249999999999999</v>
      </c>
      <c r="H571" s="101">
        <v>16.850000000000001</v>
      </c>
      <c r="I571" s="101">
        <v>79.8</v>
      </c>
      <c r="J571" s="120">
        <f t="shared" si="404"/>
        <v>5.0011999999999999</v>
      </c>
      <c r="K571" s="118">
        <f t="shared" si="405"/>
        <v>0.7</v>
      </c>
      <c r="L571" s="101">
        <v>0.98099999999999998</v>
      </c>
      <c r="M571" s="103">
        <f t="shared" si="403"/>
        <v>11.93</v>
      </c>
      <c r="N571" s="290">
        <f t="shared" ref="N571:N575" si="416">(M572+M571)/2</f>
        <v>11.99</v>
      </c>
      <c r="O571" s="299">
        <f t="shared" ref="O571:O575" si="417">(M572-M571)*100/N571</f>
        <v>0.91743119266054596</v>
      </c>
      <c r="Q571" s="101">
        <v>12.5</v>
      </c>
    </row>
    <row r="572" spans="1:17" hidden="1">
      <c r="C572" s="309"/>
      <c r="D572" s="101">
        <v>10.001200000000001</v>
      </c>
      <c r="E572" s="101">
        <v>1.0249999999999999</v>
      </c>
      <c r="H572" s="101">
        <v>16.7</v>
      </c>
      <c r="I572" s="101">
        <v>79.8</v>
      </c>
      <c r="J572" s="101">
        <f t="shared" si="404"/>
        <v>5.0006000000000004</v>
      </c>
      <c r="K572" s="118">
        <f t="shared" si="405"/>
        <v>0.7</v>
      </c>
      <c r="L572" s="101">
        <v>0.98099999999999998</v>
      </c>
      <c r="M572" s="103">
        <f t="shared" si="403"/>
        <v>12.04</v>
      </c>
      <c r="N572" s="290"/>
      <c r="O572" s="299"/>
    </row>
    <row r="573" spans="1:17" ht="18" hidden="1">
      <c r="A573" s="101">
        <v>7.6</v>
      </c>
      <c r="C573" s="310" t="s">
        <v>1287</v>
      </c>
      <c r="D573" s="101">
        <v>10.001200000000001</v>
      </c>
      <c r="E573" s="101">
        <v>1.0249999999999999</v>
      </c>
      <c r="H573" s="101">
        <v>21.65</v>
      </c>
      <c r="I573" s="101">
        <v>87.8</v>
      </c>
      <c r="J573" s="120">
        <f t="shared" si="404"/>
        <v>5.0006000000000004</v>
      </c>
      <c r="K573" s="118">
        <f t="shared" si="405"/>
        <v>1</v>
      </c>
      <c r="L573" s="101">
        <v>0.97299999999999998</v>
      </c>
      <c r="M573" s="102">
        <f t="shared" si="403"/>
        <v>9.2119999999999997</v>
      </c>
      <c r="N573" s="290">
        <f t="shared" si="416"/>
        <v>9.2100000000000009</v>
      </c>
      <c r="O573" s="299">
        <f t="shared" si="417"/>
        <v>-1.0857763300753999E-2</v>
      </c>
      <c r="Q573" s="124">
        <v>9.2200000000000006</v>
      </c>
    </row>
    <row r="574" spans="1:17" ht="18" hidden="1">
      <c r="C574" s="309"/>
      <c r="D574" s="101">
        <v>10.0025</v>
      </c>
      <c r="E574" s="101">
        <v>1.0249999999999999</v>
      </c>
      <c r="H574" s="101">
        <v>21.65</v>
      </c>
      <c r="I574" s="101">
        <v>87.8</v>
      </c>
      <c r="J574" s="120">
        <f t="shared" si="404"/>
        <v>5.0012999999999996</v>
      </c>
      <c r="K574" s="118">
        <f t="shared" si="405"/>
        <v>1</v>
      </c>
      <c r="L574" s="101">
        <v>0.97299999999999998</v>
      </c>
      <c r="M574" s="102">
        <f t="shared" si="403"/>
        <v>9.2110000000000003</v>
      </c>
      <c r="N574" s="290"/>
      <c r="O574" s="299"/>
      <c r="Q574" s="124"/>
    </row>
    <row r="575" spans="1:17" ht="18" hidden="1">
      <c r="C575" s="310" t="s">
        <v>1288</v>
      </c>
      <c r="D575" s="101">
        <v>10.0025</v>
      </c>
      <c r="E575" s="101">
        <v>1.0249999999999999</v>
      </c>
      <c r="H575" s="101">
        <v>13.35</v>
      </c>
      <c r="I575" s="101">
        <v>71.2</v>
      </c>
      <c r="J575" s="120">
        <f t="shared" si="404"/>
        <v>5.0012999999999996</v>
      </c>
      <c r="K575" s="118">
        <f t="shared" si="405"/>
        <v>0.5</v>
      </c>
      <c r="L575" s="101">
        <v>0.98699999999999999</v>
      </c>
      <c r="M575" s="103">
        <f t="shared" si="403"/>
        <v>15.15</v>
      </c>
      <c r="N575" s="290">
        <f t="shared" si="416"/>
        <v>15.12</v>
      </c>
      <c r="O575" s="299">
        <f t="shared" si="417"/>
        <v>-0.39682539682540002</v>
      </c>
      <c r="Q575" s="124">
        <v>15.1</v>
      </c>
    </row>
    <row r="576" spans="1:17" ht="18" hidden="1">
      <c r="C576" s="309"/>
      <c r="D576" s="101">
        <v>10.007099999999999</v>
      </c>
      <c r="E576" s="101">
        <v>1.0249999999999999</v>
      </c>
      <c r="H576" s="101">
        <v>13.4</v>
      </c>
      <c r="I576" s="101">
        <v>71.2</v>
      </c>
      <c r="J576" s="120">
        <f t="shared" si="404"/>
        <v>5.0035999999999996</v>
      </c>
      <c r="K576" s="118">
        <f t="shared" si="405"/>
        <v>0.5</v>
      </c>
      <c r="L576" s="101">
        <v>0.98699999999999999</v>
      </c>
      <c r="M576" s="103">
        <f t="shared" si="403"/>
        <v>15.09</v>
      </c>
      <c r="N576" s="290"/>
      <c r="O576" s="299"/>
      <c r="Q576" s="124"/>
    </row>
    <row r="577" spans="3:17" ht="18" hidden="1">
      <c r="C577" s="310" t="s">
        <v>1289</v>
      </c>
      <c r="D577" s="101">
        <v>10.0023</v>
      </c>
      <c r="E577" s="101">
        <v>1.0249999999999999</v>
      </c>
      <c r="H577" s="101">
        <v>17.600000000000001</v>
      </c>
      <c r="I577" s="125">
        <v>78</v>
      </c>
      <c r="J577" s="120">
        <f t="shared" si="404"/>
        <v>5.0011999999999999</v>
      </c>
      <c r="K577" s="118">
        <f t="shared" si="405"/>
        <v>0.7</v>
      </c>
      <c r="L577" s="101">
        <v>0.98099999999999998</v>
      </c>
      <c r="M577" s="103">
        <f t="shared" si="403"/>
        <v>11.42</v>
      </c>
      <c r="N577" s="290">
        <f t="shared" ref="N577:N581" si="418">(M578+M577)/2</f>
        <v>11.41</v>
      </c>
      <c r="O577" s="299">
        <f t="shared" ref="O577:O581" si="419">(M578-M577)*100/N577</f>
        <v>-0.26292725679228202</v>
      </c>
      <c r="Q577" s="124">
        <v>11.41</v>
      </c>
    </row>
    <row r="578" spans="3:17" ht="18" hidden="1">
      <c r="C578" s="309"/>
      <c r="D578" s="101">
        <v>10.001200000000001</v>
      </c>
      <c r="E578" s="101">
        <v>1.0249999999999999</v>
      </c>
      <c r="H578" s="101">
        <v>17.649999999999999</v>
      </c>
      <c r="I578" s="125">
        <v>78</v>
      </c>
      <c r="J578" s="101">
        <f t="shared" si="404"/>
        <v>5.0006000000000004</v>
      </c>
      <c r="K578" s="118">
        <f t="shared" si="405"/>
        <v>0.7</v>
      </c>
      <c r="L578" s="101">
        <v>0.98099999999999998</v>
      </c>
      <c r="M578" s="103">
        <f t="shared" si="403"/>
        <v>11.39</v>
      </c>
      <c r="N578" s="290"/>
      <c r="O578" s="299"/>
      <c r="Q578" s="124"/>
    </row>
    <row r="579" spans="3:17" ht="18" hidden="1">
      <c r="C579" s="310" t="s">
        <v>1290</v>
      </c>
      <c r="D579" s="101">
        <v>10.0023</v>
      </c>
      <c r="E579" s="101">
        <v>1.0249999999999999</v>
      </c>
      <c r="H579" s="101">
        <v>16.350000000000001</v>
      </c>
      <c r="I579" s="101">
        <v>78</v>
      </c>
      <c r="J579" s="120">
        <f t="shared" si="404"/>
        <v>5.0011999999999999</v>
      </c>
      <c r="K579" s="118">
        <f t="shared" si="405"/>
        <v>0.6</v>
      </c>
      <c r="L579" s="101">
        <v>0.98399999999999999</v>
      </c>
      <c r="M579" s="103">
        <f t="shared" si="403"/>
        <v>12.33</v>
      </c>
      <c r="N579" s="290">
        <f t="shared" si="418"/>
        <v>12.34</v>
      </c>
      <c r="O579" s="299">
        <f t="shared" si="419"/>
        <v>8.1037277147486098E-2</v>
      </c>
      <c r="Q579" s="124">
        <v>12.39</v>
      </c>
    </row>
    <row r="580" spans="3:17" ht="18" hidden="1">
      <c r="C580" s="309"/>
      <c r="D580" s="101">
        <v>10.001200000000001</v>
      </c>
      <c r="E580" s="101">
        <v>1.0249999999999999</v>
      </c>
      <c r="H580" s="101">
        <v>16.350000000000001</v>
      </c>
      <c r="I580" s="101">
        <v>78</v>
      </c>
      <c r="J580" s="101">
        <f t="shared" si="404"/>
        <v>5.0006000000000004</v>
      </c>
      <c r="K580" s="118">
        <f t="shared" si="405"/>
        <v>0.6</v>
      </c>
      <c r="L580" s="101">
        <v>0.98399999999999999</v>
      </c>
      <c r="M580" s="103">
        <f t="shared" si="403"/>
        <v>12.34</v>
      </c>
      <c r="N580" s="290"/>
      <c r="O580" s="299"/>
      <c r="Q580" s="129"/>
    </row>
    <row r="581" spans="3:17" ht="18" hidden="1">
      <c r="C581" s="311" t="s">
        <v>1291</v>
      </c>
      <c r="D581" s="101">
        <v>10.001099999999999</v>
      </c>
      <c r="E581" s="101">
        <v>1.0249999999999999</v>
      </c>
      <c r="H581" s="101">
        <v>18.600000000000001</v>
      </c>
      <c r="I581" s="101">
        <v>75.2</v>
      </c>
      <c r="J581" s="120">
        <f t="shared" si="404"/>
        <v>5.0006000000000004</v>
      </c>
      <c r="K581" s="118">
        <f t="shared" si="405"/>
        <v>0.7</v>
      </c>
      <c r="L581" s="101">
        <v>0.98099999999999998</v>
      </c>
      <c r="M581" s="102">
        <f t="shared" si="403"/>
        <v>10.811</v>
      </c>
      <c r="N581" s="290">
        <f t="shared" si="418"/>
        <v>10.81</v>
      </c>
      <c r="O581" s="299">
        <f t="shared" si="419"/>
        <v>-9.25069380203003E-3</v>
      </c>
      <c r="Q581" s="124">
        <v>10.85</v>
      </c>
    </row>
    <row r="582" spans="3:17" ht="18" hidden="1">
      <c r="C582" s="312"/>
      <c r="D582" s="101">
        <v>10.0015</v>
      </c>
      <c r="E582" s="101">
        <v>1.0249999999999999</v>
      </c>
      <c r="H582" s="101">
        <v>18.600000000000001</v>
      </c>
      <c r="I582" s="101">
        <v>75.2</v>
      </c>
      <c r="J582" s="120">
        <f t="shared" si="404"/>
        <v>5.0007999999999999</v>
      </c>
      <c r="K582" s="118">
        <f t="shared" si="405"/>
        <v>0.7</v>
      </c>
      <c r="L582" s="101">
        <v>0.98099999999999998</v>
      </c>
      <c r="M582" s="102">
        <f t="shared" si="403"/>
        <v>10.81</v>
      </c>
      <c r="N582" s="290"/>
      <c r="O582" s="299"/>
      <c r="Q582" s="124">
        <v>10.85</v>
      </c>
    </row>
    <row r="583" spans="3:17" ht="18" hidden="1">
      <c r="C583" s="311" t="s">
        <v>1292</v>
      </c>
      <c r="D583" s="101">
        <v>10.0015</v>
      </c>
      <c r="E583" s="101">
        <v>1.0249999999999999</v>
      </c>
      <c r="H583" s="101">
        <v>21.3</v>
      </c>
      <c r="I583" s="101">
        <v>80.2</v>
      </c>
      <c r="J583" s="120">
        <f t="shared" si="404"/>
        <v>5.0007999999999999</v>
      </c>
      <c r="K583" s="118">
        <f t="shared" si="405"/>
        <v>0.9</v>
      </c>
      <c r="L583" s="101">
        <v>0.97299999999999998</v>
      </c>
      <c r="M583" s="102">
        <f t="shared" si="403"/>
        <v>9.3629999999999995</v>
      </c>
      <c r="N583" s="290">
        <f t="shared" ref="N583:N587" si="420">(M584+M583)/2</f>
        <v>9.35</v>
      </c>
      <c r="O583" s="299">
        <f t="shared" ref="O583:O587" si="421">(M584-M583)*100/N583</f>
        <v>-0.27807486631015799</v>
      </c>
      <c r="Q583" s="124">
        <v>9.34</v>
      </c>
    </row>
    <row r="584" spans="3:17" ht="18" hidden="1">
      <c r="C584" s="312"/>
      <c r="D584" s="101">
        <v>10.005800000000001</v>
      </c>
      <c r="E584" s="101">
        <v>1.0249999999999999</v>
      </c>
      <c r="H584" s="101">
        <v>21.35</v>
      </c>
      <c r="I584" s="101">
        <v>80.2</v>
      </c>
      <c r="J584" s="120">
        <f t="shared" si="404"/>
        <v>5.0029000000000003</v>
      </c>
      <c r="K584" s="118">
        <f t="shared" si="405"/>
        <v>0.9</v>
      </c>
      <c r="L584" s="101">
        <v>0.97299999999999998</v>
      </c>
      <c r="M584" s="102">
        <f t="shared" si="403"/>
        <v>9.3369999999999997</v>
      </c>
      <c r="N584" s="290"/>
      <c r="O584" s="299"/>
      <c r="Q584" s="124">
        <v>9.3800000000000008</v>
      </c>
    </row>
    <row r="585" spans="3:17" ht="18" hidden="1">
      <c r="C585" s="311" t="s">
        <v>1293</v>
      </c>
      <c r="D585" s="101">
        <v>10.0055</v>
      </c>
      <c r="E585" s="101">
        <v>1.0249999999999999</v>
      </c>
      <c r="H585" s="101">
        <v>15.35</v>
      </c>
      <c r="I585" s="101">
        <v>75.599999999999994</v>
      </c>
      <c r="J585" s="120">
        <f t="shared" si="404"/>
        <v>5.0027999999999997</v>
      </c>
      <c r="K585" s="118">
        <f t="shared" si="405"/>
        <v>0.6</v>
      </c>
      <c r="L585" s="101">
        <v>0.98399999999999999</v>
      </c>
      <c r="M585" s="102">
        <f t="shared" si="403"/>
        <v>13.134</v>
      </c>
      <c r="N585" s="290">
        <f t="shared" si="420"/>
        <v>13.14</v>
      </c>
      <c r="O585" s="299">
        <f t="shared" si="421"/>
        <v>1.5220700152198599E-2</v>
      </c>
      <c r="Q585" s="124">
        <v>13.12</v>
      </c>
    </row>
    <row r="586" spans="3:17" ht="18" hidden="1">
      <c r="C586" s="312"/>
      <c r="D586" s="101">
        <v>10.004200000000001</v>
      </c>
      <c r="E586" s="101">
        <v>1.0249999999999999</v>
      </c>
      <c r="H586" s="101">
        <v>15.35</v>
      </c>
      <c r="I586" s="101">
        <v>75.599999999999994</v>
      </c>
      <c r="J586" s="101">
        <f t="shared" si="404"/>
        <v>5.0021000000000004</v>
      </c>
      <c r="K586" s="118">
        <f t="shared" si="405"/>
        <v>0.6</v>
      </c>
      <c r="L586" s="101">
        <v>0.98399999999999999</v>
      </c>
      <c r="M586" s="102">
        <f t="shared" si="403"/>
        <v>13.135999999999999</v>
      </c>
      <c r="N586" s="290"/>
      <c r="O586" s="299"/>
      <c r="Q586" s="124">
        <v>13.12</v>
      </c>
    </row>
    <row r="587" spans="3:17" ht="18" hidden="1">
      <c r="C587" s="311" t="s">
        <v>1294</v>
      </c>
      <c r="D587" s="101">
        <v>10.0054</v>
      </c>
      <c r="E587" s="101">
        <v>1.0249999999999999</v>
      </c>
      <c r="H587" s="101">
        <v>21.2</v>
      </c>
      <c r="I587" s="101">
        <v>76.3</v>
      </c>
      <c r="J587" s="120">
        <f t="shared" si="404"/>
        <v>5.0026999999999999</v>
      </c>
      <c r="K587" s="118">
        <f t="shared" si="405"/>
        <v>0.8</v>
      </c>
      <c r="L587" s="101">
        <v>0.97799999999999998</v>
      </c>
      <c r="M587" s="102">
        <f t="shared" si="403"/>
        <v>9.452</v>
      </c>
      <c r="N587" s="290">
        <f t="shared" si="420"/>
        <v>9.4600000000000009</v>
      </c>
      <c r="O587" s="299">
        <f t="shared" si="421"/>
        <v>0.24312896405919299</v>
      </c>
      <c r="Q587" s="124">
        <v>9.5</v>
      </c>
    </row>
    <row r="588" spans="3:17" ht="18" hidden="1">
      <c r="C588" s="312"/>
      <c r="D588" s="101">
        <v>10.004799999999999</v>
      </c>
      <c r="E588" s="101">
        <v>1.0249999999999999</v>
      </c>
      <c r="H588" s="101">
        <v>21.15</v>
      </c>
      <c r="I588" s="101">
        <v>76.3</v>
      </c>
      <c r="J588" s="101">
        <f t="shared" si="404"/>
        <v>5.0023999999999997</v>
      </c>
      <c r="K588" s="118">
        <f t="shared" si="405"/>
        <v>0.8</v>
      </c>
      <c r="L588" s="101">
        <v>0.97799999999999998</v>
      </c>
      <c r="M588" s="102">
        <f t="shared" si="403"/>
        <v>9.4749999999999996</v>
      </c>
      <c r="N588" s="290"/>
      <c r="O588" s="299"/>
      <c r="Q588" s="124">
        <v>9.5</v>
      </c>
    </row>
    <row r="589" spans="3:17" ht="18" hidden="1">
      <c r="C589" s="311" t="s">
        <v>1295</v>
      </c>
      <c r="D589" s="101">
        <v>10.0085</v>
      </c>
      <c r="E589" s="101">
        <v>1.0249999999999999</v>
      </c>
      <c r="H589" s="101">
        <v>15.25</v>
      </c>
      <c r="I589" s="101">
        <v>77.599999999999994</v>
      </c>
      <c r="J589" s="120">
        <f t="shared" si="404"/>
        <v>5.0042999999999997</v>
      </c>
      <c r="K589" s="118">
        <f t="shared" si="405"/>
        <v>0.6</v>
      </c>
      <c r="L589" s="101">
        <v>0.98399999999999999</v>
      </c>
      <c r="M589" s="102">
        <f t="shared" si="403"/>
        <v>13.215999999999999</v>
      </c>
      <c r="N589" s="290">
        <f t="shared" ref="N589:N593" si="422">(M590+M589)/2</f>
        <v>13.17</v>
      </c>
      <c r="O589" s="299">
        <f t="shared" ref="O589:O593" si="423">(M590-M589)*100/N589</f>
        <v>-0.63022019741837698</v>
      </c>
      <c r="Q589" s="124">
        <v>13.16</v>
      </c>
    </row>
    <row r="590" spans="3:17" ht="18" hidden="1">
      <c r="C590" s="312"/>
      <c r="D590" s="101">
        <v>10.006600000000001</v>
      </c>
      <c r="E590" s="101">
        <v>1.0249999999999999</v>
      </c>
      <c r="H590" s="101">
        <v>15.35</v>
      </c>
      <c r="I590" s="101">
        <v>77.599999999999994</v>
      </c>
      <c r="J590" s="120">
        <f t="shared" si="404"/>
        <v>5.0033000000000003</v>
      </c>
      <c r="K590" s="118">
        <f t="shared" si="405"/>
        <v>0.6</v>
      </c>
      <c r="L590" s="101">
        <v>0.98399999999999999</v>
      </c>
      <c r="M590" s="102">
        <f t="shared" si="403"/>
        <v>13.132999999999999</v>
      </c>
      <c r="N590" s="290"/>
      <c r="O590" s="299"/>
      <c r="Q590" s="124">
        <v>13.16</v>
      </c>
    </row>
    <row r="591" spans="3:17" ht="18" hidden="1">
      <c r="C591" s="311" t="s">
        <v>1296</v>
      </c>
      <c r="D591" s="101">
        <v>10.0023</v>
      </c>
      <c r="E591" s="101">
        <v>1.0249999999999999</v>
      </c>
      <c r="H591" s="101">
        <v>14.75</v>
      </c>
      <c r="I591" s="101">
        <v>85.4</v>
      </c>
      <c r="J591" s="120">
        <f t="shared" si="404"/>
        <v>5.0011999999999999</v>
      </c>
      <c r="K591" s="118">
        <f t="shared" si="405"/>
        <v>0.6</v>
      </c>
      <c r="L591" s="101">
        <v>0.98399999999999999</v>
      </c>
      <c r="M591" s="103">
        <f t="shared" si="403"/>
        <v>13.67</v>
      </c>
      <c r="N591" s="290">
        <f t="shared" si="422"/>
        <v>13.69</v>
      </c>
      <c r="O591" s="299">
        <f t="shared" si="423"/>
        <v>0.292184075967867</v>
      </c>
      <c r="Q591" s="124">
        <v>13.68</v>
      </c>
    </row>
    <row r="592" spans="3:17" ht="18" hidden="1">
      <c r="C592" s="312"/>
      <c r="D592" s="101">
        <v>10.006600000000001</v>
      </c>
      <c r="E592" s="101">
        <v>1.0249999999999999</v>
      </c>
      <c r="H592" s="101">
        <v>14.7</v>
      </c>
      <c r="I592" s="101">
        <v>85.4</v>
      </c>
      <c r="J592" s="120">
        <f t="shared" si="404"/>
        <v>5.0033000000000003</v>
      </c>
      <c r="K592" s="118">
        <f t="shared" si="405"/>
        <v>0.6</v>
      </c>
      <c r="L592" s="101">
        <v>0.98399999999999999</v>
      </c>
      <c r="M592" s="103">
        <f t="shared" si="403"/>
        <v>13.71</v>
      </c>
      <c r="N592" s="290"/>
      <c r="O592" s="299"/>
      <c r="Q592" s="124">
        <v>13.68</v>
      </c>
    </row>
    <row r="593" spans="3:17" ht="18" hidden="1">
      <c r="C593" s="311" t="s">
        <v>1297</v>
      </c>
      <c r="D593" s="101">
        <v>10.0015</v>
      </c>
      <c r="E593" s="101">
        <v>1.0249999999999999</v>
      </c>
      <c r="H593" s="101">
        <v>22.35</v>
      </c>
      <c r="I593" s="125">
        <v>82.1</v>
      </c>
      <c r="J593" s="120">
        <f t="shared" si="404"/>
        <v>5.0007999999999999</v>
      </c>
      <c r="K593" s="118">
        <f t="shared" si="405"/>
        <v>0.9</v>
      </c>
      <c r="L593" s="101">
        <v>0.97299999999999998</v>
      </c>
      <c r="M593" s="102">
        <f t="shared" si="403"/>
        <v>8.923</v>
      </c>
      <c r="N593" s="290">
        <f t="shared" si="422"/>
        <v>8.94</v>
      </c>
      <c r="O593" s="299">
        <f t="shared" si="423"/>
        <v>0.41387024608501999</v>
      </c>
      <c r="Q593" s="124">
        <v>8.9499999999999993</v>
      </c>
    </row>
    <row r="594" spans="3:17" ht="18" hidden="1">
      <c r="C594" s="312"/>
      <c r="D594" s="101">
        <v>10.005800000000001</v>
      </c>
      <c r="E594" s="101">
        <v>1.0249999999999999</v>
      </c>
      <c r="H594" s="101">
        <v>22.25</v>
      </c>
      <c r="I594" s="125">
        <v>82.1</v>
      </c>
      <c r="J594" s="101">
        <f t="shared" si="404"/>
        <v>5.0029000000000003</v>
      </c>
      <c r="K594" s="118">
        <f t="shared" si="405"/>
        <v>0.9</v>
      </c>
      <c r="L594" s="101">
        <v>0.97299999999999998</v>
      </c>
      <c r="M594" s="102">
        <f t="shared" si="403"/>
        <v>8.9600000000000009</v>
      </c>
      <c r="N594" s="290"/>
      <c r="O594" s="299"/>
      <c r="Q594" s="124">
        <v>8.9499999999999993</v>
      </c>
    </row>
    <row r="595" spans="3:17" ht="18" hidden="1">
      <c r="C595" s="311" t="s">
        <v>1298</v>
      </c>
      <c r="D595" s="101">
        <v>10.003299999999999</v>
      </c>
      <c r="E595" s="101">
        <v>1.0249999999999999</v>
      </c>
      <c r="H595" s="101">
        <v>15.25</v>
      </c>
      <c r="I595" s="101">
        <v>58.3</v>
      </c>
      <c r="J595" s="120">
        <f t="shared" si="404"/>
        <v>5.0016999999999996</v>
      </c>
      <c r="K595" s="118">
        <f t="shared" si="405"/>
        <v>0.4</v>
      </c>
      <c r="L595" s="101">
        <v>0.98899999999999999</v>
      </c>
      <c r="M595" s="103">
        <f t="shared" si="403"/>
        <v>13.29</v>
      </c>
      <c r="N595" s="290">
        <f t="shared" ref="N595:N599" si="424">(M596+M595)/2</f>
        <v>13.22</v>
      </c>
      <c r="O595" s="299">
        <f t="shared" ref="O595:O599" si="425">(M596-M595)*100/N595</f>
        <v>-1.05900151285929</v>
      </c>
      <c r="Q595" s="124">
        <v>13.16</v>
      </c>
    </row>
    <row r="596" spans="3:17" ht="18" hidden="1">
      <c r="C596" s="312"/>
      <c r="D596" s="101">
        <v>10.008599999999999</v>
      </c>
      <c r="E596" s="101">
        <v>1.0249999999999999</v>
      </c>
      <c r="H596" s="101">
        <v>15.4</v>
      </c>
      <c r="I596" s="101">
        <v>58.3</v>
      </c>
      <c r="J596" s="101">
        <f t="shared" si="404"/>
        <v>5.0042999999999997</v>
      </c>
      <c r="K596" s="118">
        <f t="shared" si="405"/>
        <v>0.4</v>
      </c>
      <c r="L596" s="101">
        <v>0.98899999999999999</v>
      </c>
      <c r="M596" s="103">
        <f t="shared" si="403"/>
        <v>13.15</v>
      </c>
      <c r="N596" s="290"/>
      <c r="O596" s="299"/>
      <c r="Q596" s="124">
        <v>13.16</v>
      </c>
    </row>
    <row r="597" spans="3:17" hidden="1">
      <c r="C597" s="311" t="s">
        <v>1299</v>
      </c>
      <c r="D597" s="101">
        <v>10.0025</v>
      </c>
      <c r="E597" s="101">
        <v>1.0249999999999999</v>
      </c>
      <c r="H597" s="101">
        <v>28.8</v>
      </c>
      <c r="I597" s="101">
        <v>79.3</v>
      </c>
      <c r="J597" s="120">
        <f t="shared" si="404"/>
        <v>5.0012999999999996</v>
      </c>
      <c r="K597" s="118">
        <f t="shared" si="405"/>
        <v>1.1000000000000001</v>
      </c>
      <c r="L597" s="101">
        <v>0.97</v>
      </c>
      <c r="M597" s="102">
        <f t="shared" si="403"/>
        <v>6.9029999999999996</v>
      </c>
      <c r="N597" s="290">
        <f t="shared" si="424"/>
        <v>6.91</v>
      </c>
      <c r="O597" s="299">
        <f t="shared" si="425"/>
        <v>0.31837916063676203</v>
      </c>
      <c r="Q597" s="325">
        <v>6.93</v>
      </c>
    </row>
    <row r="598" spans="3:17" hidden="1">
      <c r="C598" s="312"/>
      <c r="D598" s="101">
        <v>10.0047</v>
      </c>
      <c r="E598" s="101">
        <v>1.0249999999999999</v>
      </c>
      <c r="H598" s="101">
        <v>28.7</v>
      </c>
      <c r="I598" s="101">
        <v>79.3</v>
      </c>
      <c r="J598" s="120">
        <f t="shared" si="404"/>
        <v>5.0023999999999997</v>
      </c>
      <c r="K598" s="118">
        <f t="shared" si="405"/>
        <v>1.1000000000000001</v>
      </c>
      <c r="L598" s="101">
        <v>0.97</v>
      </c>
      <c r="M598" s="102">
        <f t="shared" si="403"/>
        <v>6.9249999999999998</v>
      </c>
      <c r="N598" s="290"/>
      <c r="O598" s="299"/>
      <c r="Q598" s="326"/>
    </row>
    <row r="599" spans="3:17" hidden="1">
      <c r="C599" s="311" t="s">
        <v>1300</v>
      </c>
      <c r="D599" s="101">
        <v>10.0025</v>
      </c>
      <c r="E599" s="101">
        <v>1.0249999999999999</v>
      </c>
      <c r="H599" s="101">
        <v>20.3</v>
      </c>
      <c r="I599" s="101">
        <v>83.9</v>
      </c>
      <c r="J599" s="120">
        <f t="shared" si="404"/>
        <v>5.0012999999999996</v>
      </c>
      <c r="K599" s="118">
        <f t="shared" si="405"/>
        <v>0.9</v>
      </c>
      <c r="L599" s="101">
        <v>0.97299999999999998</v>
      </c>
      <c r="M599" s="102">
        <f t="shared" si="403"/>
        <v>9.8230000000000004</v>
      </c>
      <c r="N599" s="290">
        <f t="shared" si="424"/>
        <v>9.8000000000000007</v>
      </c>
      <c r="O599" s="299">
        <f t="shared" si="425"/>
        <v>-0.530612244897955</v>
      </c>
      <c r="Q599" s="327">
        <v>9.8699999999999992</v>
      </c>
    </row>
    <row r="600" spans="3:17" hidden="1">
      <c r="C600" s="312"/>
      <c r="D600" s="101">
        <v>10.007099999999999</v>
      </c>
      <c r="E600" s="101">
        <v>1.0249999999999999</v>
      </c>
      <c r="H600" s="101">
        <v>20.399999999999999</v>
      </c>
      <c r="I600" s="101">
        <v>83.9</v>
      </c>
      <c r="J600" s="120">
        <f t="shared" si="404"/>
        <v>5.0035999999999996</v>
      </c>
      <c r="K600" s="118">
        <f t="shared" si="405"/>
        <v>0.9</v>
      </c>
      <c r="L600" s="101">
        <v>0.97299999999999998</v>
      </c>
      <c r="M600" s="102">
        <f t="shared" si="403"/>
        <v>9.7710000000000008</v>
      </c>
      <c r="N600" s="290"/>
      <c r="O600" s="299"/>
      <c r="Q600" s="328"/>
    </row>
    <row r="601" spans="3:17" hidden="1">
      <c r="C601" s="311" t="s">
        <v>1301</v>
      </c>
      <c r="D601" s="101">
        <v>10.0036</v>
      </c>
      <c r="E601" s="101">
        <v>1.0249999999999999</v>
      </c>
      <c r="H601" s="101">
        <v>15.7</v>
      </c>
      <c r="I601" s="125">
        <v>82.8</v>
      </c>
      <c r="J601" s="120">
        <f t="shared" si="404"/>
        <v>5.0018000000000002</v>
      </c>
      <c r="K601" s="118">
        <f t="shared" si="405"/>
        <v>0.7</v>
      </c>
      <c r="L601" s="101">
        <v>0.98099999999999998</v>
      </c>
      <c r="M601" s="103">
        <f t="shared" si="403"/>
        <v>12.8</v>
      </c>
      <c r="N601" s="290">
        <f t="shared" ref="N601:N605" si="426">(M602+M601)/2</f>
        <v>12.78</v>
      </c>
      <c r="O601" s="299">
        <f t="shared" ref="O601:O605" si="427">(M602-M601)*100/N601</f>
        <v>-0.31298904538341898</v>
      </c>
      <c r="Q601" s="327">
        <v>12.92</v>
      </c>
    </row>
    <row r="602" spans="3:17" hidden="1">
      <c r="C602" s="312"/>
      <c r="D602" s="101">
        <v>10.008100000000001</v>
      </c>
      <c r="E602" s="101">
        <v>1.0249999999999999</v>
      </c>
      <c r="H602" s="101">
        <v>15.75</v>
      </c>
      <c r="I602" s="101">
        <v>82.8</v>
      </c>
      <c r="J602" s="120">
        <f t="shared" si="404"/>
        <v>5.0041000000000002</v>
      </c>
      <c r="K602" s="118">
        <f t="shared" si="405"/>
        <v>0.7</v>
      </c>
      <c r="L602" s="101">
        <v>0.98099999999999998</v>
      </c>
      <c r="M602" s="103">
        <f t="shared" si="403"/>
        <v>12.76</v>
      </c>
      <c r="N602" s="290"/>
      <c r="O602" s="299"/>
      <c r="Q602" s="328"/>
    </row>
    <row r="603" spans="3:17" hidden="1">
      <c r="C603" s="311" t="s">
        <v>1302</v>
      </c>
      <c r="D603" s="101">
        <v>10.0023</v>
      </c>
      <c r="E603" s="101">
        <v>1.0249999999999999</v>
      </c>
      <c r="H603" s="101">
        <v>22.05</v>
      </c>
      <c r="I603" s="101">
        <v>78</v>
      </c>
      <c r="J603" s="120">
        <f t="shared" si="404"/>
        <v>5.0011999999999999</v>
      </c>
      <c r="K603" s="118">
        <f t="shared" si="405"/>
        <v>0.9</v>
      </c>
      <c r="L603" s="101">
        <v>0.97299999999999998</v>
      </c>
      <c r="M603" s="102">
        <f t="shared" si="403"/>
        <v>9.0440000000000005</v>
      </c>
      <c r="N603" s="290">
        <f t="shared" si="426"/>
        <v>9.0399999999999991</v>
      </c>
      <c r="O603" s="299">
        <f t="shared" si="427"/>
        <v>1.10619469026487E-2</v>
      </c>
      <c r="Q603" s="327">
        <v>9.65</v>
      </c>
    </row>
    <row r="604" spans="3:17" hidden="1">
      <c r="C604" s="312"/>
      <c r="D604" s="101">
        <v>10.001200000000001</v>
      </c>
      <c r="E604" s="101">
        <v>1.0249999999999999</v>
      </c>
      <c r="H604" s="101">
        <v>22.05</v>
      </c>
      <c r="I604" s="101">
        <v>78</v>
      </c>
      <c r="J604" s="120">
        <f t="shared" si="404"/>
        <v>5.0006000000000004</v>
      </c>
      <c r="K604" s="118">
        <f t="shared" si="405"/>
        <v>0.9</v>
      </c>
      <c r="L604" s="101">
        <v>0.97299999999999998</v>
      </c>
      <c r="M604" s="102">
        <f t="shared" si="403"/>
        <v>9.0449999999999999</v>
      </c>
      <c r="N604" s="290"/>
      <c r="O604" s="299"/>
      <c r="Q604" s="328"/>
    </row>
    <row r="605" spans="3:17" hidden="1">
      <c r="C605" s="311" t="s">
        <v>1303</v>
      </c>
      <c r="D605" s="101">
        <v>10.006500000000001</v>
      </c>
      <c r="E605" s="101">
        <v>1.0249999999999999</v>
      </c>
      <c r="H605" s="101">
        <v>15.85</v>
      </c>
      <c r="I605" s="101">
        <v>82.3</v>
      </c>
      <c r="J605" s="120">
        <f t="shared" si="404"/>
        <v>5.0033000000000003</v>
      </c>
      <c r="K605" s="118">
        <f t="shared" si="405"/>
        <v>0.7</v>
      </c>
      <c r="L605" s="101">
        <v>0.98099999999999998</v>
      </c>
      <c r="M605" s="103">
        <f t="shared" si="403"/>
        <v>12.68</v>
      </c>
      <c r="N605" s="290">
        <f t="shared" si="426"/>
        <v>12.64</v>
      </c>
      <c r="O605" s="299">
        <f t="shared" si="427"/>
        <v>-0.632911392405064</v>
      </c>
      <c r="Q605" s="327">
        <v>12.82</v>
      </c>
    </row>
    <row r="606" spans="3:17" hidden="1">
      <c r="C606" s="312"/>
      <c r="D606" s="101">
        <v>10.0085</v>
      </c>
      <c r="E606" s="101">
        <v>1.0249999999999999</v>
      </c>
      <c r="H606" s="101">
        <v>15.95</v>
      </c>
      <c r="I606" s="101">
        <v>82.3</v>
      </c>
      <c r="J606" s="120">
        <f t="shared" si="404"/>
        <v>5.0042999999999997</v>
      </c>
      <c r="K606" s="118">
        <f t="shared" si="405"/>
        <v>0.7</v>
      </c>
      <c r="L606" s="101">
        <v>0.98099999999999998</v>
      </c>
      <c r="M606" s="103">
        <f t="shared" si="403"/>
        <v>12.6</v>
      </c>
      <c r="N606" s="290"/>
      <c r="O606" s="299"/>
      <c r="Q606" s="328"/>
    </row>
    <row r="607" spans="3:17" hidden="1">
      <c r="C607" s="311" t="s">
        <v>1304</v>
      </c>
      <c r="D607" s="101">
        <v>10.001099999999999</v>
      </c>
      <c r="E607" s="101">
        <v>1.0249999999999999</v>
      </c>
      <c r="H607" s="101">
        <v>19</v>
      </c>
      <c r="I607" s="125">
        <v>83.8</v>
      </c>
      <c r="J607" s="120">
        <f t="shared" si="404"/>
        <v>5.0006000000000004</v>
      </c>
      <c r="K607" s="118">
        <f t="shared" si="405"/>
        <v>0.8</v>
      </c>
      <c r="L607" s="101">
        <v>0.97799999999999998</v>
      </c>
      <c r="M607" s="103">
        <f t="shared" si="403"/>
        <v>10.55</v>
      </c>
      <c r="N607" s="290">
        <f t="shared" ref="N607:N611" si="428">(M608+M607)/2</f>
        <v>10.56</v>
      </c>
      <c r="O607" s="299">
        <f t="shared" ref="O607:O611" si="429">(M608-M607)*100/N607</f>
        <v>0.18939393939393501</v>
      </c>
      <c r="Q607" s="327">
        <v>10.45</v>
      </c>
    </row>
    <row r="608" spans="3:17" hidden="1">
      <c r="C608" s="312"/>
      <c r="D608" s="101">
        <v>10.0069</v>
      </c>
      <c r="E608" s="101">
        <v>1.0249999999999999</v>
      </c>
      <c r="H608" s="101">
        <v>18.95</v>
      </c>
      <c r="I608" s="125">
        <v>83.8</v>
      </c>
      <c r="J608" s="101">
        <f t="shared" si="404"/>
        <v>5.00345</v>
      </c>
      <c r="K608" s="118">
        <f t="shared" si="405"/>
        <v>0.8</v>
      </c>
      <c r="L608" s="101">
        <v>0.97799999999999998</v>
      </c>
      <c r="M608" s="103">
        <f t="shared" si="403"/>
        <v>10.57</v>
      </c>
      <c r="N608" s="290"/>
      <c r="O608" s="299"/>
      <c r="Q608" s="328"/>
    </row>
    <row r="609" spans="3:17" hidden="1">
      <c r="C609" s="311" t="s">
        <v>1305</v>
      </c>
      <c r="D609" s="101">
        <v>10.008800000000001</v>
      </c>
      <c r="E609" s="101">
        <v>1.0249999999999999</v>
      </c>
      <c r="H609" s="101">
        <v>20.8</v>
      </c>
      <c r="I609" s="101">
        <v>79.900000000000006</v>
      </c>
      <c r="J609" s="120">
        <f t="shared" si="404"/>
        <v>5.0044000000000004</v>
      </c>
      <c r="K609" s="118">
        <f t="shared" si="405"/>
        <v>0.8</v>
      </c>
      <c r="L609" s="101">
        <v>0.97799999999999998</v>
      </c>
      <c r="M609" s="102">
        <f t="shared" si="403"/>
        <v>9.6300000000000008</v>
      </c>
      <c r="N609" s="290">
        <f t="shared" si="428"/>
        <v>9.6199999999999992</v>
      </c>
      <c r="O609" s="299">
        <f t="shared" si="429"/>
        <v>-0.187110187110194</v>
      </c>
      <c r="Q609" s="327">
        <v>9.86</v>
      </c>
    </row>
    <row r="610" spans="3:17" hidden="1">
      <c r="C610" s="312"/>
      <c r="D610" s="101">
        <v>10.0045</v>
      </c>
      <c r="E610" s="101">
        <v>1.0249999999999999</v>
      </c>
      <c r="H610" s="101">
        <v>20.85</v>
      </c>
      <c r="I610" s="101">
        <v>79.900000000000006</v>
      </c>
      <c r="J610" s="101">
        <f t="shared" si="404"/>
        <v>5.0022500000000001</v>
      </c>
      <c r="K610" s="118">
        <f t="shared" si="405"/>
        <v>0.8</v>
      </c>
      <c r="L610" s="101">
        <v>0.97799999999999998</v>
      </c>
      <c r="M610" s="102">
        <f t="shared" si="403"/>
        <v>9.6120000000000001</v>
      </c>
      <c r="N610" s="290"/>
      <c r="O610" s="299"/>
      <c r="Q610" s="328"/>
    </row>
    <row r="611" spans="3:17" hidden="1">
      <c r="C611" s="311" t="s">
        <v>1307</v>
      </c>
      <c r="D611" s="101">
        <v>10.0025</v>
      </c>
      <c r="E611" s="101">
        <v>1.0249999999999999</v>
      </c>
      <c r="H611" s="101">
        <v>12.05</v>
      </c>
      <c r="I611" s="101">
        <v>68.2</v>
      </c>
      <c r="J611" s="120">
        <f t="shared" si="404"/>
        <v>5.0012999999999996</v>
      </c>
      <c r="K611" s="118">
        <f t="shared" si="405"/>
        <v>0.4</v>
      </c>
      <c r="L611" s="101">
        <v>0.98899999999999999</v>
      </c>
      <c r="M611" s="103">
        <f t="shared" si="403"/>
        <v>16.82</v>
      </c>
      <c r="N611" s="290">
        <f t="shared" si="428"/>
        <v>16.86</v>
      </c>
      <c r="O611" s="299">
        <f t="shared" si="429"/>
        <v>0.41518386714116401</v>
      </c>
      <c r="Q611" s="325">
        <v>16.86</v>
      </c>
    </row>
    <row r="612" spans="3:17" hidden="1">
      <c r="C612" s="312"/>
      <c r="D612" s="101">
        <v>10.001200000000001</v>
      </c>
      <c r="E612" s="101">
        <v>1.0249999999999999</v>
      </c>
      <c r="H612" s="101">
        <v>12</v>
      </c>
      <c r="I612" s="101">
        <v>68.2</v>
      </c>
      <c r="J612" s="120">
        <f t="shared" si="404"/>
        <v>5.0006000000000004</v>
      </c>
      <c r="K612" s="118">
        <f t="shared" si="405"/>
        <v>0.4</v>
      </c>
      <c r="L612" s="101">
        <v>0.98899999999999999</v>
      </c>
      <c r="M612" s="103">
        <f t="shared" si="403"/>
        <v>16.89</v>
      </c>
      <c r="N612" s="290"/>
      <c r="O612" s="299"/>
      <c r="Q612" s="326"/>
    </row>
    <row r="613" spans="3:17" hidden="1">
      <c r="C613" s="311" t="s">
        <v>1308</v>
      </c>
      <c r="D613" s="101">
        <v>20.0032</v>
      </c>
      <c r="E613" s="101">
        <v>1.0249999999999999</v>
      </c>
      <c r="H613" s="101">
        <v>17.3</v>
      </c>
      <c r="I613" s="125">
        <v>88.1</v>
      </c>
      <c r="J613" s="120">
        <f t="shared" si="404"/>
        <v>10.0016</v>
      </c>
      <c r="K613" s="118">
        <f t="shared" si="405"/>
        <v>1.5</v>
      </c>
      <c r="L613" s="101">
        <v>0.95899999999999996</v>
      </c>
      <c r="M613" s="102">
        <f t="shared" si="403"/>
        <v>5.681</v>
      </c>
      <c r="N613" s="290">
        <f t="shared" ref="N613:N617" si="430">(M614+M613)/2</f>
        <v>5.69</v>
      </c>
      <c r="O613" s="299">
        <f t="shared" ref="O613:O617" si="431">(M614-M613)*100/N613</f>
        <v>0.29876977152900402</v>
      </c>
      <c r="Q613" s="101">
        <v>5.67</v>
      </c>
    </row>
    <row r="614" spans="3:17" ht="18.95" hidden="1" customHeight="1">
      <c r="C614" s="312"/>
      <c r="D614" s="101">
        <v>20.001799999999999</v>
      </c>
      <c r="E614" s="101">
        <v>1.0249999999999999</v>
      </c>
      <c r="H614" s="101">
        <v>17.25</v>
      </c>
      <c r="I614" s="125">
        <v>88.1</v>
      </c>
      <c r="J614" s="101">
        <f t="shared" si="404"/>
        <v>10.0009</v>
      </c>
      <c r="K614" s="118">
        <f t="shared" si="405"/>
        <v>1.5</v>
      </c>
      <c r="L614" s="101">
        <v>0.95899999999999996</v>
      </c>
      <c r="M614" s="102">
        <f t="shared" si="403"/>
        <v>5.6980000000000004</v>
      </c>
      <c r="N614" s="290"/>
      <c r="O614" s="299"/>
    </row>
    <row r="615" spans="3:17" ht="24" hidden="1" customHeight="1">
      <c r="C615" s="311" t="s">
        <v>1306</v>
      </c>
      <c r="D615" s="101">
        <v>80.006500000000003</v>
      </c>
      <c r="E615" s="101">
        <v>1.0249999999999999</v>
      </c>
      <c r="H615" s="101">
        <v>19.55</v>
      </c>
      <c r="I615" s="101">
        <v>92.9</v>
      </c>
      <c r="J615" s="120">
        <f t="shared" si="404"/>
        <v>40.003300000000003</v>
      </c>
      <c r="K615" s="118">
        <f t="shared" si="405"/>
        <v>7.3</v>
      </c>
      <c r="L615" s="101">
        <v>0.85399999999999998</v>
      </c>
      <c r="M615" s="102">
        <f t="shared" si="403"/>
        <v>1.119</v>
      </c>
      <c r="N615" s="290">
        <f t="shared" si="430"/>
        <v>1.1299999999999999</v>
      </c>
      <c r="O615" s="318">
        <f t="shared" si="431"/>
        <v>1.593</v>
      </c>
      <c r="Q615" s="101">
        <v>1.17</v>
      </c>
    </row>
    <row r="616" spans="3:17" hidden="1">
      <c r="C616" s="312"/>
      <c r="D616" s="101">
        <v>80.005200000000002</v>
      </c>
      <c r="E616" s="101">
        <v>1.0249999999999999</v>
      </c>
      <c r="H616" s="101">
        <v>19.5</v>
      </c>
      <c r="I616" s="101">
        <v>92.9</v>
      </c>
      <c r="J616" s="120">
        <f t="shared" si="404"/>
        <v>40.002600000000001</v>
      </c>
      <c r="K616" s="118">
        <f t="shared" si="405"/>
        <v>7.2</v>
      </c>
      <c r="L616" s="101">
        <v>0.86499999999999999</v>
      </c>
      <c r="M616" s="102">
        <f t="shared" si="403"/>
        <v>1.137</v>
      </c>
      <c r="N616" s="290"/>
      <c r="O616" s="318"/>
    </row>
    <row r="617" spans="3:17" hidden="1">
      <c r="C617" s="311" t="s">
        <v>1309</v>
      </c>
      <c r="D617" s="101">
        <v>10.002000000000001</v>
      </c>
      <c r="E617" s="101">
        <v>1.0249999999999999</v>
      </c>
      <c r="H617" s="101">
        <v>13.7</v>
      </c>
      <c r="I617" s="101">
        <v>70.900000000000006</v>
      </c>
      <c r="J617" s="120">
        <f t="shared" si="404"/>
        <v>5.0010000000000003</v>
      </c>
      <c r="K617" s="118">
        <f t="shared" si="405"/>
        <v>0.5</v>
      </c>
      <c r="L617" s="101">
        <v>0.98699999999999999</v>
      </c>
      <c r="M617" s="102">
        <f t="shared" si="403"/>
        <v>14.766</v>
      </c>
      <c r="N617" s="290">
        <f t="shared" si="430"/>
        <v>14.79</v>
      </c>
      <c r="O617" s="318">
        <f t="shared" si="431"/>
        <v>0.372</v>
      </c>
      <c r="Q617" s="327">
        <v>14.83</v>
      </c>
    </row>
    <row r="618" spans="3:17" hidden="1">
      <c r="C618" s="312"/>
      <c r="D618" s="101">
        <v>10.0014</v>
      </c>
      <c r="E618" s="101">
        <v>1.0249999999999999</v>
      </c>
      <c r="H618" s="101">
        <v>13.65</v>
      </c>
      <c r="I618" s="101">
        <v>70.900000000000006</v>
      </c>
      <c r="J618" s="120">
        <f t="shared" si="404"/>
        <v>5.0007000000000001</v>
      </c>
      <c r="K618" s="118">
        <f t="shared" si="405"/>
        <v>0.5</v>
      </c>
      <c r="L618" s="101">
        <v>0.98699999999999999</v>
      </c>
      <c r="M618" s="102">
        <f t="shared" si="403"/>
        <v>14.821</v>
      </c>
      <c r="N618" s="290"/>
      <c r="O618" s="318"/>
      <c r="Q618" s="328"/>
    </row>
    <row r="619" spans="3:17" hidden="1">
      <c r="C619" s="311" t="s">
        <v>1349</v>
      </c>
      <c r="D619" s="101">
        <v>50.040700000000001</v>
      </c>
      <c r="E619" s="101">
        <v>1.0249999999999999</v>
      </c>
      <c r="H619" s="101">
        <v>19.8</v>
      </c>
      <c r="I619" s="125">
        <v>131.80000000000001</v>
      </c>
      <c r="J619" s="120">
        <f t="shared" si="404"/>
        <v>25.020399999999999</v>
      </c>
      <c r="K619" s="118">
        <f t="shared" si="405"/>
        <v>6.5</v>
      </c>
      <c r="L619" s="101">
        <v>0.83199999999999996</v>
      </c>
      <c r="M619" s="102">
        <f t="shared" si="403"/>
        <v>1.7210000000000001</v>
      </c>
      <c r="N619" s="290">
        <f t="shared" ref="N619:N623" si="432">(M620+M619)/2</f>
        <v>1.71</v>
      </c>
      <c r="O619" s="299">
        <f t="shared" ref="O619:O623" si="433">(M620-M619)*100/N619</f>
        <v>-1.4619883040935799</v>
      </c>
    </row>
    <row r="620" spans="3:17" hidden="1">
      <c r="C620" s="312"/>
      <c r="D620" s="101">
        <v>50.040700000000001</v>
      </c>
      <c r="E620" s="101">
        <v>1.0249999999999999</v>
      </c>
      <c r="H620" s="101">
        <v>20.100000000000001</v>
      </c>
      <c r="I620" s="125">
        <v>131.80000000000001</v>
      </c>
      <c r="J620" s="101">
        <f t="shared" si="404"/>
        <v>25.020350000000001</v>
      </c>
      <c r="K620" s="118">
        <f t="shared" si="405"/>
        <v>6.6</v>
      </c>
      <c r="L620" s="101">
        <v>0.83199999999999996</v>
      </c>
      <c r="M620" s="102">
        <f t="shared" si="403"/>
        <v>1.696</v>
      </c>
      <c r="N620" s="290"/>
      <c r="O620" s="299"/>
    </row>
    <row r="621" spans="3:17" hidden="1">
      <c r="C621" s="311" t="s">
        <v>1350</v>
      </c>
      <c r="D621" s="101">
        <v>5.0039999999999996</v>
      </c>
      <c r="E621" s="101">
        <v>1.0249999999999999</v>
      </c>
      <c r="H621" s="101">
        <v>10.45</v>
      </c>
      <c r="I621" s="101">
        <v>61.2</v>
      </c>
      <c r="J621" s="120">
        <f t="shared" si="404"/>
        <v>2.5019999999999998</v>
      </c>
      <c r="K621" s="118">
        <f t="shared" si="405"/>
        <v>0.2</v>
      </c>
      <c r="L621" s="101">
        <v>0.85399999999999998</v>
      </c>
      <c r="M621" s="102">
        <f t="shared" si="403"/>
        <v>33.478999999999999</v>
      </c>
      <c r="N621" s="290">
        <f t="shared" si="432"/>
        <v>33.61</v>
      </c>
      <c r="O621" s="318">
        <f t="shared" si="433"/>
        <v>0.80300000000000005</v>
      </c>
    </row>
    <row r="622" spans="3:17" hidden="1">
      <c r="C622" s="312"/>
      <c r="D622" s="101">
        <v>5.0039999999999996</v>
      </c>
      <c r="E622" s="101">
        <v>1.0249999999999999</v>
      </c>
      <c r="H622" s="101">
        <v>10.5</v>
      </c>
      <c r="I622" s="101">
        <v>61.2</v>
      </c>
      <c r="J622" s="120">
        <f t="shared" si="404"/>
        <v>2.5019999999999998</v>
      </c>
      <c r="K622" s="118">
        <f t="shared" si="405"/>
        <v>0.2</v>
      </c>
      <c r="L622" s="101">
        <v>0.86499999999999999</v>
      </c>
      <c r="M622" s="102">
        <f t="shared" si="403"/>
        <v>33.749000000000002</v>
      </c>
      <c r="N622" s="290"/>
      <c r="O622" s="318"/>
    </row>
    <row r="623" spans="3:17" hidden="1">
      <c r="C623" s="311" t="s">
        <v>1351</v>
      </c>
      <c r="D623" s="101">
        <v>50.0107</v>
      </c>
      <c r="E623" s="101">
        <v>1.0249999999999999</v>
      </c>
      <c r="H623" s="101">
        <v>21.5</v>
      </c>
      <c r="I623" s="101">
        <v>131.97999999999999</v>
      </c>
      <c r="J623" s="120">
        <f t="shared" si="404"/>
        <v>25.005400000000002</v>
      </c>
      <c r="K623" s="118">
        <f t="shared" si="405"/>
        <v>7.1</v>
      </c>
      <c r="L623" s="101">
        <v>0.98699999999999999</v>
      </c>
      <c r="M623" s="102">
        <f t="shared" si="403"/>
        <v>1.8819999999999999</v>
      </c>
      <c r="N623" s="290">
        <f t="shared" si="432"/>
        <v>1.89</v>
      </c>
      <c r="O623" s="318">
        <f t="shared" si="433"/>
        <v>0.47599999999999998</v>
      </c>
    </row>
    <row r="624" spans="3:17" hidden="1">
      <c r="C624" s="312"/>
      <c r="D624" s="101">
        <v>50.0107</v>
      </c>
      <c r="E624" s="101">
        <v>1.0249999999999999</v>
      </c>
      <c r="H624" s="101">
        <v>21.4</v>
      </c>
      <c r="I624" s="101">
        <v>131.97999999999999</v>
      </c>
      <c r="J624" s="120">
        <f t="shared" si="404"/>
        <v>25.005400000000002</v>
      </c>
      <c r="K624" s="118">
        <f t="shared" si="405"/>
        <v>7.1</v>
      </c>
      <c r="L624" s="101">
        <v>0.98699999999999999</v>
      </c>
      <c r="M624" s="102">
        <f t="shared" ref="M624:M628" si="434">1000*L624*E624/(J624*H624)</f>
        <v>1.891</v>
      </c>
      <c r="N624" s="290"/>
      <c r="O624" s="318"/>
    </row>
    <row r="625" spans="1:17">
      <c r="C625" s="311" t="s">
        <v>1352</v>
      </c>
      <c r="D625" s="101">
        <v>100.0012</v>
      </c>
      <c r="E625" s="101">
        <v>1.0249999999999999</v>
      </c>
      <c r="H625" s="101">
        <v>40.700000000000003</v>
      </c>
      <c r="I625" s="101">
        <v>98.4</v>
      </c>
      <c r="J625" s="101">
        <f t="shared" ref="J625:J628" si="435">D625/200*100</f>
        <v>50.000599999999999</v>
      </c>
      <c r="K625" s="118">
        <f t="shared" ref="K625:K628" si="436">J625*I625*H625/10000</f>
        <v>20</v>
      </c>
      <c r="L625" s="126">
        <v>0.78</v>
      </c>
      <c r="M625" s="121">
        <f t="shared" si="434"/>
        <v>0.39290000000000003</v>
      </c>
      <c r="N625" s="321">
        <f t="shared" ref="N625:N627" si="437">(M626+M625)/2</f>
        <v>0.39300000000000002</v>
      </c>
      <c r="O625" s="318">
        <f t="shared" ref="O625:O627" si="438">(M626-M625)*100/N625</f>
        <v>-2.5000000000000001E-2</v>
      </c>
      <c r="P625" s="126">
        <v>0.21</v>
      </c>
    </row>
    <row r="626" spans="1:17">
      <c r="C626" s="312"/>
      <c r="D626" s="101">
        <v>100.0091</v>
      </c>
      <c r="E626" s="101">
        <v>1.0249999999999999</v>
      </c>
      <c r="H626" s="101">
        <v>40.700000000000003</v>
      </c>
      <c r="I626" s="101">
        <v>98.4</v>
      </c>
      <c r="J626" s="127">
        <f t="shared" si="435"/>
        <v>50.004600000000003</v>
      </c>
      <c r="K626" s="118">
        <f t="shared" si="436"/>
        <v>20</v>
      </c>
      <c r="L626" s="126">
        <v>0.78</v>
      </c>
      <c r="M626" s="121">
        <f t="shared" si="434"/>
        <v>0.39279999999999998</v>
      </c>
      <c r="N626" s="321"/>
      <c r="O626" s="318"/>
    </row>
    <row r="627" spans="1:17">
      <c r="C627" s="299" t="s">
        <v>1353</v>
      </c>
      <c r="D627" s="101">
        <v>26.002700000000001</v>
      </c>
      <c r="E627" s="101">
        <v>1.0249999999999999</v>
      </c>
      <c r="H627" s="101">
        <v>7.68</v>
      </c>
      <c r="I627" s="101">
        <v>75.2</v>
      </c>
      <c r="J627" s="101">
        <f t="shared" si="435"/>
        <v>13.00135</v>
      </c>
      <c r="K627" s="128">
        <f t="shared" si="436"/>
        <v>0.751</v>
      </c>
      <c r="L627" s="101">
        <v>0.97899999999999998</v>
      </c>
      <c r="M627" s="121">
        <f t="shared" si="434"/>
        <v>10.049799999999999</v>
      </c>
      <c r="N627" s="290">
        <f t="shared" si="437"/>
        <v>10.09</v>
      </c>
      <c r="O627" s="299">
        <f t="shared" si="438"/>
        <v>0.85431119920713405</v>
      </c>
    </row>
    <row r="628" spans="1:17">
      <c r="C628" s="299"/>
      <c r="D628" s="101">
        <v>26.052800000000001</v>
      </c>
      <c r="E628" s="101">
        <v>1.0249999999999999</v>
      </c>
      <c r="H628" s="101">
        <v>7.6</v>
      </c>
      <c r="I628" s="101">
        <v>75.2</v>
      </c>
      <c r="J628" s="101">
        <f t="shared" si="435"/>
        <v>13.026400000000001</v>
      </c>
      <c r="K628" s="128">
        <f t="shared" si="436"/>
        <v>0.74399999999999999</v>
      </c>
      <c r="L628" s="101">
        <v>0.97899999999999998</v>
      </c>
      <c r="M628" s="121">
        <f t="shared" si="434"/>
        <v>10.135999999999999</v>
      </c>
      <c r="N628" s="290"/>
      <c r="O628" s="299"/>
    </row>
    <row r="629" spans="1:17">
      <c r="A629" s="101">
        <v>8.11</v>
      </c>
      <c r="C629" s="311" t="s">
        <v>1311</v>
      </c>
      <c r="K629" s="128"/>
      <c r="M629" s="121"/>
      <c r="N629" s="290"/>
      <c r="O629" s="299"/>
      <c r="P629" s="323">
        <v>13.8</v>
      </c>
      <c r="Q629" s="101">
        <v>78.52</v>
      </c>
    </row>
    <row r="630" spans="1:17">
      <c r="C630" s="312"/>
      <c r="K630" s="128"/>
      <c r="M630" s="121"/>
      <c r="N630" s="290"/>
      <c r="O630" s="299"/>
      <c r="P630" s="324"/>
    </row>
    <row r="631" spans="1:17">
      <c r="C631" s="311" t="s">
        <v>1312</v>
      </c>
      <c r="D631" s="101">
        <v>10.021100000000001</v>
      </c>
      <c r="E631" s="101">
        <v>1.0249999999999999</v>
      </c>
      <c r="H631" s="101">
        <v>12.5</v>
      </c>
      <c r="I631" s="101">
        <v>77.900000000000006</v>
      </c>
      <c r="J631" s="101">
        <f t="shared" ref="J631:J634" si="439">D631/200*100</f>
        <v>5.0105500000000003</v>
      </c>
      <c r="K631" s="128">
        <f t="shared" ref="K631:K634" si="440">J631*I631*H631/10000</f>
        <v>0.48799999999999999</v>
      </c>
      <c r="L631" s="101">
        <v>0.999</v>
      </c>
      <c r="M631" s="121">
        <f t="shared" ref="M631:M634" si="441">1000*L631*E631/(J631*H631)</f>
        <v>16.3491</v>
      </c>
      <c r="N631" s="290">
        <f>(M632+M631)/2</f>
        <v>16.2</v>
      </c>
      <c r="O631" s="299">
        <f>(M632-M631)*100/N631</f>
        <v>-1.8296296296296199</v>
      </c>
      <c r="P631" s="323">
        <v>16</v>
      </c>
      <c r="Q631" s="101">
        <v>77.900000000000006</v>
      </c>
    </row>
    <row r="632" spans="1:17">
      <c r="C632" s="312"/>
      <c r="D632" s="101">
        <v>10.001799999999999</v>
      </c>
      <c r="E632" s="101">
        <v>1.0249999999999999</v>
      </c>
      <c r="H632" s="101">
        <v>12.5</v>
      </c>
      <c r="I632" s="101">
        <v>77.900000000000006</v>
      </c>
      <c r="J632" s="101">
        <f t="shared" si="439"/>
        <v>5.0008999999999997</v>
      </c>
      <c r="K632" s="128">
        <f t="shared" si="440"/>
        <v>0.48699999999999999</v>
      </c>
      <c r="L632" s="101">
        <v>0.97899999999999998</v>
      </c>
      <c r="M632" s="121">
        <f t="shared" si="441"/>
        <v>16.052700000000002</v>
      </c>
      <c r="N632" s="290"/>
      <c r="O632" s="299"/>
      <c r="P632" s="324"/>
    </row>
    <row r="633" spans="1:17">
      <c r="C633" s="311" t="s">
        <v>1313</v>
      </c>
      <c r="D633" s="101">
        <v>10.002700000000001</v>
      </c>
      <c r="E633" s="101">
        <v>1.0249999999999999</v>
      </c>
      <c r="H633" s="101">
        <v>7.68</v>
      </c>
      <c r="I633" s="101">
        <v>73.599999999999994</v>
      </c>
      <c r="J633" s="101">
        <f t="shared" si="439"/>
        <v>5.0013500000000004</v>
      </c>
      <c r="K633" s="128">
        <f t="shared" si="440"/>
        <v>0.28299999999999997</v>
      </c>
      <c r="L633" s="101">
        <v>0.97899999999999998</v>
      </c>
      <c r="M633" s="121">
        <f t="shared" si="441"/>
        <v>26.1251</v>
      </c>
      <c r="N633" s="290">
        <f>(M634+M633)/2</f>
        <v>26.26</v>
      </c>
      <c r="O633" s="299">
        <f>(M634-M633)*100/N633</f>
        <v>1.0434120335110499</v>
      </c>
      <c r="P633" s="323">
        <v>15.3</v>
      </c>
      <c r="Q633" s="101">
        <v>73.55</v>
      </c>
    </row>
    <row r="634" spans="1:17">
      <c r="C634" s="312"/>
      <c r="D634" s="101">
        <v>10.0031</v>
      </c>
      <c r="E634" s="101">
        <v>1.0249999999999999</v>
      </c>
      <c r="H634" s="101">
        <v>7.6</v>
      </c>
      <c r="I634" s="101">
        <v>73.599999999999994</v>
      </c>
      <c r="J634" s="101">
        <f t="shared" si="439"/>
        <v>5.0015499999999999</v>
      </c>
      <c r="K634" s="128">
        <f t="shared" si="440"/>
        <v>0.28000000000000003</v>
      </c>
      <c r="L634" s="101">
        <v>0.97899999999999998</v>
      </c>
      <c r="M634" s="121">
        <f t="shared" si="441"/>
        <v>26.399100000000001</v>
      </c>
      <c r="N634" s="290"/>
      <c r="O634" s="299"/>
      <c r="P634" s="324"/>
    </row>
    <row r="635" spans="1:17">
      <c r="C635" s="311" t="s">
        <v>1314</v>
      </c>
      <c r="P635" s="323">
        <v>10.1</v>
      </c>
      <c r="Q635" s="101">
        <v>78.62</v>
      </c>
    </row>
    <row r="636" spans="1:17">
      <c r="C636" s="312"/>
      <c r="P636" s="324"/>
    </row>
    <row r="637" spans="1:17">
      <c r="C637" s="311" t="s">
        <v>1315</v>
      </c>
      <c r="P637" s="323">
        <v>12.6</v>
      </c>
      <c r="Q637" s="101">
        <v>81.22</v>
      </c>
    </row>
    <row r="638" spans="1:17">
      <c r="C638" s="312"/>
      <c r="P638" s="324"/>
    </row>
    <row r="639" spans="1:17">
      <c r="C639" s="311" t="s">
        <v>1316</v>
      </c>
      <c r="D639" s="101">
        <v>10.0047</v>
      </c>
      <c r="E639" s="101">
        <v>1.0249999999999999</v>
      </c>
      <c r="H639" s="101">
        <v>7.68</v>
      </c>
      <c r="I639" s="101">
        <v>81.8</v>
      </c>
      <c r="J639" s="101">
        <f t="shared" ref="J639:J642" si="442">D639/200*100</f>
        <v>5.0023499999999999</v>
      </c>
      <c r="K639" s="128">
        <f t="shared" ref="K639:K642" si="443">J639*I639*H639/10000</f>
        <v>0.314</v>
      </c>
      <c r="L639" s="101">
        <v>0.97899999999999998</v>
      </c>
      <c r="M639" s="121">
        <f t="shared" ref="M639:M642" si="444">1000*L639*E639/(J639*H639)</f>
        <v>26.119900000000001</v>
      </c>
      <c r="N639" s="290">
        <f>(M640+M639)/2</f>
        <v>26.26</v>
      </c>
      <c r="O639" s="299">
        <f>(M640-M639)*100/N639</f>
        <v>1.05597867479056</v>
      </c>
      <c r="P639" s="323">
        <v>10.4</v>
      </c>
      <c r="Q639" s="101">
        <v>81.75</v>
      </c>
    </row>
    <row r="640" spans="1:17">
      <c r="C640" s="312"/>
      <c r="D640" s="101">
        <v>10.0038</v>
      </c>
      <c r="E640" s="101">
        <v>1.0249999999999999</v>
      </c>
      <c r="H640" s="101">
        <v>7.6</v>
      </c>
      <c r="I640" s="101">
        <v>81.8</v>
      </c>
      <c r="J640" s="101">
        <f t="shared" si="442"/>
        <v>5.0019</v>
      </c>
      <c r="K640" s="128">
        <f t="shared" si="443"/>
        <v>0.311</v>
      </c>
      <c r="L640" s="101">
        <v>0.97899999999999998</v>
      </c>
      <c r="M640" s="121">
        <f t="shared" si="444"/>
        <v>26.397200000000002</v>
      </c>
      <c r="N640" s="290"/>
      <c r="O640" s="299"/>
      <c r="P640" s="324"/>
    </row>
    <row r="641" spans="3:17">
      <c r="C641" s="311" t="s">
        <v>1317</v>
      </c>
      <c r="D641" s="101">
        <v>10.0014</v>
      </c>
      <c r="E641" s="101">
        <v>1.0249999999999999</v>
      </c>
      <c r="H641" s="101">
        <v>7.68</v>
      </c>
      <c r="I641" s="101">
        <v>80.7</v>
      </c>
      <c r="J641" s="101">
        <f t="shared" si="442"/>
        <v>5.0007000000000001</v>
      </c>
      <c r="K641" s="128">
        <f t="shared" si="443"/>
        <v>0.31</v>
      </c>
      <c r="L641" s="101">
        <v>0.97899999999999998</v>
      </c>
      <c r="M641" s="121">
        <f t="shared" si="444"/>
        <v>26.128499999999999</v>
      </c>
      <c r="N641" s="290">
        <f>(M642+M641)/2</f>
        <v>26.24</v>
      </c>
      <c r="O641" s="299">
        <f>(M642-M641)*100/N641</f>
        <v>0.84222560975609795</v>
      </c>
      <c r="P641" s="323">
        <v>10.7</v>
      </c>
      <c r="Q641" s="101">
        <v>80.680000000000007</v>
      </c>
    </row>
    <row r="642" spans="3:17">
      <c r="C642" s="312"/>
      <c r="D642" s="101">
        <v>10.0219</v>
      </c>
      <c r="E642" s="101">
        <v>1.0249999999999999</v>
      </c>
      <c r="H642" s="101">
        <v>7.6</v>
      </c>
      <c r="I642" s="101">
        <v>80.7</v>
      </c>
      <c r="J642" s="101">
        <f t="shared" si="442"/>
        <v>5.0109500000000002</v>
      </c>
      <c r="K642" s="128">
        <f t="shared" si="443"/>
        <v>0.307</v>
      </c>
      <c r="L642" s="101">
        <v>0.97899999999999998</v>
      </c>
      <c r="M642" s="121">
        <f t="shared" si="444"/>
        <v>26.349499999999999</v>
      </c>
      <c r="N642" s="290"/>
      <c r="O642" s="299"/>
      <c r="P642" s="324"/>
    </row>
    <row r="643" spans="3:17">
      <c r="C643" s="311" t="s">
        <v>1318</v>
      </c>
      <c r="P643" s="323">
        <v>9.1</v>
      </c>
      <c r="Q643" s="101">
        <v>83.04</v>
      </c>
    </row>
    <row r="644" spans="3:17">
      <c r="C644" s="312"/>
      <c r="P644" s="324"/>
    </row>
    <row r="645" spans="3:17">
      <c r="C645" s="311" t="s">
        <v>1319</v>
      </c>
      <c r="P645" s="323">
        <v>15.4</v>
      </c>
      <c r="Q645" s="101">
        <v>78.73</v>
      </c>
    </row>
    <row r="646" spans="3:17">
      <c r="C646" s="312"/>
      <c r="P646" s="324"/>
    </row>
    <row r="647" spans="3:17">
      <c r="C647" s="311" t="s">
        <v>1320</v>
      </c>
      <c r="P647" s="323">
        <v>8.4</v>
      </c>
      <c r="Q647" s="101">
        <v>83.24</v>
      </c>
    </row>
    <row r="648" spans="3:17">
      <c r="C648" s="312"/>
      <c r="P648" s="324"/>
    </row>
    <row r="649" spans="3:17">
      <c r="C649" s="311" t="s">
        <v>1321</v>
      </c>
      <c r="P649" s="323">
        <v>13</v>
      </c>
      <c r="Q649" s="101">
        <v>77.430000000000007</v>
      </c>
    </row>
    <row r="650" spans="3:17">
      <c r="C650" s="312"/>
      <c r="P650" s="324"/>
    </row>
    <row r="651" spans="3:17">
      <c r="C651" s="311" t="s">
        <v>1322</v>
      </c>
      <c r="P651" s="323">
        <v>19.2</v>
      </c>
      <c r="Q651" s="101">
        <v>72.41</v>
      </c>
    </row>
    <row r="652" spans="3:17">
      <c r="C652" s="312"/>
      <c r="P652" s="324"/>
    </row>
    <row r="653" spans="3:17">
      <c r="C653" s="311" t="s">
        <v>1323</v>
      </c>
      <c r="P653" s="323">
        <v>16.5</v>
      </c>
      <c r="Q653" s="101">
        <v>77.3</v>
      </c>
    </row>
    <row r="654" spans="3:17">
      <c r="C654" s="312"/>
      <c r="P654" s="324"/>
    </row>
    <row r="655" spans="3:17">
      <c r="C655" s="311" t="s">
        <v>1324</v>
      </c>
      <c r="P655" s="323">
        <v>9.3000000000000007</v>
      </c>
      <c r="Q655" s="101">
        <v>82.41</v>
      </c>
    </row>
    <row r="656" spans="3:17">
      <c r="C656" s="312"/>
      <c r="P656" s="324"/>
    </row>
    <row r="657" spans="3:17">
      <c r="C657" s="311" t="s">
        <v>1325</v>
      </c>
      <c r="P657" s="323">
        <v>9</v>
      </c>
      <c r="Q657" s="101">
        <v>81.09</v>
      </c>
    </row>
    <row r="658" spans="3:17">
      <c r="C658" s="312"/>
      <c r="P658" s="324"/>
    </row>
    <row r="659" spans="3:17">
      <c r="C659" s="311" t="s">
        <v>1326</v>
      </c>
      <c r="P659" s="323">
        <v>8.9</v>
      </c>
      <c r="Q659" s="101">
        <v>80.290000000000006</v>
      </c>
    </row>
    <row r="660" spans="3:17">
      <c r="C660" s="312"/>
      <c r="P660" s="324"/>
    </row>
    <row r="661" spans="3:17">
      <c r="C661" s="311" t="s">
        <v>1327</v>
      </c>
      <c r="D661" s="101">
        <v>20.000800000000002</v>
      </c>
      <c r="E661" s="101">
        <v>1.0249999999999999</v>
      </c>
      <c r="H661" s="101">
        <v>5.25</v>
      </c>
      <c r="I661" s="101">
        <v>79.099999999999994</v>
      </c>
      <c r="J661" s="101">
        <f t="shared" ref="J661:J662" si="445">D661/200*100</f>
        <v>10.000400000000001</v>
      </c>
      <c r="K661" s="128">
        <f t="shared" ref="K661:K662" si="446">J661*I661*H661/10000</f>
        <v>0.41499999999999998</v>
      </c>
      <c r="L661" s="101">
        <v>0.97499999999999998</v>
      </c>
      <c r="M661" s="121">
        <f t="shared" ref="M661:M662" si="447">1000*L661*E661/(J661*H661)</f>
        <v>19.035</v>
      </c>
      <c r="N661" s="290">
        <f>(M662+M661)/2</f>
        <v>18.95</v>
      </c>
      <c r="O661" s="299">
        <f>(M662-M661)*100/N661</f>
        <v>-0.94564643799473103</v>
      </c>
      <c r="P661" s="101">
        <v>8.7799999999999994</v>
      </c>
    </row>
    <row r="662" spans="3:17">
      <c r="C662" s="312"/>
      <c r="D662" s="101">
        <v>20.000399999999999</v>
      </c>
      <c r="E662" s="101">
        <v>1.0249999999999999</v>
      </c>
      <c r="H662" s="101">
        <v>5.3</v>
      </c>
      <c r="I662" s="101">
        <v>79.099999999999994</v>
      </c>
      <c r="J662" s="101">
        <f t="shared" si="445"/>
        <v>10.0002</v>
      </c>
      <c r="K662" s="128">
        <f t="shared" si="446"/>
        <v>0.41899999999999998</v>
      </c>
      <c r="L662" s="101">
        <v>0.97499999999999998</v>
      </c>
      <c r="M662" s="121">
        <f t="shared" si="447"/>
        <v>18.855799999999999</v>
      </c>
      <c r="N662" s="290"/>
      <c r="O662" s="299"/>
    </row>
    <row r="663" spans="3:17">
      <c r="C663" s="311" t="s">
        <v>1327</v>
      </c>
      <c r="D663" s="101">
        <v>26.215</v>
      </c>
      <c r="E663" s="101">
        <v>1.0249999999999999</v>
      </c>
      <c r="H663" s="101">
        <v>5.25</v>
      </c>
      <c r="I663" s="101">
        <v>77.2</v>
      </c>
      <c r="J663" s="101">
        <f t="shared" ref="J663:J668" si="448">D663/200*100</f>
        <v>13.1075</v>
      </c>
      <c r="K663" s="128">
        <f t="shared" ref="K663:K668" si="449">J663*I663*H663/10000</f>
        <v>0.53100000000000003</v>
      </c>
      <c r="L663" s="101">
        <v>0.97499999999999998</v>
      </c>
      <c r="M663" s="121">
        <f t="shared" ref="M663:M668" si="450">1000*L663*E663/(J663*H663)</f>
        <v>14.5228</v>
      </c>
      <c r="N663" s="290">
        <f>(M664+M663)/2</f>
        <v>14.45</v>
      </c>
      <c r="O663" s="299">
        <f>(M664-M663)*100/N663</f>
        <v>-1.0498269896193799</v>
      </c>
      <c r="P663" s="101">
        <v>8.7799999999999994</v>
      </c>
    </row>
    <row r="664" spans="3:17">
      <c r="C664" s="312"/>
      <c r="D664" s="101">
        <v>26.241700000000002</v>
      </c>
      <c r="E664" s="101">
        <v>1.0249999999999999</v>
      </c>
      <c r="H664" s="101">
        <v>5.3</v>
      </c>
      <c r="I664" s="101">
        <v>77.2</v>
      </c>
      <c r="J664" s="101">
        <f t="shared" si="448"/>
        <v>13.120850000000001</v>
      </c>
      <c r="K664" s="128">
        <f t="shared" si="449"/>
        <v>0.53700000000000003</v>
      </c>
      <c r="L664" s="101">
        <v>0.97499999999999998</v>
      </c>
      <c r="M664" s="121">
        <f t="shared" si="450"/>
        <v>14.3711</v>
      </c>
      <c r="N664" s="290"/>
      <c r="O664" s="299"/>
    </row>
    <row r="665" spans="3:17">
      <c r="C665" s="311" t="s">
        <v>1327</v>
      </c>
      <c r="D665" s="101">
        <v>26.3505</v>
      </c>
      <c r="E665" s="101">
        <v>1.0249999999999999</v>
      </c>
      <c r="H665" s="101">
        <v>6.45</v>
      </c>
      <c r="I665" s="101">
        <v>80.900000000000006</v>
      </c>
      <c r="J665" s="101">
        <f t="shared" si="448"/>
        <v>13.17525</v>
      </c>
      <c r="K665" s="128">
        <f t="shared" si="449"/>
        <v>0.68700000000000006</v>
      </c>
      <c r="L665" s="101">
        <v>0.97499999999999998</v>
      </c>
      <c r="M665" s="121">
        <f t="shared" si="450"/>
        <v>11.7601</v>
      </c>
      <c r="N665" s="290">
        <f>(M666+M665)/2</f>
        <v>11.75</v>
      </c>
      <c r="O665" s="299">
        <f>(M666-M665)*100/N665</f>
        <v>-0.24085106382978499</v>
      </c>
      <c r="P665" s="101">
        <v>8.7799999999999994</v>
      </c>
    </row>
    <row r="666" spans="3:17">
      <c r="C666" s="312"/>
      <c r="D666" s="101">
        <v>26.210699999999999</v>
      </c>
      <c r="E666" s="101">
        <v>1.0249999999999999</v>
      </c>
      <c r="H666" s="101">
        <v>6.5</v>
      </c>
      <c r="I666" s="101">
        <v>80.900000000000006</v>
      </c>
      <c r="J666" s="101">
        <f t="shared" si="448"/>
        <v>13.10535</v>
      </c>
      <c r="K666" s="128">
        <f t="shared" si="449"/>
        <v>0.68899999999999995</v>
      </c>
      <c r="L666" s="101">
        <v>0.97499999999999998</v>
      </c>
      <c r="M666" s="121">
        <f t="shared" si="450"/>
        <v>11.7318</v>
      </c>
      <c r="N666" s="290"/>
      <c r="O666" s="299"/>
    </row>
    <row r="667" spans="3:17">
      <c r="C667" s="311" t="s">
        <v>1327</v>
      </c>
      <c r="D667" s="101">
        <v>26.666399999999999</v>
      </c>
      <c r="E667" s="101">
        <v>1.0249999999999999</v>
      </c>
      <c r="H667" s="101">
        <v>7.9</v>
      </c>
      <c r="I667" s="101">
        <v>86.5</v>
      </c>
      <c r="J667" s="101">
        <f t="shared" si="448"/>
        <v>13.3332</v>
      </c>
      <c r="K667" s="128">
        <f t="shared" si="449"/>
        <v>0.91100000000000003</v>
      </c>
      <c r="L667" s="101">
        <v>0.97499999999999998</v>
      </c>
      <c r="M667" s="121">
        <f t="shared" si="450"/>
        <v>9.4878</v>
      </c>
      <c r="N667" s="290">
        <f>(M668+M667)/2</f>
        <v>9.52</v>
      </c>
      <c r="O667" s="299">
        <f>(M668-M667)*100/N667</f>
        <v>0.70273109243697895</v>
      </c>
      <c r="P667" s="101">
        <v>8.7799999999999994</v>
      </c>
    </row>
    <row r="668" spans="3:17">
      <c r="C668" s="312"/>
      <c r="D668" s="101">
        <v>26.214300000000001</v>
      </c>
      <c r="E668" s="101">
        <v>1.0249999999999999</v>
      </c>
      <c r="H668" s="101">
        <v>7.98</v>
      </c>
      <c r="I668" s="101">
        <v>86.5</v>
      </c>
      <c r="J668" s="101">
        <f t="shared" si="448"/>
        <v>13.107150000000001</v>
      </c>
      <c r="K668" s="128">
        <f t="shared" si="449"/>
        <v>0.90500000000000003</v>
      </c>
      <c r="L668" s="101">
        <v>0.97499999999999998</v>
      </c>
      <c r="M668" s="121">
        <f t="shared" si="450"/>
        <v>9.5547000000000004</v>
      </c>
      <c r="N668" s="290"/>
      <c r="O668" s="299"/>
    </row>
  </sheetData>
  <autoFilter ref="A1:AA663">
    <filterColumn colId="13">
      <filters>
        <filter val="0.40"/>
      </filters>
    </filterColumn>
  </autoFilter>
  <mergeCells count="1004">
    <mergeCell ref="N665:N666"/>
    <mergeCell ref="C663:C664"/>
    <mergeCell ref="C665:C666"/>
    <mergeCell ref="C667:C668"/>
    <mergeCell ref="N663:N664"/>
    <mergeCell ref="O663:O664"/>
    <mergeCell ref="O665:O666"/>
    <mergeCell ref="N667:N668"/>
    <mergeCell ref="O667:O668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7:Q618"/>
    <mergeCell ref="O661:O662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O621:O622"/>
    <mergeCell ref="O623:O624"/>
    <mergeCell ref="O625:O626"/>
    <mergeCell ref="O627:O628"/>
    <mergeCell ref="O629:O630"/>
    <mergeCell ref="O631:O632"/>
    <mergeCell ref="O633:O634"/>
    <mergeCell ref="O639:O640"/>
    <mergeCell ref="O641:O64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363:O364"/>
    <mergeCell ref="O365:O366"/>
    <mergeCell ref="O367:O368"/>
    <mergeCell ref="O369:O370"/>
    <mergeCell ref="O371:O372"/>
    <mergeCell ref="O373:O374"/>
    <mergeCell ref="O377:O382"/>
    <mergeCell ref="O383:O384"/>
    <mergeCell ref="O385:O386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N625:N626"/>
    <mergeCell ref="N627:N628"/>
    <mergeCell ref="N629:N630"/>
    <mergeCell ref="N631:N632"/>
    <mergeCell ref="N633:N634"/>
    <mergeCell ref="N639:N640"/>
    <mergeCell ref="N641:N642"/>
    <mergeCell ref="N661:N66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6"/>
    <mergeCell ref="O37:O38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367:N368"/>
    <mergeCell ref="N369:N370"/>
    <mergeCell ref="N371:N372"/>
    <mergeCell ref="N373:N374"/>
    <mergeCell ref="N377:N382"/>
    <mergeCell ref="N383:N384"/>
    <mergeCell ref="N385:N386"/>
    <mergeCell ref="N387:N388"/>
    <mergeCell ref="N389:N390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I337:I338"/>
    <mergeCell ref="I363:I364"/>
    <mergeCell ref="I387:I388"/>
    <mergeCell ref="I393:I394"/>
    <mergeCell ref="I395:I396"/>
    <mergeCell ref="I397:I398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6"/>
    <mergeCell ref="N37:N38"/>
    <mergeCell ref="N39:N40"/>
    <mergeCell ref="N41:N42"/>
    <mergeCell ref="I183:I184"/>
    <mergeCell ref="I185:I186"/>
    <mergeCell ref="I187:I188"/>
    <mergeCell ref="I189:I190"/>
    <mergeCell ref="I191:I192"/>
    <mergeCell ref="I193:I194"/>
    <mergeCell ref="I195:I196"/>
    <mergeCell ref="I317:I318"/>
    <mergeCell ref="I329:I330"/>
    <mergeCell ref="C651:C652"/>
    <mergeCell ref="C653:C654"/>
    <mergeCell ref="C655:C656"/>
    <mergeCell ref="C657:C658"/>
    <mergeCell ref="C659:C660"/>
    <mergeCell ref="C661:C662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C633:C634"/>
    <mergeCell ref="C635:C636"/>
    <mergeCell ref="C637:C638"/>
    <mergeCell ref="C639:C640"/>
    <mergeCell ref="C641:C642"/>
    <mergeCell ref="C643:C644"/>
    <mergeCell ref="C645:C646"/>
    <mergeCell ref="C647:C648"/>
    <mergeCell ref="C649:C650"/>
    <mergeCell ref="C615:C616"/>
    <mergeCell ref="C617:C618"/>
    <mergeCell ref="C619:C620"/>
    <mergeCell ref="C621:C622"/>
    <mergeCell ref="C623:C624"/>
    <mergeCell ref="C625:C626"/>
    <mergeCell ref="C627:C628"/>
    <mergeCell ref="C629:C630"/>
    <mergeCell ref="C631:C632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F1:H1"/>
    <mergeCell ref="B309:B310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</mergeCells>
  <phoneticPr fontId="28" type="noConversion"/>
  <pageMargins left="0.69930555555555596" right="0.69930555555555596" top="0.75" bottom="0.7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24"/>
  <sheetViews>
    <sheetView zoomScale="160" zoomScaleNormal="160" workbookViewId="0">
      <pane xSplit="4" ySplit="1" topLeftCell="E2" activePane="bottomRight" state="frozen"/>
      <selection pane="topRight"/>
      <selection pane="bottomLeft"/>
      <selection pane="bottomRight" activeCell="D324" sqref="D324"/>
    </sheetView>
  </sheetViews>
  <sheetFormatPr defaultColWidth="9" defaultRowHeight="14.25"/>
  <cols>
    <col min="1" max="1" width="9.25" style="91" customWidth="1"/>
    <col min="2" max="2" width="11.75" style="91" hidden="1" customWidth="1"/>
    <col min="3" max="4" width="9" style="91"/>
    <col min="5" max="5" width="7.5" style="91" customWidth="1"/>
    <col min="6" max="6" width="6.375" style="91" customWidth="1"/>
    <col min="7" max="8" width="6.5" style="91" customWidth="1"/>
    <col min="9" max="9" width="9.875" style="91" customWidth="1"/>
    <col min="10" max="10" width="13.25" style="91" customWidth="1"/>
    <col min="11" max="11" width="6.75" style="91" customWidth="1"/>
    <col min="12" max="12" width="6.375" style="91" customWidth="1"/>
    <col min="13" max="13" width="9.875" style="91" customWidth="1"/>
    <col min="14" max="16384" width="9" style="91"/>
  </cols>
  <sheetData>
    <row r="1" spans="1:15" ht="42.75">
      <c r="A1" s="91" t="s">
        <v>0</v>
      </c>
      <c r="B1" s="91" t="s">
        <v>408</v>
      </c>
      <c r="D1" s="91" t="s">
        <v>409</v>
      </c>
      <c r="E1" s="92" t="s">
        <v>412</v>
      </c>
      <c r="F1" s="253" t="s">
        <v>410</v>
      </c>
      <c r="G1" s="253"/>
      <c r="H1" s="253"/>
      <c r="I1" s="92" t="s">
        <v>411</v>
      </c>
      <c r="J1" s="91" t="s">
        <v>413</v>
      </c>
      <c r="K1" s="92" t="s">
        <v>412</v>
      </c>
      <c r="L1" s="92" t="s">
        <v>410</v>
      </c>
      <c r="M1" s="91" t="s">
        <v>987</v>
      </c>
      <c r="O1" s="91" t="s">
        <v>988</v>
      </c>
    </row>
    <row r="2" spans="1:15" hidden="1">
      <c r="A2" s="91">
        <v>12.18</v>
      </c>
      <c r="C2" s="258" t="s">
        <v>989</v>
      </c>
      <c r="D2" s="91">
        <v>2.4336000000000002</v>
      </c>
      <c r="E2" s="91">
        <v>2</v>
      </c>
      <c r="H2" s="91">
        <v>10.1</v>
      </c>
      <c r="I2" s="91">
        <v>11.2</v>
      </c>
      <c r="J2" s="91">
        <f>I2*25*E2/(D2*H2)</f>
        <v>22.783343423099701</v>
      </c>
    </row>
    <row r="3" spans="1:15" hidden="1">
      <c r="C3" s="258"/>
      <c r="J3" s="91" t="e">
        <f t="shared" ref="J3:J13" si="0">I3*10*E3/(D3*H3)</f>
        <v>#DIV/0!</v>
      </c>
    </row>
    <row r="4" spans="1:15" hidden="1">
      <c r="A4" s="91">
        <v>12.18</v>
      </c>
      <c r="C4" s="258" t="s">
        <v>990</v>
      </c>
      <c r="D4" s="91">
        <v>4.0519999999999996</v>
      </c>
      <c r="E4" s="91">
        <v>1</v>
      </c>
      <c r="H4" s="91">
        <v>12.8</v>
      </c>
      <c r="I4" s="91">
        <v>11.3</v>
      </c>
      <c r="J4" s="91">
        <f t="shared" si="0"/>
        <v>2.1787080454096701</v>
      </c>
    </row>
    <row r="5" spans="1:15" hidden="1">
      <c r="C5" s="258"/>
      <c r="D5" s="91">
        <v>4.0536000000000003</v>
      </c>
      <c r="E5" s="91">
        <v>1</v>
      </c>
      <c r="H5" s="91">
        <v>12.8</v>
      </c>
      <c r="I5" s="91">
        <v>11.3</v>
      </c>
      <c r="J5" s="91">
        <f t="shared" si="0"/>
        <v>2.17784808565226</v>
      </c>
    </row>
    <row r="6" spans="1:15" hidden="1">
      <c r="A6" s="91">
        <v>1.23</v>
      </c>
      <c r="C6" s="258" t="s">
        <v>935</v>
      </c>
      <c r="D6" s="91">
        <v>4.1967999999999996</v>
      </c>
      <c r="E6" s="91">
        <v>1</v>
      </c>
      <c r="H6" s="91">
        <v>12.65</v>
      </c>
      <c r="I6" s="91">
        <v>11.3</v>
      </c>
      <c r="J6" s="91">
        <f t="shared" si="0"/>
        <v>2.1284803479104699</v>
      </c>
    </row>
    <row r="7" spans="1:15" hidden="1">
      <c r="C7" s="258"/>
      <c r="E7" s="91">
        <v>1</v>
      </c>
      <c r="I7" s="91">
        <v>11.3</v>
      </c>
      <c r="J7" s="91" t="e">
        <f t="shared" si="0"/>
        <v>#DIV/0!</v>
      </c>
    </row>
    <row r="8" spans="1:15" hidden="1">
      <c r="C8" s="258" t="s">
        <v>936</v>
      </c>
      <c r="D8" s="91">
        <v>4.0073999999999996</v>
      </c>
      <c r="E8" s="91">
        <v>1</v>
      </c>
      <c r="H8" s="91">
        <v>9.5</v>
      </c>
      <c r="I8" s="91">
        <v>11.3</v>
      </c>
      <c r="J8" s="91">
        <f t="shared" si="0"/>
        <v>2.9681930533775698</v>
      </c>
    </row>
    <row r="9" spans="1:15" hidden="1">
      <c r="C9" s="258"/>
      <c r="E9" s="91">
        <v>1</v>
      </c>
      <c r="I9" s="91">
        <v>11.3</v>
      </c>
      <c r="J9" s="91" t="e">
        <f t="shared" si="0"/>
        <v>#DIV/0!</v>
      </c>
    </row>
    <row r="10" spans="1:15" hidden="1">
      <c r="A10" s="91">
        <v>1.3</v>
      </c>
      <c r="C10" s="258" t="s">
        <v>937</v>
      </c>
      <c r="D10" s="91">
        <v>4.1928000000000001</v>
      </c>
      <c r="E10" s="91">
        <v>1</v>
      </c>
      <c r="H10" s="91">
        <v>11.9</v>
      </c>
      <c r="I10" s="91">
        <v>11.4</v>
      </c>
      <c r="J10" s="91">
        <f t="shared" si="0"/>
        <v>2.28482921502889</v>
      </c>
    </row>
    <row r="11" spans="1:15" hidden="1">
      <c r="C11" s="258"/>
      <c r="E11" s="91">
        <v>1</v>
      </c>
      <c r="I11" s="91">
        <v>11.4</v>
      </c>
      <c r="J11" s="91" t="e">
        <f t="shared" si="0"/>
        <v>#DIV/0!</v>
      </c>
    </row>
    <row r="12" spans="1:15" hidden="1">
      <c r="C12" s="258" t="s">
        <v>991</v>
      </c>
      <c r="D12" s="91">
        <v>4.4627999999999997</v>
      </c>
      <c r="E12" s="91">
        <v>1</v>
      </c>
      <c r="H12" s="91">
        <v>12.3</v>
      </c>
      <c r="I12" s="91">
        <v>11.4</v>
      </c>
      <c r="J12" s="91">
        <f t="shared" si="0"/>
        <v>2.07678871626038</v>
      </c>
    </row>
    <row r="13" spans="1:15" hidden="1">
      <c r="C13" s="258"/>
      <c r="E13" s="91">
        <v>1</v>
      </c>
      <c r="I13" s="91">
        <v>11.4</v>
      </c>
      <c r="J13" s="91" t="e">
        <f t="shared" si="0"/>
        <v>#DIV/0!</v>
      </c>
    </row>
    <row r="14" spans="1:15" hidden="1">
      <c r="A14" s="91" t="s">
        <v>430</v>
      </c>
      <c r="C14" s="258" t="s">
        <v>992</v>
      </c>
      <c r="D14" s="91">
        <v>2.6318000000000001</v>
      </c>
      <c r="E14" s="91">
        <v>1</v>
      </c>
      <c r="H14" s="91">
        <v>9.0500000000000007</v>
      </c>
      <c r="I14" s="91">
        <v>11.4</v>
      </c>
      <c r="J14" s="91">
        <f>(I14-H14)*25*E14/D14/10/10</f>
        <v>0.22323124857512</v>
      </c>
      <c r="K14" s="91">
        <v>4</v>
      </c>
      <c r="L14" s="91">
        <v>8.8000000000000007</v>
      </c>
      <c r="M14" s="91">
        <f>I14*K14/D14/L14*50</f>
        <v>98.446275967364201</v>
      </c>
      <c r="O14" s="91">
        <f t="shared" ref="O14:O77" si="1">M14-J14</f>
        <v>98.223044718789097</v>
      </c>
    </row>
    <row r="15" spans="1:15" hidden="1">
      <c r="C15" s="258"/>
      <c r="E15" s="91">
        <v>1</v>
      </c>
      <c r="I15" s="91">
        <v>11.4</v>
      </c>
      <c r="J15" s="91" t="e">
        <f t="shared" ref="J15:J21" si="2">(I15-H15)*25*E15/D15/10/10</f>
        <v>#DIV/0!</v>
      </c>
      <c r="K15" s="91">
        <v>4</v>
      </c>
      <c r="M15" s="91" t="e">
        <f t="shared" ref="M15:M78" si="3">I15*K15/D15/L15*50</f>
        <v>#DIV/0!</v>
      </c>
      <c r="O15" s="91" t="e">
        <f t="shared" si="1"/>
        <v>#DIV/0!</v>
      </c>
    </row>
    <row r="16" spans="1:15" hidden="1">
      <c r="A16" s="91" t="s">
        <v>430</v>
      </c>
      <c r="C16" s="258" t="s">
        <v>993</v>
      </c>
      <c r="D16" s="91">
        <v>2.5535999999999999</v>
      </c>
      <c r="E16" s="91">
        <v>1</v>
      </c>
      <c r="H16" s="91">
        <v>9.1999999999999993</v>
      </c>
      <c r="I16" s="91">
        <v>11.4</v>
      </c>
      <c r="J16" s="91">
        <f t="shared" si="2"/>
        <v>0.21538220551378501</v>
      </c>
      <c r="K16" s="91">
        <v>4</v>
      </c>
      <c r="L16" s="91">
        <v>8.9</v>
      </c>
      <c r="M16" s="91">
        <f t="shared" si="3"/>
        <v>100.321027287319</v>
      </c>
      <c r="O16" s="91">
        <f t="shared" si="1"/>
        <v>100.10564508180499</v>
      </c>
    </row>
    <row r="17" spans="1:15" hidden="1">
      <c r="C17" s="258"/>
      <c r="E17" s="91">
        <v>1</v>
      </c>
      <c r="I17" s="91">
        <v>11.4</v>
      </c>
      <c r="J17" s="91" t="e">
        <f t="shared" si="2"/>
        <v>#DIV/0!</v>
      </c>
      <c r="K17" s="91">
        <v>4</v>
      </c>
      <c r="M17" s="91" t="e">
        <f t="shared" si="3"/>
        <v>#DIV/0!</v>
      </c>
      <c r="O17" s="91" t="e">
        <f t="shared" si="1"/>
        <v>#DIV/0!</v>
      </c>
    </row>
    <row r="18" spans="1:15" hidden="1">
      <c r="A18" s="91" t="s">
        <v>430</v>
      </c>
      <c r="C18" s="258" t="s">
        <v>994</v>
      </c>
      <c r="D18" s="91">
        <v>2.6002000000000001</v>
      </c>
      <c r="E18" s="91">
        <v>1</v>
      </c>
      <c r="H18" s="91">
        <v>9.1</v>
      </c>
      <c r="I18" s="91">
        <v>11.4</v>
      </c>
      <c r="J18" s="91">
        <f t="shared" si="2"/>
        <v>0.22113683562802899</v>
      </c>
      <c r="K18" s="91">
        <v>4</v>
      </c>
      <c r="L18" s="91">
        <v>8.8000000000000007</v>
      </c>
      <c r="M18" s="91">
        <f t="shared" si="3"/>
        <v>99.642684828439798</v>
      </c>
      <c r="O18" s="91">
        <f t="shared" si="1"/>
        <v>99.421547992811796</v>
      </c>
    </row>
    <row r="19" spans="1:15" hidden="1">
      <c r="C19" s="258"/>
      <c r="E19" s="91">
        <v>1</v>
      </c>
      <c r="I19" s="91">
        <v>11.4</v>
      </c>
      <c r="J19" s="91" t="e">
        <f t="shared" si="2"/>
        <v>#DIV/0!</v>
      </c>
      <c r="K19" s="91">
        <v>4</v>
      </c>
      <c r="M19" s="91" t="e">
        <f t="shared" si="3"/>
        <v>#DIV/0!</v>
      </c>
      <c r="O19" s="91" t="e">
        <f t="shared" si="1"/>
        <v>#DIV/0!</v>
      </c>
    </row>
    <row r="20" spans="1:15" hidden="1">
      <c r="A20" s="91" t="s">
        <v>430</v>
      </c>
      <c r="C20" s="258" t="s">
        <v>995</v>
      </c>
      <c r="D20" s="91">
        <v>2.4988999999999999</v>
      </c>
      <c r="E20" s="91">
        <v>1</v>
      </c>
      <c r="H20" s="91">
        <v>9.5500000000000007</v>
      </c>
      <c r="I20" s="91">
        <v>11.4</v>
      </c>
      <c r="J20" s="91">
        <f t="shared" si="2"/>
        <v>0.18508143583176601</v>
      </c>
      <c r="K20" s="91">
        <v>4</v>
      </c>
      <c r="L20" s="91">
        <v>9.4499999999999993</v>
      </c>
      <c r="M20" s="91">
        <f t="shared" si="3"/>
        <v>96.550418692161102</v>
      </c>
      <c r="O20" s="91">
        <f t="shared" si="1"/>
        <v>96.365337256329298</v>
      </c>
    </row>
    <row r="21" spans="1:15" hidden="1">
      <c r="C21" s="258"/>
      <c r="E21" s="91">
        <v>1</v>
      </c>
      <c r="I21" s="91">
        <v>11.4</v>
      </c>
      <c r="J21" s="91" t="e">
        <f t="shared" si="2"/>
        <v>#DIV/0!</v>
      </c>
      <c r="K21" s="91">
        <v>4</v>
      </c>
      <c r="M21" s="91" t="e">
        <f t="shared" si="3"/>
        <v>#DIV/0!</v>
      </c>
      <c r="O21" s="91" t="e">
        <f t="shared" si="1"/>
        <v>#DIV/0!</v>
      </c>
    </row>
    <row r="22" spans="1:15" hidden="1">
      <c r="C22" s="258" t="s">
        <v>996</v>
      </c>
      <c r="D22" s="91">
        <v>2.5339</v>
      </c>
      <c r="E22" s="91">
        <v>1</v>
      </c>
      <c r="H22" s="91">
        <v>7.5</v>
      </c>
      <c r="I22" s="91">
        <v>11.4</v>
      </c>
      <c r="J22" s="91">
        <f>I22*25*E22/(D22*H22)</f>
        <v>14.9966454871937</v>
      </c>
      <c r="K22" s="91">
        <v>4</v>
      </c>
      <c r="L22" s="91">
        <v>9.9</v>
      </c>
      <c r="M22" s="91">
        <f t="shared" si="3"/>
        <v>90.888760528446397</v>
      </c>
      <c r="O22" s="91">
        <f t="shared" si="1"/>
        <v>75.892115041252694</v>
      </c>
    </row>
    <row r="23" spans="1:15" hidden="1">
      <c r="C23" s="258"/>
      <c r="E23" s="91">
        <v>1</v>
      </c>
      <c r="I23" s="91">
        <v>11.4</v>
      </c>
      <c r="J23" s="91" t="e">
        <f t="shared" ref="J23:J69" si="4">I23*25*E23/(D23*H23)</f>
        <v>#DIV/0!</v>
      </c>
      <c r="K23" s="91">
        <v>4</v>
      </c>
      <c r="M23" s="91" t="e">
        <f t="shared" si="3"/>
        <v>#DIV/0!</v>
      </c>
      <c r="O23" s="91" t="e">
        <f t="shared" si="1"/>
        <v>#DIV/0!</v>
      </c>
    </row>
    <row r="24" spans="1:15" hidden="1">
      <c r="C24" s="258" t="s">
        <v>997</v>
      </c>
      <c r="D24" s="91">
        <v>2.5162</v>
      </c>
      <c r="E24" s="91">
        <v>1</v>
      </c>
      <c r="H24" s="91">
        <v>16</v>
      </c>
      <c r="I24" s="91">
        <v>11.4</v>
      </c>
      <c r="J24" s="91">
        <f t="shared" si="4"/>
        <v>7.0791272553851101</v>
      </c>
      <c r="K24" s="91">
        <v>4</v>
      </c>
      <c r="L24" s="91">
        <v>9.4</v>
      </c>
      <c r="M24" s="91">
        <f t="shared" si="3"/>
        <v>96.3966264563078</v>
      </c>
      <c r="O24" s="91">
        <f t="shared" si="1"/>
        <v>89.317499200922697</v>
      </c>
    </row>
    <row r="25" spans="1:15" hidden="1">
      <c r="C25" s="258"/>
      <c r="E25" s="91">
        <v>1</v>
      </c>
      <c r="I25" s="91">
        <v>11.4</v>
      </c>
      <c r="J25" s="91" t="e">
        <f t="shared" si="4"/>
        <v>#DIV/0!</v>
      </c>
      <c r="K25" s="91">
        <v>4</v>
      </c>
      <c r="M25" s="91" t="e">
        <f t="shared" si="3"/>
        <v>#DIV/0!</v>
      </c>
      <c r="O25" s="91" t="e">
        <f t="shared" si="1"/>
        <v>#DIV/0!</v>
      </c>
    </row>
    <row r="26" spans="1:15" hidden="1">
      <c r="C26" s="258" t="s">
        <v>998</v>
      </c>
      <c r="D26" s="91">
        <v>2.6566999999999998</v>
      </c>
      <c r="E26" s="91">
        <v>1</v>
      </c>
      <c r="H26" s="91">
        <v>6.5</v>
      </c>
      <c r="I26" s="91">
        <v>11.4</v>
      </c>
      <c r="J26" s="91">
        <f t="shared" si="4"/>
        <v>16.503991360015799</v>
      </c>
      <c r="K26" s="91">
        <v>4</v>
      </c>
      <c r="L26" s="91">
        <v>9.0500000000000007</v>
      </c>
      <c r="M26" s="91">
        <f t="shared" si="3"/>
        <v>94.829563615560104</v>
      </c>
      <c r="O26" s="91">
        <f t="shared" si="1"/>
        <v>78.325572255544301</v>
      </c>
    </row>
    <row r="27" spans="1:15" hidden="1">
      <c r="C27" s="258"/>
      <c r="E27" s="91">
        <v>1</v>
      </c>
      <c r="I27" s="91">
        <v>11.4</v>
      </c>
      <c r="J27" s="91" t="e">
        <f t="shared" si="4"/>
        <v>#DIV/0!</v>
      </c>
      <c r="K27" s="91">
        <v>4</v>
      </c>
      <c r="M27" s="91" t="e">
        <f t="shared" si="3"/>
        <v>#DIV/0!</v>
      </c>
      <c r="O27" s="91" t="e">
        <f t="shared" si="1"/>
        <v>#DIV/0!</v>
      </c>
    </row>
    <row r="28" spans="1:15" hidden="1">
      <c r="C28" s="258" t="s">
        <v>999</v>
      </c>
      <c r="D28" s="91">
        <v>2.7073</v>
      </c>
      <c r="E28" s="91">
        <v>1</v>
      </c>
      <c r="H28" s="91">
        <v>10.199999999999999</v>
      </c>
      <c r="I28" s="91">
        <v>11.4</v>
      </c>
      <c r="J28" s="91">
        <f t="shared" si="4"/>
        <v>10.320679817747701</v>
      </c>
      <c r="K28" s="91">
        <v>4</v>
      </c>
      <c r="L28" s="91">
        <v>8.5</v>
      </c>
      <c r="M28" s="91">
        <f t="shared" si="3"/>
        <v>99.078526250377493</v>
      </c>
      <c r="O28" s="91">
        <f t="shared" si="1"/>
        <v>88.757846432629805</v>
      </c>
    </row>
    <row r="29" spans="1:15" hidden="1">
      <c r="C29" s="258"/>
      <c r="E29" s="91">
        <v>1</v>
      </c>
      <c r="I29" s="91">
        <v>11.4</v>
      </c>
      <c r="J29" s="91" t="e">
        <f t="shared" si="4"/>
        <v>#DIV/0!</v>
      </c>
      <c r="K29" s="91">
        <v>4</v>
      </c>
      <c r="M29" s="91" t="e">
        <f t="shared" si="3"/>
        <v>#DIV/0!</v>
      </c>
      <c r="O29" s="91" t="e">
        <f t="shared" si="1"/>
        <v>#DIV/0!</v>
      </c>
    </row>
    <row r="30" spans="1:15" hidden="1">
      <c r="C30" s="258" t="s">
        <v>1000</v>
      </c>
      <c r="D30" s="91">
        <v>2.5836999999999999</v>
      </c>
      <c r="E30" s="91">
        <v>1</v>
      </c>
      <c r="H30" s="91">
        <v>6.75</v>
      </c>
      <c r="I30" s="91">
        <v>11.4</v>
      </c>
      <c r="J30" s="91">
        <f t="shared" si="4"/>
        <v>16.341766544963502</v>
      </c>
      <c r="K30" s="91">
        <v>4</v>
      </c>
      <c r="L30" s="91">
        <v>9.6</v>
      </c>
      <c r="M30" s="91">
        <f t="shared" si="3"/>
        <v>91.922436815419701</v>
      </c>
      <c r="O30" s="91">
        <f t="shared" si="1"/>
        <v>75.580670270456196</v>
      </c>
    </row>
    <row r="31" spans="1:15" hidden="1">
      <c r="C31" s="258"/>
      <c r="E31" s="91">
        <v>1</v>
      </c>
      <c r="I31" s="91">
        <v>11.4</v>
      </c>
      <c r="J31" s="91" t="e">
        <f t="shared" si="4"/>
        <v>#DIV/0!</v>
      </c>
      <c r="K31" s="91">
        <v>4</v>
      </c>
      <c r="M31" s="91" t="e">
        <f t="shared" si="3"/>
        <v>#DIV/0!</v>
      </c>
      <c r="O31" s="91" t="e">
        <f t="shared" si="1"/>
        <v>#DIV/0!</v>
      </c>
    </row>
    <row r="32" spans="1:15" hidden="1">
      <c r="C32" s="258" t="s">
        <v>1001</v>
      </c>
      <c r="D32" s="91">
        <v>2.3965000000000001</v>
      </c>
      <c r="E32" s="91">
        <v>1</v>
      </c>
      <c r="H32" s="91">
        <v>7.6</v>
      </c>
      <c r="I32" s="91">
        <v>11.4</v>
      </c>
      <c r="J32" s="91">
        <f t="shared" si="4"/>
        <v>15.647819737116601</v>
      </c>
      <c r="K32" s="91">
        <v>4</v>
      </c>
      <c r="L32" s="91">
        <v>10.1</v>
      </c>
      <c r="M32" s="91">
        <f t="shared" si="3"/>
        <v>94.196776239276403</v>
      </c>
      <c r="O32" s="91">
        <f t="shared" si="1"/>
        <v>78.548956502159797</v>
      </c>
    </row>
    <row r="33" spans="1:15" hidden="1">
      <c r="C33" s="258"/>
      <c r="E33" s="91">
        <v>1</v>
      </c>
      <c r="I33" s="91">
        <v>11.4</v>
      </c>
      <c r="J33" s="91" t="e">
        <f t="shared" si="4"/>
        <v>#DIV/0!</v>
      </c>
      <c r="K33" s="91">
        <v>4</v>
      </c>
      <c r="M33" s="91" t="e">
        <f t="shared" si="3"/>
        <v>#DIV/0!</v>
      </c>
      <c r="O33" s="91" t="e">
        <f t="shared" si="1"/>
        <v>#DIV/0!</v>
      </c>
    </row>
    <row r="34" spans="1:15" hidden="1">
      <c r="C34" s="258" t="s">
        <v>1002</v>
      </c>
      <c r="D34" s="91">
        <v>2.7168000000000001</v>
      </c>
      <c r="E34" s="91">
        <v>1</v>
      </c>
      <c r="H34" s="91">
        <v>7</v>
      </c>
      <c r="I34" s="91">
        <v>11.4</v>
      </c>
      <c r="J34" s="91">
        <f t="shared" si="4"/>
        <v>14.9861181221605</v>
      </c>
      <c r="K34" s="91">
        <v>4</v>
      </c>
      <c r="L34" s="91">
        <v>9</v>
      </c>
      <c r="M34" s="91">
        <f t="shared" si="3"/>
        <v>93.246957204554406</v>
      </c>
      <c r="O34" s="91">
        <f t="shared" si="1"/>
        <v>78.2608390823939</v>
      </c>
    </row>
    <row r="35" spans="1:15" hidden="1">
      <c r="C35" s="258"/>
      <c r="D35" s="91">
        <v>2.7235</v>
      </c>
      <c r="E35" s="91">
        <v>1</v>
      </c>
      <c r="H35" s="91">
        <v>7</v>
      </c>
      <c r="I35" s="91">
        <v>11.4</v>
      </c>
      <c r="J35" s="91">
        <f t="shared" si="4"/>
        <v>14.9492512261009</v>
      </c>
      <c r="K35" s="91">
        <v>4</v>
      </c>
      <c r="M35" s="91" t="e">
        <f t="shared" si="3"/>
        <v>#DIV/0!</v>
      </c>
      <c r="O35" s="91" t="e">
        <f t="shared" si="1"/>
        <v>#DIV/0!</v>
      </c>
    </row>
    <row r="36" spans="1:15" hidden="1">
      <c r="C36" s="258" t="s">
        <v>1003</v>
      </c>
      <c r="D36" s="91">
        <v>2.5661999999999998</v>
      </c>
      <c r="E36" s="91">
        <v>1</v>
      </c>
      <c r="H36" s="91">
        <v>6.8</v>
      </c>
      <c r="I36" s="91">
        <v>11.4</v>
      </c>
      <c r="J36" s="91">
        <f t="shared" si="4"/>
        <v>16.332228472403699</v>
      </c>
      <c r="K36" s="91">
        <v>4</v>
      </c>
      <c r="L36" s="91">
        <v>9.4</v>
      </c>
      <c r="M36" s="91">
        <f t="shared" si="3"/>
        <v>94.518428606251206</v>
      </c>
      <c r="O36" s="91">
        <f t="shared" si="1"/>
        <v>78.186200133847507</v>
      </c>
    </row>
    <row r="37" spans="1:15" hidden="1">
      <c r="C37" s="258"/>
      <c r="E37" s="91">
        <v>1</v>
      </c>
      <c r="I37" s="91">
        <v>11.4</v>
      </c>
      <c r="J37" s="91" t="e">
        <f t="shared" si="4"/>
        <v>#DIV/0!</v>
      </c>
      <c r="K37" s="91">
        <v>4</v>
      </c>
      <c r="M37" s="91" t="e">
        <f t="shared" si="3"/>
        <v>#DIV/0!</v>
      </c>
      <c r="O37" s="91" t="e">
        <f t="shared" si="1"/>
        <v>#DIV/0!</v>
      </c>
    </row>
    <row r="38" spans="1:15" hidden="1">
      <c r="C38" s="258" t="s">
        <v>1004</v>
      </c>
      <c r="D38" s="91">
        <v>2.7317999999999998</v>
      </c>
      <c r="E38" s="91">
        <v>1</v>
      </c>
      <c r="H38" s="91">
        <v>6.35</v>
      </c>
      <c r="I38" s="91">
        <v>11.4</v>
      </c>
      <c r="J38" s="91">
        <f t="shared" si="4"/>
        <v>16.4294200760596</v>
      </c>
      <c r="K38" s="91">
        <v>4</v>
      </c>
      <c r="L38" s="91">
        <v>9.1</v>
      </c>
      <c r="M38" s="91">
        <f t="shared" si="3"/>
        <v>91.7158835015194</v>
      </c>
      <c r="O38" s="91">
        <f t="shared" si="1"/>
        <v>75.2864634254598</v>
      </c>
    </row>
    <row r="39" spans="1:15" hidden="1">
      <c r="C39" s="258"/>
      <c r="E39" s="91">
        <v>1</v>
      </c>
      <c r="I39" s="91">
        <v>11.4</v>
      </c>
      <c r="J39" s="91" t="e">
        <f t="shared" si="4"/>
        <v>#DIV/0!</v>
      </c>
      <c r="K39" s="91">
        <v>4</v>
      </c>
      <c r="M39" s="91" t="e">
        <f t="shared" si="3"/>
        <v>#DIV/0!</v>
      </c>
      <c r="O39" s="91" t="e">
        <f t="shared" si="1"/>
        <v>#DIV/0!</v>
      </c>
    </row>
    <row r="40" spans="1:15" hidden="1">
      <c r="C40" s="258" t="s">
        <v>1005</v>
      </c>
      <c r="D40" s="91">
        <v>2.4156</v>
      </c>
      <c r="E40" s="91">
        <v>1</v>
      </c>
      <c r="H40" s="91">
        <v>8</v>
      </c>
      <c r="I40" s="91">
        <v>11.4</v>
      </c>
      <c r="J40" s="91">
        <f t="shared" si="4"/>
        <v>14.747888723298599</v>
      </c>
      <c r="K40" s="91">
        <v>4</v>
      </c>
      <c r="L40" s="91">
        <v>10.5</v>
      </c>
      <c r="M40" s="91">
        <f t="shared" si="3"/>
        <v>89.891893170581696</v>
      </c>
      <c r="O40" s="91">
        <f t="shared" si="1"/>
        <v>75.144004447283095</v>
      </c>
    </row>
    <row r="41" spans="1:15" hidden="1">
      <c r="C41" s="258"/>
      <c r="E41" s="91">
        <v>1</v>
      </c>
      <c r="I41" s="91">
        <v>11.4</v>
      </c>
      <c r="J41" s="91" t="e">
        <f t="shared" si="4"/>
        <v>#DIV/0!</v>
      </c>
      <c r="K41" s="91">
        <v>4</v>
      </c>
      <c r="M41" s="91" t="e">
        <f t="shared" si="3"/>
        <v>#DIV/0!</v>
      </c>
      <c r="O41" s="91" t="e">
        <f t="shared" si="1"/>
        <v>#DIV/0!</v>
      </c>
    </row>
    <row r="42" spans="1:15" hidden="1">
      <c r="C42" s="258" t="s">
        <v>1006</v>
      </c>
      <c r="D42" s="91">
        <v>2.5560999999999998</v>
      </c>
      <c r="E42" s="91">
        <v>1</v>
      </c>
      <c r="H42" s="91">
        <v>6.8</v>
      </c>
      <c r="I42" s="91">
        <v>11.4</v>
      </c>
      <c r="J42" s="91">
        <f t="shared" si="4"/>
        <v>16.3967625311539</v>
      </c>
      <c r="K42" s="91">
        <v>4</v>
      </c>
      <c r="L42" s="91">
        <v>9.5</v>
      </c>
      <c r="M42" s="91">
        <f t="shared" si="3"/>
        <v>93.893040178396802</v>
      </c>
      <c r="O42" s="91">
        <f t="shared" si="1"/>
        <v>77.496277647242906</v>
      </c>
    </row>
    <row r="43" spans="1:15" hidden="1">
      <c r="C43" s="258"/>
      <c r="E43" s="91">
        <v>1</v>
      </c>
      <c r="I43" s="91">
        <v>11.4</v>
      </c>
      <c r="J43" s="91" t="e">
        <f t="shared" si="4"/>
        <v>#DIV/0!</v>
      </c>
      <c r="K43" s="91">
        <v>4</v>
      </c>
      <c r="M43" s="91" t="e">
        <f t="shared" si="3"/>
        <v>#DIV/0!</v>
      </c>
      <c r="O43" s="91" t="e">
        <f t="shared" si="1"/>
        <v>#DIV/0!</v>
      </c>
    </row>
    <row r="44" spans="1:15" hidden="1">
      <c r="C44" s="258" t="s">
        <v>1007</v>
      </c>
      <c r="D44" s="91">
        <v>2.5598999999999998</v>
      </c>
      <c r="E44" s="91">
        <v>2</v>
      </c>
      <c r="H44" s="91">
        <v>9.5</v>
      </c>
      <c r="I44" s="91">
        <v>11.4</v>
      </c>
      <c r="J44" s="91">
        <f t="shared" si="4"/>
        <v>23.438415563107899</v>
      </c>
      <c r="K44" s="91">
        <v>4</v>
      </c>
      <c r="L44" s="91">
        <v>9.6</v>
      </c>
      <c r="M44" s="91">
        <f t="shared" si="3"/>
        <v>92.777061603968903</v>
      </c>
      <c r="O44" s="91">
        <f t="shared" si="1"/>
        <v>69.338646040860993</v>
      </c>
    </row>
    <row r="45" spans="1:15" hidden="1">
      <c r="C45" s="258"/>
      <c r="E45" s="91">
        <v>1</v>
      </c>
      <c r="I45" s="91">
        <v>11.4</v>
      </c>
      <c r="J45" s="91" t="e">
        <f t="shared" si="4"/>
        <v>#DIV/0!</v>
      </c>
      <c r="K45" s="91">
        <v>4</v>
      </c>
      <c r="M45" s="91" t="e">
        <f t="shared" si="3"/>
        <v>#DIV/0!</v>
      </c>
      <c r="O45" s="91" t="e">
        <f t="shared" si="1"/>
        <v>#DIV/0!</v>
      </c>
    </row>
    <row r="46" spans="1:15" hidden="1">
      <c r="C46" s="258" t="s">
        <v>1008</v>
      </c>
      <c r="D46" s="91">
        <v>2.6358000000000001</v>
      </c>
      <c r="E46" s="91">
        <v>1</v>
      </c>
      <c r="H46" s="91">
        <v>6.6</v>
      </c>
      <c r="I46" s="91">
        <v>11.4</v>
      </c>
      <c r="J46" s="91">
        <f t="shared" si="4"/>
        <v>16.3828128772358</v>
      </c>
      <c r="M46" s="91" t="e">
        <f t="shared" si="3"/>
        <v>#DIV/0!</v>
      </c>
      <c r="O46" s="91" t="e">
        <f t="shared" si="1"/>
        <v>#DIV/0!</v>
      </c>
    </row>
    <row r="47" spans="1:15" hidden="1">
      <c r="C47" s="258"/>
      <c r="E47" s="91">
        <v>1</v>
      </c>
      <c r="I47" s="91">
        <v>11.4</v>
      </c>
      <c r="J47" s="91" t="e">
        <f t="shared" si="4"/>
        <v>#DIV/0!</v>
      </c>
      <c r="M47" s="91" t="e">
        <f t="shared" si="3"/>
        <v>#DIV/0!</v>
      </c>
      <c r="O47" s="91" t="e">
        <f t="shared" si="1"/>
        <v>#DIV/0!</v>
      </c>
    </row>
    <row r="48" spans="1:15" hidden="1">
      <c r="A48" s="91">
        <v>2.7</v>
      </c>
      <c r="C48" s="258" t="s">
        <v>1009</v>
      </c>
      <c r="D48" s="91">
        <v>2.4744000000000002</v>
      </c>
      <c r="E48" s="91">
        <v>1</v>
      </c>
      <c r="H48" s="91">
        <v>7.35</v>
      </c>
      <c r="I48" s="91">
        <v>11.4</v>
      </c>
      <c r="J48" s="91">
        <f t="shared" si="4"/>
        <v>15.6706717604598</v>
      </c>
      <c r="M48" s="91" t="e">
        <f t="shared" si="3"/>
        <v>#DIV/0!</v>
      </c>
      <c r="O48" s="91" t="e">
        <f t="shared" si="1"/>
        <v>#DIV/0!</v>
      </c>
    </row>
    <row r="49" spans="3:15" hidden="1">
      <c r="C49" s="258"/>
      <c r="E49" s="91">
        <v>1</v>
      </c>
      <c r="I49" s="91">
        <v>11.4</v>
      </c>
      <c r="J49" s="91" t="e">
        <f t="shared" si="4"/>
        <v>#DIV/0!</v>
      </c>
      <c r="M49" s="91" t="e">
        <f t="shared" si="3"/>
        <v>#DIV/0!</v>
      </c>
      <c r="O49" s="91" t="e">
        <f t="shared" si="1"/>
        <v>#DIV/0!</v>
      </c>
    </row>
    <row r="50" spans="3:15" hidden="1">
      <c r="C50" s="258" t="s">
        <v>1010</v>
      </c>
      <c r="D50" s="91">
        <v>2.5865</v>
      </c>
      <c r="E50" s="91">
        <v>1</v>
      </c>
      <c r="H50" s="91">
        <v>6.88</v>
      </c>
      <c r="I50" s="91">
        <v>11.4</v>
      </c>
      <c r="J50" s="91">
        <f t="shared" si="4"/>
        <v>16.015626756099401</v>
      </c>
      <c r="M50" s="91" t="e">
        <f t="shared" si="3"/>
        <v>#DIV/0!</v>
      </c>
      <c r="O50" s="91" t="e">
        <f t="shared" si="1"/>
        <v>#DIV/0!</v>
      </c>
    </row>
    <row r="51" spans="3:15" hidden="1">
      <c r="C51" s="258"/>
      <c r="E51" s="91">
        <v>1</v>
      </c>
      <c r="I51" s="91">
        <v>11.4</v>
      </c>
      <c r="J51" s="91" t="e">
        <f t="shared" si="4"/>
        <v>#DIV/0!</v>
      </c>
      <c r="M51" s="91" t="e">
        <f t="shared" si="3"/>
        <v>#DIV/0!</v>
      </c>
      <c r="O51" s="91" t="e">
        <f t="shared" si="1"/>
        <v>#DIV/0!</v>
      </c>
    </row>
    <row r="52" spans="3:15" hidden="1">
      <c r="C52" s="258" t="s">
        <v>1011</v>
      </c>
      <c r="D52" s="91">
        <v>2.5527000000000002</v>
      </c>
      <c r="E52" s="91">
        <v>1</v>
      </c>
      <c r="H52" s="91">
        <v>8.5</v>
      </c>
      <c r="I52" s="91">
        <v>11.4</v>
      </c>
      <c r="J52" s="91">
        <f t="shared" si="4"/>
        <v>13.1348814058471</v>
      </c>
      <c r="M52" s="91" t="e">
        <f t="shared" si="3"/>
        <v>#DIV/0!</v>
      </c>
      <c r="O52" s="91" t="e">
        <f t="shared" si="1"/>
        <v>#DIV/0!</v>
      </c>
    </row>
    <row r="53" spans="3:15" hidden="1">
      <c r="C53" s="258"/>
      <c r="E53" s="91">
        <v>1</v>
      </c>
      <c r="I53" s="91">
        <v>11.4</v>
      </c>
      <c r="J53" s="91" t="e">
        <f t="shared" si="4"/>
        <v>#DIV/0!</v>
      </c>
      <c r="M53" s="91" t="e">
        <f t="shared" si="3"/>
        <v>#DIV/0!</v>
      </c>
      <c r="O53" s="91" t="e">
        <f t="shared" si="1"/>
        <v>#DIV/0!</v>
      </c>
    </row>
    <row r="54" spans="3:15" hidden="1">
      <c r="C54" s="258" t="s">
        <v>1012</v>
      </c>
      <c r="D54" s="91">
        <v>2.6825999999999999</v>
      </c>
      <c r="E54" s="91">
        <v>1</v>
      </c>
      <c r="H54" s="91">
        <v>7.7</v>
      </c>
      <c r="I54" s="91">
        <v>11.4</v>
      </c>
      <c r="J54" s="91">
        <f t="shared" si="4"/>
        <v>13.7974304827358</v>
      </c>
      <c r="M54" s="91" t="e">
        <f t="shared" si="3"/>
        <v>#DIV/0!</v>
      </c>
      <c r="O54" s="91" t="e">
        <f t="shared" si="1"/>
        <v>#DIV/0!</v>
      </c>
    </row>
    <row r="55" spans="3:15" hidden="1">
      <c r="C55" s="258"/>
      <c r="E55" s="91">
        <v>1</v>
      </c>
      <c r="I55" s="91">
        <v>11.4</v>
      </c>
      <c r="J55" s="91" t="e">
        <f t="shared" si="4"/>
        <v>#DIV/0!</v>
      </c>
      <c r="M55" s="91" t="e">
        <f t="shared" si="3"/>
        <v>#DIV/0!</v>
      </c>
      <c r="O55" s="91" t="e">
        <f t="shared" si="1"/>
        <v>#DIV/0!</v>
      </c>
    </row>
    <row r="56" spans="3:15" hidden="1">
      <c r="C56" s="258" t="s">
        <v>1013</v>
      </c>
      <c r="D56" s="91">
        <v>2.5640999999999998</v>
      </c>
      <c r="E56" s="91">
        <v>1</v>
      </c>
      <c r="H56" s="91">
        <v>14.8</v>
      </c>
      <c r="I56" s="91">
        <v>11.4</v>
      </c>
      <c r="J56" s="91">
        <f t="shared" si="4"/>
        <v>7.5101426452777797</v>
      </c>
      <c r="M56" s="91" t="e">
        <f t="shared" si="3"/>
        <v>#DIV/0!</v>
      </c>
      <c r="O56" s="91" t="e">
        <f t="shared" si="1"/>
        <v>#DIV/0!</v>
      </c>
    </row>
    <row r="57" spans="3:15" hidden="1">
      <c r="C57" s="258"/>
      <c r="E57" s="91">
        <v>1</v>
      </c>
      <c r="I57" s="91">
        <v>11.4</v>
      </c>
      <c r="J57" s="91" t="e">
        <f t="shared" si="4"/>
        <v>#DIV/0!</v>
      </c>
      <c r="M57" s="91" t="e">
        <f t="shared" si="3"/>
        <v>#DIV/0!</v>
      </c>
      <c r="O57" s="91" t="e">
        <f t="shared" si="1"/>
        <v>#DIV/0!</v>
      </c>
    </row>
    <row r="58" spans="3:15" hidden="1">
      <c r="C58" s="258" t="s">
        <v>1014</v>
      </c>
      <c r="D58" s="91">
        <v>2.4681999999999999</v>
      </c>
      <c r="E58" s="91">
        <v>1</v>
      </c>
      <c r="H58" s="91">
        <v>9.1</v>
      </c>
      <c r="I58" s="91">
        <v>11.4</v>
      </c>
      <c r="J58" s="91">
        <f t="shared" si="4"/>
        <v>12.688875017697599</v>
      </c>
      <c r="M58" s="91" t="e">
        <f t="shared" si="3"/>
        <v>#DIV/0!</v>
      </c>
      <c r="O58" s="91" t="e">
        <f t="shared" si="1"/>
        <v>#DIV/0!</v>
      </c>
    </row>
    <row r="59" spans="3:15" hidden="1">
      <c r="C59" s="258"/>
      <c r="E59" s="91">
        <v>1</v>
      </c>
      <c r="I59" s="91">
        <v>11.4</v>
      </c>
      <c r="J59" s="91" t="e">
        <f t="shared" si="4"/>
        <v>#DIV/0!</v>
      </c>
      <c r="M59" s="91" t="e">
        <f t="shared" si="3"/>
        <v>#DIV/0!</v>
      </c>
      <c r="O59" s="91" t="e">
        <f t="shared" si="1"/>
        <v>#DIV/0!</v>
      </c>
    </row>
    <row r="60" spans="3:15" hidden="1">
      <c r="C60" s="258" t="s">
        <v>1015</v>
      </c>
      <c r="D60" s="91">
        <v>2.5657999999999999</v>
      </c>
      <c r="E60" s="91">
        <v>1</v>
      </c>
      <c r="H60" s="91">
        <v>8.6</v>
      </c>
      <c r="I60" s="91">
        <v>11.4</v>
      </c>
      <c r="J60" s="91">
        <f t="shared" si="4"/>
        <v>12.915868299836699</v>
      </c>
      <c r="M60" s="91" t="e">
        <f t="shared" si="3"/>
        <v>#DIV/0!</v>
      </c>
      <c r="O60" s="91" t="e">
        <f t="shared" si="1"/>
        <v>#DIV/0!</v>
      </c>
    </row>
    <row r="61" spans="3:15" hidden="1">
      <c r="C61" s="258"/>
      <c r="E61" s="91">
        <v>1</v>
      </c>
      <c r="I61" s="91">
        <v>11.4</v>
      </c>
      <c r="J61" s="91" t="e">
        <f t="shared" si="4"/>
        <v>#DIV/0!</v>
      </c>
      <c r="M61" s="91" t="e">
        <f t="shared" si="3"/>
        <v>#DIV/0!</v>
      </c>
      <c r="O61" s="91" t="e">
        <f t="shared" si="1"/>
        <v>#DIV/0!</v>
      </c>
    </row>
    <row r="62" spans="3:15" hidden="1">
      <c r="C62" s="258" t="s">
        <v>1016</v>
      </c>
      <c r="D62" s="91">
        <v>2.6091000000000002</v>
      </c>
      <c r="E62" s="91">
        <v>1</v>
      </c>
      <c r="H62" s="91">
        <v>9.4</v>
      </c>
      <c r="I62" s="91">
        <v>11.4</v>
      </c>
      <c r="J62" s="91">
        <f t="shared" si="4"/>
        <v>11.6205392419494</v>
      </c>
      <c r="M62" s="91" t="e">
        <f t="shared" si="3"/>
        <v>#DIV/0!</v>
      </c>
      <c r="O62" s="91" t="e">
        <f t="shared" si="1"/>
        <v>#DIV/0!</v>
      </c>
    </row>
    <row r="63" spans="3:15" hidden="1">
      <c r="C63" s="258"/>
      <c r="E63" s="91">
        <v>1</v>
      </c>
      <c r="I63" s="91">
        <v>11.4</v>
      </c>
      <c r="J63" s="91" t="e">
        <f t="shared" si="4"/>
        <v>#DIV/0!</v>
      </c>
      <c r="M63" s="91" t="e">
        <f t="shared" si="3"/>
        <v>#DIV/0!</v>
      </c>
      <c r="O63" s="91" t="e">
        <f t="shared" si="1"/>
        <v>#DIV/0!</v>
      </c>
    </row>
    <row r="64" spans="3:15" hidden="1">
      <c r="C64" s="258" t="s">
        <v>1017</v>
      </c>
      <c r="D64" s="91">
        <v>2.5956999999999999</v>
      </c>
      <c r="E64" s="91">
        <v>1</v>
      </c>
      <c r="H64" s="91">
        <v>9.1</v>
      </c>
      <c r="I64" s="91">
        <v>11.4</v>
      </c>
      <c r="J64" s="91">
        <f t="shared" si="4"/>
        <v>12.065601309350599</v>
      </c>
      <c r="M64" s="91" t="e">
        <f t="shared" si="3"/>
        <v>#DIV/0!</v>
      </c>
      <c r="O64" s="91" t="e">
        <f t="shared" si="1"/>
        <v>#DIV/0!</v>
      </c>
    </row>
    <row r="65" spans="1:15" hidden="1">
      <c r="C65" s="258"/>
      <c r="E65" s="91">
        <v>1</v>
      </c>
      <c r="I65" s="91">
        <v>11.4</v>
      </c>
      <c r="J65" s="91" t="e">
        <f t="shared" si="4"/>
        <v>#DIV/0!</v>
      </c>
      <c r="M65" s="91" t="e">
        <f t="shared" si="3"/>
        <v>#DIV/0!</v>
      </c>
      <c r="O65" s="91" t="e">
        <f t="shared" si="1"/>
        <v>#DIV/0!</v>
      </c>
    </row>
    <row r="66" spans="1:15" hidden="1">
      <c r="C66" s="258" t="s">
        <v>1018</v>
      </c>
      <c r="D66" s="91">
        <v>2.7044999999999999</v>
      </c>
      <c r="E66" s="91">
        <v>1</v>
      </c>
      <c r="H66" s="91">
        <v>8.1</v>
      </c>
      <c r="I66" s="91">
        <v>11.4</v>
      </c>
      <c r="J66" s="91">
        <f t="shared" si="4"/>
        <v>13.0098669569921</v>
      </c>
      <c r="M66" s="91" t="e">
        <f t="shared" si="3"/>
        <v>#DIV/0!</v>
      </c>
      <c r="O66" s="91" t="e">
        <f t="shared" si="1"/>
        <v>#DIV/0!</v>
      </c>
    </row>
    <row r="67" spans="1:15" hidden="1">
      <c r="C67" s="258"/>
      <c r="J67" s="91" t="e">
        <f t="shared" si="4"/>
        <v>#DIV/0!</v>
      </c>
      <c r="M67" s="91" t="e">
        <f t="shared" si="3"/>
        <v>#DIV/0!</v>
      </c>
      <c r="O67" s="91" t="e">
        <f t="shared" si="1"/>
        <v>#DIV/0!</v>
      </c>
    </row>
    <row r="68" spans="1:15" hidden="1">
      <c r="C68" s="258" t="s">
        <v>1019</v>
      </c>
      <c r="D68" s="91">
        <v>2.5636999999999999</v>
      </c>
      <c r="E68" s="91">
        <v>1</v>
      </c>
      <c r="H68" s="91">
        <v>8.6999999999999993</v>
      </c>
      <c r="I68" s="91">
        <v>11.1</v>
      </c>
      <c r="J68" s="91">
        <f t="shared" si="4"/>
        <v>12.4416085049491</v>
      </c>
      <c r="K68" s="91">
        <v>4</v>
      </c>
      <c r="L68" s="91">
        <v>8.9499999999999993</v>
      </c>
      <c r="M68" s="91">
        <f t="shared" si="3"/>
        <v>96.752620328989394</v>
      </c>
      <c r="O68" s="91">
        <f t="shared" si="1"/>
        <v>84.311011824040307</v>
      </c>
    </row>
    <row r="69" spans="1:15" hidden="1">
      <c r="C69" s="258"/>
      <c r="J69" s="91" t="e">
        <f t="shared" si="4"/>
        <v>#DIV/0!</v>
      </c>
      <c r="M69" s="91" t="e">
        <f t="shared" si="3"/>
        <v>#DIV/0!</v>
      </c>
      <c r="O69" s="91" t="e">
        <f t="shared" si="1"/>
        <v>#DIV/0!</v>
      </c>
    </row>
    <row r="70" spans="1:15" hidden="1">
      <c r="A70" s="91">
        <v>2.2200000000000002</v>
      </c>
      <c r="C70" s="258" t="s">
        <v>1020</v>
      </c>
      <c r="D70" s="91">
        <v>2.5205000000000002</v>
      </c>
      <c r="E70" s="91">
        <v>1</v>
      </c>
      <c r="H70" s="91">
        <v>7.2</v>
      </c>
      <c r="I70" s="91">
        <v>11.4</v>
      </c>
      <c r="J70" s="91">
        <f t="shared" ref="J70:J123" si="5">I70*10*E70/(D70*H70)</f>
        <v>6.2818223897374903</v>
      </c>
      <c r="M70" s="91" t="e">
        <f t="shared" si="3"/>
        <v>#DIV/0!</v>
      </c>
      <c r="O70" s="91" t="e">
        <f t="shared" si="1"/>
        <v>#DIV/0!</v>
      </c>
    </row>
    <row r="71" spans="1:15" hidden="1">
      <c r="C71" s="258"/>
      <c r="J71" s="91" t="e">
        <f t="shared" si="5"/>
        <v>#DIV/0!</v>
      </c>
      <c r="M71" s="91" t="e">
        <f t="shared" si="3"/>
        <v>#DIV/0!</v>
      </c>
      <c r="O71" s="91" t="e">
        <f t="shared" si="1"/>
        <v>#DIV/0!</v>
      </c>
    </row>
    <row r="72" spans="1:15" hidden="1">
      <c r="C72" s="258" t="s">
        <v>1021</v>
      </c>
      <c r="D72" s="91">
        <v>2.6236999999999999</v>
      </c>
      <c r="E72" s="91">
        <v>1</v>
      </c>
      <c r="H72" s="91">
        <v>9</v>
      </c>
      <c r="I72" s="91">
        <v>11.6</v>
      </c>
      <c r="J72" s="91">
        <f t="shared" si="5"/>
        <v>4.9124857601436496</v>
      </c>
      <c r="M72" s="91" t="e">
        <f t="shared" si="3"/>
        <v>#DIV/0!</v>
      </c>
      <c r="O72" s="91" t="e">
        <f t="shared" si="1"/>
        <v>#DIV/0!</v>
      </c>
    </row>
    <row r="73" spans="1:15" hidden="1">
      <c r="C73" s="258"/>
      <c r="I73" s="91">
        <v>11.6</v>
      </c>
      <c r="J73" s="91" t="e">
        <f t="shared" si="5"/>
        <v>#DIV/0!</v>
      </c>
      <c r="M73" s="91" t="e">
        <f t="shared" si="3"/>
        <v>#DIV/0!</v>
      </c>
      <c r="O73" s="91" t="e">
        <f t="shared" si="1"/>
        <v>#DIV/0!</v>
      </c>
    </row>
    <row r="74" spans="1:15" hidden="1">
      <c r="C74" s="258" t="s">
        <v>1022</v>
      </c>
      <c r="D74" s="91">
        <v>2.5472000000000001</v>
      </c>
      <c r="E74" s="91">
        <v>1</v>
      </c>
      <c r="H74" s="91">
        <v>9.4</v>
      </c>
      <c r="I74" s="91">
        <v>11.6</v>
      </c>
      <c r="J74" s="91">
        <f t="shared" si="5"/>
        <v>4.8447022345771398</v>
      </c>
      <c r="M74" s="91" t="e">
        <f t="shared" si="3"/>
        <v>#DIV/0!</v>
      </c>
      <c r="O74" s="91" t="e">
        <f t="shared" si="1"/>
        <v>#DIV/0!</v>
      </c>
    </row>
    <row r="75" spans="1:15" hidden="1">
      <c r="C75" s="258"/>
      <c r="I75" s="91">
        <v>11.6</v>
      </c>
      <c r="J75" s="91" t="e">
        <f t="shared" si="5"/>
        <v>#DIV/0!</v>
      </c>
      <c r="M75" s="91" t="e">
        <f t="shared" si="3"/>
        <v>#DIV/0!</v>
      </c>
      <c r="O75" s="91" t="e">
        <f t="shared" si="1"/>
        <v>#DIV/0!</v>
      </c>
    </row>
    <row r="76" spans="1:15" hidden="1">
      <c r="A76" s="91">
        <v>3.14</v>
      </c>
      <c r="C76" s="258" t="s">
        <v>939</v>
      </c>
      <c r="D76" s="91">
        <v>4.2826000000000004</v>
      </c>
      <c r="E76" s="91">
        <v>1</v>
      </c>
      <c r="H76" s="91">
        <v>12</v>
      </c>
      <c r="I76" s="91">
        <v>11.4</v>
      </c>
      <c r="J76" s="91">
        <f t="shared" si="5"/>
        <v>2.2182786157941399</v>
      </c>
      <c r="M76" s="91" t="e">
        <f t="shared" si="3"/>
        <v>#DIV/0!</v>
      </c>
      <c r="O76" s="91" t="e">
        <f t="shared" si="1"/>
        <v>#DIV/0!</v>
      </c>
    </row>
    <row r="77" spans="1:15" hidden="1">
      <c r="C77" s="258"/>
      <c r="J77" s="91" t="e">
        <f t="shared" si="5"/>
        <v>#DIV/0!</v>
      </c>
      <c r="M77" s="91" t="e">
        <f t="shared" si="3"/>
        <v>#DIV/0!</v>
      </c>
      <c r="O77" s="91" t="e">
        <f t="shared" si="1"/>
        <v>#DIV/0!</v>
      </c>
    </row>
    <row r="78" spans="1:15" hidden="1">
      <c r="A78" s="91">
        <v>3.19</v>
      </c>
      <c r="C78" s="258" t="s">
        <v>1023</v>
      </c>
      <c r="D78" s="91">
        <v>2.5154000000000001</v>
      </c>
      <c r="E78" s="91">
        <v>1</v>
      </c>
      <c r="H78" s="91">
        <v>9.15</v>
      </c>
      <c r="I78" s="91">
        <v>11.3</v>
      </c>
      <c r="J78" s="91">
        <f t="shared" ref="J78" si="6">(I78-H78)*25*E78/D78/10/10</f>
        <v>0.213683708356524</v>
      </c>
      <c r="M78" s="91" t="e">
        <f t="shared" si="3"/>
        <v>#DIV/0!</v>
      </c>
      <c r="O78" s="91" t="e">
        <f t="shared" ref="O78:O141" si="7">M78-J78</f>
        <v>#DIV/0!</v>
      </c>
    </row>
    <row r="79" spans="1:15" hidden="1">
      <c r="A79" s="91" t="s">
        <v>430</v>
      </c>
      <c r="C79" s="258"/>
      <c r="J79" s="91" t="e">
        <f t="shared" si="5"/>
        <v>#DIV/0!</v>
      </c>
      <c r="M79" s="91" t="e">
        <f t="shared" ref="M79:M142" si="8">I79*K79/D79/L79*50</f>
        <v>#DIV/0!</v>
      </c>
      <c r="O79" s="91" t="e">
        <f t="shared" si="7"/>
        <v>#DIV/0!</v>
      </c>
    </row>
    <row r="80" spans="1:15" hidden="1">
      <c r="C80" s="258" t="s">
        <v>1024</v>
      </c>
      <c r="D80" s="91">
        <v>3.3519999999999999</v>
      </c>
      <c r="E80" s="91">
        <v>1</v>
      </c>
      <c r="H80" s="91">
        <v>10.1</v>
      </c>
      <c r="I80" s="91">
        <v>11.75</v>
      </c>
      <c r="J80" s="91">
        <f>I80*50*E80/(D80*H80)</f>
        <v>17.3533164772325</v>
      </c>
      <c r="M80" s="91" t="e">
        <f t="shared" si="8"/>
        <v>#DIV/0!</v>
      </c>
      <c r="O80" s="91" t="e">
        <f t="shared" si="7"/>
        <v>#DIV/0!</v>
      </c>
    </row>
    <row r="81" spans="1:15" hidden="1">
      <c r="C81" s="258"/>
      <c r="J81" s="91" t="e">
        <f t="shared" si="5"/>
        <v>#DIV/0!</v>
      </c>
      <c r="M81" s="91" t="e">
        <f t="shared" si="8"/>
        <v>#DIV/0!</v>
      </c>
      <c r="O81" s="91" t="e">
        <f t="shared" si="7"/>
        <v>#DIV/0!</v>
      </c>
    </row>
    <row r="82" spans="1:15" hidden="1">
      <c r="A82" s="91" t="s">
        <v>430</v>
      </c>
      <c r="C82" s="258"/>
      <c r="D82" s="91">
        <v>3.3519999999999999</v>
      </c>
      <c r="E82" s="91">
        <v>1</v>
      </c>
      <c r="H82" s="91">
        <v>8</v>
      </c>
      <c r="I82" s="91">
        <v>11.75</v>
      </c>
      <c r="J82" s="91">
        <f>(I82-H82)*25*E82/D82/10/10</f>
        <v>0.27968377088305502</v>
      </c>
      <c r="M82" s="91" t="e">
        <f t="shared" si="8"/>
        <v>#DIV/0!</v>
      </c>
      <c r="O82" s="91" t="e">
        <f t="shared" si="7"/>
        <v>#DIV/0!</v>
      </c>
    </row>
    <row r="83" spans="1:15" hidden="1">
      <c r="C83" s="258"/>
      <c r="J83" s="91" t="e">
        <f t="shared" ref="J83:J91" si="9">(I83-H83)*25*E83/D83/10/10</f>
        <v>#DIV/0!</v>
      </c>
      <c r="M83" s="91" t="e">
        <f t="shared" si="8"/>
        <v>#DIV/0!</v>
      </c>
      <c r="O83" s="91" t="e">
        <f t="shared" si="7"/>
        <v>#DIV/0!</v>
      </c>
    </row>
    <row r="84" spans="1:15" hidden="1">
      <c r="C84" s="258" t="s">
        <v>1025</v>
      </c>
      <c r="D84" s="91">
        <v>5</v>
      </c>
      <c r="E84" s="91">
        <v>1</v>
      </c>
      <c r="H84" s="91">
        <v>10.5</v>
      </c>
      <c r="I84" s="91">
        <v>11.8</v>
      </c>
      <c r="J84" s="91">
        <f t="shared" si="9"/>
        <v>6.5000000000000002E-2</v>
      </c>
      <c r="M84" s="91" t="e">
        <f t="shared" si="8"/>
        <v>#DIV/0!</v>
      </c>
      <c r="O84" s="91" t="e">
        <f t="shared" si="7"/>
        <v>#DIV/0!</v>
      </c>
    </row>
    <row r="85" spans="1:15" hidden="1">
      <c r="C85" s="258"/>
      <c r="J85" s="91" t="e">
        <f t="shared" si="9"/>
        <v>#DIV/0!</v>
      </c>
      <c r="M85" s="91" t="e">
        <f t="shared" si="8"/>
        <v>#DIV/0!</v>
      </c>
      <c r="O85" s="91" t="e">
        <f t="shared" si="7"/>
        <v>#DIV/0!</v>
      </c>
    </row>
    <row r="86" spans="1:15" hidden="1">
      <c r="C86" s="258" t="s">
        <v>1026</v>
      </c>
      <c r="D86" s="91">
        <v>2.5007000000000001</v>
      </c>
      <c r="E86" s="91">
        <v>1</v>
      </c>
      <c r="H86" s="91">
        <v>10.7</v>
      </c>
      <c r="I86" s="91">
        <v>11.8</v>
      </c>
      <c r="J86" s="91">
        <f t="shared" si="9"/>
        <v>0.109969208621586</v>
      </c>
      <c r="M86" s="91" t="e">
        <f t="shared" si="8"/>
        <v>#DIV/0!</v>
      </c>
      <c r="O86" s="91" t="e">
        <f t="shared" si="7"/>
        <v>#DIV/0!</v>
      </c>
    </row>
    <row r="87" spans="1:15" hidden="1">
      <c r="C87" s="258"/>
      <c r="E87" s="91">
        <v>1</v>
      </c>
      <c r="J87" s="91" t="e">
        <f t="shared" si="9"/>
        <v>#DIV/0!</v>
      </c>
      <c r="M87" s="91" t="e">
        <f t="shared" si="8"/>
        <v>#DIV/0!</v>
      </c>
      <c r="O87" s="91" t="e">
        <f t="shared" si="7"/>
        <v>#DIV/0!</v>
      </c>
    </row>
    <row r="88" spans="1:15" hidden="1">
      <c r="C88" s="258" t="s">
        <v>1027</v>
      </c>
      <c r="D88" s="91">
        <v>2.5019999999999998</v>
      </c>
      <c r="E88" s="91">
        <v>1</v>
      </c>
      <c r="H88" s="91">
        <v>7.3</v>
      </c>
      <c r="I88" s="91">
        <v>11.9</v>
      </c>
      <c r="J88" s="91">
        <f t="shared" si="9"/>
        <v>0.459632294164668</v>
      </c>
      <c r="M88" s="91" t="e">
        <f t="shared" si="8"/>
        <v>#DIV/0!</v>
      </c>
      <c r="O88" s="91" t="e">
        <f t="shared" si="7"/>
        <v>#DIV/0!</v>
      </c>
    </row>
    <row r="89" spans="1:15" hidden="1">
      <c r="C89" s="258"/>
      <c r="E89" s="91">
        <v>1</v>
      </c>
      <c r="I89" s="91">
        <v>11.9</v>
      </c>
      <c r="J89" s="91" t="e">
        <f t="shared" si="9"/>
        <v>#DIV/0!</v>
      </c>
      <c r="M89" s="91" t="e">
        <f t="shared" si="8"/>
        <v>#DIV/0!</v>
      </c>
      <c r="O89" s="91" t="e">
        <f t="shared" si="7"/>
        <v>#DIV/0!</v>
      </c>
    </row>
    <row r="90" spans="1:15" hidden="1">
      <c r="C90" s="258" t="s">
        <v>1028</v>
      </c>
      <c r="D90" s="91">
        <v>2.5305</v>
      </c>
      <c r="E90" s="91">
        <v>1</v>
      </c>
      <c r="H90" s="91">
        <v>8.6999999999999993</v>
      </c>
      <c r="I90" s="91">
        <v>11.9</v>
      </c>
      <c r="J90" s="91">
        <f t="shared" si="9"/>
        <v>0.316143054732266</v>
      </c>
      <c r="M90" s="91" t="e">
        <f t="shared" si="8"/>
        <v>#DIV/0!</v>
      </c>
      <c r="O90" s="91" t="e">
        <f t="shared" si="7"/>
        <v>#DIV/0!</v>
      </c>
    </row>
    <row r="91" spans="1:15" hidden="1">
      <c r="C91" s="258"/>
      <c r="E91" s="91">
        <v>1</v>
      </c>
      <c r="I91" s="91">
        <v>11.9</v>
      </c>
      <c r="J91" s="91" t="e">
        <f t="shared" si="9"/>
        <v>#DIV/0!</v>
      </c>
      <c r="M91" s="91" t="e">
        <f t="shared" si="8"/>
        <v>#DIV/0!</v>
      </c>
      <c r="O91" s="91" t="e">
        <f t="shared" si="7"/>
        <v>#DIV/0!</v>
      </c>
    </row>
    <row r="92" spans="1:15" hidden="1">
      <c r="C92" s="258" t="s">
        <v>1029</v>
      </c>
      <c r="D92" s="91">
        <v>2.5196999999999998</v>
      </c>
      <c r="E92" s="91">
        <v>1</v>
      </c>
      <c r="H92" s="91">
        <v>11.5</v>
      </c>
      <c r="I92" s="91">
        <v>11.4</v>
      </c>
      <c r="J92" s="91">
        <f>I92*25*E92/(D92*H92)</f>
        <v>9.8355394275716108</v>
      </c>
      <c r="M92" s="91" t="e">
        <f t="shared" si="8"/>
        <v>#DIV/0!</v>
      </c>
      <c r="O92" s="91" t="e">
        <f t="shared" si="7"/>
        <v>#DIV/0!</v>
      </c>
    </row>
    <row r="93" spans="1:15" hidden="1">
      <c r="C93" s="258"/>
      <c r="E93" s="91">
        <v>1</v>
      </c>
      <c r="I93" s="91">
        <v>11.4</v>
      </c>
      <c r="J93" s="91" t="e">
        <f t="shared" ref="J93:J107" si="10">I93*25*E93/(D93*H93)</f>
        <v>#DIV/0!</v>
      </c>
      <c r="M93" s="91" t="e">
        <f t="shared" si="8"/>
        <v>#DIV/0!</v>
      </c>
      <c r="O93" s="91" t="e">
        <f t="shared" si="7"/>
        <v>#DIV/0!</v>
      </c>
    </row>
    <row r="94" spans="1:15" hidden="1">
      <c r="C94" s="258" t="s">
        <v>1030</v>
      </c>
      <c r="D94" s="91">
        <v>2.5070999999999999</v>
      </c>
      <c r="E94" s="91">
        <v>1</v>
      </c>
      <c r="H94" s="91">
        <v>12.3</v>
      </c>
      <c r="I94" s="91">
        <v>11.4</v>
      </c>
      <c r="J94" s="91">
        <f t="shared" si="10"/>
        <v>9.2420452743476798</v>
      </c>
      <c r="M94" s="91" t="e">
        <f t="shared" si="8"/>
        <v>#DIV/0!</v>
      </c>
      <c r="O94" s="91" t="e">
        <f t="shared" si="7"/>
        <v>#DIV/0!</v>
      </c>
    </row>
    <row r="95" spans="1:15" hidden="1">
      <c r="C95" s="258"/>
      <c r="E95" s="91">
        <v>1</v>
      </c>
      <c r="I95" s="91">
        <v>11.4</v>
      </c>
      <c r="J95" s="91" t="e">
        <f t="shared" si="10"/>
        <v>#DIV/0!</v>
      </c>
      <c r="M95" s="91" t="e">
        <f t="shared" si="8"/>
        <v>#DIV/0!</v>
      </c>
      <c r="O95" s="91" t="e">
        <f t="shared" si="7"/>
        <v>#DIV/0!</v>
      </c>
    </row>
    <row r="96" spans="1:15" hidden="1">
      <c r="C96" s="258" t="s">
        <v>1031</v>
      </c>
      <c r="D96" s="91">
        <v>2.5280999999999998</v>
      </c>
      <c r="E96" s="91">
        <v>1</v>
      </c>
      <c r="H96" s="91">
        <v>10.4</v>
      </c>
      <c r="I96" s="91">
        <v>11.4</v>
      </c>
      <c r="J96" s="91">
        <f t="shared" si="10"/>
        <v>10.8397002309427</v>
      </c>
      <c r="M96" s="91" t="e">
        <f t="shared" si="8"/>
        <v>#DIV/0!</v>
      </c>
      <c r="O96" s="91" t="e">
        <f t="shared" si="7"/>
        <v>#DIV/0!</v>
      </c>
    </row>
    <row r="97" spans="3:15" hidden="1">
      <c r="C97" s="258"/>
      <c r="E97" s="91">
        <v>1</v>
      </c>
      <c r="I97" s="91">
        <v>11.4</v>
      </c>
      <c r="J97" s="91" t="e">
        <f t="shared" si="10"/>
        <v>#DIV/0!</v>
      </c>
      <c r="M97" s="91" t="e">
        <f t="shared" si="8"/>
        <v>#DIV/0!</v>
      </c>
      <c r="O97" s="91" t="e">
        <f t="shared" si="7"/>
        <v>#DIV/0!</v>
      </c>
    </row>
    <row r="98" spans="3:15" hidden="1">
      <c r="C98" s="258" t="s">
        <v>1032</v>
      </c>
      <c r="D98" s="91">
        <v>2.5366</v>
      </c>
      <c r="E98" s="91">
        <v>1</v>
      </c>
      <c r="H98" s="91">
        <v>11.9</v>
      </c>
      <c r="I98" s="91">
        <v>11.4</v>
      </c>
      <c r="J98" s="91">
        <f t="shared" si="10"/>
        <v>9.4416068090880607</v>
      </c>
      <c r="M98" s="91" t="e">
        <f t="shared" si="8"/>
        <v>#DIV/0!</v>
      </c>
      <c r="O98" s="91" t="e">
        <f t="shared" si="7"/>
        <v>#DIV/0!</v>
      </c>
    </row>
    <row r="99" spans="3:15" hidden="1">
      <c r="C99" s="258"/>
      <c r="E99" s="91">
        <v>1</v>
      </c>
      <c r="I99" s="91">
        <v>11.4</v>
      </c>
      <c r="J99" s="91" t="e">
        <f t="shared" si="10"/>
        <v>#DIV/0!</v>
      </c>
      <c r="M99" s="91" t="e">
        <f t="shared" si="8"/>
        <v>#DIV/0!</v>
      </c>
      <c r="O99" s="91" t="e">
        <f t="shared" si="7"/>
        <v>#DIV/0!</v>
      </c>
    </row>
    <row r="100" spans="3:15" hidden="1">
      <c r="C100" s="258" t="s">
        <v>1033</v>
      </c>
      <c r="D100" s="91">
        <v>2.5171999999999999</v>
      </c>
      <c r="E100" s="91">
        <v>1</v>
      </c>
      <c r="H100" s="91">
        <v>13.9</v>
      </c>
      <c r="I100" s="91">
        <v>11.4</v>
      </c>
      <c r="J100" s="91">
        <f t="shared" si="10"/>
        <v>8.1453985071913895</v>
      </c>
      <c r="M100" s="91" t="e">
        <f t="shared" si="8"/>
        <v>#DIV/0!</v>
      </c>
      <c r="O100" s="91" t="e">
        <f t="shared" si="7"/>
        <v>#DIV/0!</v>
      </c>
    </row>
    <row r="101" spans="3:15" hidden="1">
      <c r="C101" s="258"/>
      <c r="E101" s="91">
        <v>1</v>
      </c>
      <c r="I101" s="91">
        <v>11.4</v>
      </c>
      <c r="J101" s="91" t="e">
        <f t="shared" si="10"/>
        <v>#DIV/0!</v>
      </c>
      <c r="M101" s="91" t="e">
        <f t="shared" si="8"/>
        <v>#DIV/0!</v>
      </c>
      <c r="O101" s="91" t="e">
        <f t="shared" si="7"/>
        <v>#DIV/0!</v>
      </c>
    </row>
    <row r="102" spans="3:15" hidden="1">
      <c r="C102" s="258" t="s">
        <v>1034</v>
      </c>
      <c r="D102" s="91">
        <v>2.5188999999999999</v>
      </c>
      <c r="E102" s="91">
        <v>1</v>
      </c>
      <c r="I102" s="91">
        <v>11.4</v>
      </c>
      <c r="J102" s="91" t="e">
        <f t="shared" si="10"/>
        <v>#DIV/0!</v>
      </c>
      <c r="M102" s="91" t="e">
        <f t="shared" si="8"/>
        <v>#DIV/0!</v>
      </c>
      <c r="O102" s="91" t="e">
        <f t="shared" si="7"/>
        <v>#DIV/0!</v>
      </c>
    </row>
    <row r="103" spans="3:15" hidden="1">
      <c r="C103" s="258"/>
      <c r="E103" s="91">
        <v>1</v>
      </c>
      <c r="I103" s="91">
        <v>11.4</v>
      </c>
      <c r="J103" s="91" t="e">
        <f t="shared" si="10"/>
        <v>#DIV/0!</v>
      </c>
      <c r="M103" s="91" t="e">
        <f t="shared" si="8"/>
        <v>#DIV/0!</v>
      </c>
      <c r="O103" s="91" t="e">
        <f t="shared" si="7"/>
        <v>#DIV/0!</v>
      </c>
    </row>
    <row r="104" spans="3:15" hidden="1">
      <c r="C104" s="258" t="s">
        <v>1035</v>
      </c>
      <c r="D104" s="91">
        <v>2.5188000000000001</v>
      </c>
      <c r="E104" s="91">
        <v>1</v>
      </c>
      <c r="I104" s="91">
        <v>11.4</v>
      </c>
      <c r="J104" s="91" t="e">
        <f t="shared" si="10"/>
        <v>#DIV/0!</v>
      </c>
      <c r="M104" s="91" t="e">
        <f t="shared" si="8"/>
        <v>#DIV/0!</v>
      </c>
      <c r="O104" s="91" t="e">
        <f t="shared" si="7"/>
        <v>#DIV/0!</v>
      </c>
    </row>
    <row r="105" spans="3:15" hidden="1">
      <c r="C105" s="258"/>
      <c r="E105" s="91">
        <v>1</v>
      </c>
      <c r="I105" s="91">
        <v>11.4</v>
      </c>
      <c r="J105" s="91" t="e">
        <f t="shared" si="10"/>
        <v>#DIV/0!</v>
      </c>
      <c r="M105" s="91" t="e">
        <f t="shared" si="8"/>
        <v>#DIV/0!</v>
      </c>
      <c r="O105" s="91" t="e">
        <f t="shared" si="7"/>
        <v>#DIV/0!</v>
      </c>
    </row>
    <row r="106" spans="3:15" hidden="1">
      <c r="C106" s="258" t="s">
        <v>1036</v>
      </c>
      <c r="D106" s="91">
        <v>2.5655000000000001</v>
      </c>
      <c r="E106" s="91">
        <v>1</v>
      </c>
      <c r="H106" s="91">
        <v>6.5</v>
      </c>
      <c r="I106" s="91">
        <v>11.4</v>
      </c>
      <c r="J106" s="91">
        <f t="shared" si="10"/>
        <v>17.090685576360901</v>
      </c>
      <c r="M106" s="91" t="e">
        <f t="shared" si="8"/>
        <v>#DIV/0!</v>
      </c>
      <c r="O106" s="91" t="e">
        <f t="shared" si="7"/>
        <v>#DIV/0!</v>
      </c>
    </row>
    <row r="107" spans="3:15" hidden="1">
      <c r="C107" s="258"/>
      <c r="E107" s="91">
        <v>1</v>
      </c>
      <c r="I107" s="91">
        <v>11.4</v>
      </c>
      <c r="J107" s="91" t="e">
        <f t="shared" si="10"/>
        <v>#DIV/0!</v>
      </c>
      <c r="M107" s="91" t="e">
        <f t="shared" si="8"/>
        <v>#DIV/0!</v>
      </c>
      <c r="O107" s="91" t="e">
        <f t="shared" si="7"/>
        <v>#DIV/0!</v>
      </c>
    </row>
    <row r="108" spans="3:15" hidden="1">
      <c r="C108" s="258" t="s">
        <v>940</v>
      </c>
      <c r="D108" s="91">
        <v>4.1917</v>
      </c>
      <c r="E108" s="91">
        <v>1</v>
      </c>
      <c r="H108" s="91">
        <v>12.1</v>
      </c>
      <c r="I108" s="91">
        <v>11.4</v>
      </c>
      <c r="J108" s="91">
        <f t="shared" si="5"/>
        <v>2.24765312481947</v>
      </c>
      <c r="M108" s="91" t="e">
        <f t="shared" si="8"/>
        <v>#DIV/0!</v>
      </c>
      <c r="O108" s="91" t="e">
        <f t="shared" si="7"/>
        <v>#DIV/0!</v>
      </c>
    </row>
    <row r="109" spans="3:15" hidden="1">
      <c r="C109" s="258"/>
      <c r="D109" s="91">
        <v>4.1917</v>
      </c>
      <c r="E109" s="91">
        <v>1</v>
      </c>
      <c r="H109" s="91">
        <v>13.4</v>
      </c>
      <c r="I109" s="91">
        <v>11.4</v>
      </c>
      <c r="J109" s="91">
        <f t="shared" si="5"/>
        <v>2.0295972246504199</v>
      </c>
      <c r="M109" s="91" t="e">
        <f t="shared" si="8"/>
        <v>#DIV/0!</v>
      </c>
      <c r="O109" s="91" t="e">
        <f t="shared" si="7"/>
        <v>#DIV/0!</v>
      </c>
    </row>
    <row r="110" spans="3:15" hidden="1">
      <c r="C110" s="258" t="s">
        <v>1035</v>
      </c>
      <c r="D110" s="91">
        <v>3.2722000000000002</v>
      </c>
      <c r="E110" s="91">
        <v>1</v>
      </c>
      <c r="H110" s="91">
        <v>5.6</v>
      </c>
      <c r="I110" s="91">
        <v>11.4</v>
      </c>
      <c r="J110" s="91">
        <f>I110*25*E110/(D110*H110)</f>
        <v>15.553101015481101</v>
      </c>
      <c r="M110" s="91" t="e">
        <f t="shared" si="8"/>
        <v>#DIV/0!</v>
      </c>
      <c r="O110" s="91" t="e">
        <f t="shared" si="7"/>
        <v>#DIV/0!</v>
      </c>
    </row>
    <row r="111" spans="3:15" hidden="1">
      <c r="C111" s="258"/>
      <c r="I111" s="91">
        <v>11.4</v>
      </c>
      <c r="J111" s="91" t="e">
        <f t="shared" si="5"/>
        <v>#DIV/0!</v>
      </c>
      <c r="M111" s="91" t="e">
        <f t="shared" si="8"/>
        <v>#DIV/0!</v>
      </c>
      <c r="O111" s="91" t="e">
        <f t="shared" si="7"/>
        <v>#DIV/0!</v>
      </c>
    </row>
    <row r="112" spans="3:15" hidden="1">
      <c r="C112" s="258"/>
      <c r="D112" s="91">
        <v>4.0753000000000004</v>
      </c>
      <c r="E112" s="91">
        <v>1</v>
      </c>
      <c r="H112" s="91">
        <v>12.3</v>
      </c>
      <c r="I112" s="91">
        <v>11.4</v>
      </c>
      <c r="J112" s="91">
        <f t="shared" si="5"/>
        <v>2.27426022205159</v>
      </c>
      <c r="M112" s="91" t="e">
        <f t="shared" si="8"/>
        <v>#DIV/0!</v>
      </c>
      <c r="O112" s="91" t="e">
        <f t="shared" si="7"/>
        <v>#DIV/0!</v>
      </c>
    </row>
    <row r="113" spans="1:15" hidden="1">
      <c r="C113" s="258"/>
      <c r="I113" s="91">
        <v>11.4</v>
      </c>
      <c r="J113" s="91" t="e">
        <f t="shared" si="5"/>
        <v>#DIV/0!</v>
      </c>
      <c r="M113" s="91" t="e">
        <f t="shared" si="8"/>
        <v>#DIV/0!</v>
      </c>
      <c r="O113" s="91" t="e">
        <f t="shared" si="7"/>
        <v>#DIV/0!</v>
      </c>
    </row>
    <row r="114" spans="1:15" hidden="1">
      <c r="C114" s="258"/>
      <c r="D114" s="91">
        <v>2.5346000000000002</v>
      </c>
      <c r="E114" s="91">
        <v>1</v>
      </c>
      <c r="H114" s="91">
        <v>10.8</v>
      </c>
      <c r="I114" s="91">
        <v>11.3</v>
      </c>
      <c r="J114" s="91">
        <f t="shared" ref="J114" si="11">(I114-H114)*25*E114/D114/10/10</f>
        <v>4.9317446539888003E-2</v>
      </c>
      <c r="M114" s="91" t="e">
        <f t="shared" si="8"/>
        <v>#DIV/0!</v>
      </c>
      <c r="O114" s="91" t="e">
        <f t="shared" si="7"/>
        <v>#DIV/0!</v>
      </c>
    </row>
    <row r="115" spans="1:15" hidden="1">
      <c r="C115" s="258"/>
      <c r="I115" s="91">
        <v>11.4</v>
      </c>
      <c r="J115" s="91" t="e">
        <f t="shared" ref="J115" si="12">I115*10*E115/(D115*H115)</f>
        <v>#DIV/0!</v>
      </c>
      <c r="M115" s="91" t="e">
        <f t="shared" si="8"/>
        <v>#DIV/0!</v>
      </c>
      <c r="O115" s="91" t="e">
        <f t="shared" si="7"/>
        <v>#DIV/0!</v>
      </c>
    </row>
    <row r="116" spans="1:15" hidden="1">
      <c r="A116" s="91">
        <v>9.26</v>
      </c>
      <c r="C116" s="258" t="s">
        <v>942</v>
      </c>
      <c r="D116" s="91">
        <v>4.0103999999999997</v>
      </c>
      <c r="E116" s="91">
        <v>1</v>
      </c>
      <c r="H116" s="91">
        <v>14.4</v>
      </c>
      <c r="I116" s="91">
        <v>11.4</v>
      </c>
      <c r="J116" s="91">
        <f t="shared" si="5"/>
        <v>1.97403417780438</v>
      </c>
      <c r="M116" s="91" t="e">
        <f t="shared" si="8"/>
        <v>#DIV/0!</v>
      </c>
      <c r="O116" s="91" t="e">
        <f t="shared" si="7"/>
        <v>#DIV/0!</v>
      </c>
    </row>
    <row r="117" spans="1:15" hidden="1">
      <c r="C117" s="258"/>
      <c r="I117" s="91">
        <v>11.4</v>
      </c>
      <c r="J117" s="91" t="e">
        <f t="shared" si="5"/>
        <v>#DIV/0!</v>
      </c>
      <c r="M117" s="91" t="e">
        <f t="shared" si="8"/>
        <v>#DIV/0!</v>
      </c>
      <c r="O117" s="91" t="e">
        <f t="shared" si="7"/>
        <v>#DIV/0!</v>
      </c>
    </row>
    <row r="118" spans="1:15" hidden="1">
      <c r="A118" s="91">
        <v>9.2799999999999994</v>
      </c>
      <c r="C118" s="258"/>
      <c r="D118" s="91">
        <v>4.0713999999999997</v>
      </c>
      <c r="E118" s="91">
        <v>1</v>
      </c>
      <c r="H118" s="91">
        <v>0.8</v>
      </c>
      <c r="I118" s="91">
        <v>11.3</v>
      </c>
      <c r="J118" s="91">
        <f t="shared" si="5"/>
        <v>34.693225917374903</v>
      </c>
      <c r="M118" s="91" t="e">
        <f t="shared" si="8"/>
        <v>#DIV/0!</v>
      </c>
      <c r="O118" s="91" t="e">
        <f t="shared" si="7"/>
        <v>#DIV/0!</v>
      </c>
    </row>
    <row r="119" spans="1:15" hidden="1">
      <c r="C119" s="258"/>
      <c r="I119" s="91">
        <v>11.4</v>
      </c>
      <c r="J119" s="91" t="e">
        <f t="shared" si="5"/>
        <v>#DIV/0!</v>
      </c>
      <c r="M119" s="91" t="e">
        <f t="shared" si="8"/>
        <v>#DIV/0!</v>
      </c>
      <c r="O119" s="91" t="e">
        <f t="shared" si="7"/>
        <v>#DIV/0!</v>
      </c>
    </row>
    <row r="120" spans="1:15" hidden="1">
      <c r="C120" s="258" t="s">
        <v>692</v>
      </c>
      <c r="D120" s="91">
        <v>2.5066000000000002</v>
      </c>
      <c r="E120" s="91">
        <v>2</v>
      </c>
      <c r="H120" s="91">
        <v>9.6999999999999993</v>
      </c>
      <c r="I120" s="91">
        <v>11.3</v>
      </c>
      <c r="J120" s="91">
        <f>I120*25*E120/(D120*H120)</f>
        <v>23.237621750742999</v>
      </c>
      <c r="M120" s="91" t="e">
        <f t="shared" si="8"/>
        <v>#DIV/0!</v>
      </c>
      <c r="O120" s="91" t="e">
        <f t="shared" si="7"/>
        <v>#DIV/0!</v>
      </c>
    </row>
    <row r="121" spans="1:15" hidden="1">
      <c r="C121" s="258"/>
      <c r="I121" s="91">
        <v>11.3</v>
      </c>
      <c r="J121" s="91" t="e">
        <f t="shared" si="5"/>
        <v>#DIV/0!</v>
      </c>
      <c r="M121" s="91" t="e">
        <f t="shared" si="8"/>
        <v>#DIV/0!</v>
      </c>
      <c r="O121" s="91" t="e">
        <f t="shared" si="7"/>
        <v>#DIV/0!</v>
      </c>
    </row>
    <row r="122" spans="1:15" hidden="1">
      <c r="A122" s="91">
        <v>11.7</v>
      </c>
      <c r="C122" s="258" t="s">
        <v>944</v>
      </c>
      <c r="D122" s="91">
        <v>4.4390999999999998</v>
      </c>
      <c r="E122" s="91">
        <v>1</v>
      </c>
      <c r="H122" s="91">
        <v>8.3000000000000007</v>
      </c>
      <c r="I122" s="91">
        <v>11.2</v>
      </c>
      <c r="J122" s="91">
        <f t="shared" si="5"/>
        <v>3.0397999377383802</v>
      </c>
      <c r="M122" s="91" t="e">
        <f t="shared" si="8"/>
        <v>#DIV/0!</v>
      </c>
      <c r="O122" s="91" t="e">
        <f t="shared" si="7"/>
        <v>#DIV/0!</v>
      </c>
    </row>
    <row r="123" spans="1:15" hidden="1">
      <c r="C123" s="258"/>
      <c r="E123" s="91">
        <v>1</v>
      </c>
      <c r="I123" s="91">
        <v>11.2</v>
      </c>
      <c r="J123" s="91" t="e">
        <f t="shared" si="5"/>
        <v>#DIV/0!</v>
      </c>
      <c r="M123" s="91" t="e">
        <f t="shared" si="8"/>
        <v>#DIV/0!</v>
      </c>
      <c r="O123" s="91" t="e">
        <f t="shared" si="7"/>
        <v>#DIV/0!</v>
      </c>
    </row>
    <row r="124" spans="1:15" hidden="1">
      <c r="C124" s="258" t="s">
        <v>1037</v>
      </c>
      <c r="D124" s="91">
        <v>2.5032999999999999</v>
      </c>
      <c r="E124" s="91">
        <v>1</v>
      </c>
      <c r="H124" s="91">
        <v>8.6999999999999993</v>
      </c>
      <c r="I124" s="91">
        <v>11.2</v>
      </c>
      <c r="J124" s="91">
        <f t="shared" ref="J124:J133" si="13">(I124-H124)*25*E124/D124/10/10</f>
        <v>0.249670435025766</v>
      </c>
      <c r="M124" s="91" t="e">
        <f t="shared" si="8"/>
        <v>#DIV/0!</v>
      </c>
      <c r="O124" s="91" t="e">
        <f t="shared" si="7"/>
        <v>#DIV/0!</v>
      </c>
    </row>
    <row r="125" spans="1:15" hidden="1">
      <c r="C125" s="258"/>
      <c r="E125" s="91">
        <v>1</v>
      </c>
      <c r="I125" s="91">
        <v>11.2</v>
      </c>
      <c r="J125" s="91" t="e">
        <f t="shared" si="13"/>
        <v>#DIV/0!</v>
      </c>
      <c r="M125" s="91" t="e">
        <f t="shared" si="8"/>
        <v>#DIV/0!</v>
      </c>
      <c r="O125" s="91" t="e">
        <f t="shared" si="7"/>
        <v>#DIV/0!</v>
      </c>
    </row>
    <row r="126" spans="1:15" hidden="1">
      <c r="C126" s="258" t="s">
        <v>1038</v>
      </c>
      <c r="D126" s="91">
        <v>2.6985999999999999</v>
      </c>
      <c r="E126" s="91">
        <v>1</v>
      </c>
      <c r="H126" s="91">
        <v>8.0500000000000007</v>
      </c>
      <c r="I126" s="91">
        <v>11.2</v>
      </c>
      <c r="J126" s="91">
        <f t="shared" si="13"/>
        <v>0.29181797969317402</v>
      </c>
      <c r="M126" s="91" t="e">
        <f t="shared" si="8"/>
        <v>#DIV/0!</v>
      </c>
      <c r="O126" s="91" t="e">
        <f t="shared" si="7"/>
        <v>#DIV/0!</v>
      </c>
    </row>
    <row r="127" spans="1:15" hidden="1">
      <c r="C127" s="258"/>
      <c r="E127" s="91">
        <v>1</v>
      </c>
      <c r="I127" s="91">
        <v>11.2</v>
      </c>
      <c r="J127" s="91" t="e">
        <f t="shared" si="13"/>
        <v>#DIV/0!</v>
      </c>
      <c r="M127" s="91" t="e">
        <f t="shared" si="8"/>
        <v>#DIV/0!</v>
      </c>
      <c r="O127" s="91" t="e">
        <f t="shared" si="7"/>
        <v>#DIV/0!</v>
      </c>
    </row>
    <row r="128" spans="1:15" hidden="1">
      <c r="C128" s="258" t="s">
        <v>1039</v>
      </c>
      <c r="D128" s="91">
        <v>3.2121</v>
      </c>
      <c r="E128" s="91">
        <v>1</v>
      </c>
      <c r="H128" s="91">
        <v>7.55</v>
      </c>
      <c r="I128" s="91">
        <v>11.2</v>
      </c>
      <c r="J128" s="91">
        <f t="shared" si="13"/>
        <v>0.28408206469288</v>
      </c>
      <c r="M128" s="91" t="e">
        <f t="shared" si="8"/>
        <v>#DIV/0!</v>
      </c>
      <c r="O128" s="91" t="e">
        <f t="shared" si="7"/>
        <v>#DIV/0!</v>
      </c>
    </row>
    <row r="129" spans="1:15" hidden="1">
      <c r="C129" s="258"/>
      <c r="E129" s="91">
        <v>1</v>
      </c>
      <c r="I129" s="91">
        <v>11.2</v>
      </c>
      <c r="J129" s="91" t="e">
        <f t="shared" si="13"/>
        <v>#DIV/0!</v>
      </c>
      <c r="M129" s="91" t="e">
        <f t="shared" si="8"/>
        <v>#DIV/0!</v>
      </c>
      <c r="O129" s="91" t="e">
        <f t="shared" si="7"/>
        <v>#DIV/0!</v>
      </c>
    </row>
    <row r="130" spans="1:15" hidden="1">
      <c r="C130" s="258" t="s">
        <v>1040</v>
      </c>
      <c r="D130" s="91">
        <v>2.9961000000000002</v>
      </c>
      <c r="E130" s="91">
        <v>1</v>
      </c>
      <c r="H130" s="91">
        <v>7.45</v>
      </c>
      <c r="I130" s="91">
        <v>11.2</v>
      </c>
      <c r="J130" s="91">
        <f t="shared" si="13"/>
        <v>0.31290677881245599</v>
      </c>
      <c r="M130" s="91" t="e">
        <f t="shared" si="8"/>
        <v>#DIV/0!</v>
      </c>
      <c r="O130" s="91" t="e">
        <f t="shared" si="7"/>
        <v>#DIV/0!</v>
      </c>
    </row>
    <row r="131" spans="1:15" hidden="1">
      <c r="C131" s="258"/>
      <c r="E131" s="91">
        <v>1</v>
      </c>
      <c r="I131" s="91">
        <v>11.2</v>
      </c>
      <c r="J131" s="91" t="e">
        <f t="shared" si="13"/>
        <v>#DIV/0!</v>
      </c>
      <c r="M131" s="91" t="e">
        <f t="shared" si="8"/>
        <v>#DIV/0!</v>
      </c>
      <c r="O131" s="91" t="e">
        <f t="shared" si="7"/>
        <v>#DIV/0!</v>
      </c>
    </row>
    <row r="132" spans="1:15" hidden="1">
      <c r="C132" s="258" t="s">
        <v>1041</v>
      </c>
      <c r="D132" s="91">
        <v>2.4737</v>
      </c>
      <c r="E132" s="91">
        <v>1</v>
      </c>
      <c r="H132" s="91">
        <v>8</v>
      </c>
      <c r="I132" s="91">
        <v>11.2</v>
      </c>
      <c r="J132" s="91">
        <f t="shared" si="13"/>
        <v>0.32340219104984402</v>
      </c>
      <c r="M132" s="91" t="e">
        <f t="shared" si="8"/>
        <v>#DIV/0!</v>
      </c>
      <c r="O132" s="91" t="e">
        <f t="shared" si="7"/>
        <v>#DIV/0!</v>
      </c>
    </row>
    <row r="133" spans="1:15" hidden="1">
      <c r="C133" s="258"/>
      <c r="E133" s="91">
        <v>1</v>
      </c>
      <c r="I133" s="91">
        <v>11.2</v>
      </c>
      <c r="J133" s="91" t="e">
        <f t="shared" si="13"/>
        <v>#DIV/0!</v>
      </c>
      <c r="M133" s="91" t="e">
        <f t="shared" si="8"/>
        <v>#DIV/0!</v>
      </c>
      <c r="O133" s="91" t="e">
        <f t="shared" si="7"/>
        <v>#DIV/0!</v>
      </c>
    </row>
    <row r="134" spans="1:15" hidden="1">
      <c r="C134" s="258" t="s">
        <v>945</v>
      </c>
      <c r="D134" s="91">
        <v>4.3605</v>
      </c>
      <c r="E134" s="91">
        <v>1</v>
      </c>
      <c r="H134" s="91">
        <v>12.2</v>
      </c>
      <c r="I134" s="91">
        <v>11.2</v>
      </c>
      <c r="J134" s="91">
        <f t="shared" ref="J134:J166" si="14">I134*10*E134/(D134*H134)</f>
        <v>2.1053383485500401</v>
      </c>
      <c r="M134" s="91" t="e">
        <f t="shared" si="8"/>
        <v>#DIV/0!</v>
      </c>
      <c r="O134" s="91" t="e">
        <f t="shared" si="7"/>
        <v>#DIV/0!</v>
      </c>
    </row>
    <row r="135" spans="1:15" hidden="1">
      <c r="C135" s="258"/>
      <c r="E135" s="91">
        <v>1</v>
      </c>
      <c r="I135" s="91">
        <v>11.2</v>
      </c>
      <c r="J135" s="91" t="e">
        <f t="shared" si="14"/>
        <v>#DIV/0!</v>
      </c>
      <c r="M135" s="91" t="e">
        <f t="shared" si="8"/>
        <v>#DIV/0!</v>
      </c>
      <c r="O135" s="91" t="e">
        <f t="shared" si="7"/>
        <v>#DIV/0!</v>
      </c>
    </row>
    <row r="136" spans="1:15" hidden="1">
      <c r="C136" s="258" t="s">
        <v>946</v>
      </c>
      <c r="D136" s="91">
        <v>4.1444000000000001</v>
      </c>
      <c r="E136" s="91">
        <v>1</v>
      </c>
      <c r="H136" s="91">
        <v>13.9</v>
      </c>
      <c r="I136" s="91">
        <v>11.3</v>
      </c>
      <c r="J136" s="91">
        <f t="shared" si="14"/>
        <v>1.9615617225358799</v>
      </c>
      <c r="M136" s="91" t="e">
        <f t="shared" si="8"/>
        <v>#DIV/0!</v>
      </c>
      <c r="O136" s="91" t="e">
        <f t="shared" si="7"/>
        <v>#DIV/0!</v>
      </c>
    </row>
    <row r="137" spans="1:15" hidden="1">
      <c r="C137" s="258"/>
      <c r="E137" s="91">
        <v>1</v>
      </c>
      <c r="I137" s="91">
        <v>11.3</v>
      </c>
      <c r="J137" s="91" t="e">
        <f t="shared" si="14"/>
        <v>#DIV/0!</v>
      </c>
      <c r="M137" s="91" t="e">
        <f t="shared" si="8"/>
        <v>#DIV/0!</v>
      </c>
      <c r="O137" s="91" t="e">
        <f t="shared" si="7"/>
        <v>#DIV/0!</v>
      </c>
    </row>
    <row r="138" spans="1:15" hidden="1">
      <c r="C138" s="258" t="s">
        <v>947</v>
      </c>
      <c r="D138" s="91">
        <v>4.1426999999999996</v>
      </c>
      <c r="E138" s="91">
        <v>1</v>
      </c>
      <c r="H138" s="91">
        <v>14</v>
      </c>
      <c r="I138" s="91">
        <v>11.3</v>
      </c>
      <c r="J138" s="91">
        <f t="shared" si="14"/>
        <v>1.9483497649910899</v>
      </c>
      <c r="M138" s="91" t="e">
        <f t="shared" si="8"/>
        <v>#DIV/0!</v>
      </c>
      <c r="O138" s="91" t="e">
        <f t="shared" si="7"/>
        <v>#DIV/0!</v>
      </c>
    </row>
    <row r="139" spans="1:15" hidden="1">
      <c r="C139" s="258"/>
      <c r="E139" s="91">
        <v>1</v>
      </c>
      <c r="I139" s="91">
        <v>11.3</v>
      </c>
      <c r="J139" s="91" t="e">
        <f t="shared" si="14"/>
        <v>#DIV/0!</v>
      </c>
      <c r="M139" s="91" t="e">
        <f t="shared" si="8"/>
        <v>#DIV/0!</v>
      </c>
      <c r="O139" s="91" t="e">
        <f t="shared" si="7"/>
        <v>#DIV/0!</v>
      </c>
    </row>
    <row r="140" spans="1:15" hidden="1">
      <c r="C140" s="258" t="s">
        <v>1042</v>
      </c>
      <c r="D140" s="91">
        <v>2.7044000000000001</v>
      </c>
      <c r="E140" s="91">
        <v>1</v>
      </c>
      <c r="H140" s="91">
        <v>10</v>
      </c>
      <c r="I140" s="91">
        <v>11.3</v>
      </c>
      <c r="J140" s="91">
        <f>I140*25*E140/(D140*H140)</f>
        <v>10.445939949711599</v>
      </c>
      <c r="M140" s="91" t="e">
        <f t="shared" si="8"/>
        <v>#DIV/0!</v>
      </c>
      <c r="O140" s="91" t="e">
        <f t="shared" si="7"/>
        <v>#DIV/0!</v>
      </c>
    </row>
    <row r="141" spans="1:15" hidden="1">
      <c r="C141" s="258"/>
      <c r="I141" s="91">
        <v>11.3</v>
      </c>
      <c r="J141" s="91" t="e">
        <f t="shared" si="14"/>
        <v>#DIV/0!</v>
      </c>
      <c r="M141" s="91" t="e">
        <f t="shared" si="8"/>
        <v>#DIV/0!</v>
      </c>
      <c r="O141" s="91" t="e">
        <f t="shared" si="7"/>
        <v>#DIV/0!</v>
      </c>
    </row>
    <row r="142" spans="1:15" hidden="1">
      <c r="A142" s="91">
        <v>11.14</v>
      </c>
      <c r="C142" s="258" t="s">
        <v>1043</v>
      </c>
      <c r="D142" s="91">
        <v>2.5432000000000001</v>
      </c>
      <c r="E142" s="91">
        <v>1</v>
      </c>
      <c r="H142" s="91">
        <v>6.9</v>
      </c>
      <c r="I142" s="91">
        <v>10.7</v>
      </c>
      <c r="J142" s="91">
        <f>I142*25*E142/(D142*H142)</f>
        <v>15.243832943547099</v>
      </c>
      <c r="M142" s="91" t="e">
        <f t="shared" si="8"/>
        <v>#DIV/0!</v>
      </c>
      <c r="O142" s="91" t="e">
        <f t="shared" ref="O142:O205" si="15">M142-J142</f>
        <v>#DIV/0!</v>
      </c>
    </row>
    <row r="143" spans="1:15" hidden="1">
      <c r="C143" s="258"/>
      <c r="I143" s="91">
        <v>11.3</v>
      </c>
      <c r="J143" s="91" t="e">
        <f t="shared" si="14"/>
        <v>#DIV/0!</v>
      </c>
      <c r="M143" s="91" t="e">
        <f t="shared" ref="M143:M206" si="16">I143*K143/D143/L143*50</f>
        <v>#DIV/0!</v>
      </c>
      <c r="O143" s="91" t="e">
        <f t="shared" si="15"/>
        <v>#DIV/0!</v>
      </c>
    </row>
    <row r="144" spans="1:15" hidden="1">
      <c r="A144" s="91">
        <v>11.16</v>
      </c>
      <c r="C144" s="258" t="s">
        <v>948</v>
      </c>
      <c r="D144" s="91">
        <v>4.0327000000000002</v>
      </c>
      <c r="E144" s="91">
        <v>1</v>
      </c>
      <c r="H144" s="91">
        <v>12.2</v>
      </c>
      <c r="I144" s="91">
        <v>10.7</v>
      </c>
      <c r="J144" s="91">
        <f t="shared" si="14"/>
        <v>2.1748436043540802</v>
      </c>
      <c r="M144" s="91" t="e">
        <f t="shared" si="16"/>
        <v>#DIV/0!</v>
      </c>
      <c r="O144" s="91" t="e">
        <f t="shared" si="15"/>
        <v>#DIV/0!</v>
      </c>
    </row>
    <row r="145" spans="1:15" hidden="1">
      <c r="C145" s="258"/>
      <c r="I145" s="91">
        <v>10.7</v>
      </c>
      <c r="J145" s="91" t="e">
        <f t="shared" si="14"/>
        <v>#DIV/0!</v>
      </c>
      <c r="M145" s="91" t="e">
        <f t="shared" si="16"/>
        <v>#DIV/0!</v>
      </c>
      <c r="O145" s="91" t="e">
        <f t="shared" si="15"/>
        <v>#DIV/0!</v>
      </c>
    </row>
    <row r="146" spans="1:15" hidden="1">
      <c r="C146" s="258" t="s">
        <v>1044</v>
      </c>
      <c r="D146" s="91">
        <v>2.5297999999999998</v>
      </c>
      <c r="E146" s="91">
        <v>2.5</v>
      </c>
      <c r="H146" s="91">
        <v>7.8</v>
      </c>
      <c r="I146" s="91">
        <v>10.7</v>
      </c>
      <c r="J146" s="91">
        <f t="shared" si="14"/>
        <v>13.5563569431859</v>
      </c>
      <c r="M146" s="91" t="e">
        <f t="shared" si="16"/>
        <v>#DIV/0!</v>
      </c>
      <c r="O146" s="91" t="e">
        <f t="shared" si="15"/>
        <v>#DIV/0!</v>
      </c>
    </row>
    <row r="147" spans="1:15" hidden="1">
      <c r="C147" s="258"/>
      <c r="I147" s="91">
        <v>10.7</v>
      </c>
      <c r="J147" s="91" t="e">
        <f t="shared" si="14"/>
        <v>#DIV/0!</v>
      </c>
      <c r="M147" s="91" t="e">
        <f t="shared" si="16"/>
        <v>#DIV/0!</v>
      </c>
      <c r="O147" s="91" t="e">
        <f t="shared" si="15"/>
        <v>#DIV/0!</v>
      </c>
    </row>
    <row r="148" spans="1:15" hidden="1">
      <c r="A148" s="91">
        <v>11.26</v>
      </c>
      <c r="C148" s="258" t="s">
        <v>949</v>
      </c>
      <c r="D148" s="91">
        <v>4.2751999999999999</v>
      </c>
      <c r="E148" s="91">
        <v>1</v>
      </c>
      <c r="H148" s="91">
        <v>13.8</v>
      </c>
      <c r="I148" s="91">
        <v>11.4</v>
      </c>
      <c r="J148" s="91">
        <f t="shared" si="14"/>
        <v>1.93227675084613</v>
      </c>
      <c r="M148" s="91" t="e">
        <f t="shared" si="16"/>
        <v>#DIV/0!</v>
      </c>
      <c r="O148" s="91" t="e">
        <f t="shared" si="15"/>
        <v>#DIV/0!</v>
      </c>
    </row>
    <row r="149" spans="1:15" hidden="1">
      <c r="C149" s="258"/>
      <c r="J149" s="91" t="e">
        <f t="shared" si="14"/>
        <v>#DIV/0!</v>
      </c>
      <c r="M149" s="91" t="e">
        <f t="shared" si="16"/>
        <v>#DIV/0!</v>
      </c>
      <c r="O149" s="91" t="e">
        <f t="shared" si="15"/>
        <v>#DIV/0!</v>
      </c>
    </row>
    <row r="150" spans="1:15" hidden="1">
      <c r="A150" s="91">
        <v>12.2</v>
      </c>
      <c r="C150" s="258" t="s">
        <v>950</v>
      </c>
      <c r="D150" s="91">
        <v>4.0083000000000002</v>
      </c>
      <c r="E150" s="91">
        <v>1</v>
      </c>
      <c r="H150" s="91">
        <v>12.15</v>
      </c>
      <c r="I150" s="91">
        <v>11.3</v>
      </c>
      <c r="J150" s="91">
        <f t="shared" si="14"/>
        <v>2.3202882824723101</v>
      </c>
      <c r="M150" s="91" t="e">
        <f t="shared" si="16"/>
        <v>#DIV/0!</v>
      </c>
      <c r="O150" s="91" t="e">
        <f t="shared" si="15"/>
        <v>#DIV/0!</v>
      </c>
    </row>
    <row r="151" spans="1:15" hidden="1">
      <c r="C151" s="258"/>
      <c r="J151" s="91" t="e">
        <f t="shared" si="14"/>
        <v>#DIV/0!</v>
      </c>
      <c r="M151" s="91" t="e">
        <f t="shared" si="16"/>
        <v>#DIV/0!</v>
      </c>
      <c r="O151" s="91" t="e">
        <f t="shared" si="15"/>
        <v>#DIV/0!</v>
      </c>
    </row>
    <row r="152" spans="1:15" hidden="1">
      <c r="C152" s="258" t="s">
        <v>951</v>
      </c>
      <c r="D152" s="91">
        <v>4.2541000000000002</v>
      </c>
      <c r="E152" s="91">
        <v>1</v>
      </c>
      <c r="H152" s="91">
        <v>12.9</v>
      </c>
      <c r="I152" s="91">
        <v>11.3</v>
      </c>
      <c r="J152" s="91">
        <f t="shared" si="14"/>
        <v>2.0591170688231601</v>
      </c>
      <c r="M152" s="91" t="e">
        <f t="shared" si="16"/>
        <v>#DIV/0!</v>
      </c>
      <c r="O152" s="91" t="e">
        <f t="shared" si="15"/>
        <v>#DIV/0!</v>
      </c>
    </row>
    <row r="153" spans="1:15" hidden="1">
      <c r="C153" s="258"/>
      <c r="J153" s="91" t="e">
        <f t="shared" si="14"/>
        <v>#DIV/0!</v>
      </c>
      <c r="M153" s="91" t="e">
        <f t="shared" si="16"/>
        <v>#DIV/0!</v>
      </c>
      <c r="O153" s="91" t="e">
        <f t="shared" si="15"/>
        <v>#DIV/0!</v>
      </c>
    </row>
    <row r="154" spans="1:15" hidden="1">
      <c r="C154" s="258" t="s">
        <v>952</v>
      </c>
      <c r="D154" s="91">
        <v>4.2354000000000003</v>
      </c>
      <c r="E154" s="91">
        <v>1</v>
      </c>
      <c r="H154" s="91">
        <v>11.6</v>
      </c>
      <c r="I154" s="91">
        <v>11</v>
      </c>
      <c r="J154" s="91">
        <f t="shared" si="14"/>
        <v>2.2389287011119698</v>
      </c>
      <c r="M154" s="91" t="e">
        <f t="shared" si="16"/>
        <v>#DIV/0!</v>
      </c>
      <c r="O154" s="91" t="e">
        <f t="shared" si="15"/>
        <v>#DIV/0!</v>
      </c>
    </row>
    <row r="155" spans="1:15" hidden="1">
      <c r="C155" s="258"/>
      <c r="J155" s="91" t="e">
        <f t="shared" si="14"/>
        <v>#DIV/0!</v>
      </c>
      <c r="M155" s="91" t="e">
        <f t="shared" si="16"/>
        <v>#DIV/0!</v>
      </c>
      <c r="O155" s="91" t="e">
        <f t="shared" si="15"/>
        <v>#DIV/0!</v>
      </c>
    </row>
    <row r="156" spans="1:15" hidden="1">
      <c r="A156" s="91">
        <v>12.7</v>
      </c>
      <c r="C156" s="258" t="s">
        <v>953</v>
      </c>
      <c r="D156" s="91">
        <v>4.4782000000000002</v>
      </c>
      <c r="E156" s="91">
        <v>1</v>
      </c>
      <c r="H156" s="91">
        <v>13.4</v>
      </c>
      <c r="I156" s="91">
        <v>11.3</v>
      </c>
      <c r="J156" s="91">
        <f t="shared" si="14"/>
        <v>1.88308602136919</v>
      </c>
      <c r="M156" s="91" t="e">
        <f t="shared" si="16"/>
        <v>#DIV/0!</v>
      </c>
      <c r="O156" s="91" t="e">
        <f t="shared" si="15"/>
        <v>#DIV/0!</v>
      </c>
    </row>
    <row r="157" spans="1:15" hidden="1">
      <c r="C157" s="258"/>
      <c r="J157" s="91" t="e">
        <f t="shared" si="14"/>
        <v>#DIV/0!</v>
      </c>
      <c r="M157" s="91" t="e">
        <f t="shared" si="16"/>
        <v>#DIV/0!</v>
      </c>
      <c r="O157" s="91" t="e">
        <f t="shared" si="15"/>
        <v>#DIV/0!</v>
      </c>
    </row>
    <row r="158" spans="1:15" hidden="1">
      <c r="A158" s="91">
        <v>12.18</v>
      </c>
      <c r="C158" s="91" t="s">
        <v>954</v>
      </c>
      <c r="D158" s="91">
        <v>4.1867999999999999</v>
      </c>
      <c r="E158" s="91">
        <v>1</v>
      </c>
      <c r="H158" s="91">
        <v>11.9</v>
      </c>
      <c r="I158" s="91">
        <v>11.3</v>
      </c>
      <c r="J158" s="91">
        <f t="shared" si="14"/>
        <v>2.2680324637737002</v>
      </c>
      <c r="M158" s="91" t="e">
        <f t="shared" si="16"/>
        <v>#DIV/0!</v>
      </c>
      <c r="O158" s="91" t="e">
        <f t="shared" si="15"/>
        <v>#DIV/0!</v>
      </c>
    </row>
    <row r="159" spans="1:15" hidden="1">
      <c r="J159" s="91" t="e">
        <f t="shared" si="14"/>
        <v>#DIV/0!</v>
      </c>
      <c r="M159" s="91" t="e">
        <f t="shared" si="16"/>
        <v>#DIV/0!</v>
      </c>
      <c r="O159" s="91" t="e">
        <f t="shared" si="15"/>
        <v>#DIV/0!</v>
      </c>
    </row>
    <row r="160" spans="1:15" hidden="1">
      <c r="A160" s="91">
        <v>12.18</v>
      </c>
      <c r="C160" s="91" t="s">
        <v>1045</v>
      </c>
      <c r="D160" s="91">
        <v>2.5609999999999999</v>
      </c>
      <c r="E160" s="91">
        <v>1</v>
      </c>
      <c r="I160" s="91">
        <v>11.15</v>
      </c>
      <c r="J160" s="91" t="e">
        <f t="shared" si="14"/>
        <v>#DIV/0!</v>
      </c>
      <c r="M160" s="91" t="e">
        <f t="shared" si="16"/>
        <v>#DIV/0!</v>
      </c>
      <c r="O160" s="91" t="e">
        <f t="shared" si="15"/>
        <v>#DIV/0!</v>
      </c>
    </row>
    <row r="161" spans="1:15" hidden="1">
      <c r="J161" s="91" t="e">
        <f t="shared" si="14"/>
        <v>#DIV/0!</v>
      </c>
      <c r="M161" s="91" t="e">
        <f t="shared" si="16"/>
        <v>#DIV/0!</v>
      </c>
      <c r="O161" s="91" t="e">
        <f t="shared" si="15"/>
        <v>#DIV/0!</v>
      </c>
    </row>
    <row r="162" spans="1:15" hidden="1">
      <c r="A162" s="91">
        <v>12.3</v>
      </c>
      <c r="C162" s="91" t="s">
        <v>955</v>
      </c>
      <c r="D162" s="91">
        <v>4.2159000000000004</v>
      </c>
      <c r="E162" s="91">
        <v>1</v>
      </c>
      <c r="H162" s="91">
        <v>12.8</v>
      </c>
      <c r="I162" s="91">
        <v>11</v>
      </c>
      <c r="J162" s="91">
        <f t="shared" si="14"/>
        <v>2.0384140990061401</v>
      </c>
      <c r="M162" s="91" t="e">
        <f t="shared" si="16"/>
        <v>#DIV/0!</v>
      </c>
      <c r="O162" s="91" t="e">
        <f t="shared" si="15"/>
        <v>#DIV/0!</v>
      </c>
    </row>
    <row r="163" spans="1:15" hidden="1">
      <c r="J163" s="91" t="e">
        <f t="shared" si="14"/>
        <v>#DIV/0!</v>
      </c>
      <c r="M163" s="91" t="e">
        <f t="shared" si="16"/>
        <v>#DIV/0!</v>
      </c>
      <c r="O163" s="91" t="e">
        <f t="shared" si="15"/>
        <v>#DIV/0!</v>
      </c>
    </row>
    <row r="164" spans="1:15" hidden="1">
      <c r="C164" s="91" t="s">
        <v>1046</v>
      </c>
      <c r="D164" s="91">
        <v>2.6265000000000001</v>
      </c>
      <c r="E164" s="91">
        <v>1</v>
      </c>
      <c r="H164" s="91">
        <v>19.5</v>
      </c>
      <c r="I164" s="91">
        <v>11</v>
      </c>
      <c r="J164" s="91">
        <f t="shared" si="14"/>
        <v>2.1477348718924998</v>
      </c>
      <c r="M164" s="91" t="e">
        <f t="shared" si="16"/>
        <v>#DIV/0!</v>
      </c>
      <c r="O164" s="91" t="e">
        <f t="shared" si="15"/>
        <v>#DIV/0!</v>
      </c>
    </row>
    <row r="165" spans="1:15" hidden="1">
      <c r="J165" s="91" t="e">
        <f t="shared" si="14"/>
        <v>#DIV/0!</v>
      </c>
      <c r="M165" s="91" t="e">
        <f t="shared" si="16"/>
        <v>#DIV/0!</v>
      </c>
      <c r="O165" s="91" t="e">
        <f t="shared" si="15"/>
        <v>#DIV/0!</v>
      </c>
    </row>
    <row r="166" spans="1:15" hidden="1">
      <c r="A166" s="91">
        <v>1.6</v>
      </c>
      <c r="C166" s="91" t="s">
        <v>956</v>
      </c>
      <c r="D166" s="91">
        <v>4.2434000000000003</v>
      </c>
      <c r="E166" s="91">
        <v>1</v>
      </c>
      <c r="H166" s="91">
        <v>12</v>
      </c>
      <c r="I166" s="91">
        <v>11.1</v>
      </c>
      <c r="J166" s="91">
        <f t="shared" si="14"/>
        <v>2.1798557760286599</v>
      </c>
      <c r="M166" s="91" t="e">
        <f t="shared" si="16"/>
        <v>#DIV/0!</v>
      </c>
      <c r="O166" s="91" t="e">
        <f t="shared" si="15"/>
        <v>#DIV/0!</v>
      </c>
    </row>
    <row r="167" spans="1:15" hidden="1">
      <c r="M167" s="91" t="e">
        <f t="shared" si="16"/>
        <v>#DIV/0!</v>
      </c>
      <c r="O167" s="91" t="e">
        <f t="shared" si="15"/>
        <v>#DIV/0!</v>
      </c>
    </row>
    <row r="168" spans="1:15" hidden="1">
      <c r="A168" s="91" t="s">
        <v>430</v>
      </c>
      <c r="C168" s="91" t="s">
        <v>1047</v>
      </c>
      <c r="D168" s="91">
        <v>2.5154000000000001</v>
      </c>
      <c r="E168" s="91">
        <v>1</v>
      </c>
      <c r="H168" s="91">
        <v>0.6</v>
      </c>
      <c r="I168" s="91">
        <v>11.1</v>
      </c>
      <c r="J168" s="91">
        <f>(I168-H168)*10*E168/D168/10/10</f>
        <v>0.417428639580186</v>
      </c>
      <c r="M168" s="91" t="e">
        <f t="shared" si="16"/>
        <v>#DIV/0!</v>
      </c>
      <c r="O168" s="91" t="e">
        <f t="shared" si="15"/>
        <v>#DIV/0!</v>
      </c>
    </row>
    <row r="169" spans="1:15" hidden="1">
      <c r="J169" s="91" t="e">
        <f t="shared" ref="J169:J232" si="17">I169*10*E169/(D169*H169)</f>
        <v>#DIV/0!</v>
      </c>
      <c r="M169" s="91" t="e">
        <f t="shared" si="16"/>
        <v>#DIV/0!</v>
      </c>
      <c r="O169" s="91" t="e">
        <f t="shared" si="15"/>
        <v>#DIV/0!</v>
      </c>
    </row>
    <row r="170" spans="1:15" hidden="1">
      <c r="A170" s="91">
        <v>1.9</v>
      </c>
      <c r="C170" s="91" t="s">
        <v>1048</v>
      </c>
      <c r="D170" s="91">
        <v>2.5137</v>
      </c>
      <c r="E170" s="91">
        <v>2</v>
      </c>
      <c r="H170" s="91">
        <v>4.8499999999999996</v>
      </c>
      <c r="I170" s="91">
        <v>11.05</v>
      </c>
      <c r="J170" s="91">
        <f t="shared" si="17"/>
        <v>18.127465612156701</v>
      </c>
      <c r="M170" s="91" t="e">
        <f t="shared" si="16"/>
        <v>#DIV/0!</v>
      </c>
      <c r="O170" s="91" t="e">
        <f t="shared" si="15"/>
        <v>#DIV/0!</v>
      </c>
    </row>
    <row r="171" spans="1:15" hidden="1">
      <c r="C171" s="91" t="s">
        <v>1049</v>
      </c>
      <c r="D171" s="91">
        <v>2.5415999999999999</v>
      </c>
      <c r="E171" s="91">
        <v>2</v>
      </c>
      <c r="H171" s="91">
        <v>6.3</v>
      </c>
      <c r="I171" s="91">
        <v>11.05</v>
      </c>
      <c r="J171" s="91">
        <f t="shared" si="17"/>
        <v>13.8020794300303</v>
      </c>
      <c r="M171" s="91" t="e">
        <f t="shared" si="16"/>
        <v>#DIV/0!</v>
      </c>
      <c r="O171" s="91" t="e">
        <f t="shared" si="15"/>
        <v>#DIV/0!</v>
      </c>
    </row>
    <row r="172" spans="1:15" hidden="1">
      <c r="C172" s="91" t="s">
        <v>1050</v>
      </c>
      <c r="D172" s="91">
        <v>2.5093000000000001</v>
      </c>
      <c r="E172" s="91">
        <v>2</v>
      </c>
      <c r="H172" s="91">
        <v>7.6</v>
      </c>
      <c r="I172" s="91">
        <v>11.05</v>
      </c>
      <c r="J172" s="91">
        <f t="shared" si="17"/>
        <v>11.588469839565199</v>
      </c>
      <c r="M172" s="91" t="e">
        <f t="shared" si="16"/>
        <v>#DIV/0!</v>
      </c>
      <c r="O172" s="91" t="e">
        <f t="shared" si="15"/>
        <v>#DIV/0!</v>
      </c>
    </row>
    <row r="173" spans="1:15" hidden="1">
      <c r="C173" s="91" t="s">
        <v>1051</v>
      </c>
      <c r="D173" s="91">
        <v>2.5038999999999998</v>
      </c>
      <c r="E173" s="91">
        <v>2</v>
      </c>
      <c r="H173" s="91">
        <v>5.5</v>
      </c>
      <c r="I173" s="91">
        <v>11.05</v>
      </c>
      <c r="J173" s="91">
        <f t="shared" si="17"/>
        <v>16.0476928718472</v>
      </c>
      <c r="M173" s="91" t="e">
        <f t="shared" si="16"/>
        <v>#DIV/0!</v>
      </c>
      <c r="O173" s="91" t="e">
        <f t="shared" si="15"/>
        <v>#DIV/0!</v>
      </c>
    </row>
    <row r="174" spans="1:15" hidden="1">
      <c r="C174" s="91" t="s">
        <v>1052</v>
      </c>
      <c r="D174" s="91">
        <v>4.4000000000000004</v>
      </c>
      <c r="E174" s="91">
        <v>1</v>
      </c>
      <c r="H174" s="91">
        <v>4.0999999999999996</v>
      </c>
      <c r="I174" s="91">
        <v>11.1</v>
      </c>
      <c r="J174" s="91">
        <f>(I174-H174)*100*E174/D174/10/1000*100</f>
        <v>1.5909090909090899</v>
      </c>
      <c r="M174" s="91" t="e">
        <f t="shared" si="16"/>
        <v>#DIV/0!</v>
      </c>
      <c r="O174" s="91" t="e">
        <f t="shared" si="15"/>
        <v>#DIV/0!</v>
      </c>
    </row>
    <row r="175" spans="1:15" hidden="1">
      <c r="A175" s="91">
        <v>1.18</v>
      </c>
      <c r="C175" s="91" t="s">
        <v>958</v>
      </c>
      <c r="D175" s="91">
        <v>4.0308999999999999</v>
      </c>
      <c r="E175" s="91">
        <v>1</v>
      </c>
      <c r="H175" s="91">
        <v>12.05</v>
      </c>
      <c r="I175" s="91">
        <v>11.1</v>
      </c>
      <c r="J175" s="91">
        <f t="shared" si="17"/>
        <v>2.2852510003377402</v>
      </c>
      <c r="M175" s="91" t="e">
        <f t="shared" si="16"/>
        <v>#DIV/0!</v>
      </c>
      <c r="O175" s="91" t="e">
        <f t="shared" si="15"/>
        <v>#DIV/0!</v>
      </c>
    </row>
    <row r="176" spans="1:15" hidden="1">
      <c r="C176" s="91" t="s">
        <v>959</v>
      </c>
      <c r="D176" s="91">
        <v>4.1275000000000004</v>
      </c>
      <c r="E176" s="91">
        <v>1</v>
      </c>
      <c r="H176" s="91">
        <v>13.6</v>
      </c>
      <c r="I176" s="91">
        <v>11.1</v>
      </c>
      <c r="J176" s="91">
        <f t="shared" si="17"/>
        <v>1.9774111946413899</v>
      </c>
      <c r="M176" s="91" t="e">
        <f t="shared" si="16"/>
        <v>#DIV/0!</v>
      </c>
      <c r="O176" s="91" t="e">
        <f t="shared" si="15"/>
        <v>#DIV/0!</v>
      </c>
    </row>
    <row r="177" spans="1:15" hidden="1">
      <c r="A177" s="91">
        <v>2.14</v>
      </c>
      <c r="C177" s="91" t="s">
        <v>960</v>
      </c>
      <c r="D177" s="91">
        <v>4.3605</v>
      </c>
      <c r="E177" s="91">
        <v>1</v>
      </c>
      <c r="H177" s="91">
        <v>12.4</v>
      </c>
      <c r="I177" s="91">
        <v>11.1</v>
      </c>
      <c r="J177" s="91">
        <f t="shared" si="17"/>
        <v>2.0528868027120302</v>
      </c>
      <c r="M177" s="91" t="e">
        <f t="shared" si="16"/>
        <v>#DIV/0!</v>
      </c>
      <c r="O177" s="91" t="e">
        <f t="shared" si="15"/>
        <v>#DIV/0!</v>
      </c>
    </row>
    <row r="178" spans="1:15" hidden="1">
      <c r="D178" s="91">
        <v>4.0225999999999997</v>
      </c>
      <c r="E178" s="91">
        <v>1</v>
      </c>
      <c r="H178" s="91">
        <v>13.4</v>
      </c>
      <c r="I178" s="91">
        <v>11.1</v>
      </c>
      <c r="J178" s="91">
        <f t="shared" si="17"/>
        <v>2.0592606994362499</v>
      </c>
      <c r="M178" s="91" t="e">
        <f t="shared" si="16"/>
        <v>#DIV/0!</v>
      </c>
      <c r="O178" s="91" t="e">
        <f t="shared" si="15"/>
        <v>#DIV/0!</v>
      </c>
    </row>
    <row r="179" spans="1:15" hidden="1">
      <c r="C179" s="91" t="s">
        <v>1053</v>
      </c>
      <c r="D179" s="91">
        <v>2.573</v>
      </c>
      <c r="E179" s="91">
        <v>2</v>
      </c>
      <c r="H179" s="91">
        <v>6.95</v>
      </c>
      <c r="I179" s="91">
        <v>11.1</v>
      </c>
      <c r="J179" s="91">
        <f t="shared" si="17"/>
        <v>12.414475726065101</v>
      </c>
      <c r="M179" s="91" t="e">
        <f t="shared" si="16"/>
        <v>#DIV/0!</v>
      </c>
      <c r="O179" s="91" t="e">
        <f t="shared" si="15"/>
        <v>#DIV/0!</v>
      </c>
    </row>
    <row r="180" spans="1:15" hidden="1">
      <c r="C180" s="91" t="s">
        <v>1054</v>
      </c>
      <c r="D180" s="91">
        <v>2.5009999999999999</v>
      </c>
      <c r="E180" s="91">
        <v>1</v>
      </c>
      <c r="H180" s="91">
        <v>9.5</v>
      </c>
      <c r="I180" s="91">
        <v>11.1</v>
      </c>
      <c r="J180" s="91">
        <f>(I168-H168)*10*E168/D168/10/10</f>
        <v>0.417428639580186</v>
      </c>
      <c r="M180" s="91" t="e">
        <f t="shared" si="16"/>
        <v>#DIV/0!</v>
      </c>
      <c r="O180" s="91" t="e">
        <f t="shared" si="15"/>
        <v>#DIV/0!</v>
      </c>
    </row>
    <row r="181" spans="1:15" hidden="1">
      <c r="A181" s="91">
        <v>3.26</v>
      </c>
      <c r="C181" s="91" t="s">
        <v>1055</v>
      </c>
      <c r="D181" s="91">
        <v>2.5001000000000002</v>
      </c>
      <c r="E181" s="91">
        <v>1</v>
      </c>
      <c r="H181" s="91">
        <v>12.2</v>
      </c>
      <c r="I181" s="91">
        <v>11</v>
      </c>
      <c r="J181" s="91">
        <f>I181*25*E181/(D181*H181)</f>
        <v>9.0160328013108995</v>
      </c>
      <c r="M181" s="91" t="e">
        <f t="shared" si="16"/>
        <v>#DIV/0!</v>
      </c>
      <c r="O181" s="91" t="e">
        <f t="shared" si="15"/>
        <v>#DIV/0!</v>
      </c>
    </row>
    <row r="182" spans="1:15" hidden="1">
      <c r="A182" s="91" t="s">
        <v>430</v>
      </c>
      <c r="C182" s="91" t="s">
        <v>1056</v>
      </c>
      <c r="D182" s="91">
        <v>2.5053999999999998</v>
      </c>
      <c r="E182" s="91">
        <v>1</v>
      </c>
      <c r="H182" s="91">
        <v>8.3000000000000007</v>
      </c>
      <c r="I182" s="91">
        <v>11</v>
      </c>
      <c r="J182" s="91">
        <f>(I182-H182)*100*E182/D182/10/1000*250</f>
        <v>2.6941805699688701</v>
      </c>
      <c r="M182" s="91" t="e">
        <f t="shared" si="16"/>
        <v>#DIV/0!</v>
      </c>
      <c r="O182" s="91" t="e">
        <f t="shared" si="15"/>
        <v>#DIV/0!</v>
      </c>
    </row>
    <row r="183" spans="1:15" hidden="1">
      <c r="A183" s="91">
        <v>3.28</v>
      </c>
      <c r="C183" s="91" t="s">
        <v>962</v>
      </c>
      <c r="D183" s="91">
        <v>4.0083000000000002</v>
      </c>
      <c r="E183" s="91">
        <v>1</v>
      </c>
      <c r="H183" s="91">
        <v>12.6</v>
      </c>
      <c r="I183" s="91">
        <v>11.2</v>
      </c>
      <c r="J183" s="91">
        <f t="shared" si="17"/>
        <v>2.2176206593540599</v>
      </c>
      <c r="M183" s="91" t="e">
        <f t="shared" si="16"/>
        <v>#DIV/0!</v>
      </c>
      <c r="O183" s="91" t="e">
        <f t="shared" si="15"/>
        <v>#DIV/0!</v>
      </c>
    </row>
    <row r="184" spans="1:15" hidden="1">
      <c r="A184" s="91">
        <v>4.2</v>
      </c>
      <c r="C184" s="91" t="s">
        <v>1057</v>
      </c>
      <c r="D184" s="91">
        <v>2.5013999999999998</v>
      </c>
      <c r="E184" s="91">
        <v>1</v>
      </c>
      <c r="H184" s="91">
        <v>9.5</v>
      </c>
      <c r="I184" s="91">
        <v>11</v>
      </c>
      <c r="J184" s="91">
        <f>I184*25*E184/(D184*H184)</f>
        <v>11.5724667870203</v>
      </c>
      <c r="M184" s="91" t="e">
        <f t="shared" si="16"/>
        <v>#DIV/0!</v>
      </c>
      <c r="O184" s="91" t="e">
        <f t="shared" si="15"/>
        <v>#DIV/0!</v>
      </c>
    </row>
    <row r="185" spans="1:15" hidden="1">
      <c r="C185" s="91" t="s">
        <v>1058</v>
      </c>
      <c r="D185" s="91">
        <v>3.1383999999999999</v>
      </c>
      <c r="E185" s="91">
        <v>1</v>
      </c>
      <c r="H185" s="91">
        <v>9.1</v>
      </c>
      <c r="I185" s="91">
        <v>11</v>
      </c>
      <c r="J185" s="91">
        <f t="shared" ref="J185:J188" si="18">I185*25*E185/(D185*H185)</f>
        <v>9.6290403453288995</v>
      </c>
      <c r="M185" s="91" t="e">
        <f t="shared" si="16"/>
        <v>#DIV/0!</v>
      </c>
      <c r="O185" s="91" t="e">
        <f t="shared" si="15"/>
        <v>#DIV/0!</v>
      </c>
    </row>
    <row r="186" spans="1:15" hidden="1">
      <c r="C186" s="91" t="s">
        <v>1059</v>
      </c>
      <c r="D186" s="91">
        <v>2.5162</v>
      </c>
      <c r="E186" s="91">
        <v>1</v>
      </c>
      <c r="H186" s="91">
        <v>11.4</v>
      </c>
      <c r="I186" s="91">
        <v>11</v>
      </c>
      <c r="J186" s="91">
        <f t="shared" si="18"/>
        <v>9.5869990531531109</v>
      </c>
      <c r="M186" s="91" t="e">
        <f t="shared" si="16"/>
        <v>#DIV/0!</v>
      </c>
      <c r="O186" s="91" t="e">
        <f t="shared" si="15"/>
        <v>#DIV/0!</v>
      </c>
    </row>
    <row r="187" spans="1:15" hidden="1">
      <c r="C187" s="91" t="s">
        <v>1060</v>
      </c>
      <c r="D187" s="91">
        <v>2.5272000000000001</v>
      </c>
      <c r="E187" s="91">
        <v>1</v>
      </c>
      <c r="H187" s="91">
        <v>14.3</v>
      </c>
      <c r="I187" s="91">
        <v>11</v>
      </c>
      <c r="J187" s="91">
        <f t="shared" si="18"/>
        <v>7.6095161565247</v>
      </c>
      <c r="M187" s="91" t="e">
        <f t="shared" si="16"/>
        <v>#DIV/0!</v>
      </c>
      <c r="O187" s="91" t="e">
        <f t="shared" si="15"/>
        <v>#DIV/0!</v>
      </c>
    </row>
    <row r="188" spans="1:15" hidden="1">
      <c r="C188" s="91" t="s">
        <v>1061</v>
      </c>
      <c r="D188" s="91">
        <v>2.5022000000000002</v>
      </c>
      <c r="E188" s="91">
        <v>1</v>
      </c>
      <c r="H188" s="91">
        <v>12.1</v>
      </c>
      <c r="I188" s="91">
        <v>11</v>
      </c>
      <c r="J188" s="91">
        <f t="shared" si="18"/>
        <v>9.0829161247193397</v>
      </c>
      <c r="M188" s="91" t="e">
        <f t="shared" si="16"/>
        <v>#DIV/0!</v>
      </c>
      <c r="O188" s="91" t="e">
        <f t="shared" si="15"/>
        <v>#DIV/0!</v>
      </c>
    </row>
    <row r="189" spans="1:15" hidden="1">
      <c r="J189" s="91" t="e">
        <f t="shared" si="17"/>
        <v>#DIV/0!</v>
      </c>
      <c r="M189" s="91" t="e">
        <f t="shared" si="16"/>
        <v>#DIV/0!</v>
      </c>
      <c r="O189" s="91" t="e">
        <f t="shared" si="15"/>
        <v>#DIV/0!</v>
      </c>
    </row>
    <row r="190" spans="1:15" hidden="1">
      <c r="C190" s="91" t="s">
        <v>1057</v>
      </c>
      <c r="D190" s="91">
        <v>2.5013999999999998</v>
      </c>
      <c r="E190" s="91">
        <v>1</v>
      </c>
      <c r="H190" s="91">
        <v>9.5</v>
      </c>
      <c r="I190" s="91">
        <v>11</v>
      </c>
      <c r="J190" s="91">
        <f>I190*25*E190/(D190*H190)</f>
        <v>11.5724667870203</v>
      </c>
      <c r="M190" s="91" t="e">
        <f t="shared" si="16"/>
        <v>#DIV/0!</v>
      </c>
      <c r="O190" s="91" t="e">
        <f t="shared" si="15"/>
        <v>#DIV/0!</v>
      </c>
    </row>
    <row r="191" spans="1:15" hidden="1">
      <c r="D191" s="91">
        <v>2.5154000000000001</v>
      </c>
      <c r="E191" s="91">
        <v>1</v>
      </c>
      <c r="H191" s="91">
        <v>9.5</v>
      </c>
      <c r="I191" s="91">
        <v>11</v>
      </c>
      <c r="J191" s="91">
        <f t="shared" ref="J191:J194" si="19">I191*25*E191/(D191*H191)</f>
        <v>11.508057732787099</v>
      </c>
      <c r="M191" s="91" t="e">
        <f t="shared" si="16"/>
        <v>#DIV/0!</v>
      </c>
      <c r="O191" s="91" t="e">
        <f t="shared" si="15"/>
        <v>#DIV/0!</v>
      </c>
    </row>
    <row r="192" spans="1:15" hidden="1">
      <c r="C192" s="91" t="s">
        <v>1060</v>
      </c>
      <c r="D192" s="91">
        <v>2.5272000000000001</v>
      </c>
      <c r="E192" s="91">
        <v>1</v>
      </c>
      <c r="H192" s="91">
        <v>14.3</v>
      </c>
      <c r="I192" s="91">
        <v>11</v>
      </c>
      <c r="J192" s="91">
        <f t="shared" si="19"/>
        <v>7.6095161565247</v>
      </c>
      <c r="M192" s="91" t="e">
        <f t="shared" si="16"/>
        <v>#DIV/0!</v>
      </c>
      <c r="O192" s="91" t="e">
        <f t="shared" si="15"/>
        <v>#DIV/0!</v>
      </c>
    </row>
    <row r="193" spans="1:15" hidden="1">
      <c r="D193" s="91">
        <v>2.5388999999999999</v>
      </c>
      <c r="E193" s="91">
        <v>1</v>
      </c>
      <c r="H193" s="91">
        <v>14.3</v>
      </c>
      <c r="I193" s="91">
        <v>11</v>
      </c>
      <c r="J193" s="91">
        <f t="shared" si="19"/>
        <v>7.5744492617941797</v>
      </c>
      <c r="M193" s="91" t="e">
        <f t="shared" si="16"/>
        <v>#DIV/0!</v>
      </c>
      <c r="O193" s="91" t="e">
        <f t="shared" si="15"/>
        <v>#DIV/0!</v>
      </c>
    </row>
    <row r="194" spans="1:15" hidden="1">
      <c r="C194" s="91" t="s">
        <v>834</v>
      </c>
      <c r="D194" s="91">
        <v>2.5169000000000001</v>
      </c>
      <c r="E194" s="91">
        <v>1</v>
      </c>
      <c r="H194" s="91">
        <v>14.3</v>
      </c>
      <c r="I194" s="91">
        <v>11</v>
      </c>
      <c r="J194" s="91">
        <f t="shared" si="19"/>
        <v>7.6406568519882496</v>
      </c>
      <c r="M194" s="91" t="e">
        <f t="shared" si="16"/>
        <v>#DIV/0!</v>
      </c>
      <c r="O194" s="91" t="e">
        <f t="shared" si="15"/>
        <v>#DIV/0!</v>
      </c>
    </row>
    <row r="195" spans="1:15" hidden="1">
      <c r="C195" s="91" t="s">
        <v>963</v>
      </c>
      <c r="D195" s="91">
        <v>4.0000999999999998</v>
      </c>
      <c r="E195" s="91">
        <v>1</v>
      </c>
      <c r="H195" s="91">
        <v>13.1</v>
      </c>
      <c r="I195" s="91">
        <v>11</v>
      </c>
      <c r="J195" s="91">
        <f>I195*10*E195/(D195*H195)</f>
        <v>2.0991841616173299</v>
      </c>
      <c r="M195" s="91" t="e">
        <f t="shared" si="16"/>
        <v>#DIV/0!</v>
      </c>
      <c r="O195" s="91" t="e">
        <f t="shared" si="15"/>
        <v>#DIV/0!</v>
      </c>
    </row>
    <row r="196" spans="1:15" hidden="1">
      <c r="C196" s="91" t="s">
        <v>964</v>
      </c>
      <c r="D196" s="91">
        <v>4.1348000000000003</v>
      </c>
      <c r="E196" s="91">
        <v>1</v>
      </c>
      <c r="H196" s="91">
        <v>12.8</v>
      </c>
      <c r="I196" s="91">
        <v>11</v>
      </c>
      <c r="J196" s="91">
        <f t="shared" si="17"/>
        <v>2.0783955693141101</v>
      </c>
      <c r="M196" s="91" t="e">
        <f t="shared" si="16"/>
        <v>#DIV/0!</v>
      </c>
      <c r="O196" s="91" t="e">
        <f t="shared" si="15"/>
        <v>#DIV/0!</v>
      </c>
    </row>
    <row r="197" spans="1:15" hidden="1">
      <c r="C197" s="91" t="s">
        <v>965</v>
      </c>
      <c r="D197" s="91">
        <v>4.0330000000000004</v>
      </c>
      <c r="E197" s="91">
        <v>1</v>
      </c>
      <c r="H197" s="91">
        <v>11.4</v>
      </c>
      <c r="I197" s="91">
        <v>10.8</v>
      </c>
      <c r="J197" s="91">
        <f t="shared" si="17"/>
        <v>2.34904146058178</v>
      </c>
      <c r="M197" s="91" t="e">
        <f t="shared" si="16"/>
        <v>#DIV/0!</v>
      </c>
      <c r="O197" s="91" t="e">
        <f t="shared" si="15"/>
        <v>#DIV/0!</v>
      </c>
    </row>
    <row r="198" spans="1:15" hidden="1">
      <c r="C198" s="91" t="s">
        <v>966</v>
      </c>
      <c r="D198" s="91">
        <v>4.0099</v>
      </c>
      <c r="E198" s="91">
        <v>1</v>
      </c>
      <c r="H198" s="91">
        <v>12.7</v>
      </c>
      <c r="I198" s="91">
        <v>10.8</v>
      </c>
      <c r="J198" s="91">
        <f t="shared" si="17"/>
        <v>2.1207354317748601</v>
      </c>
      <c r="M198" s="91" t="e">
        <f t="shared" si="16"/>
        <v>#DIV/0!</v>
      </c>
      <c r="O198" s="91" t="e">
        <f t="shared" si="15"/>
        <v>#DIV/0!</v>
      </c>
    </row>
    <row r="199" spans="1:15" hidden="1">
      <c r="C199" s="91" t="s">
        <v>1062</v>
      </c>
      <c r="D199" s="91">
        <v>2.5169999999999999</v>
      </c>
      <c r="E199" s="91">
        <v>1</v>
      </c>
      <c r="H199" s="91">
        <v>13.4</v>
      </c>
      <c r="I199" s="91">
        <v>11.4</v>
      </c>
      <c r="J199" s="91">
        <f>I199*25*E199/(D199*H199)</f>
        <v>8.4500026684219005</v>
      </c>
      <c r="M199" s="91" t="e">
        <f t="shared" si="16"/>
        <v>#DIV/0!</v>
      </c>
      <c r="O199" s="91" t="e">
        <f t="shared" si="15"/>
        <v>#DIV/0!</v>
      </c>
    </row>
    <row r="200" spans="1:15" hidden="1">
      <c r="A200" s="91">
        <v>6.27</v>
      </c>
      <c r="C200" s="91" t="s">
        <v>967</v>
      </c>
      <c r="D200" s="91">
        <v>4.1497000000000002</v>
      </c>
      <c r="E200" s="91">
        <v>1</v>
      </c>
      <c r="H200" s="91">
        <v>12</v>
      </c>
      <c r="I200" s="91">
        <v>10.9</v>
      </c>
      <c r="J200" s="91">
        <f t="shared" si="17"/>
        <v>2.18891325477344</v>
      </c>
      <c r="M200" s="91" t="e">
        <f t="shared" si="16"/>
        <v>#DIV/0!</v>
      </c>
      <c r="O200" s="91" t="e">
        <f t="shared" si="15"/>
        <v>#DIV/0!</v>
      </c>
    </row>
    <row r="201" spans="1:15" hidden="1">
      <c r="A201" s="91">
        <v>7.1</v>
      </c>
      <c r="C201" s="91" t="s">
        <v>1063</v>
      </c>
      <c r="D201" s="91">
        <v>3.1781000000000001</v>
      </c>
      <c r="E201" s="91">
        <v>1</v>
      </c>
      <c r="H201" s="91">
        <v>11.6</v>
      </c>
      <c r="I201" s="91">
        <v>10.8</v>
      </c>
      <c r="J201" s="91">
        <f>I201*25*E201/(D201*H201)</f>
        <v>7.3238293536910497</v>
      </c>
      <c r="M201" s="91" t="e">
        <f t="shared" si="16"/>
        <v>#DIV/0!</v>
      </c>
      <c r="O201" s="91" t="e">
        <f t="shared" si="15"/>
        <v>#DIV/0!</v>
      </c>
    </row>
    <row r="202" spans="1:15" hidden="1">
      <c r="C202" s="91" t="s">
        <v>1064</v>
      </c>
      <c r="D202" s="91">
        <v>2.7492000000000001</v>
      </c>
      <c r="E202" s="91">
        <v>1</v>
      </c>
      <c r="H202" s="91">
        <v>6.55</v>
      </c>
      <c r="I202" s="91">
        <v>10.8</v>
      </c>
      <c r="J202" s="91">
        <f t="shared" ref="J202:J220" si="20">I202*25*E202/(D202*H202)</f>
        <v>14.9939524391829</v>
      </c>
      <c r="M202" s="91" t="e">
        <f t="shared" si="16"/>
        <v>#DIV/0!</v>
      </c>
      <c r="O202" s="91" t="e">
        <f t="shared" si="15"/>
        <v>#DIV/0!</v>
      </c>
    </row>
    <row r="203" spans="1:15" hidden="1">
      <c r="C203" s="91" t="s">
        <v>1065</v>
      </c>
      <c r="D203" s="91">
        <v>2.5926</v>
      </c>
      <c r="E203" s="91">
        <v>1</v>
      </c>
      <c r="H203" s="91">
        <v>9.1</v>
      </c>
      <c r="I203" s="91">
        <v>10.8</v>
      </c>
      <c r="J203" s="91">
        <f t="shared" si="20"/>
        <v>11.4442373178777</v>
      </c>
      <c r="M203" s="91" t="e">
        <f t="shared" si="16"/>
        <v>#DIV/0!</v>
      </c>
      <c r="O203" s="91" t="e">
        <f t="shared" si="15"/>
        <v>#DIV/0!</v>
      </c>
    </row>
    <row r="204" spans="1:15" hidden="1">
      <c r="C204" s="91" t="s">
        <v>1066</v>
      </c>
      <c r="D204" s="91">
        <v>2.9039000000000001</v>
      </c>
      <c r="E204" s="91">
        <v>1</v>
      </c>
      <c r="H204" s="91">
        <v>8.4</v>
      </c>
      <c r="I204" s="91">
        <v>10.8</v>
      </c>
      <c r="J204" s="91">
        <f t="shared" si="20"/>
        <v>11.068858136594599</v>
      </c>
      <c r="M204" s="91" t="e">
        <f t="shared" si="16"/>
        <v>#DIV/0!</v>
      </c>
      <c r="O204" s="91" t="e">
        <f t="shared" si="15"/>
        <v>#DIV/0!</v>
      </c>
    </row>
    <row r="205" spans="1:15" hidden="1">
      <c r="C205" s="91" t="s">
        <v>1067</v>
      </c>
      <c r="D205" s="91">
        <v>2.6745999999999999</v>
      </c>
      <c r="E205" s="91">
        <v>1</v>
      </c>
      <c r="H205" s="91">
        <v>10.8</v>
      </c>
      <c r="I205" s="91">
        <v>10.8</v>
      </c>
      <c r="J205" s="91">
        <f t="shared" si="20"/>
        <v>9.3471921034921106</v>
      </c>
      <c r="M205" s="91" t="e">
        <f t="shared" si="16"/>
        <v>#DIV/0!</v>
      </c>
      <c r="O205" s="91" t="e">
        <f t="shared" si="15"/>
        <v>#DIV/0!</v>
      </c>
    </row>
    <row r="206" spans="1:15" hidden="1">
      <c r="C206" s="91" t="s">
        <v>1068</v>
      </c>
      <c r="D206" s="91">
        <v>2.5804999999999998</v>
      </c>
      <c r="E206" s="91">
        <v>1</v>
      </c>
      <c r="H206" s="91">
        <v>8.6</v>
      </c>
      <c r="I206" s="91">
        <v>10.8</v>
      </c>
      <c r="J206" s="91">
        <f t="shared" si="20"/>
        <v>12.166382033408</v>
      </c>
      <c r="M206" s="91" t="e">
        <f t="shared" si="16"/>
        <v>#DIV/0!</v>
      </c>
      <c r="O206" s="91" t="e">
        <f t="shared" ref="O206:O269" si="21">M206-J206</f>
        <v>#DIV/0!</v>
      </c>
    </row>
    <row r="207" spans="1:15" hidden="1">
      <c r="C207" s="91" t="s">
        <v>1069</v>
      </c>
      <c r="D207" s="91">
        <v>2.8123</v>
      </c>
      <c r="E207" s="91">
        <v>1</v>
      </c>
      <c r="H207" s="91">
        <v>7.2</v>
      </c>
      <c r="I207" s="91">
        <v>10.8</v>
      </c>
      <c r="J207" s="91">
        <f t="shared" si="20"/>
        <v>13.3342815489101</v>
      </c>
      <c r="M207" s="91" t="e">
        <f t="shared" ref="M207:M270" si="22">I207*K207/D207/L207*50</f>
        <v>#DIV/0!</v>
      </c>
      <c r="O207" s="91" t="e">
        <f t="shared" si="21"/>
        <v>#DIV/0!</v>
      </c>
    </row>
    <row r="208" spans="1:15" hidden="1">
      <c r="C208" s="91" t="s">
        <v>1070</v>
      </c>
      <c r="D208" s="91">
        <v>2.6882999999999999</v>
      </c>
      <c r="E208" s="91">
        <v>1</v>
      </c>
      <c r="H208" s="91">
        <v>6.45</v>
      </c>
      <c r="I208" s="91">
        <v>10.8</v>
      </c>
      <c r="J208" s="91">
        <f t="shared" si="20"/>
        <v>15.5713518269089</v>
      </c>
      <c r="M208" s="91" t="e">
        <f t="shared" si="22"/>
        <v>#DIV/0!</v>
      </c>
      <c r="O208" s="91" t="e">
        <f t="shared" si="21"/>
        <v>#DIV/0!</v>
      </c>
    </row>
    <row r="209" spans="1:15" hidden="1">
      <c r="C209" s="91" t="s">
        <v>1071</v>
      </c>
      <c r="D209" s="91">
        <v>2.722</v>
      </c>
      <c r="E209" s="91">
        <v>1</v>
      </c>
      <c r="H209" s="91">
        <v>13.1</v>
      </c>
      <c r="I209" s="91">
        <v>10.8</v>
      </c>
      <c r="J209" s="91">
        <f t="shared" si="20"/>
        <v>7.57189089746538</v>
      </c>
      <c r="M209" s="91" t="e">
        <f t="shared" si="22"/>
        <v>#DIV/0!</v>
      </c>
      <c r="O209" s="91" t="e">
        <f t="shared" si="21"/>
        <v>#DIV/0!</v>
      </c>
    </row>
    <row r="210" spans="1:15" hidden="1">
      <c r="C210" s="91" t="s">
        <v>1072</v>
      </c>
      <c r="D210" s="91">
        <v>2.6221000000000001</v>
      </c>
      <c r="E210" s="91">
        <v>1</v>
      </c>
      <c r="H210" s="91">
        <v>8.1999999999999993</v>
      </c>
      <c r="I210" s="91">
        <v>10.8</v>
      </c>
      <c r="J210" s="91">
        <f t="shared" si="20"/>
        <v>12.5574269739112</v>
      </c>
      <c r="M210" s="91" t="e">
        <f t="shared" si="22"/>
        <v>#DIV/0!</v>
      </c>
      <c r="O210" s="91" t="e">
        <f t="shared" si="21"/>
        <v>#DIV/0!</v>
      </c>
    </row>
    <row r="211" spans="1:15" hidden="1">
      <c r="C211" s="91" t="s">
        <v>1073</v>
      </c>
      <c r="D211" s="91">
        <v>5.8720999999999997</v>
      </c>
      <c r="E211" s="91">
        <v>2.5</v>
      </c>
      <c r="H211" s="91">
        <v>7.3</v>
      </c>
      <c r="I211" s="91">
        <v>10.8</v>
      </c>
      <c r="J211" s="91">
        <f t="shared" si="20"/>
        <v>15.746624448605701</v>
      </c>
      <c r="M211" s="91" t="e">
        <f t="shared" si="22"/>
        <v>#DIV/0!</v>
      </c>
      <c r="O211" s="91" t="e">
        <f t="shared" si="21"/>
        <v>#DIV/0!</v>
      </c>
    </row>
    <row r="212" spans="1:15" hidden="1">
      <c r="C212" s="91" t="s">
        <v>1074</v>
      </c>
      <c r="D212" s="91">
        <v>2.5047000000000001</v>
      </c>
      <c r="E212" s="91">
        <v>1</v>
      </c>
      <c r="H212" s="91">
        <v>15.7</v>
      </c>
      <c r="I212" s="91">
        <v>10.8</v>
      </c>
      <c r="J212" s="91">
        <f t="shared" si="20"/>
        <v>6.8660726750905798</v>
      </c>
      <c r="M212" s="91" t="e">
        <f t="shared" si="22"/>
        <v>#DIV/0!</v>
      </c>
      <c r="O212" s="91" t="e">
        <f t="shared" si="21"/>
        <v>#DIV/0!</v>
      </c>
    </row>
    <row r="213" spans="1:15" hidden="1">
      <c r="C213" s="91" t="s">
        <v>1075</v>
      </c>
      <c r="D213" s="91">
        <v>2.5396000000000001</v>
      </c>
      <c r="E213" s="91">
        <v>1</v>
      </c>
      <c r="H213" s="91">
        <v>6.7</v>
      </c>
      <c r="I213" s="91">
        <v>10.8</v>
      </c>
      <c r="J213" s="91">
        <f t="shared" si="20"/>
        <v>15.8680530251562</v>
      </c>
      <c r="M213" s="91" t="e">
        <f t="shared" si="22"/>
        <v>#DIV/0!</v>
      </c>
      <c r="O213" s="91" t="e">
        <f t="shared" si="21"/>
        <v>#DIV/0!</v>
      </c>
    </row>
    <row r="214" spans="1:15" hidden="1">
      <c r="A214" s="91">
        <v>7.14</v>
      </c>
      <c r="C214" s="91" t="s">
        <v>1076</v>
      </c>
      <c r="D214" s="91">
        <v>2.5045000000000002</v>
      </c>
      <c r="E214" s="91">
        <v>1</v>
      </c>
      <c r="H214" s="91">
        <v>10.1</v>
      </c>
      <c r="I214" s="91">
        <v>10.8</v>
      </c>
      <c r="J214" s="91">
        <f t="shared" si="20"/>
        <v>10.673856365472799</v>
      </c>
      <c r="M214" s="91" t="e">
        <f t="shared" si="22"/>
        <v>#DIV/0!</v>
      </c>
      <c r="O214" s="91" t="e">
        <f t="shared" si="21"/>
        <v>#DIV/0!</v>
      </c>
    </row>
    <row r="215" spans="1:15" hidden="1">
      <c r="C215" s="91" t="s">
        <v>1077</v>
      </c>
      <c r="D215" s="91">
        <v>2.6294</v>
      </c>
      <c r="E215" s="91">
        <v>1</v>
      </c>
      <c r="H215" s="91">
        <v>10.7</v>
      </c>
      <c r="I215" s="91">
        <v>10.8</v>
      </c>
      <c r="J215" s="91">
        <f t="shared" si="20"/>
        <v>9.5967311401129898</v>
      </c>
      <c r="M215" s="91" t="e">
        <f t="shared" si="22"/>
        <v>#DIV/0!</v>
      </c>
      <c r="O215" s="91" t="e">
        <f t="shared" si="21"/>
        <v>#DIV/0!</v>
      </c>
    </row>
    <row r="216" spans="1:15" hidden="1">
      <c r="C216" s="91" t="s">
        <v>1078</v>
      </c>
      <c r="D216" s="91">
        <v>3.0628000000000002</v>
      </c>
      <c r="E216" s="91">
        <v>1</v>
      </c>
      <c r="H216" s="91">
        <v>11.1</v>
      </c>
      <c r="I216" s="91">
        <v>10.8</v>
      </c>
      <c r="J216" s="91">
        <f t="shared" si="20"/>
        <v>7.9418585360860403</v>
      </c>
      <c r="M216" s="91" t="e">
        <f t="shared" si="22"/>
        <v>#DIV/0!</v>
      </c>
      <c r="O216" s="91" t="e">
        <f t="shared" si="21"/>
        <v>#DIV/0!</v>
      </c>
    </row>
    <row r="217" spans="1:15" hidden="1">
      <c r="C217" s="91" t="s">
        <v>1079</v>
      </c>
      <c r="D217" s="91">
        <v>2.5731999999999999</v>
      </c>
      <c r="E217" s="91">
        <v>1</v>
      </c>
      <c r="H217" s="91">
        <v>11.8</v>
      </c>
      <c r="I217" s="91">
        <v>10.8</v>
      </c>
      <c r="J217" s="91">
        <f t="shared" si="20"/>
        <v>8.8921793611858302</v>
      </c>
      <c r="M217" s="91" t="e">
        <f t="shared" si="22"/>
        <v>#DIV/0!</v>
      </c>
      <c r="O217" s="91" t="e">
        <f t="shared" si="21"/>
        <v>#DIV/0!</v>
      </c>
    </row>
    <row r="218" spans="1:15" hidden="1">
      <c r="C218" s="91" t="s">
        <v>1080</v>
      </c>
      <c r="D218" s="91">
        <v>2.7307000000000001</v>
      </c>
      <c r="E218" s="91">
        <v>1</v>
      </c>
      <c r="H218" s="91">
        <v>9</v>
      </c>
      <c r="I218" s="91">
        <v>10.8</v>
      </c>
      <c r="J218" s="91">
        <f t="shared" si="20"/>
        <v>10.9861940161863</v>
      </c>
      <c r="M218" s="91" t="e">
        <f t="shared" si="22"/>
        <v>#DIV/0!</v>
      </c>
      <c r="O218" s="91" t="e">
        <f t="shared" si="21"/>
        <v>#DIV/0!</v>
      </c>
    </row>
    <row r="219" spans="1:15" hidden="1">
      <c r="C219" s="91" t="s">
        <v>1081</v>
      </c>
      <c r="D219" s="91">
        <v>2.6173000000000002</v>
      </c>
      <c r="E219" s="91">
        <v>1</v>
      </c>
      <c r="H219" s="91">
        <v>9.4</v>
      </c>
      <c r="I219" s="91">
        <v>10.8</v>
      </c>
      <c r="J219" s="91">
        <f t="shared" si="20"/>
        <v>10.9744409335266</v>
      </c>
      <c r="M219" s="91" t="e">
        <f t="shared" si="22"/>
        <v>#DIV/0!</v>
      </c>
      <c r="O219" s="91" t="e">
        <f t="shared" si="21"/>
        <v>#DIV/0!</v>
      </c>
    </row>
    <row r="220" spans="1:15" hidden="1">
      <c r="C220" s="91" t="s">
        <v>1082</v>
      </c>
      <c r="D220" s="91">
        <v>2.4380999999999999</v>
      </c>
      <c r="E220" s="91">
        <v>1</v>
      </c>
      <c r="H220" s="91">
        <v>9.6</v>
      </c>
      <c r="I220" s="91">
        <v>10.8</v>
      </c>
      <c r="J220" s="91">
        <f t="shared" si="20"/>
        <v>11.5356220007383</v>
      </c>
      <c r="M220" s="91" t="e">
        <f t="shared" si="22"/>
        <v>#DIV/0!</v>
      </c>
      <c r="O220" s="91" t="e">
        <f t="shared" si="21"/>
        <v>#DIV/0!</v>
      </c>
    </row>
    <row r="221" spans="1:15" hidden="1">
      <c r="C221" s="91" t="s">
        <v>968</v>
      </c>
      <c r="D221" s="91">
        <v>4.2027999999999999</v>
      </c>
      <c r="E221" s="91">
        <v>1</v>
      </c>
      <c r="H221" s="91">
        <v>11.4</v>
      </c>
      <c r="I221" s="91">
        <v>10.8</v>
      </c>
      <c r="J221" s="91">
        <f t="shared" si="17"/>
        <v>2.2541363401842398</v>
      </c>
      <c r="M221" s="91" t="e">
        <f t="shared" si="22"/>
        <v>#DIV/0!</v>
      </c>
      <c r="O221" s="91" t="e">
        <f t="shared" si="21"/>
        <v>#DIV/0!</v>
      </c>
    </row>
    <row r="222" spans="1:15" hidden="1">
      <c r="A222" s="91">
        <v>7.16</v>
      </c>
      <c r="C222" s="91" t="s">
        <v>1083</v>
      </c>
      <c r="D222" s="91">
        <v>2.5245000000000002</v>
      </c>
      <c r="E222" s="91">
        <v>1</v>
      </c>
      <c r="H222" s="91">
        <v>8.9</v>
      </c>
      <c r="I222" s="91">
        <v>10.9</v>
      </c>
      <c r="J222" s="91">
        <f>I222*25*E222/(D222*H222)</f>
        <v>12.1283333444602</v>
      </c>
      <c r="M222" s="91" t="e">
        <f t="shared" si="22"/>
        <v>#DIV/0!</v>
      </c>
      <c r="O222" s="91" t="e">
        <f t="shared" si="21"/>
        <v>#DIV/0!</v>
      </c>
    </row>
    <row r="223" spans="1:15" hidden="1">
      <c r="A223" s="91">
        <v>7.21</v>
      </c>
      <c r="C223" s="91" t="s">
        <v>1084</v>
      </c>
      <c r="D223" s="91">
        <v>2.6812999999999998</v>
      </c>
      <c r="E223" s="91">
        <v>1</v>
      </c>
      <c r="H223" s="91">
        <v>11.3</v>
      </c>
      <c r="I223" s="91">
        <v>11.5</v>
      </c>
      <c r="J223" s="91">
        <f>I223*25*E223/(D223*H223)</f>
        <v>9.4888590892873594</v>
      </c>
      <c r="M223" s="91" t="e">
        <f t="shared" si="22"/>
        <v>#DIV/0!</v>
      </c>
      <c r="O223" s="91" t="e">
        <f t="shared" si="21"/>
        <v>#DIV/0!</v>
      </c>
    </row>
    <row r="224" spans="1:15" hidden="1">
      <c r="A224" s="91">
        <v>7.22</v>
      </c>
      <c r="C224" s="91" t="s">
        <v>970</v>
      </c>
      <c r="D224" s="91">
        <v>4.5761000000000003</v>
      </c>
      <c r="E224" s="91">
        <v>1</v>
      </c>
      <c r="H224" s="91">
        <v>12.2</v>
      </c>
      <c r="I224" s="91">
        <v>11.5</v>
      </c>
      <c r="J224" s="91">
        <f t="shared" si="17"/>
        <v>2.0598827622203899</v>
      </c>
      <c r="M224" s="91" t="e">
        <f t="shared" si="22"/>
        <v>#DIV/0!</v>
      </c>
      <c r="O224" s="91" t="e">
        <f t="shared" si="21"/>
        <v>#DIV/0!</v>
      </c>
    </row>
    <row r="225" spans="1:15" hidden="1">
      <c r="C225" s="91" t="s">
        <v>1085</v>
      </c>
      <c r="D225" s="91">
        <v>2.6189</v>
      </c>
      <c r="E225" s="91">
        <v>1</v>
      </c>
      <c r="H225" s="91">
        <v>7.75</v>
      </c>
      <c r="I225" s="91">
        <v>11.5</v>
      </c>
      <c r="J225" s="91">
        <f>I225*25*E225/(D225*H225)</f>
        <v>14.165021266008001</v>
      </c>
      <c r="M225" s="91" t="e">
        <f t="shared" si="22"/>
        <v>#DIV/0!</v>
      </c>
      <c r="O225" s="91" t="e">
        <f t="shared" si="21"/>
        <v>#DIV/0!</v>
      </c>
    </row>
    <row r="226" spans="1:15" hidden="1">
      <c r="D226" s="91">
        <v>2.4668999999999999</v>
      </c>
      <c r="E226" s="91">
        <v>4</v>
      </c>
      <c r="H226" s="91">
        <v>9</v>
      </c>
      <c r="I226" s="91">
        <v>10.9</v>
      </c>
      <c r="J226" s="91">
        <f>I226*50*E226/(D226*H226)</f>
        <v>98.188910058057601</v>
      </c>
      <c r="M226" s="91" t="e">
        <f t="shared" si="22"/>
        <v>#DIV/0!</v>
      </c>
      <c r="O226" s="91" t="e">
        <f t="shared" si="21"/>
        <v>#DIV/0!</v>
      </c>
    </row>
    <row r="227" spans="1:15" hidden="1">
      <c r="D227" s="91">
        <v>2.4668999999999999</v>
      </c>
      <c r="E227" s="91">
        <v>1</v>
      </c>
      <c r="H227" s="91">
        <v>10.4</v>
      </c>
      <c r="I227" s="91">
        <v>10.9</v>
      </c>
      <c r="J227" s="91">
        <f>(I227-H227)*100*E227/D227/10/1000*250</f>
        <v>0.50670882484089297</v>
      </c>
      <c r="M227" s="91" t="e">
        <f t="shared" si="22"/>
        <v>#DIV/0!</v>
      </c>
      <c r="O227" s="91" t="e">
        <f t="shared" si="21"/>
        <v>#DIV/0!</v>
      </c>
    </row>
    <row r="228" spans="1:15" hidden="1">
      <c r="A228" s="91">
        <v>8.8000000000000007</v>
      </c>
      <c r="C228" s="91" t="s">
        <v>1086</v>
      </c>
      <c r="D228" s="91">
        <v>1.0263</v>
      </c>
      <c r="E228" s="91">
        <v>1</v>
      </c>
      <c r="H228" s="91">
        <v>10.65</v>
      </c>
      <c r="I228" s="91">
        <v>11.2</v>
      </c>
      <c r="J228" s="91">
        <f t="shared" si="17"/>
        <v>10.246937469436499</v>
      </c>
      <c r="M228" s="91" t="e">
        <f t="shared" si="22"/>
        <v>#DIV/0!</v>
      </c>
      <c r="O228" s="91" t="e">
        <f t="shared" si="21"/>
        <v>#DIV/0!</v>
      </c>
    </row>
    <row r="229" spans="1:15" hidden="1">
      <c r="A229" s="91">
        <v>9.11</v>
      </c>
      <c r="C229" s="91" t="s">
        <v>1087</v>
      </c>
      <c r="D229" s="91">
        <v>2.504</v>
      </c>
      <c r="E229" s="91">
        <v>1</v>
      </c>
      <c r="H229" s="91">
        <v>20.8</v>
      </c>
      <c r="I229" s="91">
        <v>11.1</v>
      </c>
      <c r="J229" s="91">
        <f t="shared" si="17"/>
        <v>2.1312054558859699</v>
      </c>
      <c r="M229" s="91" t="e">
        <f t="shared" si="22"/>
        <v>#DIV/0!</v>
      </c>
      <c r="O229" s="91" t="e">
        <f t="shared" si="21"/>
        <v>#DIV/0!</v>
      </c>
    </row>
    <row r="230" spans="1:15" hidden="1">
      <c r="A230" s="91">
        <v>9.15</v>
      </c>
      <c r="C230" s="91" t="s">
        <v>971</v>
      </c>
      <c r="D230" s="91">
        <v>4.4169</v>
      </c>
      <c r="E230" s="91">
        <v>1</v>
      </c>
      <c r="H230" s="91">
        <v>7</v>
      </c>
      <c r="I230" s="91">
        <v>11.1</v>
      </c>
      <c r="J230" s="91">
        <f t="shared" si="17"/>
        <v>3.59010682993567</v>
      </c>
      <c r="M230" s="91" t="e">
        <f t="shared" si="22"/>
        <v>#DIV/0!</v>
      </c>
      <c r="O230" s="91" t="e">
        <f t="shared" si="21"/>
        <v>#DIV/0!</v>
      </c>
    </row>
    <row r="231" spans="1:15" hidden="1">
      <c r="A231" s="91">
        <v>9.19</v>
      </c>
      <c r="C231" s="91" t="s">
        <v>1088</v>
      </c>
      <c r="D231" s="91">
        <v>2.5347</v>
      </c>
      <c r="E231" s="91">
        <v>1</v>
      </c>
      <c r="H231" s="91">
        <v>11.1</v>
      </c>
      <c r="I231" s="91">
        <v>10.8</v>
      </c>
      <c r="J231" s="91">
        <f t="shared" si="17"/>
        <v>3.8386119579160201</v>
      </c>
      <c r="M231" s="91" t="e">
        <f t="shared" si="22"/>
        <v>#DIV/0!</v>
      </c>
      <c r="O231" s="91" t="e">
        <f t="shared" si="21"/>
        <v>#DIV/0!</v>
      </c>
    </row>
    <row r="232" spans="1:15" hidden="1">
      <c r="C232" s="91" t="s">
        <v>1089</v>
      </c>
      <c r="D232" s="91">
        <v>2.7389999999999999</v>
      </c>
      <c r="E232" s="91">
        <v>1</v>
      </c>
      <c r="H232" s="91">
        <v>13.8</v>
      </c>
      <c r="I232" s="91">
        <v>10.8</v>
      </c>
      <c r="J232" s="91">
        <f t="shared" si="17"/>
        <v>2.8572789180437201</v>
      </c>
      <c r="M232" s="91" t="e">
        <f t="shared" si="22"/>
        <v>#DIV/0!</v>
      </c>
      <c r="O232" s="91" t="e">
        <f t="shared" si="21"/>
        <v>#DIV/0!</v>
      </c>
    </row>
    <row r="233" spans="1:15" hidden="1">
      <c r="C233" s="91" t="s">
        <v>1090</v>
      </c>
      <c r="D233" s="91">
        <v>2.7401</v>
      </c>
      <c r="E233" s="91">
        <v>1</v>
      </c>
      <c r="H233" s="91">
        <v>6.4</v>
      </c>
      <c r="I233" s="91">
        <v>10.8</v>
      </c>
      <c r="J233" s="91">
        <f t="shared" ref="J233:J238" si="23">I233*10*E233/(D233*H233)</f>
        <v>6.1585343600598499</v>
      </c>
      <c r="M233" s="91" t="e">
        <f t="shared" si="22"/>
        <v>#DIV/0!</v>
      </c>
      <c r="O233" s="91" t="e">
        <f t="shared" si="21"/>
        <v>#DIV/0!</v>
      </c>
    </row>
    <row r="234" spans="1:15" hidden="1">
      <c r="C234" s="91" t="s">
        <v>1091</v>
      </c>
      <c r="D234" s="91">
        <v>2.6111</v>
      </c>
      <c r="E234" s="91">
        <v>1</v>
      </c>
      <c r="H234" s="91">
        <v>9.3000000000000007</v>
      </c>
      <c r="I234" s="91">
        <v>10.8</v>
      </c>
      <c r="J234" s="91">
        <f t="shared" si="23"/>
        <v>4.4475137780270604</v>
      </c>
      <c r="M234" s="91" t="e">
        <f t="shared" si="22"/>
        <v>#DIV/0!</v>
      </c>
      <c r="O234" s="91" t="e">
        <f t="shared" si="21"/>
        <v>#DIV/0!</v>
      </c>
    </row>
    <row r="235" spans="1:15" hidden="1">
      <c r="C235" s="91" t="s">
        <v>1092</v>
      </c>
      <c r="D235" s="91">
        <v>2.5550999999999999</v>
      </c>
      <c r="E235" s="91">
        <v>2</v>
      </c>
      <c r="H235" s="91">
        <v>7.9</v>
      </c>
      <c r="I235" s="91">
        <v>10.8</v>
      </c>
      <c r="J235" s="91">
        <f>I235*2*25*E235/(D235*H235)</f>
        <v>53.504309326246997</v>
      </c>
      <c r="M235" s="91" t="e">
        <f t="shared" si="22"/>
        <v>#DIV/0!</v>
      </c>
      <c r="O235" s="91" t="e">
        <f t="shared" si="21"/>
        <v>#DIV/0!</v>
      </c>
    </row>
    <row r="236" spans="1:15" hidden="1">
      <c r="A236" s="91">
        <v>10.11</v>
      </c>
      <c r="C236" s="91" t="s">
        <v>775</v>
      </c>
      <c r="D236" s="91">
        <v>1.1706000000000001</v>
      </c>
      <c r="E236" s="91">
        <v>10</v>
      </c>
      <c r="H236" s="91">
        <v>12.3</v>
      </c>
      <c r="I236" s="91">
        <v>10.8</v>
      </c>
      <c r="J236" s="91">
        <f t="shared" si="23"/>
        <v>75.008438449325496</v>
      </c>
      <c r="M236" s="91" t="e">
        <f t="shared" si="22"/>
        <v>#DIV/0!</v>
      </c>
      <c r="O236" s="91" t="e">
        <f t="shared" si="21"/>
        <v>#DIV/0!</v>
      </c>
    </row>
    <row r="237" spans="1:15" hidden="1">
      <c r="C237" s="91" t="s">
        <v>1093</v>
      </c>
      <c r="D237" s="91">
        <v>1.0044999999999999</v>
      </c>
      <c r="E237" s="91">
        <v>1</v>
      </c>
      <c r="H237" s="91">
        <v>19.2</v>
      </c>
      <c r="I237" s="91">
        <v>10.8</v>
      </c>
      <c r="J237" s="91">
        <f t="shared" si="23"/>
        <v>5.5998008959681398</v>
      </c>
      <c r="M237" s="91" t="e">
        <f t="shared" si="22"/>
        <v>#DIV/0!</v>
      </c>
      <c r="O237" s="91" t="e">
        <f t="shared" si="21"/>
        <v>#DIV/0!</v>
      </c>
    </row>
    <row r="238" spans="1:15" hidden="1">
      <c r="C238" s="91" t="s">
        <v>1094</v>
      </c>
      <c r="D238" s="91">
        <v>1.0029999999999999</v>
      </c>
      <c r="E238" s="91">
        <v>2</v>
      </c>
      <c r="H238" s="91">
        <v>9</v>
      </c>
      <c r="I238" s="91">
        <v>10.8</v>
      </c>
      <c r="J238" s="91">
        <f t="shared" si="23"/>
        <v>23.928215353938199</v>
      </c>
      <c r="M238" s="91" t="e">
        <f t="shared" si="22"/>
        <v>#DIV/0!</v>
      </c>
      <c r="O238" s="91" t="e">
        <f t="shared" si="21"/>
        <v>#DIV/0!</v>
      </c>
    </row>
    <row r="239" spans="1:15" hidden="1">
      <c r="A239" s="91">
        <v>10.14</v>
      </c>
      <c r="C239" s="91" t="s">
        <v>1095</v>
      </c>
      <c r="D239" s="91">
        <v>2.6978</v>
      </c>
      <c r="E239" s="91">
        <v>2</v>
      </c>
      <c r="H239" s="91">
        <v>8.6</v>
      </c>
      <c r="I239" s="91">
        <v>10.8</v>
      </c>
      <c r="J239" s="94">
        <f>I239*25*E239/(D239*H239)</f>
        <v>23.274778587893302</v>
      </c>
      <c r="M239" s="91" t="e">
        <f t="shared" si="22"/>
        <v>#DIV/0!</v>
      </c>
      <c r="O239" s="91" t="e">
        <f t="shared" si="21"/>
        <v>#DIV/0!</v>
      </c>
    </row>
    <row r="240" spans="1:15" hidden="1">
      <c r="A240" s="91">
        <v>10.16</v>
      </c>
      <c r="C240" s="91" t="s">
        <v>1096</v>
      </c>
      <c r="D240" s="91">
        <v>2.5960999999999999</v>
      </c>
      <c r="E240" s="91">
        <v>1</v>
      </c>
      <c r="H240" s="91">
        <v>9.4</v>
      </c>
      <c r="I240" s="91">
        <v>10.8</v>
      </c>
      <c r="J240" s="94">
        <f t="shared" ref="J240:J283" si="24">I240*25*E240/(D240*H240)</f>
        <v>11.0640592640188</v>
      </c>
      <c r="M240" s="91" t="e">
        <f t="shared" si="22"/>
        <v>#DIV/0!</v>
      </c>
      <c r="O240" s="91" t="e">
        <f t="shared" si="21"/>
        <v>#DIV/0!</v>
      </c>
    </row>
    <row r="241" spans="1:15" hidden="1">
      <c r="C241" s="91" t="s">
        <v>1236</v>
      </c>
      <c r="D241" s="91">
        <v>2.7801</v>
      </c>
      <c r="E241" s="91">
        <v>1</v>
      </c>
      <c r="H241" s="91">
        <v>24.2</v>
      </c>
      <c r="I241" s="91">
        <v>10.8</v>
      </c>
      <c r="J241" s="91">
        <f t="shared" si="24"/>
        <v>4.0131739122292096</v>
      </c>
      <c r="M241" s="91" t="e">
        <f t="shared" si="22"/>
        <v>#DIV/0!</v>
      </c>
      <c r="O241" s="91" t="e">
        <f t="shared" si="21"/>
        <v>#DIV/0!</v>
      </c>
    </row>
    <row r="242" spans="1:15" hidden="1">
      <c r="A242" s="91">
        <v>11.11</v>
      </c>
      <c r="C242" s="91" t="s">
        <v>1238</v>
      </c>
      <c r="D242" s="91">
        <v>2.5295000000000001</v>
      </c>
      <c r="E242" s="91">
        <v>1</v>
      </c>
      <c r="H242" s="91">
        <v>7.7</v>
      </c>
      <c r="I242" s="91">
        <v>11</v>
      </c>
      <c r="J242" s="94">
        <f>(I242-H242)*100/D242/10*250/1000</f>
        <v>3.2615141332279101</v>
      </c>
      <c r="M242" s="91" t="e">
        <f t="shared" si="22"/>
        <v>#DIV/0!</v>
      </c>
      <c r="O242" s="91" t="e">
        <f t="shared" si="21"/>
        <v>#DIV/0!</v>
      </c>
    </row>
    <row r="243" spans="1:15" hidden="1">
      <c r="A243" s="91">
        <v>11.17</v>
      </c>
      <c r="C243" s="91" t="s">
        <v>1239</v>
      </c>
      <c r="D243" s="91">
        <v>2.5066999999999999</v>
      </c>
      <c r="E243" s="91">
        <v>2</v>
      </c>
      <c r="H243" s="91">
        <v>8.8000000000000007</v>
      </c>
      <c r="I243" s="91">
        <v>11</v>
      </c>
      <c r="J243" s="91">
        <f t="shared" si="24"/>
        <v>24.933179080065401</v>
      </c>
      <c r="M243" s="91" t="e">
        <f t="shared" si="22"/>
        <v>#DIV/0!</v>
      </c>
      <c r="O243" s="91" t="e">
        <f t="shared" si="21"/>
        <v>#DIV/0!</v>
      </c>
    </row>
    <row r="244" spans="1:15" hidden="1">
      <c r="D244" s="91">
        <v>2.5066999999999999</v>
      </c>
      <c r="E244" s="91">
        <v>2</v>
      </c>
      <c r="H244" s="91">
        <v>8.1999999999999993</v>
      </c>
      <c r="I244" s="91">
        <v>11</v>
      </c>
      <c r="J244" s="91">
        <f>I244*25*E244/(D244*H244)*2</f>
        <v>53.515116074286802</v>
      </c>
      <c r="M244" s="91" t="e">
        <f t="shared" si="22"/>
        <v>#DIV/0!</v>
      </c>
      <c r="O244" s="91" t="e">
        <f t="shared" si="21"/>
        <v>#DIV/0!</v>
      </c>
    </row>
    <row r="245" spans="1:15" hidden="1">
      <c r="A245" s="91">
        <v>11.24</v>
      </c>
      <c r="C245" s="91" t="s">
        <v>1241</v>
      </c>
      <c r="D245" s="91">
        <v>2.5057999999999998</v>
      </c>
      <c r="E245" s="91">
        <v>1</v>
      </c>
      <c r="H245" s="91">
        <v>8.4</v>
      </c>
      <c r="I245" s="91">
        <v>11</v>
      </c>
      <c r="J245" s="91">
        <f t="shared" si="24"/>
        <v>13.0649274635227</v>
      </c>
      <c r="M245" s="91" t="e">
        <f t="shared" si="22"/>
        <v>#DIV/0!</v>
      </c>
      <c r="O245" s="91" t="e">
        <f t="shared" si="21"/>
        <v>#DIV/0!</v>
      </c>
    </row>
    <row r="246" spans="1:15" hidden="1">
      <c r="D246" s="91">
        <v>2.5484</v>
      </c>
      <c r="E246" s="91">
        <v>2</v>
      </c>
      <c r="H246" s="91">
        <v>9.5</v>
      </c>
      <c r="I246" s="91">
        <v>11</v>
      </c>
      <c r="J246" s="91">
        <f>I246*25*E246/(D246*H246)*2</f>
        <v>45.4361456930664</v>
      </c>
      <c r="M246" s="91" t="e">
        <f t="shared" si="22"/>
        <v>#DIV/0!</v>
      </c>
      <c r="O246" s="91" t="e">
        <f t="shared" si="21"/>
        <v>#DIV/0!</v>
      </c>
    </row>
    <row r="247" spans="1:15" hidden="1">
      <c r="A247" s="91">
        <v>12.11</v>
      </c>
      <c r="C247" s="91" t="s">
        <v>1242</v>
      </c>
      <c r="D247" s="91">
        <v>2.5114000000000001</v>
      </c>
      <c r="E247" s="91">
        <v>1</v>
      </c>
      <c r="H247" s="91">
        <v>8.9</v>
      </c>
      <c r="I247" s="91">
        <v>11</v>
      </c>
      <c r="J247" s="91">
        <f>(I247-H247)*25*E247/D247/10/10</f>
        <v>0.209046746834435</v>
      </c>
      <c r="M247" s="91" t="e">
        <f t="shared" si="22"/>
        <v>#DIV/0!</v>
      </c>
      <c r="O247" s="91" t="e">
        <f t="shared" si="21"/>
        <v>#DIV/0!</v>
      </c>
    </row>
    <row r="248" spans="1:15" hidden="1">
      <c r="A248" s="91" t="s">
        <v>430</v>
      </c>
      <c r="I248" s="91">
        <v>11</v>
      </c>
      <c r="J248" s="91" t="e">
        <f t="shared" si="24"/>
        <v>#DIV/0!</v>
      </c>
      <c r="M248" s="91" t="e">
        <f t="shared" si="22"/>
        <v>#DIV/0!</v>
      </c>
      <c r="O248" s="91" t="e">
        <f t="shared" si="21"/>
        <v>#DIV/0!</v>
      </c>
    </row>
    <row r="249" spans="1:15" hidden="1">
      <c r="A249" s="91">
        <v>12.12</v>
      </c>
      <c r="C249" s="91" t="s">
        <v>1243</v>
      </c>
      <c r="D249" s="91">
        <v>2.5284</v>
      </c>
      <c r="E249" s="91">
        <v>5</v>
      </c>
      <c r="H249" s="91">
        <v>8.8800000000000008</v>
      </c>
      <c r="I249" s="91">
        <v>11</v>
      </c>
      <c r="J249" s="91">
        <f t="shared" si="24"/>
        <v>61.241236490405903</v>
      </c>
      <c r="M249" s="91" t="e">
        <f t="shared" si="22"/>
        <v>#DIV/0!</v>
      </c>
      <c r="O249" s="91" t="e">
        <f t="shared" si="21"/>
        <v>#DIV/0!</v>
      </c>
    </row>
    <row r="250" spans="1:15" hidden="1">
      <c r="C250" s="91" t="s">
        <v>987</v>
      </c>
      <c r="D250" s="91">
        <v>2.5284</v>
      </c>
      <c r="E250" s="91">
        <v>8</v>
      </c>
      <c r="H250" s="91">
        <v>10.65</v>
      </c>
      <c r="I250" s="91">
        <v>11</v>
      </c>
      <c r="J250" s="91">
        <f t="shared" si="24"/>
        <v>81.700984793961297</v>
      </c>
      <c r="M250" s="91" t="e">
        <f t="shared" si="22"/>
        <v>#DIV/0!</v>
      </c>
      <c r="O250" s="91" t="e">
        <f t="shared" si="21"/>
        <v>#DIV/0!</v>
      </c>
    </row>
    <row r="251" spans="1:15" hidden="1">
      <c r="A251" s="91" t="s">
        <v>430</v>
      </c>
      <c r="C251" s="91" t="s">
        <v>1244</v>
      </c>
      <c r="D251" s="91">
        <v>2.5118999999999998</v>
      </c>
      <c r="E251" s="91">
        <v>1</v>
      </c>
      <c r="H251" s="91">
        <v>9.3800000000000008</v>
      </c>
      <c r="I251" s="91">
        <v>11</v>
      </c>
      <c r="J251" s="91">
        <f>(I251-H251)*25*E251/D251/10/10</f>
        <v>0.16123253314224301</v>
      </c>
      <c r="M251" s="91" t="e">
        <f t="shared" si="22"/>
        <v>#DIV/0!</v>
      </c>
      <c r="O251" s="91" t="e">
        <f t="shared" si="21"/>
        <v>#DIV/0!</v>
      </c>
    </row>
    <row r="252" spans="1:15" hidden="1">
      <c r="C252" s="91" t="s">
        <v>987</v>
      </c>
      <c r="D252" s="91">
        <v>2.5118999999999998</v>
      </c>
      <c r="E252" s="91">
        <v>8</v>
      </c>
      <c r="H252" s="91">
        <v>9.4</v>
      </c>
      <c r="I252" s="91">
        <v>11</v>
      </c>
      <c r="J252" s="91">
        <f t="shared" si="24"/>
        <v>93.173515343560396</v>
      </c>
      <c r="M252" s="91" t="e">
        <f t="shared" si="22"/>
        <v>#DIV/0!</v>
      </c>
      <c r="O252" s="91" t="e">
        <f t="shared" si="21"/>
        <v>#DIV/0!</v>
      </c>
    </row>
    <row r="253" spans="1:15" hidden="1">
      <c r="C253" s="91" t="s">
        <v>1245</v>
      </c>
      <c r="D253" s="91">
        <v>2.5146000000000002</v>
      </c>
      <c r="E253" s="91">
        <v>5</v>
      </c>
      <c r="H253" s="91">
        <v>8.8800000000000008</v>
      </c>
      <c r="I253" s="91">
        <v>11</v>
      </c>
      <c r="J253" s="91">
        <f t="shared" si="24"/>
        <v>61.577325356852903</v>
      </c>
      <c r="M253" s="91" t="e">
        <f t="shared" si="22"/>
        <v>#DIV/0!</v>
      </c>
      <c r="O253" s="91" t="e">
        <f t="shared" si="21"/>
        <v>#DIV/0!</v>
      </c>
    </row>
    <row r="254" spans="1:15" hidden="1">
      <c r="C254" s="91" t="s">
        <v>987</v>
      </c>
      <c r="D254" s="91">
        <v>2.5146000000000002</v>
      </c>
      <c r="E254" s="91">
        <v>8</v>
      </c>
      <c r="H254" s="91">
        <v>10.65</v>
      </c>
      <c r="I254" s="91">
        <v>11</v>
      </c>
      <c r="J254" s="91">
        <f t="shared" si="24"/>
        <v>82.149355743677603</v>
      </c>
      <c r="M254" s="91" t="e">
        <f t="shared" si="22"/>
        <v>#DIV/0!</v>
      </c>
      <c r="O254" s="91" t="e">
        <f t="shared" si="21"/>
        <v>#DIV/0!</v>
      </c>
    </row>
    <row r="255" spans="1:15" hidden="1">
      <c r="A255" s="91">
        <v>12.29</v>
      </c>
      <c r="C255" s="91" t="s">
        <v>1245</v>
      </c>
      <c r="D255" s="91">
        <v>2.5741999999999998</v>
      </c>
      <c r="E255" s="91">
        <v>2</v>
      </c>
      <c r="H255" s="91">
        <v>12.1</v>
      </c>
      <c r="I255" s="91">
        <v>11</v>
      </c>
      <c r="J255" s="95">
        <f t="shared" si="24"/>
        <v>17.66</v>
      </c>
      <c r="M255" s="91" t="e">
        <f t="shared" si="22"/>
        <v>#DIV/0!</v>
      </c>
      <c r="O255" s="91" t="e">
        <f t="shared" si="21"/>
        <v>#DIV/0!</v>
      </c>
    </row>
    <row r="256" spans="1:15" hidden="1">
      <c r="C256" s="91" t="s">
        <v>987</v>
      </c>
      <c r="D256" s="91">
        <v>2.5741999999999998</v>
      </c>
      <c r="E256" s="91">
        <v>5</v>
      </c>
      <c r="H256" s="91">
        <v>6.5</v>
      </c>
      <c r="I256" s="91">
        <v>11</v>
      </c>
      <c r="J256" s="91">
        <f t="shared" si="24"/>
        <v>82.176389378626993</v>
      </c>
      <c r="M256" s="91" t="e">
        <f t="shared" si="22"/>
        <v>#DIV/0!</v>
      </c>
      <c r="O256" s="91" t="e">
        <f t="shared" si="21"/>
        <v>#DIV/0!</v>
      </c>
    </row>
    <row r="257" spans="1:15" hidden="1">
      <c r="A257" s="91" t="s">
        <v>1328</v>
      </c>
      <c r="C257" s="91" t="s">
        <v>1248</v>
      </c>
      <c r="D257" s="91">
        <v>2.5449000000000002</v>
      </c>
      <c r="E257" s="91">
        <v>1</v>
      </c>
      <c r="H257" s="91">
        <v>7.5</v>
      </c>
      <c r="I257" s="91">
        <v>10.9</v>
      </c>
      <c r="J257" s="91">
        <f>(I257-H257)*25*E257/D257/10/10</f>
        <v>0.33400133600534399</v>
      </c>
      <c r="M257" s="91" t="e">
        <f t="shared" si="22"/>
        <v>#DIV/0!</v>
      </c>
      <c r="O257" s="91" t="e">
        <f t="shared" si="21"/>
        <v>#DIV/0!</v>
      </c>
    </row>
    <row r="258" spans="1:15" hidden="1">
      <c r="C258" s="91" t="s">
        <v>987</v>
      </c>
      <c r="D258" s="91">
        <v>2.5449000000000002</v>
      </c>
      <c r="E258" s="91">
        <v>5</v>
      </c>
      <c r="H258" s="91">
        <v>11.35</v>
      </c>
      <c r="I258" s="91">
        <v>11</v>
      </c>
      <c r="J258" s="91">
        <f>I258*25*E258/(D258*H258)*2</f>
        <v>95.206392745757597</v>
      </c>
      <c r="M258" s="91" t="e">
        <f t="shared" si="22"/>
        <v>#DIV/0!</v>
      </c>
      <c r="O258" s="91" t="e">
        <f t="shared" si="21"/>
        <v>#DIV/0!</v>
      </c>
    </row>
    <row r="259" spans="1:15">
      <c r="A259" s="91" t="s">
        <v>1329</v>
      </c>
      <c r="C259" s="96" t="s">
        <v>1249</v>
      </c>
      <c r="D259" s="91">
        <v>2.5731999999999999</v>
      </c>
      <c r="E259" s="91">
        <v>1</v>
      </c>
      <c r="H259" s="91">
        <v>7.45</v>
      </c>
      <c r="I259" s="91">
        <v>11</v>
      </c>
      <c r="J259" s="91">
        <f>(I259-H259)*25*E259/D259/10/10</f>
        <v>0.34490129022229099</v>
      </c>
      <c r="M259" s="91" t="e">
        <f t="shared" si="22"/>
        <v>#DIV/0!</v>
      </c>
      <c r="O259" s="91" t="e">
        <f t="shared" si="21"/>
        <v>#DIV/0!</v>
      </c>
    </row>
    <row r="260" spans="1:15">
      <c r="C260" s="96" t="s">
        <v>987</v>
      </c>
      <c r="D260" s="91">
        <v>2.5731999999999999</v>
      </c>
      <c r="E260" s="91">
        <v>4</v>
      </c>
      <c r="H260" s="91">
        <v>9.3000000000000007</v>
      </c>
      <c r="I260" s="91">
        <v>11</v>
      </c>
      <c r="J260" s="91">
        <f>I260*25*E260/(D260*H260)*2</f>
        <v>91.931890169806607</v>
      </c>
      <c r="M260" s="91" t="e">
        <f t="shared" si="22"/>
        <v>#DIV/0!</v>
      </c>
      <c r="O260" s="91" t="e">
        <f t="shared" si="21"/>
        <v>#DIV/0!</v>
      </c>
    </row>
    <row r="261" spans="1:15" hidden="1">
      <c r="A261" s="91">
        <v>1.6</v>
      </c>
      <c r="C261" s="96" t="s">
        <v>1330</v>
      </c>
      <c r="D261" s="91">
        <v>2.5581</v>
      </c>
      <c r="E261" s="91">
        <v>1</v>
      </c>
      <c r="H261" s="91">
        <v>10.35</v>
      </c>
      <c r="I261" s="91">
        <v>11</v>
      </c>
      <c r="J261" s="91">
        <f t="shared" si="24"/>
        <v>10.386633950658201</v>
      </c>
      <c r="M261" s="91" t="e">
        <f t="shared" si="22"/>
        <v>#DIV/0!</v>
      </c>
      <c r="O261" s="91" t="e">
        <f t="shared" si="21"/>
        <v>#DIV/0!</v>
      </c>
    </row>
    <row r="262" spans="1:15" hidden="1">
      <c r="C262" s="96" t="s">
        <v>987</v>
      </c>
      <c r="D262" s="91">
        <v>2.5581</v>
      </c>
      <c r="E262" s="91">
        <v>4</v>
      </c>
      <c r="H262" s="91">
        <v>9</v>
      </c>
      <c r="I262" s="91">
        <v>11</v>
      </c>
      <c r="J262" s="91">
        <f>I262*25*E262/(D262*H262)*2</f>
        <v>95.557032346055493</v>
      </c>
      <c r="M262" s="91" t="e">
        <f t="shared" si="22"/>
        <v>#DIV/0!</v>
      </c>
      <c r="O262" s="91" t="e">
        <f t="shared" si="21"/>
        <v>#DIV/0!</v>
      </c>
    </row>
    <row r="263" spans="1:15" hidden="1">
      <c r="C263" s="96" t="s">
        <v>1251</v>
      </c>
      <c r="D263" s="91">
        <v>2.6284999999999998</v>
      </c>
      <c r="E263" s="91">
        <v>1</v>
      </c>
      <c r="H263" s="91">
        <v>7.2</v>
      </c>
      <c r="I263" s="91">
        <v>11</v>
      </c>
      <c r="J263" s="91">
        <f t="shared" si="24"/>
        <v>14.530890030224301</v>
      </c>
      <c r="M263" s="91" t="e">
        <f t="shared" si="22"/>
        <v>#DIV/0!</v>
      </c>
      <c r="O263" s="91" t="e">
        <f t="shared" si="21"/>
        <v>#DIV/0!</v>
      </c>
    </row>
    <row r="264" spans="1:15" hidden="1">
      <c r="C264" s="96" t="s">
        <v>987</v>
      </c>
      <c r="D264" s="91">
        <v>2.6284999999999998</v>
      </c>
      <c r="E264" s="91">
        <v>4</v>
      </c>
      <c r="H264" s="91">
        <v>8.9</v>
      </c>
      <c r="I264" s="91">
        <v>11</v>
      </c>
      <c r="J264" s="91">
        <f>I264*25*E264/(D264*H264)*2</f>
        <v>94.042614128192895</v>
      </c>
      <c r="M264" s="91" t="e">
        <f t="shared" si="22"/>
        <v>#DIV/0!</v>
      </c>
      <c r="O264" s="91" t="e">
        <f t="shared" si="21"/>
        <v>#DIV/0!</v>
      </c>
    </row>
    <row r="265" spans="1:15" hidden="1">
      <c r="C265" s="96" t="s">
        <v>1252</v>
      </c>
      <c r="D265" s="91">
        <v>2.5</v>
      </c>
      <c r="E265" s="91">
        <v>1</v>
      </c>
      <c r="H265" s="91">
        <v>8.5</v>
      </c>
      <c r="I265" s="91">
        <v>11</v>
      </c>
      <c r="J265" s="91">
        <f t="shared" si="24"/>
        <v>12.9411764705882</v>
      </c>
      <c r="M265" s="91" t="e">
        <f t="shared" si="22"/>
        <v>#DIV/0!</v>
      </c>
      <c r="O265" s="91" t="e">
        <f t="shared" si="21"/>
        <v>#DIV/0!</v>
      </c>
    </row>
    <row r="266" spans="1:15" hidden="1">
      <c r="C266" s="96" t="s">
        <v>987</v>
      </c>
      <c r="D266" s="91">
        <v>2.5</v>
      </c>
      <c r="E266" s="91">
        <v>4</v>
      </c>
      <c r="H266" s="91">
        <v>9.6</v>
      </c>
      <c r="I266" s="91">
        <v>11</v>
      </c>
      <c r="J266" s="91">
        <f>I266*25*E266/(D266*H266)*2</f>
        <v>91.6666666666667</v>
      </c>
      <c r="M266" s="91" t="e">
        <f t="shared" si="22"/>
        <v>#DIV/0!</v>
      </c>
      <c r="O266" s="91" t="e">
        <f t="shared" si="21"/>
        <v>#DIV/0!</v>
      </c>
    </row>
    <row r="267" spans="1:15" hidden="1">
      <c r="C267" s="96" t="s">
        <v>1253</v>
      </c>
      <c r="D267" s="91">
        <v>2.5116999999999998</v>
      </c>
      <c r="E267" s="91">
        <v>1</v>
      </c>
      <c r="H267" s="91">
        <v>9.6</v>
      </c>
      <c r="I267" s="91">
        <v>11</v>
      </c>
      <c r="J267" s="91">
        <f t="shared" si="24"/>
        <v>11.4049581292883</v>
      </c>
      <c r="M267" s="91" t="e">
        <f t="shared" si="22"/>
        <v>#DIV/0!</v>
      </c>
      <c r="O267" s="91" t="e">
        <f t="shared" si="21"/>
        <v>#DIV/0!</v>
      </c>
    </row>
    <row r="268" spans="1:15" hidden="1">
      <c r="C268" s="96" t="s">
        <v>987</v>
      </c>
      <c r="D268" s="91">
        <v>2.5116999999999998</v>
      </c>
      <c r="E268" s="91">
        <v>4</v>
      </c>
      <c r="H268" s="91">
        <v>9.6999999999999993</v>
      </c>
      <c r="I268" s="91">
        <v>11</v>
      </c>
      <c r="J268" s="91">
        <f>I268*25*E268/(D268*H268)*2</f>
        <v>90.299049930859695</v>
      </c>
      <c r="M268" s="91" t="e">
        <f t="shared" si="22"/>
        <v>#DIV/0!</v>
      </c>
      <c r="O268" s="91" t="e">
        <f t="shared" si="21"/>
        <v>#DIV/0!</v>
      </c>
    </row>
    <row r="269" spans="1:15" hidden="1">
      <c r="C269" s="96" t="s">
        <v>1254</v>
      </c>
      <c r="D269" s="91">
        <v>2.5406</v>
      </c>
      <c r="E269" s="91">
        <v>1</v>
      </c>
      <c r="H269" s="91">
        <v>10.6</v>
      </c>
      <c r="I269" s="91">
        <v>11</v>
      </c>
      <c r="J269" s="91">
        <f t="shared" si="24"/>
        <v>10.211523351340301</v>
      </c>
      <c r="M269" s="91" t="e">
        <f t="shared" si="22"/>
        <v>#DIV/0!</v>
      </c>
      <c r="O269" s="91" t="e">
        <f t="shared" si="21"/>
        <v>#DIV/0!</v>
      </c>
    </row>
    <row r="270" spans="1:15" hidden="1">
      <c r="C270" s="96" t="s">
        <v>987</v>
      </c>
      <c r="D270" s="91">
        <v>2.5406</v>
      </c>
      <c r="E270" s="91">
        <v>4</v>
      </c>
      <c r="H270" s="91">
        <v>9.6</v>
      </c>
      <c r="I270" s="91">
        <v>11</v>
      </c>
      <c r="J270" s="91">
        <f>I270*25*E270/(D270*H270)*2</f>
        <v>90.201789603505702</v>
      </c>
      <c r="M270" s="91" t="e">
        <f t="shared" si="22"/>
        <v>#DIV/0!</v>
      </c>
      <c r="O270" s="91" t="e">
        <f t="shared" ref="O270:O308" si="25">M270-J270</f>
        <v>#DIV/0!</v>
      </c>
    </row>
    <row r="271" spans="1:15" hidden="1">
      <c r="C271" s="96" t="s">
        <v>1255</v>
      </c>
      <c r="D271" s="91">
        <v>2.5396000000000001</v>
      </c>
      <c r="E271" s="91">
        <v>1</v>
      </c>
      <c r="H271" s="91">
        <v>8.9499999999999993</v>
      </c>
      <c r="I271" s="91">
        <v>11</v>
      </c>
      <c r="J271" s="91">
        <f t="shared" si="24"/>
        <v>12.098856900000101</v>
      </c>
      <c r="M271" s="91" t="e">
        <f t="shared" ref="M271:M308" si="26">I271*K271/D271/L271*50</f>
        <v>#DIV/0!</v>
      </c>
      <c r="O271" s="91" t="e">
        <f t="shared" si="25"/>
        <v>#DIV/0!</v>
      </c>
    </row>
    <row r="272" spans="1:15" hidden="1">
      <c r="C272" s="96" t="s">
        <v>987</v>
      </c>
      <c r="D272" s="91">
        <v>2.5396000000000001</v>
      </c>
      <c r="E272" s="91">
        <v>4</v>
      </c>
      <c r="H272" s="91">
        <v>9.35</v>
      </c>
      <c r="I272" s="91">
        <v>11</v>
      </c>
      <c r="J272" s="91">
        <f>I272*25*E272/(D272*H272)*2</f>
        <v>92.650069950802802</v>
      </c>
      <c r="M272" s="91" t="e">
        <f t="shared" si="26"/>
        <v>#DIV/0!</v>
      </c>
      <c r="O272" s="91" t="e">
        <f t="shared" si="25"/>
        <v>#DIV/0!</v>
      </c>
    </row>
    <row r="273" spans="1:15" hidden="1">
      <c r="A273" s="91" t="s">
        <v>399</v>
      </c>
      <c r="C273" s="96" t="s">
        <v>1256</v>
      </c>
      <c r="D273" s="91">
        <v>2.5562</v>
      </c>
      <c r="E273" s="91">
        <v>1</v>
      </c>
      <c r="H273" s="91">
        <v>7.6</v>
      </c>
      <c r="I273" s="91">
        <v>11</v>
      </c>
      <c r="J273" s="91">
        <f t="shared" si="24"/>
        <v>14.1554692615272</v>
      </c>
      <c r="M273" s="91" t="e">
        <f t="shared" si="26"/>
        <v>#DIV/0!</v>
      </c>
      <c r="O273" s="91" t="e">
        <f t="shared" si="25"/>
        <v>#DIV/0!</v>
      </c>
    </row>
    <row r="274" spans="1:15" hidden="1">
      <c r="C274" s="96" t="s">
        <v>987</v>
      </c>
      <c r="D274" s="91">
        <v>2.5562</v>
      </c>
      <c r="E274" s="91">
        <v>4</v>
      </c>
      <c r="H274" s="91">
        <v>9.4</v>
      </c>
      <c r="I274" s="91">
        <v>11</v>
      </c>
      <c r="J274" s="91">
        <f>I274*25*E274/(D274*H274)*2</f>
        <v>91.558779904345997</v>
      </c>
      <c r="M274" s="91" t="e">
        <f t="shared" si="26"/>
        <v>#DIV/0!</v>
      </c>
      <c r="O274" s="91" t="e">
        <f t="shared" si="25"/>
        <v>#DIV/0!</v>
      </c>
    </row>
    <row r="275" spans="1:15" hidden="1">
      <c r="C275" s="96" t="s">
        <v>1257</v>
      </c>
      <c r="D275" s="91">
        <v>2.5198999999999998</v>
      </c>
      <c r="E275" s="91">
        <v>1</v>
      </c>
      <c r="H275" s="91">
        <v>8.75</v>
      </c>
      <c r="I275" s="91">
        <v>11</v>
      </c>
      <c r="J275" s="91">
        <f t="shared" si="24"/>
        <v>12.472150255395601</v>
      </c>
      <c r="M275" s="91" t="e">
        <f t="shared" si="26"/>
        <v>#DIV/0!</v>
      </c>
      <c r="O275" s="91" t="e">
        <f t="shared" si="25"/>
        <v>#DIV/0!</v>
      </c>
    </row>
    <row r="276" spans="1:15" hidden="1">
      <c r="C276" s="96" t="s">
        <v>987</v>
      </c>
      <c r="D276" s="91">
        <v>2.5198999999999998</v>
      </c>
      <c r="E276" s="91">
        <v>4</v>
      </c>
      <c r="H276" s="91">
        <v>9.8000000000000007</v>
      </c>
      <c r="I276" s="91">
        <v>11</v>
      </c>
      <c r="J276" s="91">
        <f>I276*25*E276/(D276*H276)*2</f>
        <v>89.086787538540193</v>
      </c>
      <c r="M276" s="91" t="e">
        <f t="shared" si="26"/>
        <v>#DIV/0!</v>
      </c>
      <c r="O276" s="91" t="e">
        <f t="shared" si="25"/>
        <v>#DIV/0!</v>
      </c>
    </row>
    <row r="277" spans="1:15" hidden="1">
      <c r="C277" s="96" t="s">
        <v>1258</v>
      </c>
      <c r="D277" s="91">
        <v>2.5889000000000002</v>
      </c>
      <c r="E277" s="91">
        <v>1</v>
      </c>
      <c r="H277" s="91">
        <v>8.5</v>
      </c>
      <c r="I277" s="91">
        <v>11</v>
      </c>
      <c r="J277" s="91">
        <f t="shared" si="24"/>
        <v>12.496790596960301</v>
      </c>
      <c r="M277" s="91" t="e">
        <f t="shared" si="26"/>
        <v>#DIV/0!</v>
      </c>
      <c r="O277" s="91" t="e">
        <f t="shared" si="25"/>
        <v>#DIV/0!</v>
      </c>
    </row>
    <row r="278" spans="1:15" hidden="1">
      <c r="C278" s="96" t="s">
        <v>987</v>
      </c>
      <c r="D278" s="91">
        <v>2.5889000000000002</v>
      </c>
      <c r="E278" s="91">
        <v>4</v>
      </c>
      <c r="H278" s="91">
        <v>9.3000000000000007</v>
      </c>
      <c r="I278" s="91">
        <v>11</v>
      </c>
      <c r="J278" s="91">
        <f>I278*25*E278/(D278*H278)*2</f>
        <v>91.374382859494901</v>
      </c>
      <c r="M278" s="91" t="e">
        <f t="shared" si="26"/>
        <v>#DIV/0!</v>
      </c>
      <c r="O278" s="91" t="e">
        <f t="shared" si="25"/>
        <v>#DIV/0!</v>
      </c>
    </row>
    <row r="279" spans="1:15" hidden="1">
      <c r="A279" s="91">
        <v>1.7</v>
      </c>
      <c r="C279" s="96" t="s">
        <v>1259</v>
      </c>
      <c r="D279" s="91">
        <v>2.5356999999999998</v>
      </c>
      <c r="E279" s="91">
        <v>1</v>
      </c>
      <c r="H279" s="91">
        <v>10.5</v>
      </c>
      <c r="I279" s="91">
        <v>11</v>
      </c>
      <c r="J279" s="91">
        <f t="shared" si="24"/>
        <v>10.3286966874931</v>
      </c>
      <c r="M279" s="91" t="e">
        <f t="shared" si="26"/>
        <v>#DIV/0!</v>
      </c>
      <c r="O279" s="91" t="e">
        <f t="shared" si="25"/>
        <v>#DIV/0!</v>
      </c>
    </row>
    <row r="280" spans="1:15" hidden="1">
      <c r="C280" s="96" t="s">
        <v>987</v>
      </c>
      <c r="D280" s="91">
        <v>2.5356999999999998</v>
      </c>
      <c r="E280" s="91">
        <v>4</v>
      </c>
      <c r="H280" s="91">
        <v>10</v>
      </c>
      <c r="I280" s="91">
        <v>11</v>
      </c>
      <c r="J280" s="91">
        <f>I280*25*E280/(D280*H280)*2</f>
        <v>86.761052174941796</v>
      </c>
      <c r="M280" s="91" t="e">
        <f t="shared" si="26"/>
        <v>#DIV/0!</v>
      </c>
      <c r="O280" s="91" t="e">
        <f t="shared" si="25"/>
        <v>#DIV/0!</v>
      </c>
    </row>
    <row r="281" spans="1:15" hidden="1">
      <c r="C281" s="96" t="s">
        <v>1331</v>
      </c>
      <c r="D281" s="91">
        <v>2.5007000000000001</v>
      </c>
      <c r="E281" s="91">
        <v>1</v>
      </c>
      <c r="H281" s="91">
        <v>9.9</v>
      </c>
      <c r="I281" s="91">
        <v>11</v>
      </c>
      <c r="J281" s="91">
        <f t="shared" si="24"/>
        <v>11.108000870867301</v>
      </c>
      <c r="M281" s="91" t="e">
        <f t="shared" si="26"/>
        <v>#DIV/0!</v>
      </c>
      <c r="O281" s="91" t="e">
        <f t="shared" si="25"/>
        <v>#DIV/0!</v>
      </c>
    </row>
    <row r="282" spans="1:15" hidden="1">
      <c r="C282" s="96" t="s">
        <v>987</v>
      </c>
      <c r="D282" s="91">
        <v>2.5007000000000001</v>
      </c>
      <c r="E282" s="91">
        <v>4</v>
      </c>
      <c r="H282" s="91">
        <v>9.6999999999999993</v>
      </c>
      <c r="I282" s="91">
        <v>11</v>
      </c>
      <c r="J282" s="91">
        <f>I282*25*E282/(D282*H282)*2</f>
        <v>90.696254533266796</v>
      </c>
      <c r="M282" s="91" t="e">
        <f t="shared" si="26"/>
        <v>#DIV/0!</v>
      </c>
      <c r="O282" s="91" t="e">
        <f t="shared" si="25"/>
        <v>#DIV/0!</v>
      </c>
    </row>
    <row r="283" spans="1:15" hidden="1">
      <c r="C283" s="96" t="s">
        <v>1261</v>
      </c>
      <c r="D283" s="91">
        <v>2.6558000000000002</v>
      </c>
      <c r="E283" s="91">
        <v>1</v>
      </c>
      <c r="H283" s="91">
        <v>9</v>
      </c>
      <c r="I283" s="91">
        <v>11</v>
      </c>
      <c r="J283" s="91">
        <f t="shared" si="24"/>
        <v>11.5052170929873</v>
      </c>
      <c r="M283" s="91" t="e">
        <f t="shared" si="26"/>
        <v>#DIV/0!</v>
      </c>
      <c r="O283" s="91" t="e">
        <f t="shared" si="25"/>
        <v>#DIV/0!</v>
      </c>
    </row>
    <row r="284" spans="1:15" hidden="1">
      <c r="C284" s="96" t="s">
        <v>987</v>
      </c>
      <c r="D284" s="91">
        <v>2.6558000000000002</v>
      </c>
      <c r="E284" s="91">
        <v>4</v>
      </c>
      <c r="H284" s="91">
        <v>9.5</v>
      </c>
      <c r="I284" s="91">
        <v>11</v>
      </c>
      <c r="J284" s="91">
        <f>I284*25*E284/(D284*H284)*2</f>
        <v>87.197434810008701</v>
      </c>
      <c r="M284" s="91" t="e">
        <f t="shared" si="26"/>
        <v>#DIV/0!</v>
      </c>
      <c r="O284" s="91" t="e">
        <f t="shared" si="25"/>
        <v>#DIV/0!</v>
      </c>
    </row>
    <row r="285" spans="1:15" hidden="1">
      <c r="A285" s="91">
        <v>1.8</v>
      </c>
      <c r="C285" s="97" t="s">
        <v>1262</v>
      </c>
      <c r="D285" s="91">
        <v>2.5205000000000002</v>
      </c>
      <c r="E285" s="91">
        <v>1</v>
      </c>
      <c r="H285" s="91">
        <v>9</v>
      </c>
      <c r="I285" s="91">
        <v>11</v>
      </c>
      <c r="J285" s="91">
        <f t="shared" ref="J285" si="27">I285*25*E285/(D285*H285)</f>
        <v>12.1228151380899</v>
      </c>
      <c r="M285" s="91" t="e">
        <f t="shared" si="26"/>
        <v>#DIV/0!</v>
      </c>
      <c r="O285" s="91" t="e">
        <f t="shared" si="25"/>
        <v>#DIV/0!</v>
      </c>
    </row>
    <row r="286" spans="1:15" hidden="1">
      <c r="C286" s="97" t="s">
        <v>987</v>
      </c>
      <c r="D286" s="91">
        <v>2.5205000000000002</v>
      </c>
      <c r="E286" s="91">
        <v>4</v>
      </c>
      <c r="H286" s="91">
        <v>9.1</v>
      </c>
      <c r="I286" s="91">
        <v>11</v>
      </c>
      <c r="J286" s="91">
        <f>I286*25*E286/(D286*H286)*2</f>
        <v>95.916779114557301</v>
      </c>
      <c r="M286" s="91" t="e">
        <f t="shared" si="26"/>
        <v>#DIV/0!</v>
      </c>
      <c r="O286" s="91" t="e">
        <f t="shared" si="25"/>
        <v>#DIV/0!</v>
      </c>
    </row>
    <row r="287" spans="1:15" hidden="1">
      <c r="C287" s="97" t="s">
        <v>1263</v>
      </c>
      <c r="D287" s="91">
        <v>2.5232000000000001</v>
      </c>
      <c r="E287" s="91">
        <v>1</v>
      </c>
      <c r="H287" s="91">
        <v>9.6</v>
      </c>
      <c r="I287" s="91">
        <v>11</v>
      </c>
      <c r="J287" s="91">
        <f t="shared" ref="J287:J293" si="28">I287*25*E287/(D287*H287)</f>
        <v>11.352977700274799</v>
      </c>
      <c r="M287" s="91" t="e">
        <f t="shared" si="26"/>
        <v>#DIV/0!</v>
      </c>
      <c r="O287" s="91" t="e">
        <f t="shared" si="25"/>
        <v>#DIV/0!</v>
      </c>
    </row>
    <row r="288" spans="1:15" hidden="1">
      <c r="C288" s="97" t="s">
        <v>987</v>
      </c>
      <c r="D288" s="91">
        <v>2.5232000000000001</v>
      </c>
      <c r="E288" s="91">
        <v>4</v>
      </c>
      <c r="H288" s="91">
        <v>9.3000000000000007</v>
      </c>
      <c r="I288" s="91">
        <v>11</v>
      </c>
      <c r="J288" s="91">
        <f>I288*25*E288/(D288*H288)*2</f>
        <v>93.7536222990434</v>
      </c>
      <c r="M288" s="91" t="e">
        <f t="shared" si="26"/>
        <v>#DIV/0!</v>
      </c>
      <c r="O288" s="91" t="e">
        <f t="shared" si="25"/>
        <v>#DIV/0!</v>
      </c>
    </row>
    <row r="289" spans="1:15" hidden="1">
      <c r="C289" s="97" t="s">
        <v>1264</v>
      </c>
      <c r="D289" s="91">
        <v>2.6539000000000001</v>
      </c>
      <c r="E289" s="91">
        <v>1</v>
      </c>
      <c r="H289" s="91">
        <v>11.3</v>
      </c>
      <c r="I289" s="91">
        <v>11</v>
      </c>
      <c r="J289" s="91">
        <f t="shared" si="28"/>
        <v>9.1700076061044893</v>
      </c>
      <c r="M289" s="91" t="e">
        <f t="shared" si="26"/>
        <v>#DIV/0!</v>
      </c>
      <c r="O289" s="91" t="e">
        <f t="shared" si="25"/>
        <v>#DIV/0!</v>
      </c>
    </row>
    <row r="290" spans="1:15" hidden="1">
      <c r="C290" s="97" t="s">
        <v>987</v>
      </c>
      <c r="D290" s="91">
        <v>2.6539000000000001</v>
      </c>
      <c r="E290" s="91">
        <v>4</v>
      </c>
      <c r="H290" s="91">
        <v>8.6</v>
      </c>
      <c r="I290" s="91">
        <v>11</v>
      </c>
      <c r="J290" s="91">
        <f>I290*25*E290/(D290*H290)*2</f>
        <v>96.391707859516998</v>
      </c>
      <c r="M290" s="91" t="e">
        <f t="shared" si="26"/>
        <v>#DIV/0!</v>
      </c>
      <c r="O290" s="91" t="e">
        <f t="shared" si="25"/>
        <v>#DIV/0!</v>
      </c>
    </row>
    <row r="291" spans="1:15" hidden="1">
      <c r="C291" s="97" t="s">
        <v>1265</v>
      </c>
      <c r="D291" s="91">
        <v>2.6516999999999999</v>
      </c>
      <c r="E291" s="91">
        <v>1</v>
      </c>
      <c r="H291" s="91">
        <v>10</v>
      </c>
      <c r="I291" s="91">
        <v>11</v>
      </c>
      <c r="J291" s="91">
        <f t="shared" si="28"/>
        <v>10.370705585096401</v>
      </c>
      <c r="M291" s="91" t="e">
        <f t="shared" si="26"/>
        <v>#DIV/0!</v>
      </c>
      <c r="O291" s="91" t="e">
        <f t="shared" si="25"/>
        <v>#DIV/0!</v>
      </c>
    </row>
    <row r="292" spans="1:15" hidden="1">
      <c r="C292" s="97" t="s">
        <v>987</v>
      </c>
      <c r="D292" s="91">
        <v>2.6516999999999999</v>
      </c>
      <c r="E292" s="91">
        <v>4</v>
      </c>
      <c r="H292" s="91">
        <v>8.6</v>
      </c>
      <c r="I292" s="91">
        <v>11</v>
      </c>
      <c r="J292" s="91">
        <f>I292*25*E292/(D292*H292)*2</f>
        <v>96.471679861361395</v>
      </c>
      <c r="M292" s="91" t="e">
        <f t="shared" si="26"/>
        <v>#DIV/0!</v>
      </c>
      <c r="O292" s="91" t="e">
        <f t="shared" si="25"/>
        <v>#DIV/0!</v>
      </c>
    </row>
    <row r="293" spans="1:15" hidden="1">
      <c r="C293" s="97" t="s">
        <v>1266</v>
      </c>
      <c r="D293" s="91">
        <v>2.5110999999999999</v>
      </c>
      <c r="E293" s="91">
        <v>1</v>
      </c>
      <c r="H293" s="91">
        <v>10.1</v>
      </c>
      <c r="I293" s="91">
        <v>11</v>
      </c>
      <c r="J293" s="91">
        <f t="shared" si="28"/>
        <v>10.842946426776001</v>
      </c>
      <c r="M293" s="91" t="e">
        <f t="shared" si="26"/>
        <v>#DIV/0!</v>
      </c>
      <c r="O293" s="91" t="e">
        <f t="shared" si="25"/>
        <v>#DIV/0!</v>
      </c>
    </row>
    <row r="294" spans="1:15" hidden="1">
      <c r="C294" s="97" t="s">
        <v>987</v>
      </c>
      <c r="D294" s="91">
        <v>2.5110999999999999</v>
      </c>
      <c r="E294" s="91">
        <v>4</v>
      </c>
      <c r="H294" s="91">
        <v>9.1</v>
      </c>
      <c r="I294" s="91">
        <v>11</v>
      </c>
      <c r="J294" s="91">
        <f>I294*25*E294/(D294*H294)*2</f>
        <v>96.275832009176</v>
      </c>
      <c r="M294" s="91" t="e">
        <f t="shared" si="26"/>
        <v>#DIV/0!</v>
      </c>
      <c r="O294" s="91" t="e">
        <f t="shared" si="25"/>
        <v>#DIV/0!</v>
      </c>
    </row>
    <row r="295" spans="1:15" hidden="1">
      <c r="A295" s="91">
        <v>1.9</v>
      </c>
      <c r="C295" s="98" t="s">
        <v>1267</v>
      </c>
      <c r="D295" s="91">
        <v>2.5339</v>
      </c>
      <c r="E295" s="91">
        <v>1</v>
      </c>
      <c r="H295" s="91">
        <v>9.6</v>
      </c>
      <c r="I295" s="91">
        <v>11</v>
      </c>
      <c r="J295" s="91">
        <f t="shared" ref="J295" si="29">I295*25*E295/(D295*H295)</f>
        <v>11.3050370311904</v>
      </c>
      <c r="M295" s="91" t="e">
        <f t="shared" si="26"/>
        <v>#DIV/0!</v>
      </c>
      <c r="O295" s="91" t="e">
        <f t="shared" si="25"/>
        <v>#DIV/0!</v>
      </c>
    </row>
    <row r="296" spans="1:15" hidden="1">
      <c r="C296" s="98" t="s">
        <v>987</v>
      </c>
      <c r="D296" s="91">
        <v>2.5339</v>
      </c>
      <c r="E296" s="91">
        <v>4</v>
      </c>
      <c r="H296" s="91">
        <v>9.4</v>
      </c>
      <c r="I296" s="91">
        <v>11</v>
      </c>
      <c r="J296" s="91">
        <f t="shared" ref="J296" si="30">I296*25*E296/(D296*H296)*2</f>
        <v>92.364557871853407</v>
      </c>
      <c r="M296" s="91" t="e">
        <f t="shared" si="26"/>
        <v>#DIV/0!</v>
      </c>
      <c r="O296" s="91" t="e">
        <f t="shared" si="25"/>
        <v>#DIV/0!</v>
      </c>
    </row>
    <row r="297" spans="1:15" hidden="1">
      <c r="C297" s="98" t="s">
        <v>1268</v>
      </c>
      <c r="D297" s="91">
        <v>2.6396999999999999</v>
      </c>
      <c r="E297" s="91">
        <v>1</v>
      </c>
      <c r="H297" s="91">
        <v>5.3</v>
      </c>
      <c r="I297" s="91">
        <v>11</v>
      </c>
      <c r="J297" s="91">
        <f t="shared" ref="J297" si="31">I297*25*E297/(D297*H297)</f>
        <v>19.6563217232376</v>
      </c>
      <c r="M297" s="91" t="e">
        <f t="shared" si="26"/>
        <v>#DIV/0!</v>
      </c>
      <c r="O297" s="91" t="e">
        <f t="shared" si="25"/>
        <v>#DIV/0!</v>
      </c>
    </row>
    <row r="298" spans="1:15" hidden="1">
      <c r="C298" s="98" t="s">
        <v>987</v>
      </c>
      <c r="D298" s="91">
        <v>2.6396999999999999</v>
      </c>
      <c r="E298" s="91">
        <v>4</v>
      </c>
      <c r="H298" s="91">
        <v>10.65</v>
      </c>
      <c r="I298" s="91">
        <v>11</v>
      </c>
      <c r="J298" s="91">
        <f t="shared" ref="J298" si="32">I298*25*E298/(D298*H298)*2</f>
        <v>78.256154090635903</v>
      </c>
      <c r="M298" s="91" t="e">
        <f t="shared" si="26"/>
        <v>#DIV/0!</v>
      </c>
      <c r="O298" s="91" t="e">
        <f t="shared" si="25"/>
        <v>#DIV/0!</v>
      </c>
    </row>
    <row r="299" spans="1:15" hidden="1">
      <c r="C299" s="98" t="s">
        <v>1269</v>
      </c>
      <c r="D299" s="91">
        <v>2.6613000000000002</v>
      </c>
      <c r="E299" s="91">
        <v>1</v>
      </c>
      <c r="H299" s="91">
        <v>6.9</v>
      </c>
      <c r="I299" s="91">
        <v>11</v>
      </c>
      <c r="J299" s="91">
        <f>I299*25*E299/(D299*H299)</f>
        <v>14.975790953206401</v>
      </c>
      <c r="M299" s="91" t="e">
        <f t="shared" si="26"/>
        <v>#DIV/0!</v>
      </c>
      <c r="O299" s="91" t="e">
        <f t="shared" si="25"/>
        <v>#DIV/0!</v>
      </c>
    </row>
    <row r="300" spans="1:15" hidden="1">
      <c r="C300" s="98" t="s">
        <v>987</v>
      </c>
      <c r="D300" s="91">
        <v>2.6613000000000002</v>
      </c>
      <c r="E300" s="91">
        <v>4</v>
      </c>
      <c r="H300" s="91">
        <v>8.75</v>
      </c>
      <c r="I300" s="91">
        <v>11</v>
      </c>
      <c r="J300" s="91">
        <f>I300*50*E300/(D300*H300)</f>
        <v>94.475846927656207</v>
      </c>
      <c r="M300" s="91" t="e">
        <f t="shared" si="26"/>
        <v>#DIV/0!</v>
      </c>
      <c r="O300" s="91" t="e">
        <f t="shared" si="25"/>
        <v>#DIV/0!</v>
      </c>
    </row>
    <row r="301" spans="1:15" hidden="1">
      <c r="A301" s="91">
        <v>1.1499999999999999</v>
      </c>
      <c r="C301" s="91" t="s">
        <v>1332</v>
      </c>
      <c r="D301" s="91">
        <v>2.5853999999999999</v>
      </c>
      <c r="E301" s="91">
        <v>1</v>
      </c>
      <c r="H301" s="91">
        <v>6.1</v>
      </c>
      <c r="I301" s="91">
        <v>11</v>
      </c>
      <c r="J301" s="91">
        <f>I301*25*E301/(D301*H301)</f>
        <v>17.437134374995999</v>
      </c>
      <c r="M301" s="91" t="e">
        <f t="shared" si="26"/>
        <v>#DIV/0!</v>
      </c>
      <c r="O301" s="91" t="e">
        <f t="shared" si="25"/>
        <v>#DIV/0!</v>
      </c>
    </row>
    <row r="302" spans="1:15" hidden="1">
      <c r="C302" s="99" t="s">
        <v>987</v>
      </c>
      <c r="D302" s="91">
        <v>2.5853999999999999</v>
      </c>
      <c r="E302" s="91">
        <v>4</v>
      </c>
      <c r="H302" s="91">
        <v>9.4</v>
      </c>
      <c r="I302" s="91">
        <v>11</v>
      </c>
      <c r="J302" s="91">
        <f>I302*50*E302/(D302*H302)</f>
        <v>90.524697606362395</v>
      </c>
      <c r="M302" s="91" t="e">
        <f t="shared" si="26"/>
        <v>#DIV/0!</v>
      </c>
      <c r="O302" s="91" t="e">
        <f t="shared" si="25"/>
        <v>#DIV/0!</v>
      </c>
    </row>
    <row r="303" spans="1:15" hidden="1">
      <c r="A303" s="91">
        <v>1.1599999999999999</v>
      </c>
      <c r="C303" s="91" t="s">
        <v>1333</v>
      </c>
      <c r="D303" s="91">
        <v>2.6263000000000001</v>
      </c>
      <c r="E303" s="91">
        <v>1</v>
      </c>
      <c r="H303" s="91">
        <v>13.5</v>
      </c>
      <c r="I303" s="91">
        <v>11</v>
      </c>
      <c r="J303" s="91">
        <f>I303*25*E303/(D303*H303)</f>
        <v>7.7562998782966002</v>
      </c>
      <c r="M303" s="91" t="e">
        <f t="shared" si="26"/>
        <v>#DIV/0!</v>
      </c>
      <c r="O303" s="91" t="e">
        <f t="shared" si="25"/>
        <v>#DIV/0!</v>
      </c>
    </row>
    <row r="304" spans="1:15" hidden="1">
      <c r="C304" s="99" t="s">
        <v>987</v>
      </c>
      <c r="D304" s="91">
        <v>2.6263000000000001</v>
      </c>
      <c r="E304" s="91">
        <v>4</v>
      </c>
      <c r="H304" s="91">
        <v>8.5</v>
      </c>
      <c r="I304" s="91">
        <v>11</v>
      </c>
      <c r="J304" s="91">
        <f>I304*50*E304/(D304*H304)</f>
        <v>98.5506337477686</v>
      </c>
      <c r="M304" s="91" t="e">
        <f t="shared" si="26"/>
        <v>#DIV/0!</v>
      </c>
      <c r="O304" s="91" t="e">
        <f t="shared" si="25"/>
        <v>#DIV/0!</v>
      </c>
    </row>
    <row r="305" spans="1:15">
      <c r="A305" s="95">
        <v>1.2</v>
      </c>
      <c r="C305" s="91" t="s">
        <v>1272</v>
      </c>
      <c r="D305" s="91">
        <v>2.5992000000000002</v>
      </c>
      <c r="E305" s="91">
        <v>1</v>
      </c>
      <c r="H305" s="91">
        <v>15.3</v>
      </c>
      <c r="I305" s="91">
        <v>11</v>
      </c>
      <c r="J305" s="91">
        <f>I305*25*E305/(D305*H305)</f>
        <v>6.9151493571677198</v>
      </c>
      <c r="K305" s="91">
        <v>4</v>
      </c>
      <c r="L305" s="91">
        <v>9.9</v>
      </c>
      <c r="M305" s="91">
        <f t="shared" si="26"/>
        <v>85.496392052255402</v>
      </c>
      <c r="O305" s="91">
        <f t="shared" si="25"/>
        <v>78.581242695087695</v>
      </c>
    </row>
    <row r="306" spans="1:15">
      <c r="C306" s="99" t="s">
        <v>987</v>
      </c>
      <c r="D306" s="91">
        <v>2.5992000000000002</v>
      </c>
      <c r="E306" s="91">
        <v>4</v>
      </c>
      <c r="H306" s="91">
        <v>9.9</v>
      </c>
      <c r="I306" s="91">
        <v>11</v>
      </c>
      <c r="J306" s="91">
        <f>I306*50*E306/(D306*H306)</f>
        <v>85.496392052255402</v>
      </c>
      <c r="M306" s="91" t="e">
        <f t="shared" si="26"/>
        <v>#DIV/0!</v>
      </c>
      <c r="O306" s="91" t="e">
        <f t="shared" si="25"/>
        <v>#DIV/0!</v>
      </c>
    </row>
    <row r="307" spans="1:15">
      <c r="A307" s="91">
        <v>1.26</v>
      </c>
      <c r="C307" s="91" t="s">
        <v>1273</v>
      </c>
      <c r="D307" s="91">
        <v>2.5994000000000002</v>
      </c>
      <c r="E307" s="91">
        <v>1</v>
      </c>
      <c r="H307" s="91">
        <v>12.55</v>
      </c>
      <c r="I307" s="91">
        <v>11</v>
      </c>
      <c r="J307" s="91">
        <f>I307*25*E307/(D307*H307)</f>
        <v>8.4297724850386899</v>
      </c>
      <c r="K307" s="91">
        <v>4</v>
      </c>
      <c r="L307" s="91">
        <v>8.75</v>
      </c>
      <c r="M307" s="91">
        <f t="shared" si="26"/>
        <v>96.7256179997582</v>
      </c>
      <c r="O307" s="91">
        <f t="shared" si="25"/>
        <v>88.295845514719502</v>
      </c>
    </row>
    <row r="308" spans="1:15">
      <c r="C308" s="99" t="s">
        <v>430</v>
      </c>
      <c r="D308" s="91">
        <v>2.5943999999999998</v>
      </c>
      <c r="E308" s="91">
        <v>1</v>
      </c>
      <c r="H308" s="91">
        <v>10</v>
      </c>
      <c r="I308" s="91">
        <v>11</v>
      </c>
      <c r="J308" s="91">
        <f>(I308-H308)*E308*100/D308/10*250/1000</f>
        <v>0.96361393771199499</v>
      </c>
      <c r="M308" s="91" t="e">
        <f t="shared" si="26"/>
        <v>#DIV/0!</v>
      </c>
      <c r="O308" s="91" t="e">
        <f t="shared" si="25"/>
        <v>#DIV/0!</v>
      </c>
    </row>
    <row r="309" spans="1:15">
      <c r="J309" s="91" t="e">
        <f t="shared" ref="J309:J324" si="33">(I309-H309)*E309*100/D309/10*250/1000</f>
        <v>#DIV/0!</v>
      </c>
      <c r="M309" s="91" t="e">
        <f t="shared" ref="M309:M324" si="34">I309*K309/D309/L309*50</f>
        <v>#DIV/0!</v>
      </c>
      <c r="O309" s="91" t="e">
        <f t="shared" ref="O309:O324" si="35">M309-J309</f>
        <v>#DIV/0!</v>
      </c>
    </row>
    <row r="310" spans="1:15">
      <c r="J310" s="91" t="e">
        <f t="shared" si="33"/>
        <v>#DIV/0!</v>
      </c>
      <c r="M310" s="91" t="e">
        <f t="shared" si="34"/>
        <v>#DIV/0!</v>
      </c>
      <c r="O310" s="91" t="e">
        <f t="shared" si="35"/>
        <v>#DIV/0!</v>
      </c>
    </row>
    <row r="311" spans="1:15">
      <c r="J311" s="91" t="e">
        <f t="shared" si="33"/>
        <v>#DIV/0!</v>
      </c>
      <c r="M311" s="91" t="e">
        <f t="shared" si="34"/>
        <v>#DIV/0!</v>
      </c>
      <c r="O311" s="91" t="e">
        <f t="shared" si="35"/>
        <v>#DIV/0!</v>
      </c>
    </row>
    <row r="312" spans="1:15">
      <c r="J312" s="91" t="e">
        <f t="shared" si="33"/>
        <v>#DIV/0!</v>
      </c>
      <c r="M312" s="91" t="e">
        <f t="shared" si="34"/>
        <v>#DIV/0!</v>
      </c>
      <c r="O312" s="91" t="e">
        <f t="shared" si="35"/>
        <v>#DIV/0!</v>
      </c>
    </row>
    <row r="313" spans="1:15">
      <c r="J313" s="91" t="e">
        <f t="shared" si="33"/>
        <v>#DIV/0!</v>
      </c>
      <c r="M313" s="91" t="e">
        <f t="shared" si="34"/>
        <v>#DIV/0!</v>
      </c>
      <c r="O313" s="91" t="e">
        <f t="shared" si="35"/>
        <v>#DIV/0!</v>
      </c>
    </row>
    <row r="314" spans="1:15">
      <c r="J314" s="91" t="e">
        <f t="shared" si="33"/>
        <v>#DIV/0!</v>
      </c>
      <c r="M314" s="91" t="e">
        <f t="shared" si="34"/>
        <v>#DIV/0!</v>
      </c>
      <c r="O314" s="91" t="e">
        <f t="shared" si="35"/>
        <v>#DIV/0!</v>
      </c>
    </row>
    <row r="315" spans="1:15">
      <c r="J315" s="91" t="e">
        <f t="shared" si="33"/>
        <v>#DIV/0!</v>
      </c>
      <c r="M315" s="91" t="e">
        <f t="shared" si="34"/>
        <v>#DIV/0!</v>
      </c>
      <c r="O315" s="91" t="e">
        <f t="shared" si="35"/>
        <v>#DIV/0!</v>
      </c>
    </row>
    <row r="316" spans="1:15">
      <c r="J316" s="91" t="e">
        <f t="shared" si="33"/>
        <v>#DIV/0!</v>
      </c>
      <c r="M316" s="91" t="e">
        <f t="shared" si="34"/>
        <v>#DIV/0!</v>
      </c>
      <c r="O316" s="91" t="e">
        <f t="shared" si="35"/>
        <v>#DIV/0!</v>
      </c>
    </row>
    <row r="317" spans="1:15">
      <c r="J317" s="91" t="e">
        <f t="shared" si="33"/>
        <v>#DIV/0!</v>
      </c>
      <c r="M317" s="91" t="e">
        <f t="shared" si="34"/>
        <v>#DIV/0!</v>
      </c>
      <c r="O317" s="91" t="e">
        <f t="shared" si="35"/>
        <v>#DIV/0!</v>
      </c>
    </row>
    <row r="318" spans="1:15">
      <c r="J318" s="91" t="e">
        <f t="shared" si="33"/>
        <v>#DIV/0!</v>
      </c>
      <c r="M318" s="91" t="e">
        <f t="shared" si="34"/>
        <v>#DIV/0!</v>
      </c>
      <c r="O318" s="91" t="e">
        <f t="shared" si="35"/>
        <v>#DIV/0!</v>
      </c>
    </row>
    <row r="319" spans="1:15">
      <c r="J319" s="91" t="e">
        <f t="shared" si="33"/>
        <v>#DIV/0!</v>
      </c>
      <c r="M319" s="91" t="e">
        <f t="shared" si="34"/>
        <v>#DIV/0!</v>
      </c>
      <c r="O319" s="91" t="e">
        <f t="shared" si="35"/>
        <v>#DIV/0!</v>
      </c>
    </row>
    <row r="320" spans="1:15">
      <c r="J320" s="91" t="e">
        <f t="shared" si="33"/>
        <v>#DIV/0!</v>
      </c>
      <c r="M320" s="91" t="e">
        <f t="shared" si="34"/>
        <v>#DIV/0!</v>
      </c>
      <c r="O320" s="91" t="e">
        <f t="shared" si="35"/>
        <v>#DIV/0!</v>
      </c>
    </row>
    <row r="321" spans="10:15">
      <c r="J321" s="91" t="e">
        <f t="shared" si="33"/>
        <v>#DIV/0!</v>
      </c>
      <c r="M321" s="91" t="e">
        <f t="shared" si="34"/>
        <v>#DIV/0!</v>
      </c>
      <c r="O321" s="91" t="e">
        <f t="shared" si="35"/>
        <v>#DIV/0!</v>
      </c>
    </row>
    <row r="322" spans="10:15">
      <c r="J322" s="91" t="e">
        <f t="shared" si="33"/>
        <v>#DIV/0!</v>
      </c>
      <c r="M322" s="91" t="e">
        <f t="shared" si="34"/>
        <v>#DIV/0!</v>
      </c>
      <c r="O322" s="91" t="e">
        <f t="shared" si="35"/>
        <v>#DIV/0!</v>
      </c>
    </row>
    <row r="323" spans="10:15">
      <c r="J323" s="91" t="e">
        <f t="shared" si="33"/>
        <v>#DIV/0!</v>
      </c>
      <c r="M323" s="91" t="e">
        <f t="shared" si="34"/>
        <v>#DIV/0!</v>
      </c>
      <c r="O323" s="91" t="e">
        <f t="shared" si="35"/>
        <v>#DIV/0!</v>
      </c>
    </row>
    <row r="324" spans="10:15">
      <c r="J324" s="91" t="e">
        <f t="shared" si="33"/>
        <v>#DIV/0!</v>
      </c>
      <c r="M324" s="91" t="e">
        <f t="shared" si="34"/>
        <v>#DIV/0!</v>
      </c>
      <c r="O324" s="91" t="e">
        <f t="shared" si="35"/>
        <v>#DIV/0!</v>
      </c>
    </row>
  </sheetData>
  <mergeCells count="79">
    <mergeCell ref="C150:C151"/>
    <mergeCell ref="C152:C153"/>
    <mergeCell ref="C154:C155"/>
    <mergeCell ref="C156:C157"/>
    <mergeCell ref="C140:C141"/>
    <mergeCell ref="C142:C143"/>
    <mergeCell ref="C144:C145"/>
    <mergeCell ref="C146:C147"/>
    <mergeCell ref="C148:C149"/>
    <mergeCell ref="C130:C131"/>
    <mergeCell ref="C132:C133"/>
    <mergeCell ref="C134:C135"/>
    <mergeCell ref="C136:C137"/>
    <mergeCell ref="C138:C139"/>
    <mergeCell ref="C120:C121"/>
    <mergeCell ref="C122:C123"/>
    <mergeCell ref="C124:C125"/>
    <mergeCell ref="C126:C127"/>
    <mergeCell ref="C128:C129"/>
    <mergeCell ref="C110:C111"/>
    <mergeCell ref="C112:C113"/>
    <mergeCell ref="C114:C115"/>
    <mergeCell ref="C116:C117"/>
    <mergeCell ref="C118:C119"/>
    <mergeCell ref="C100:C101"/>
    <mergeCell ref="C102:C103"/>
    <mergeCell ref="C104:C105"/>
    <mergeCell ref="C106:C107"/>
    <mergeCell ref="C108:C109"/>
    <mergeCell ref="C90:C91"/>
    <mergeCell ref="C92:C93"/>
    <mergeCell ref="C94:C95"/>
    <mergeCell ref="C96:C97"/>
    <mergeCell ref="C98:C99"/>
    <mergeCell ref="C80:C81"/>
    <mergeCell ref="C82:C83"/>
    <mergeCell ref="C84:C85"/>
    <mergeCell ref="C86:C87"/>
    <mergeCell ref="C88:C89"/>
    <mergeCell ref="C70:C71"/>
    <mergeCell ref="C72:C73"/>
    <mergeCell ref="C74:C75"/>
    <mergeCell ref="C76:C77"/>
    <mergeCell ref="C78:C79"/>
    <mergeCell ref="C60:C61"/>
    <mergeCell ref="C62:C63"/>
    <mergeCell ref="C64:C65"/>
    <mergeCell ref="C66:C67"/>
    <mergeCell ref="C68:C69"/>
    <mergeCell ref="C50:C51"/>
    <mergeCell ref="C52:C53"/>
    <mergeCell ref="C54:C55"/>
    <mergeCell ref="C56:C57"/>
    <mergeCell ref="C58:C59"/>
    <mergeCell ref="C40:C41"/>
    <mergeCell ref="C42:C43"/>
    <mergeCell ref="C44:C45"/>
    <mergeCell ref="C46:C47"/>
    <mergeCell ref="C48:C49"/>
    <mergeCell ref="C30:C31"/>
    <mergeCell ref="C32:C33"/>
    <mergeCell ref="C34:C35"/>
    <mergeCell ref="C36:C37"/>
    <mergeCell ref="C38:C39"/>
    <mergeCell ref="C20:C21"/>
    <mergeCell ref="C22:C23"/>
    <mergeCell ref="C24:C25"/>
    <mergeCell ref="C26:C27"/>
    <mergeCell ref="C28:C29"/>
    <mergeCell ref="C10:C11"/>
    <mergeCell ref="C12:C13"/>
    <mergeCell ref="C14:C15"/>
    <mergeCell ref="C16:C17"/>
    <mergeCell ref="C18:C19"/>
    <mergeCell ref="F1:H1"/>
    <mergeCell ref="C2:C3"/>
    <mergeCell ref="C4:C5"/>
    <mergeCell ref="C6:C7"/>
    <mergeCell ref="C8:C9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Q423"/>
  <sheetViews>
    <sheetView zoomScale="120" zoomScaleNormal="120" workbookViewId="0">
      <pane ySplit="1" topLeftCell="A404" activePane="bottomLeft" state="frozen"/>
      <selection pane="bottomLeft" activeCell="E410" sqref="E410"/>
    </sheetView>
  </sheetViews>
  <sheetFormatPr defaultColWidth="9" defaultRowHeight="24.95" customHeight="1"/>
  <cols>
    <col min="1" max="1" width="6.75" style="83" customWidth="1"/>
    <col min="2" max="2" width="15.75" style="83" customWidth="1"/>
    <col min="3" max="3" width="9" style="83" hidden="1" customWidth="1"/>
    <col min="4" max="4" width="9" style="83"/>
    <col min="5" max="5" width="9" style="83" customWidth="1"/>
    <col min="6" max="11" width="9" style="83"/>
    <col min="12" max="12" width="11.125" style="83" customWidth="1"/>
    <col min="13" max="13" width="12" style="83" customWidth="1"/>
    <col min="14" max="16384" width="9" style="83"/>
  </cols>
  <sheetData>
    <row r="1" spans="1:15" s="82" customFormat="1" ht="42" customHeight="1">
      <c r="A1" s="82" t="s">
        <v>0</v>
      </c>
      <c r="B1" s="82" t="s">
        <v>1354</v>
      </c>
      <c r="C1" s="82" t="s">
        <v>1355</v>
      </c>
      <c r="D1" s="82" t="s">
        <v>409</v>
      </c>
      <c r="E1" s="82" t="s">
        <v>1356</v>
      </c>
      <c r="F1" s="82" t="s">
        <v>1357</v>
      </c>
      <c r="G1" s="82" t="s">
        <v>1358</v>
      </c>
      <c r="H1" s="82" t="s">
        <v>1359</v>
      </c>
      <c r="I1" s="82" t="s">
        <v>1360</v>
      </c>
      <c r="J1" s="82" t="s">
        <v>1361</v>
      </c>
      <c r="K1" s="85" t="s">
        <v>1362</v>
      </c>
      <c r="L1" s="85" t="s">
        <v>1363</v>
      </c>
      <c r="M1" s="85" t="s">
        <v>1364</v>
      </c>
      <c r="N1" s="85" t="s">
        <v>1365</v>
      </c>
      <c r="O1" s="85" t="s">
        <v>7</v>
      </c>
    </row>
    <row r="2" spans="1:15" ht="24.95" customHeight="1">
      <c r="A2" s="83">
        <v>12.16</v>
      </c>
      <c r="B2" s="329" t="s">
        <v>1366</v>
      </c>
      <c r="C2" s="329" t="s">
        <v>1367</v>
      </c>
      <c r="D2" s="83">
        <v>10.1393</v>
      </c>
      <c r="E2" s="83">
        <v>250</v>
      </c>
      <c r="F2" s="83">
        <v>20</v>
      </c>
      <c r="G2" s="83">
        <v>100</v>
      </c>
      <c r="H2" s="83">
        <v>1</v>
      </c>
      <c r="I2" s="83">
        <v>10</v>
      </c>
      <c r="J2" s="83">
        <v>0.5837</v>
      </c>
      <c r="L2" s="83">
        <v>1</v>
      </c>
      <c r="M2" s="83">
        <f>L2*J2*E2*G2*I2/D2/F2/H2/10/100</f>
        <v>0.719600958646061</v>
      </c>
      <c r="N2" s="329">
        <f>AVERAGE(M2:M3)</f>
        <v>0.719600958646061</v>
      </c>
      <c r="O2" s="329"/>
    </row>
    <row r="3" spans="1:15" ht="24.95" customHeight="1">
      <c r="B3" s="329"/>
      <c r="C3" s="329"/>
      <c r="D3" s="83">
        <v>10.1393</v>
      </c>
      <c r="E3" s="83">
        <v>250</v>
      </c>
      <c r="F3" s="83">
        <v>20</v>
      </c>
      <c r="G3" s="83">
        <v>100</v>
      </c>
      <c r="H3" s="83">
        <v>1</v>
      </c>
      <c r="I3" s="83">
        <v>10</v>
      </c>
      <c r="J3" s="83">
        <v>0.5837</v>
      </c>
      <c r="L3" s="83">
        <v>1</v>
      </c>
      <c r="M3" s="83">
        <f t="shared" ref="M3:M9" si="0">L3*J3*E3*G3*I3/D3/F3/H3/10/100</f>
        <v>0.719600958646061</v>
      </c>
      <c r="N3" s="329"/>
      <c r="O3" s="329"/>
    </row>
    <row r="4" spans="1:15" ht="24.95" customHeight="1">
      <c r="B4" s="329"/>
      <c r="C4" s="329" t="s">
        <v>1368</v>
      </c>
      <c r="D4" s="83">
        <v>10.1393</v>
      </c>
      <c r="E4" s="83">
        <v>250</v>
      </c>
      <c r="F4" s="83">
        <v>10</v>
      </c>
      <c r="G4" s="83">
        <v>100</v>
      </c>
      <c r="H4" s="83">
        <v>0.2</v>
      </c>
      <c r="I4" s="83">
        <v>10</v>
      </c>
      <c r="J4" s="83">
        <v>0.3004</v>
      </c>
      <c r="L4" s="83">
        <v>1</v>
      </c>
      <c r="M4" s="83">
        <f t="shared" si="0"/>
        <v>3.7034114781099299</v>
      </c>
      <c r="N4" s="329">
        <f t="shared" ref="N4" si="1">AVERAGE(M4:M5)</f>
        <v>3.7034114781099299</v>
      </c>
      <c r="O4" s="329"/>
    </row>
    <row r="5" spans="1:15" ht="24.95" customHeight="1">
      <c r="B5" s="329"/>
      <c r="C5" s="329"/>
      <c r="D5" s="83">
        <v>10.1393</v>
      </c>
      <c r="E5" s="83">
        <v>250</v>
      </c>
      <c r="F5" s="83">
        <v>10</v>
      </c>
      <c r="G5" s="83">
        <v>100</v>
      </c>
      <c r="H5" s="83">
        <v>0.2</v>
      </c>
      <c r="I5" s="83">
        <v>10</v>
      </c>
      <c r="J5" s="83">
        <v>0.3004</v>
      </c>
      <c r="L5" s="83">
        <v>1</v>
      </c>
      <c r="M5" s="83">
        <f t="shared" si="0"/>
        <v>3.7034114781099299</v>
      </c>
      <c r="N5" s="329"/>
      <c r="O5" s="329"/>
    </row>
    <row r="6" spans="1:15" ht="24.95" customHeight="1">
      <c r="B6" s="329" t="s">
        <v>1369</v>
      </c>
      <c r="C6" s="329" t="s">
        <v>1367</v>
      </c>
      <c r="D6" s="83">
        <v>10.417299999999999</v>
      </c>
      <c r="E6" s="83">
        <v>250</v>
      </c>
      <c r="F6" s="83">
        <v>20</v>
      </c>
      <c r="G6" s="83">
        <v>100</v>
      </c>
      <c r="H6" s="83">
        <v>1</v>
      </c>
      <c r="I6" s="83">
        <v>10</v>
      </c>
      <c r="J6" s="83">
        <v>1.1987000000000001</v>
      </c>
      <c r="L6" s="83">
        <v>1</v>
      </c>
      <c r="M6" s="83">
        <f t="shared" si="0"/>
        <v>1.4383525481650701</v>
      </c>
      <c r="N6" s="329">
        <f t="shared" ref="N6" si="2">AVERAGE(M6:M7)</f>
        <v>1.4383525481650701</v>
      </c>
      <c r="O6" s="329"/>
    </row>
    <row r="7" spans="1:15" ht="24.95" customHeight="1">
      <c r="B7" s="329"/>
      <c r="C7" s="329"/>
      <c r="D7" s="83">
        <v>10.417299999999999</v>
      </c>
      <c r="E7" s="83">
        <v>250</v>
      </c>
      <c r="F7" s="83">
        <v>20</v>
      </c>
      <c r="G7" s="83">
        <v>100</v>
      </c>
      <c r="H7" s="83">
        <v>1</v>
      </c>
      <c r="I7" s="83">
        <v>10</v>
      </c>
      <c r="J7" s="83">
        <v>1.1987000000000001</v>
      </c>
      <c r="L7" s="83">
        <v>1</v>
      </c>
      <c r="M7" s="83">
        <f t="shared" si="0"/>
        <v>1.4383525481650701</v>
      </c>
      <c r="N7" s="329"/>
      <c r="O7" s="329"/>
    </row>
    <row r="8" spans="1:15" ht="24.95" customHeight="1">
      <c r="B8" s="329"/>
      <c r="C8" s="329" t="s">
        <v>1368</v>
      </c>
      <c r="D8" s="83">
        <v>10.417299999999999</v>
      </c>
      <c r="E8" s="83">
        <v>250</v>
      </c>
      <c r="F8" s="83">
        <v>20</v>
      </c>
      <c r="G8" s="83">
        <v>100</v>
      </c>
      <c r="H8" s="83">
        <v>0.2</v>
      </c>
      <c r="I8" s="83">
        <v>10</v>
      </c>
      <c r="J8" s="83">
        <v>0.59850000000000003</v>
      </c>
      <c r="L8" s="83">
        <v>1</v>
      </c>
      <c r="M8" s="83">
        <f t="shared" si="0"/>
        <v>3.59078168047383</v>
      </c>
      <c r="N8" s="329">
        <f t="shared" ref="N8" si="3">AVERAGE(M8:M9)</f>
        <v>3.59078168047383</v>
      </c>
      <c r="O8" s="329"/>
    </row>
    <row r="9" spans="1:15" ht="24.95" customHeight="1">
      <c r="B9" s="329"/>
      <c r="C9" s="329"/>
      <c r="D9" s="83">
        <v>10.417299999999999</v>
      </c>
      <c r="E9" s="83">
        <v>250</v>
      </c>
      <c r="F9" s="83">
        <v>20</v>
      </c>
      <c r="G9" s="83">
        <v>100</v>
      </c>
      <c r="H9" s="83">
        <v>0.2</v>
      </c>
      <c r="I9" s="83">
        <v>10</v>
      </c>
      <c r="J9" s="83">
        <v>0.59850000000000003</v>
      </c>
      <c r="L9" s="83">
        <v>1</v>
      </c>
      <c r="M9" s="83">
        <f t="shared" si="0"/>
        <v>3.59078168047383</v>
      </c>
      <c r="N9" s="329"/>
      <c r="O9" s="329"/>
    </row>
    <row r="10" spans="1:15" ht="24.95" customHeight="1">
      <c r="B10" s="329" t="s">
        <v>1370</v>
      </c>
      <c r="C10" s="329"/>
      <c r="D10" s="83">
        <v>10.1092</v>
      </c>
      <c r="E10" s="83">
        <v>250</v>
      </c>
      <c r="F10" s="83">
        <v>10</v>
      </c>
      <c r="G10" s="83">
        <v>100</v>
      </c>
      <c r="H10" s="83">
        <v>1</v>
      </c>
      <c r="I10" s="83">
        <v>10</v>
      </c>
      <c r="J10" s="83">
        <v>1.09E-2</v>
      </c>
      <c r="K10" s="83">
        <v>9.1000000000000004E-3</v>
      </c>
      <c r="L10" s="83">
        <v>2</v>
      </c>
      <c r="M10" s="83">
        <f>L10*(J10-K10)*E10*G10*I10/D10/F10/H10/1000*100</f>
        <v>0.89027816246587299</v>
      </c>
      <c r="N10" s="329">
        <f t="shared" ref="N10" si="4">AVERAGE(M10:M11)</f>
        <v>0.88964937905483599</v>
      </c>
      <c r="O10" s="329">
        <f>(M10-M11)/N10*100</f>
        <v>0.14135533072703901</v>
      </c>
    </row>
    <row r="11" spans="1:15" ht="24.95" customHeight="1">
      <c r="B11" s="329"/>
      <c r="C11" s="329"/>
      <c r="D11" s="83">
        <v>10.1235</v>
      </c>
      <c r="E11" s="83">
        <v>250</v>
      </c>
      <c r="F11" s="83">
        <v>10</v>
      </c>
      <c r="G11" s="83">
        <v>100</v>
      </c>
      <c r="H11" s="83">
        <v>1</v>
      </c>
      <c r="I11" s="83">
        <v>10</v>
      </c>
      <c r="J11" s="83">
        <v>1.09E-2</v>
      </c>
      <c r="K11" s="83">
        <v>9.1000000000000004E-3</v>
      </c>
      <c r="L11" s="83">
        <v>2</v>
      </c>
      <c r="M11" s="83">
        <f t="shared" ref="M11:M53" si="5">L11*(J11-K11)*E11*G11*I11/D11/F11/H11/1000*100</f>
        <v>0.88902059564379898</v>
      </c>
      <c r="N11" s="329"/>
      <c r="O11" s="329"/>
    </row>
    <row r="12" spans="1:15" ht="24.95" customHeight="1">
      <c r="B12" s="329" t="s">
        <v>1371</v>
      </c>
      <c r="C12" s="329"/>
      <c r="D12" s="83">
        <v>10.689299999999999</v>
      </c>
      <c r="E12" s="83">
        <v>250</v>
      </c>
      <c r="F12" s="83">
        <v>10</v>
      </c>
      <c r="G12" s="83">
        <v>100</v>
      </c>
      <c r="H12" s="83">
        <v>1</v>
      </c>
      <c r="I12" s="83">
        <v>10</v>
      </c>
      <c r="J12" s="83">
        <v>1.3299999999999999E-2</v>
      </c>
      <c r="K12" s="83">
        <v>9.1000000000000004E-3</v>
      </c>
      <c r="L12" s="83">
        <v>2</v>
      </c>
      <c r="M12" s="83">
        <f t="shared" si="5"/>
        <v>1.9645814038337399</v>
      </c>
      <c r="N12" s="329">
        <f t="shared" ref="N12" si="6">AVERAGE(M12:M13)</f>
        <v>1.98666322602181</v>
      </c>
      <c r="O12" s="329">
        <f t="shared" ref="O12" si="7">(M12-M13)/N12*100</f>
        <v>-2.2230060836518999</v>
      </c>
    </row>
    <row r="13" spans="1:15" ht="24.95" customHeight="1">
      <c r="B13" s="329"/>
      <c r="C13" s="329"/>
      <c r="D13" s="83">
        <v>10.703200000000001</v>
      </c>
      <c r="E13" s="83">
        <v>250</v>
      </c>
      <c r="F13" s="83">
        <v>10</v>
      </c>
      <c r="G13" s="83">
        <v>100</v>
      </c>
      <c r="H13" s="83">
        <v>1</v>
      </c>
      <c r="I13" s="83">
        <v>10</v>
      </c>
      <c r="J13" s="83">
        <v>1.34E-2</v>
      </c>
      <c r="K13" s="83">
        <v>9.1000000000000004E-3</v>
      </c>
      <c r="L13" s="83">
        <v>2</v>
      </c>
      <c r="M13" s="83">
        <f t="shared" si="5"/>
        <v>2.0087450482098799</v>
      </c>
      <c r="N13" s="329"/>
      <c r="O13" s="329"/>
    </row>
    <row r="14" spans="1:15" ht="24.95" customHeight="1">
      <c r="B14" s="329" t="s">
        <v>1372</v>
      </c>
      <c r="C14" s="329"/>
      <c r="D14" s="83">
        <v>10.120699999999999</v>
      </c>
      <c r="E14" s="83">
        <v>250</v>
      </c>
      <c r="F14" s="83">
        <v>10</v>
      </c>
      <c r="G14" s="83">
        <v>100</v>
      </c>
      <c r="H14" s="83">
        <v>1</v>
      </c>
      <c r="I14" s="83">
        <v>10</v>
      </c>
      <c r="J14" s="83">
        <v>1.11E-2</v>
      </c>
      <c r="K14" s="83">
        <v>9.1000000000000004E-3</v>
      </c>
      <c r="L14" s="83">
        <v>2</v>
      </c>
      <c r="M14" s="83">
        <f t="shared" si="5"/>
        <v>0.98807394745422805</v>
      </c>
      <c r="N14" s="329">
        <f t="shared" ref="N14" si="8">AVERAGE(M14:M15)</f>
        <v>0.98754731276871699</v>
      </c>
      <c r="O14" s="329">
        <f t="shared" ref="O14" si="9">(M14-M15)/N14*100</f>
        <v>0.10665507944819699</v>
      </c>
    </row>
    <row r="15" spans="1:15" ht="24.95" customHeight="1">
      <c r="B15" s="329"/>
      <c r="C15" s="329"/>
      <c r="D15" s="83">
        <v>10.131500000000001</v>
      </c>
      <c r="E15" s="83">
        <v>250</v>
      </c>
      <c r="F15" s="83">
        <v>10</v>
      </c>
      <c r="G15" s="83">
        <v>100</v>
      </c>
      <c r="H15" s="83">
        <v>1</v>
      </c>
      <c r="I15" s="83">
        <v>10</v>
      </c>
      <c r="J15" s="83">
        <v>1.11E-2</v>
      </c>
      <c r="K15" s="83">
        <v>9.1000000000000004E-3</v>
      </c>
      <c r="L15" s="83">
        <v>2</v>
      </c>
      <c r="M15" s="83">
        <f t="shared" si="5"/>
        <v>0.98702067808320604</v>
      </c>
      <c r="N15" s="329"/>
      <c r="O15" s="329"/>
    </row>
    <row r="16" spans="1:15" ht="24.95" customHeight="1">
      <c r="B16" s="329" t="s">
        <v>1373</v>
      </c>
      <c r="C16" s="329"/>
      <c r="D16" s="83">
        <v>10.414300000000001</v>
      </c>
      <c r="E16" s="83">
        <v>250</v>
      </c>
      <c r="F16" s="83">
        <v>10</v>
      </c>
      <c r="G16" s="83">
        <v>100</v>
      </c>
      <c r="H16" s="83">
        <v>1</v>
      </c>
      <c r="I16" s="83">
        <v>10</v>
      </c>
      <c r="J16" s="83">
        <v>1.23E-2</v>
      </c>
      <c r="K16" s="83">
        <v>9.1000000000000004E-3</v>
      </c>
      <c r="L16" s="83">
        <v>2</v>
      </c>
      <c r="M16" s="83">
        <f t="shared" si="5"/>
        <v>1.5363490585060899</v>
      </c>
      <c r="N16" s="329">
        <f t="shared" ref="N16" si="10">AVERAGE(M16:M17)</f>
        <v>1.53332205926118</v>
      </c>
      <c r="O16" s="329">
        <f t="shared" ref="O16" si="11">(M16-M17)/N16*100</f>
        <v>0.39482889150809503</v>
      </c>
    </row>
    <row r="17" spans="2:15" ht="24.95" customHeight="1">
      <c r="B17" s="329"/>
      <c r="C17" s="329"/>
      <c r="D17" s="83">
        <v>10.455500000000001</v>
      </c>
      <c r="E17" s="83">
        <v>250</v>
      </c>
      <c r="F17" s="83">
        <v>10</v>
      </c>
      <c r="G17" s="83">
        <v>100</v>
      </c>
      <c r="H17" s="83">
        <v>1</v>
      </c>
      <c r="I17" s="83">
        <v>10</v>
      </c>
      <c r="J17" s="83">
        <v>1.23E-2</v>
      </c>
      <c r="K17" s="83">
        <v>9.1000000000000004E-3</v>
      </c>
      <c r="L17" s="83">
        <v>2</v>
      </c>
      <c r="M17" s="83">
        <f t="shared" si="5"/>
        <v>1.5302950600162599</v>
      </c>
      <c r="N17" s="329"/>
      <c r="O17" s="329"/>
    </row>
    <row r="18" spans="2:15" ht="24.95" customHeight="1">
      <c r="B18" s="329" t="s">
        <v>1374</v>
      </c>
      <c r="C18" s="329"/>
      <c r="D18" s="83">
        <v>10.062099999999999</v>
      </c>
      <c r="E18" s="83">
        <v>250</v>
      </c>
      <c r="F18" s="83">
        <v>10</v>
      </c>
      <c r="G18" s="83">
        <v>100</v>
      </c>
      <c r="H18" s="83">
        <v>1</v>
      </c>
      <c r="I18" s="83">
        <v>10</v>
      </c>
      <c r="J18" s="83">
        <v>1.1900000000000001E-2</v>
      </c>
      <c r="K18" s="83">
        <v>9.1000000000000004E-3</v>
      </c>
      <c r="L18" s="83">
        <v>2</v>
      </c>
      <c r="M18" s="83">
        <f t="shared" si="5"/>
        <v>1.39135965653293</v>
      </c>
      <c r="N18" s="329">
        <f t="shared" ref="N18" si="12">AVERAGE(M18:M19)</f>
        <v>1.38885208157141</v>
      </c>
      <c r="O18" s="329">
        <f t="shared" ref="O18" si="13">(M18-M19)/N18*100</f>
        <v>0.361100364076613</v>
      </c>
    </row>
    <row r="19" spans="2:15" ht="24.95" customHeight="1">
      <c r="B19" s="329"/>
      <c r="C19" s="329"/>
      <c r="D19" s="83">
        <v>10.0985</v>
      </c>
      <c r="E19" s="83">
        <v>250</v>
      </c>
      <c r="F19" s="83">
        <v>10</v>
      </c>
      <c r="G19" s="83">
        <v>100</v>
      </c>
      <c r="H19" s="83">
        <v>1</v>
      </c>
      <c r="I19" s="83">
        <v>10</v>
      </c>
      <c r="J19" s="83">
        <v>1.1900000000000001E-2</v>
      </c>
      <c r="K19" s="83">
        <v>9.1000000000000004E-3</v>
      </c>
      <c r="L19" s="83">
        <v>2</v>
      </c>
      <c r="M19" s="83">
        <f t="shared" si="5"/>
        <v>1.3863445066098901</v>
      </c>
      <c r="N19" s="329"/>
      <c r="O19" s="329"/>
    </row>
    <row r="20" spans="2:15" ht="24.95" customHeight="1">
      <c r="B20" s="329" t="s">
        <v>1375</v>
      </c>
      <c r="C20" s="329"/>
      <c r="D20" s="83">
        <v>10.2506</v>
      </c>
      <c r="E20" s="83">
        <v>250</v>
      </c>
      <c r="F20" s="83">
        <v>10</v>
      </c>
      <c r="G20" s="83">
        <v>100</v>
      </c>
      <c r="H20" s="83">
        <v>1</v>
      </c>
      <c r="I20" s="83">
        <v>10</v>
      </c>
      <c r="J20" s="83">
        <v>1.29E-2</v>
      </c>
      <c r="K20" s="83">
        <v>9.1000000000000004E-3</v>
      </c>
      <c r="L20" s="83">
        <v>2</v>
      </c>
      <c r="M20" s="83">
        <f t="shared" si="5"/>
        <v>1.85355003609545</v>
      </c>
      <c r="N20" s="329">
        <f t="shared" ref="N20" si="14">AVERAGE(M20:M21)</f>
        <v>1.8492394546161599</v>
      </c>
      <c r="O20" s="329">
        <f t="shared" ref="O20" si="15">(M20-M21)/N20*100</f>
        <v>0.46620046620081501</v>
      </c>
    </row>
    <row r="21" spans="2:15" ht="24.95" customHeight="1">
      <c r="B21" s="329"/>
      <c r="C21" s="329"/>
      <c r="D21" s="83">
        <v>10.298500000000001</v>
      </c>
      <c r="E21" s="83">
        <v>250</v>
      </c>
      <c r="F21" s="83">
        <v>10</v>
      </c>
      <c r="G21" s="83">
        <v>100</v>
      </c>
      <c r="H21" s="83">
        <v>1</v>
      </c>
      <c r="I21" s="83">
        <v>10</v>
      </c>
      <c r="J21" s="83">
        <v>1.29E-2</v>
      </c>
      <c r="K21" s="83">
        <v>9.1000000000000004E-3</v>
      </c>
      <c r="L21" s="83">
        <v>2</v>
      </c>
      <c r="M21" s="83">
        <f t="shared" si="5"/>
        <v>1.84492887313686</v>
      </c>
      <c r="N21" s="329"/>
      <c r="O21" s="329"/>
    </row>
    <row r="22" spans="2:15" ht="24.95" customHeight="1">
      <c r="B22" s="329" t="s">
        <v>1376</v>
      </c>
      <c r="C22" s="329"/>
      <c r="D22" s="83">
        <v>11.1835</v>
      </c>
      <c r="E22" s="83">
        <v>250</v>
      </c>
      <c r="F22" s="83">
        <v>10</v>
      </c>
      <c r="G22" s="83">
        <v>100</v>
      </c>
      <c r="H22" s="83">
        <v>1</v>
      </c>
      <c r="I22" s="83">
        <v>10</v>
      </c>
      <c r="J22" s="83">
        <v>1.2999999999999999E-2</v>
      </c>
      <c r="K22" s="83">
        <v>9.1000000000000004E-3</v>
      </c>
      <c r="L22" s="83">
        <v>2</v>
      </c>
      <c r="M22" s="83">
        <f t="shared" si="5"/>
        <v>1.74364018419994</v>
      </c>
      <c r="N22" s="329">
        <f t="shared" ref="N22" si="16">AVERAGE(M22:M23)</f>
        <v>1.74218484188127</v>
      </c>
      <c r="O22" s="329">
        <f t="shared" ref="O22" si="17">(M22-M23)/N22*100</f>
        <v>0.16707094261060501</v>
      </c>
    </row>
    <row r="23" spans="2:15" ht="24.95" customHeight="1">
      <c r="B23" s="329"/>
      <c r="C23" s="329"/>
      <c r="D23" s="83">
        <v>11.202199999999999</v>
      </c>
      <c r="E23" s="83">
        <v>250</v>
      </c>
      <c r="F23" s="83">
        <v>10</v>
      </c>
      <c r="G23" s="83">
        <v>100</v>
      </c>
      <c r="H23" s="83">
        <v>1</v>
      </c>
      <c r="I23" s="83">
        <v>10</v>
      </c>
      <c r="J23" s="83">
        <v>1.2999999999999999E-2</v>
      </c>
      <c r="K23" s="83">
        <v>9.1000000000000004E-3</v>
      </c>
      <c r="L23" s="83">
        <v>2</v>
      </c>
      <c r="M23" s="83">
        <f t="shared" si="5"/>
        <v>1.7407294995625899</v>
      </c>
      <c r="N23" s="329"/>
      <c r="O23" s="329"/>
    </row>
    <row r="24" spans="2:15" ht="24.95" customHeight="1">
      <c r="B24" s="329" t="s">
        <v>1377</v>
      </c>
      <c r="C24" s="329"/>
      <c r="D24" s="83">
        <v>10.0213</v>
      </c>
      <c r="E24" s="83">
        <v>250</v>
      </c>
      <c r="F24" s="83">
        <v>10</v>
      </c>
      <c r="G24" s="83">
        <v>100</v>
      </c>
      <c r="H24" s="83">
        <v>1</v>
      </c>
      <c r="I24" s="83">
        <v>10</v>
      </c>
      <c r="J24" s="83">
        <v>1.17E-2</v>
      </c>
      <c r="K24" s="83">
        <v>9.1000000000000004E-3</v>
      </c>
      <c r="L24" s="83">
        <v>2</v>
      </c>
      <c r="M24" s="83">
        <f t="shared" si="5"/>
        <v>1.2972368854340299</v>
      </c>
      <c r="N24" s="329">
        <f t="shared" ref="N24" si="18">AVERAGE(M24:M25)</f>
        <v>1.29496657576529</v>
      </c>
      <c r="O24" s="329">
        <f t="shared" ref="O24" si="19">(M24-M25)/N24*100</f>
        <v>0.35063602586009401</v>
      </c>
    </row>
    <row r="25" spans="2:15" ht="24.95" customHeight="1">
      <c r="B25" s="329"/>
      <c r="C25" s="329"/>
      <c r="D25" s="83">
        <v>10.0565</v>
      </c>
      <c r="E25" s="83">
        <v>250</v>
      </c>
      <c r="F25" s="83">
        <v>10</v>
      </c>
      <c r="G25" s="83">
        <v>100</v>
      </c>
      <c r="H25" s="83">
        <v>1</v>
      </c>
      <c r="I25" s="83">
        <v>10</v>
      </c>
      <c r="J25" s="83">
        <v>1.17E-2</v>
      </c>
      <c r="K25" s="83">
        <v>9.1000000000000004E-3</v>
      </c>
      <c r="L25" s="83">
        <v>2</v>
      </c>
      <c r="M25" s="83">
        <f t="shared" si="5"/>
        <v>1.29269626609655</v>
      </c>
      <c r="N25" s="329"/>
      <c r="O25" s="329"/>
    </row>
    <row r="26" spans="2:15" ht="24.95" customHeight="1">
      <c r="B26" s="329" t="s">
        <v>1378</v>
      </c>
      <c r="C26" s="329"/>
      <c r="D26" s="83">
        <v>10.878</v>
      </c>
      <c r="E26" s="83">
        <v>250</v>
      </c>
      <c r="F26" s="83">
        <v>10</v>
      </c>
      <c r="G26" s="83">
        <v>100</v>
      </c>
      <c r="H26" s="83">
        <v>1</v>
      </c>
      <c r="I26" s="83">
        <v>10</v>
      </c>
      <c r="J26" s="83">
        <v>1.4E-2</v>
      </c>
      <c r="K26" s="83">
        <v>9.1000000000000004E-3</v>
      </c>
      <c r="L26" s="83">
        <v>2</v>
      </c>
      <c r="M26" s="83">
        <f t="shared" si="5"/>
        <v>2.2522522522522501</v>
      </c>
      <c r="N26" s="329">
        <f t="shared" ref="N26" si="20">AVERAGE(M26:M27)</f>
        <v>2.2443267815286299</v>
      </c>
      <c r="O26" s="329">
        <f t="shared" ref="O26" si="21">(M26-M27)/N26*100</f>
        <v>0.70626708987734299</v>
      </c>
    </row>
    <row r="27" spans="2:15" ht="24.95" customHeight="1">
      <c r="B27" s="329"/>
      <c r="C27" s="329"/>
      <c r="D27" s="83">
        <v>10.9551</v>
      </c>
      <c r="E27" s="83">
        <v>250</v>
      </c>
      <c r="F27" s="83">
        <v>10</v>
      </c>
      <c r="G27" s="83">
        <v>100</v>
      </c>
      <c r="H27" s="83">
        <v>1</v>
      </c>
      <c r="I27" s="83">
        <v>10</v>
      </c>
      <c r="J27" s="83">
        <v>1.4E-2</v>
      </c>
      <c r="K27" s="83">
        <v>9.1000000000000004E-3</v>
      </c>
      <c r="L27" s="83">
        <v>2</v>
      </c>
      <c r="M27" s="83">
        <f t="shared" si="5"/>
        <v>2.23640131080501</v>
      </c>
      <c r="N27" s="329"/>
      <c r="O27" s="329"/>
    </row>
    <row r="28" spans="2:15" ht="24.95" customHeight="1">
      <c r="B28" s="329" t="s">
        <v>1379</v>
      </c>
      <c r="C28" s="329"/>
      <c r="D28" s="83">
        <v>10.267200000000001</v>
      </c>
      <c r="E28" s="83">
        <v>250</v>
      </c>
      <c r="F28" s="83">
        <v>10</v>
      </c>
      <c r="G28" s="83">
        <v>100</v>
      </c>
      <c r="H28" s="83">
        <v>0.5</v>
      </c>
      <c r="I28" s="83">
        <v>10</v>
      </c>
      <c r="J28" s="83">
        <v>2.3800000000000002E-2</v>
      </c>
      <c r="K28" s="83">
        <v>9.1000000000000004E-3</v>
      </c>
      <c r="L28" s="83">
        <v>2</v>
      </c>
      <c r="M28" s="83">
        <f t="shared" si="5"/>
        <v>14.317438055166001</v>
      </c>
      <c r="N28" s="329">
        <f t="shared" ref="N28" si="22">AVERAGE(M28:M29)</f>
        <v>14.347756479044801</v>
      </c>
      <c r="O28" s="329">
        <f t="shared" ref="O28" si="23">(M28-M29)/N28*100</f>
        <v>-0.422622504403807</v>
      </c>
    </row>
    <row r="29" spans="2:15" ht="24.95" customHeight="1">
      <c r="B29" s="329"/>
      <c r="C29" s="329"/>
      <c r="D29" s="83">
        <v>10.2239</v>
      </c>
      <c r="E29" s="83">
        <v>250</v>
      </c>
      <c r="F29" s="83">
        <v>10</v>
      </c>
      <c r="G29" s="83">
        <v>100</v>
      </c>
      <c r="H29" s="83">
        <v>0.5</v>
      </c>
      <c r="I29" s="83">
        <v>10</v>
      </c>
      <c r="J29" s="83">
        <v>2.3800000000000002E-2</v>
      </c>
      <c r="K29" s="83">
        <v>9.1000000000000004E-3</v>
      </c>
      <c r="L29" s="83">
        <v>2</v>
      </c>
      <c r="M29" s="83">
        <f t="shared" si="5"/>
        <v>14.378074902923499</v>
      </c>
      <c r="N29" s="329"/>
      <c r="O29" s="329"/>
    </row>
    <row r="30" spans="2:15" ht="24.95" customHeight="1">
      <c r="B30" s="329" t="s">
        <v>1380</v>
      </c>
      <c r="C30" s="329"/>
      <c r="D30" s="83">
        <v>10.3538</v>
      </c>
      <c r="E30" s="83">
        <v>250</v>
      </c>
      <c r="F30" s="83">
        <v>10</v>
      </c>
      <c r="G30" s="83">
        <v>100</v>
      </c>
      <c r="H30" s="83">
        <v>0.5</v>
      </c>
      <c r="I30" s="83">
        <v>10</v>
      </c>
      <c r="J30" s="83">
        <v>3.73E-2</v>
      </c>
      <c r="K30" s="83">
        <v>9.1000000000000004E-3</v>
      </c>
      <c r="L30" s="83">
        <v>2</v>
      </c>
      <c r="M30" s="83">
        <f t="shared" si="5"/>
        <v>27.236376982364</v>
      </c>
      <c r="N30" s="329">
        <f t="shared" ref="N30" si="24">AVERAGE(M30:M31)</f>
        <v>27.1778365173396</v>
      </c>
      <c r="O30" s="329">
        <f t="shared" ref="O30" si="25">(M30-M31)/N30*100</f>
        <v>0.430795622654151</v>
      </c>
    </row>
    <row r="31" spans="2:15" ht="24.95" customHeight="1">
      <c r="B31" s="329"/>
      <c r="C31" s="329"/>
      <c r="D31" s="83">
        <v>10.3985</v>
      </c>
      <c r="E31" s="83">
        <v>250</v>
      </c>
      <c r="F31" s="83">
        <v>10</v>
      </c>
      <c r="G31" s="83">
        <v>100</v>
      </c>
      <c r="H31" s="83">
        <v>0.5</v>
      </c>
      <c r="I31" s="83">
        <v>10</v>
      </c>
      <c r="J31" s="83">
        <v>3.73E-2</v>
      </c>
      <c r="K31" s="83">
        <v>9.1000000000000004E-3</v>
      </c>
      <c r="L31" s="83">
        <v>2</v>
      </c>
      <c r="M31" s="83">
        <f t="shared" si="5"/>
        <v>27.1192960523152</v>
      </c>
      <c r="N31" s="329"/>
      <c r="O31" s="329"/>
    </row>
    <row r="32" spans="2:15" ht="24.95" customHeight="1">
      <c r="B32" s="329" t="s">
        <v>1381</v>
      </c>
      <c r="C32" s="329"/>
      <c r="D32" s="83">
        <v>10.309799999999999</v>
      </c>
      <c r="E32" s="83">
        <v>250</v>
      </c>
      <c r="F32" s="83">
        <v>10</v>
      </c>
      <c r="G32" s="83">
        <v>100</v>
      </c>
      <c r="H32" s="83">
        <v>0.5</v>
      </c>
      <c r="I32" s="83">
        <v>10</v>
      </c>
      <c r="J32" s="83">
        <v>2.2499999999999999E-2</v>
      </c>
      <c r="K32" s="83">
        <v>9.1000000000000004E-3</v>
      </c>
      <c r="L32" s="83">
        <v>2</v>
      </c>
      <c r="M32" s="83">
        <f t="shared" si="5"/>
        <v>12.997342334477899</v>
      </c>
      <c r="N32" s="329">
        <f t="shared" ref="N32" si="26">AVERAGE(M32:M33)</f>
        <v>12.993751386326799</v>
      </c>
      <c r="O32" s="329">
        <f t="shared" ref="O32" si="27">(M32-M33)/N32*100</f>
        <v>5.5271923317361499E-2</v>
      </c>
    </row>
    <row r="33" spans="1:15" ht="24.95" customHeight="1">
      <c r="B33" s="329"/>
      <c r="C33" s="329"/>
      <c r="D33" s="83">
        <v>10.3155</v>
      </c>
      <c r="E33" s="83">
        <v>250</v>
      </c>
      <c r="F33" s="83">
        <v>10</v>
      </c>
      <c r="G33" s="83">
        <v>100</v>
      </c>
      <c r="H33" s="83">
        <v>0.5</v>
      </c>
      <c r="I33" s="83">
        <v>10</v>
      </c>
      <c r="J33" s="83">
        <v>2.2499999999999999E-2</v>
      </c>
      <c r="K33" s="83">
        <v>9.1000000000000004E-3</v>
      </c>
      <c r="L33" s="83">
        <v>2</v>
      </c>
      <c r="M33" s="83">
        <f t="shared" si="5"/>
        <v>12.9901604381756</v>
      </c>
      <c r="N33" s="329"/>
      <c r="O33" s="329"/>
    </row>
    <row r="34" spans="1:15" ht="24.95" customHeight="1">
      <c r="B34" s="329" t="s">
        <v>1382</v>
      </c>
      <c r="C34" s="329"/>
      <c r="D34" s="83">
        <v>10.2295</v>
      </c>
      <c r="E34" s="83">
        <v>250</v>
      </c>
      <c r="F34" s="83">
        <v>10</v>
      </c>
      <c r="G34" s="83">
        <v>100</v>
      </c>
      <c r="H34" s="83">
        <v>0.5</v>
      </c>
      <c r="I34" s="83">
        <v>10</v>
      </c>
      <c r="J34" s="83">
        <v>1.9699999999999999E-2</v>
      </c>
      <c r="K34" s="83">
        <v>9.1000000000000004E-3</v>
      </c>
      <c r="L34" s="83">
        <v>2</v>
      </c>
      <c r="M34" s="83">
        <f t="shared" si="5"/>
        <v>10.3621877902146</v>
      </c>
      <c r="N34" s="329">
        <f t="shared" ref="N34" si="28">AVERAGE(M34:M35)</f>
        <v>10.360466311528899</v>
      </c>
      <c r="O34" s="329">
        <f t="shared" ref="O34" si="29">(M34-M35)/N34*100</f>
        <v>3.3231683478067799E-2</v>
      </c>
    </row>
    <row r="35" spans="1:15" ht="24.95" customHeight="1">
      <c r="B35" s="329"/>
      <c r="C35" s="329"/>
      <c r="D35" s="83">
        <v>10.232900000000001</v>
      </c>
      <c r="E35" s="83">
        <v>250</v>
      </c>
      <c r="F35" s="83">
        <v>10</v>
      </c>
      <c r="G35" s="83">
        <v>100</v>
      </c>
      <c r="H35" s="83">
        <v>0.5</v>
      </c>
      <c r="I35" s="83">
        <v>10</v>
      </c>
      <c r="J35" s="83">
        <v>1.9699999999999999E-2</v>
      </c>
      <c r="K35" s="83">
        <v>9.1000000000000004E-3</v>
      </c>
      <c r="L35" s="83">
        <v>2</v>
      </c>
      <c r="M35" s="83">
        <f t="shared" si="5"/>
        <v>10.358744832843101</v>
      </c>
      <c r="N35" s="329"/>
      <c r="O35" s="329"/>
    </row>
    <row r="36" spans="1:15" ht="24.95" customHeight="1">
      <c r="A36" s="83">
        <v>9.27</v>
      </c>
      <c r="B36" s="330" t="s">
        <v>1383</v>
      </c>
      <c r="C36" s="329"/>
      <c r="D36" s="83">
        <v>6.2346000000000004</v>
      </c>
      <c r="E36" s="83">
        <v>250</v>
      </c>
      <c r="F36" s="83">
        <v>10</v>
      </c>
      <c r="G36" s="83">
        <v>100</v>
      </c>
      <c r="H36" s="83">
        <v>1</v>
      </c>
      <c r="I36" s="83">
        <v>10</v>
      </c>
      <c r="J36" s="83">
        <v>9.1999999999999998E-3</v>
      </c>
      <c r="K36" s="83">
        <v>9.1000000000000004E-3</v>
      </c>
      <c r="L36" s="83">
        <v>2</v>
      </c>
      <c r="M36" s="83">
        <f t="shared" si="5"/>
        <v>8.0197606903409505E-2</v>
      </c>
      <c r="N36" s="329">
        <f t="shared" ref="N36" si="30">AVERAGE(M36:M37)</f>
        <v>7.9455866470233796E-2</v>
      </c>
      <c r="O36" s="329">
        <f t="shared" ref="O36" si="31">(M36-M37)/N36*100</f>
        <v>1.86705014022741</v>
      </c>
    </row>
    <row r="37" spans="1:15" ht="24.95" customHeight="1">
      <c r="B37" s="329"/>
      <c r="C37" s="329"/>
      <c r="D37" s="83">
        <v>6.3521000000000001</v>
      </c>
      <c r="E37" s="83">
        <v>250</v>
      </c>
      <c r="F37" s="83">
        <v>10</v>
      </c>
      <c r="G37" s="83">
        <v>100</v>
      </c>
      <c r="H37" s="83">
        <v>1</v>
      </c>
      <c r="I37" s="83">
        <v>10</v>
      </c>
      <c r="J37" s="83">
        <v>9.1999999999999998E-3</v>
      </c>
      <c r="K37" s="83">
        <v>9.1000000000000004E-3</v>
      </c>
      <c r="L37" s="83">
        <v>2</v>
      </c>
      <c r="M37" s="83">
        <f t="shared" si="5"/>
        <v>7.8714126037058102E-2</v>
      </c>
      <c r="N37" s="329"/>
      <c r="O37" s="329"/>
    </row>
    <row r="38" spans="1:15" ht="24.95" customHeight="1">
      <c r="B38" s="330" t="s">
        <v>1384</v>
      </c>
      <c r="C38" s="329"/>
      <c r="D38" s="83">
        <v>8.9689999999999994</v>
      </c>
      <c r="E38" s="83">
        <v>250</v>
      </c>
      <c r="F38" s="83">
        <v>10</v>
      </c>
      <c r="G38" s="83">
        <v>100</v>
      </c>
      <c r="H38" s="83">
        <v>1</v>
      </c>
      <c r="I38" s="83">
        <v>10</v>
      </c>
      <c r="J38" s="83">
        <v>9.2999999999999992E-3</v>
      </c>
      <c r="K38" s="83">
        <v>9.1000000000000004E-3</v>
      </c>
      <c r="L38" s="83">
        <v>2</v>
      </c>
      <c r="M38" s="83">
        <f t="shared" si="5"/>
        <v>0.11149514996097599</v>
      </c>
      <c r="N38" s="329">
        <f t="shared" ref="N38" si="32">AVERAGE(M38:M39)</f>
        <v>0.111433683523851</v>
      </c>
      <c r="O38" s="329">
        <f t="shared" ref="O38" si="33">(M38-M39)/N38*100</f>
        <v>0.110319313122845</v>
      </c>
    </row>
    <row r="39" spans="1:15" ht="24.95" customHeight="1">
      <c r="B39" s="329"/>
      <c r="C39" s="329"/>
      <c r="D39" s="83">
        <v>8.9788999999999994</v>
      </c>
      <c r="E39" s="83">
        <v>250</v>
      </c>
      <c r="F39" s="83">
        <v>10</v>
      </c>
      <c r="G39" s="83">
        <v>100</v>
      </c>
      <c r="H39" s="83">
        <v>1</v>
      </c>
      <c r="I39" s="83">
        <v>10</v>
      </c>
      <c r="J39" s="83">
        <v>9.2999999999999992E-3</v>
      </c>
      <c r="K39" s="83">
        <v>9.1000000000000004E-3</v>
      </c>
      <c r="L39" s="83">
        <v>2</v>
      </c>
      <c r="M39" s="83">
        <f t="shared" si="5"/>
        <v>0.111372217086725</v>
      </c>
      <c r="N39" s="329"/>
      <c r="O39" s="329"/>
    </row>
    <row r="40" spans="1:15" ht="24.95" customHeight="1">
      <c r="B40" s="330" t="s">
        <v>1385</v>
      </c>
      <c r="D40" s="83">
        <v>7.9034000000000004</v>
      </c>
      <c r="E40" s="83">
        <v>250</v>
      </c>
      <c r="F40" s="83">
        <v>10</v>
      </c>
      <c r="G40" s="83">
        <v>100</v>
      </c>
      <c r="H40" s="83">
        <v>1</v>
      </c>
      <c r="I40" s="83">
        <v>10</v>
      </c>
      <c r="J40" s="83">
        <v>9.1999999999999998E-3</v>
      </c>
      <c r="K40" s="83">
        <v>9.1000000000000004E-3</v>
      </c>
      <c r="L40" s="83">
        <v>2</v>
      </c>
      <c r="M40" s="83">
        <f t="shared" si="5"/>
        <v>6.3263911734190006E-2</v>
      </c>
      <c r="N40" s="329">
        <f t="shared" ref="N40" si="34">AVERAGE(M40:M41)</f>
        <v>6.3137147922745607E-2</v>
      </c>
      <c r="O40" s="329">
        <f t="shared" ref="O40" si="35">(M40-M41)/N40*100</f>
        <v>0.40155064210222002</v>
      </c>
    </row>
    <row r="41" spans="1:15" ht="24.95" customHeight="1">
      <c r="B41" s="329"/>
      <c r="D41" s="83">
        <v>7.9352</v>
      </c>
      <c r="E41" s="83">
        <v>250</v>
      </c>
      <c r="F41" s="83">
        <v>10</v>
      </c>
      <c r="G41" s="83">
        <v>100</v>
      </c>
      <c r="H41" s="83">
        <v>1</v>
      </c>
      <c r="I41" s="83">
        <v>10</v>
      </c>
      <c r="J41" s="83">
        <v>9.1999999999999998E-3</v>
      </c>
      <c r="K41" s="83">
        <v>9.1000000000000004E-3</v>
      </c>
      <c r="L41" s="83">
        <v>2</v>
      </c>
      <c r="M41" s="83">
        <f t="shared" si="5"/>
        <v>6.3010384111301193E-2</v>
      </c>
      <c r="N41" s="329"/>
      <c r="O41" s="329"/>
    </row>
    <row r="42" spans="1:15" ht="24.95" customHeight="1">
      <c r="B42" s="330" t="s">
        <v>1386</v>
      </c>
      <c r="D42" s="83">
        <v>6.5982000000000003</v>
      </c>
      <c r="E42" s="83">
        <v>250</v>
      </c>
      <c r="F42" s="83">
        <v>10</v>
      </c>
      <c r="G42" s="83">
        <v>100</v>
      </c>
      <c r="H42" s="83">
        <v>1</v>
      </c>
      <c r="I42" s="83">
        <v>10</v>
      </c>
      <c r="J42" s="83">
        <v>9.1999999999999998E-3</v>
      </c>
      <c r="K42" s="83">
        <v>9.1000000000000004E-3</v>
      </c>
      <c r="L42" s="83">
        <v>2</v>
      </c>
      <c r="M42" s="83">
        <f t="shared" si="5"/>
        <v>7.5778242550998298E-2</v>
      </c>
      <c r="N42" s="329">
        <f t="shared" ref="N42" si="36">AVERAGE(M42:M43)</f>
        <v>7.5749552581532403E-2</v>
      </c>
      <c r="O42" s="329">
        <f t="shared" ref="O42" si="37">(M42-M43)/N42*100</f>
        <v>7.5749541715299698E-2</v>
      </c>
    </row>
    <row r="43" spans="1:15" ht="24.95" customHeight="1">
      <c r="B43" s="329"/>
      <c r="D43" s="83">
        <v>6.6032000000000002</v>
      </c>
      <c r="E43" s="83">
        <v>250</v>
      </c>
      <c r="F43" s="83">
        <v>10</v>
      </c>
      <c r="G43" s="83">
        <v>100</v>
      </c>
      <c r="H43" s="83">
        <v>1</v>
      </c>
      <c r="I43" s="83">
        <v>10</v>
      </c>
      <c r="J43" s="83">
        <v>9.1999999999999998E-3</v>
      </c>
      <c r="K43" s="83">
        <v>9.1000000000000004E-3</v>
      </c>
      <c r="L43" s="83">
        <v>2</v>
      </c>
      <c r="M43" s="83">
        <f t="shared" si="5"/>
        <v>7.5720862612066397E-2</v>
      </c>
      <c r="N43" s="329"/>
      <c r="O43" s="329"/>
    </row>
    <row r="44" spans="1:15" ht="24.95" customHeight="1">
      <c r="B44" s="330" t="s">
        <v>1387</v>
      </c>
      <c r="D44" s="83">
        <v>3.6867000000000001</v>
      </c>
      <c r="E44" s="83">
        <v>250</v>
      </c>
      <c r="F44" s="83">
        <v>10</v>
      </c>
      <c r="G44" s="83">
        <v>100</v>
      </c>
      <c r="H44" s="83">
        <v>1</v>
      </c>
      <c r="I44" s="83">
        <v>10</v>
      </c>
      <c r="J44" s="83">
        <v>9.1999999999999998E-3</v>
      </c>
      <c r="K44" s="83">
        <v>9.1000000000000004E-3</v>
      </c>
      <c r="L44" s="83">
        <v>2</v>
      </c>
      <c r="M44" s="83">
        <f t="shared" si="5"/>
        <v>0.135622643556567</v>
      </c>
      <c r="N44" s="329">
        <f t="shared" ref="N44" si="38">AVERAGE(M44:M45)</f>
        <v>0.13522402233106701</v>
      </c>
      <c r="O44" s="329">
        <f t="shared" ref="O44" si="39">(M44-M45)/N44*100</f>
        <v>0.58957161401996605</v>
      </c>
    </row>
    <row r="45" spans="1:15" ht="24.95" customHeight="1">
      <c r="B45" s="329"/>
      <c r="D45" s="83">
        <v>3.7084999999999999</v>
      </c>
      <c r="E45" s="83">
        <v>250</v>
      </c>
      <c r="F45" s="83">
        <v>10</v>
      </c>
      <c r="G45" s="83">
        <v>100</v>
      </c>
      <c r="H45" s="83">
        <v>1</v>
      </c>
      <c r="I45" s="83">
        <v>10</v>
      </c>
      <c r="J45" s="83">
        <v>9.1999999999999998E-3</v>
      </c>
      <c r="K45" s="83">
        <v>9.1000000000000004E-3</v>
      </c>
      <c r="L45" s="83">
        <v>2</v>
      </c>
      <c r="M45" s="83">
        <f t="shared" si="5"/>
        <v>0.13482540110556701</v>
      </c>
      <c r="N45" s="329"/>
      <c r="O45" s="329"/>
    </row>
    <row r="46" spans="1:15" ht="24.95" customHeight="1">
      <c r="B46" s="330" t="s">
        <v>1388</v>
      </c>
      <c r="D46" s="83">
        <v>3.69</v>
      </c>
      <c r="E46" s="83">
        <v>250</v>
      </c>
      <c r="F46" s="83">
        <v>10</v>
      </c>
      <c r="G46" s="83">
        <v>100</v>
      </c>
      <c r="H46" s="83">
        <v>2</v>
      </c>
      <c r="I46" s="83">
        <v>10</v>
      </c>
      <c r="J46" s="83">
        <v>8.9999999999999993E-3</v>
      </c>
      <c r="K46" s="83">
        <v>9.1000000000000004E-3</v>
      </c>
      <c r="L46" s="83">
        <v>2</v>
      </c>
      <c r="M46" s="83">
        <f t="shared" si="5"/>
        <v>-6.7750677506775797E-2</v>
      </c>
      <c r="N46" s="329">
        <f t="shared" ref="N46" si="40">AVERAGE(M46:M47)</f>
        <v>-6.7502800283572306E-2</v>
      </c>
      <c r="O46" s="329">
        <f t="shared" ref="O46" si="41">(M46-M47)/N46*100</f>
        <v>0.73442056377569898</v>
      </c>
    </row>
    <row r="47" spans="1:15" ht="24.95" customHeight="1">
      <c r="B47" s="329"/>
      <c r="D47" s="83">
        <v>3.7172000000000001</v>
      </c>
      <c r="E47" s="83">
        <v>250</v>
      </c>
      <c r="F47" s="83">
        <v>10</v>
      </c>
      <c r="G47" s="83">
        <v>100</v>
      </c>
      <c r="H47" s="83">
        <v>2</v>
      </c>
      <c r="I47" s="83">
        <v>10</v>
      </c>
      <c r="J47" s="83">
        <v>8.9999999999999993E-3</v>
      </c>
      <c r="K47" s="83">
        <v>9.1000000000000004E-3</v>
      </c>
      <c r="L47" s="83">
        <v>2</v>
      </c>
      <c r="M47" s="83">
        <f t="shared" si="5"/>
        <v>-6.7254923060368801E-2</v>
      </c>
      <c r="N47" s="329"/>
      <c r="O47" s="329"/>
    </row>
    <row r="48" spans="1:15" ht="24.95" customHeight="1">
      <c r="A48" s="83">
        <v>10.119999999999999</v>
      </c>
      <c r="B48" s="330" t="s">
        <v>1389</v>
      </c>
      <c r="D48" s="83">
        <v>10.7531</v>
      </c>
      <c r="E48" s="83">
        <v>250</v>
      </c>
      <c r="F48" s="83">
        <v>10</v>
      </c>
      <c r="G48" s="83">
        <v>100</v>
      </c>
      <c r="H48" s="83">
        <v>1</v>
      </c>
      <c r="I48" s="83">
        <v>10</v>
      </c>
      <c r="J48" s="83">
        <v>8.4000000000000005E-2</v>
      </c>
      <c r="K48" s="83">
        <v>9.1000000000000004E-3</v>
      </c>
      <c r="L48" s="83">
        <v>2</v>
      </c>
      <c r="M48" s="83">
        <f t="shared" si="5"/>
        <v>34.827166119537601</v>
      </c>
      <c r="N48" s="329">
        <f t="shared" ref="N48" si="42">AVERAGE(M48:M49)</f>
        <v>34.810825515544103</v>
      </c>
      <c r="O48" s="329">
        <f t="shared" ref="O48" si="43">(M48-M49)/N48*100</f>
        <v>9.3882312479231803E-2</v>
      </c>
    </row>
    <row r="49" spans="2:15" ht="24.95" customHeight="1">
      <c r="B49" s="329"/>
      <c r="D49" s="83">
        <v>10.763199999999999</v>
      </c>
      <c r="E49" s="83">
        <v>250</v>
      </c>
      <c r="F49" s="83">
        <v>10</v>
      </c>
      <c r="G49" s="83">
        <v>100</v>
      </c>
      <c r="H49" s="83">
        <v>1</v>
      </c>
      <c r="I49" s="83">
        <v>10</v>
      </c>
      <c r="J49" s="83">
        <v>8.4000000000000005E-2</v>
      </c>
      <c r="K49" s="83">
        <v>9.1000000000000004E-3</v>
      </c>
      <c r="L49" s="83">
        <v>2</v>
      </c>
      <c r="M49" s="83">
        <f t="shared" si="5"/>
        <v>34.794484911550498</v>
      </c>
      <c r="N49" s="329"/>
      <c r="O49" s="329"/>
    </row>
    <row r="50" spans="2:15" ht="24.95" customHeight="1">
      <c r="B50" s="330" t="s">
        <v>1390</v>
      </c>
      <c r="D50" s="83">
        <v>10.037800000000001</v>
      </c>
      <c r="E50" s="83">
        <v>250</v>
      </c>
      <c r="F50" s="83">
        <v>10</v>
      </c>
      <c r="G50" s="83">
        <v>100</v>
      </c>
      <c r="H50" s="83">
        <v>1</v>
      </c>
      <c r="I50" s="83">
        <v>10</v>
      </c>
      <c r="J50" s="83">
        <v>5.5800000000000002E-2</v>
      </c>
      <c r="K50" s="83">
        <v>9.1000000000000004E-3</v>
      </c>
      <c r="L50" s="83">
        <v>2</v>
      </c>
      <c r="M50" s="83">
        <f t="shared" si="5"/>
        <v>23.262069377752098</v>
      </c>
      <c r="N50" s="329">
        <f t="shared" ref="N50" si="44">AVERAGE(M50:M51)</f>
        <v>23.2592891061188</v>
      </c>
      <c r="O50" s="329">
        <f t="shared" ref="O50" si="45">(M50-M51)/N50*100</f>
        <v>2.39067636217535E-2</v>
      </c>
    </row>
    <row r="51" spans="2:15" ht="24.95" customHeight="1">
      <c r="B51" s="329"/>
      <c r="D51" s="83">
        <v>10.0402</v>
      </c>
      <c r="E51" s="83">
        <v>250</v>
      </c>
      <c r="F51" s="83">
        <v>10</v>
      </c>
      <c r="G51" s="83">
        <v>100</v>
      </c>
      <c r="H51" s="83">
        <v>1</v>
      </c>
      <c r="I51" s="83">
        <v>10</v>
      </c>
      <c r="J51" s="83">
        <v>5.5800000000000002E-2</v>
      </c>
      <c r="K51" s="83">
        <v>9.1000000000000004E-3</v>
      </c>
      <c r="L51" s="83">
        <v>2</v>
      </c>
      <c r="M51" s="83">
        <f t="shared" si="5"/>
        <v>23.256508834485398</v>
      </c>
      <c r="N51" s="329"/>
      <c r="O51" s="329"/>
    </row>
    <row r="52" spans="2:15" ht="24.95" customHeight="1">
      <c r="B52" s="330" t="s">
        <v>1391</v>
      </c>
      <c r="D52" s="83">
        <v>10.028</v>
      </c>
      <c r="E52" s="83">
        <v>250</v>
      </c>
      <c r="F52" s="83">
        <v>10</v>
      </c>
      <c r="G52" s="83">
        <v>100</v>
      </c>
      <c r="H52" s="83">
        <v>1</v>
      </c>
      <c r="I52" s="83">
        <v>10</v>
      </c>
      <c r="J52" s="83">
        <v>7.1199999999999999E-2</v>
      </c>
      <c r="K52" s="83">
        <v>9.1000000000000004E-3</v>
      </c>
      <c r="L52" s="83">
        <v>2</v>
      </c>
      <c r="M52" s="83">
        <f t="shared" si="5"/>
        <v>30.9633027522936</v>
      </c>
      <c r="N52" s="329">
        <f t="shared" ref="N52" si="46">AVERAGE(M52:M53)</f>
        <v>30.977364478383599</v>
      </c>
      <c r="O52" s="329">
        <f t="shared" ref="O52" si="47">(M52-M53)/N52*100</f>
        <v>-9.0787104240332595E-2</v>
      </c>
    </row>
    <row r="53" spans="2:15" ht="24.95" customHeight="1">
      <c r="B53" s="329"/>
      <c r="D53" s="83">
        <v>10.0189</v>
      </c>
      <c r="E53" s="83">
        <v>250</v>
      </c>
      <c r="F53" s="83">
        <v>10</v>
      </c>
      <c r="G53" s="83">
        <v>100</v>
      </c>
      <c r="H53" s="83">
        <v>1</v>
      </c>
      <c r="I53" s="83">
        <v>10</v>
      </c>
      <c r="J53" s="83">
        <v>7.1199999999999999E-2</v>
      </c>
      <c r="K53" s="83">
        <v>9.1000000000000004E-3</v>
      </c>
      <c r="L53" s="83">
        <v>2</v>
      </c>
      <c r="M53" s="83">
        <f t="shared" si="5"/>
        <v>30.991426204473498</v>
      </c>
      <c r="N53" s="329"/>
      <c r="O53" s="329"/>
    </row>
    <row r="54" spans="2:15" ht="24.95" customHeight="1">
      <c r="B54" s="330" t="s">
        <v>1392</v>
      </c>
      <c r="D54" s="83">
        <v>10.5107</v>
      </c>
      <c r="E54" s="83">
        <v>250</v>
      </c>
      <c r="F54" s="83">
        <v>10</v>
      </c>
      <c r="G54" s="83">
        <v>100</v>
      </c>
      <c r="H54" s="83">
        <v>1</v>
      </c>
      <c r="I54" s="83">
        <v>10</v>
      </c>
      <c r="J54" s="83">
        <v>7.5600000000000001E-2</v>
      </c>
      <c r="K54" s="83">
        <v>9.1000000000000004E-3</v>
      </c>
      <c r="L54" s="83">
        <v>2</v>
      </c>
      <c r="M54" s="83">
        <f t="shared" ref="M54:M73" si="48">L54*(J54-K54)*E54*G54*I54/D54/F54/H54/1000*100</f>
        <v>31.634429676425</v>
      </c>
      <c r="N54" s="329">
        <f t="shared" ref="N54" si="49">AVERAGE(M54:M55)</f>
        <v>31.612188948706098</v>
      </c>
      <c r="O54" s="329">
        <f t="shared" ref="O54" si="50">(M54-M55)/N54*100</f>
        <v>0.14070982401780399</v>
      </c>
    </row>
    <row r="55" spans="2:15" ht="24.95" customHeight="1">
      <c r="B55" s="329"/>
      <c r="D55" s="83">
        <v>10.525499999999999</v>
      </c>
      <c r="E55" s="83">
        <v>250</v>
      </c>
      <c r="F55" s="83">
        <v>10</v>
      </c>
      <c r="G55" s="83">
        <v>100</v>
      </c>
      <c r="H55" s="83">
        <v>1</v>
      </c>
      <c r="I55" s="83">
        <v>10</v>
      </c>
      <c r="J55" s="83">
        <v>7.5600000000000001E-2</v>
      </c>
      <c r="K55" s="83">
        <v>9.1000000000000004E-3</v>
      </c>
      <c r="L55" s="83">
        <v>2</v>
      </c>
      <c r="M55" s="83">
        <f t="shared" si="48"/>
        <v>31.5899482209871</v>
      </c>
      <c r="N55" s="329"/>
      <c r="O55" s="329"/>
    </row>
    <row r="56" spans="2:15" ht="24.95" customHeight="1">
      <c r="B56" s="330" t="s">
        <v>1393</v>
      </c>
      <c r="D56" s="83">
        <v>10.7241</v>
      </c>
      <c r="E56" s="83">
        <v>250</v>
      </c>
      <c r="F56" s="83">
        <v>10</v>
      </c>
      <c r="G56" s="83">
        <v>100</v>
      </c>
      <c r="H56" s="83">
        <v>1</v>
      </c>
      <c r="I56" s="83">
        <v>10</v>
      </c>
      <c r="J56" s="83">
        <v>5.3199999999999997E-2</v>
      </c>
      <c r="K56" s="83">
        <v>9.1000000000000004E-3</v>
      </c>
      <c r="L56" s="83">
        <v>2</v>
      </c>
      <c r="M56" s="83">
        <f t="shared" si="48"/>
        <v>20.5611659719697</v>
      </c>
      <c r="N56" s="329">
        <f t="shared" ref="N56" si="51">AVERAGE(M56:M57)</f>
        <v>20.549292528200699</v>
      </c>
      <c r="O56" s="329">
        <f t="shared" ref="O56" si="52">(M56-M57)/N56*100</f>
        <v>0.115560608743635</v>
      </c>
    </row>
    <row r="57" spans="2:15" ht="24.95" customHeight="1">
      <c r="B57" s="329"/>
      <c r="D57" s="83">
        <v>10.736499999999999</v>
      </c>
      <c r="E57" s="83">
        <v>250</v>
      </c>
      <c r="F57" s="83">
        <v>10</v>
      </c>
      <c r="G57" s="83">
        <v>100</v>
      </c>
      <c r="H57" s="83">
        <v>1</v>
      </c>
      <c r="I57" s="83">
        <v>10</v>
      </c>
      <c r="J57" s="83">
        <v>5.3199999999999997E-2</v>
      </c>
      <c r="K57" s="83">
        <v>9.1000000000000004E-3</v>
      </c>
      <c r="L57" s="83">
        <v>2</v>
      </c>
      <c r="M57" s="83">
        <f t="shared" si="48"/>
        <v>20.537419084431601</v>
      </c>
      <c r="N57" s="329"/>
      <c r="O57" s="329"/>
    </row>
    <row r="58" spans="2:15" ht="24.95" customHeight="1">
      <c r="B58" s="330" t="s">
        <v>1394</v>
      </c>
      <c r="D58" s="83">
        <v>10.870100000000001</v>
      </c>
      <c r="E58" s="83">
        <v>250</v>
      </c>
      <c r="F58" s="83">
        <v>10</v>
      </c>
      <c r="G58" s="83">
        <v>100</v>
      </c>
      <c r="H58" s="83">
        <v>1</v>
      </c>
      <c r="I58" s="83">
        <v>10</v>
      </c>
      <c r="J58" s="83">
        <v>4.19E-2</v>
      </c>
      <c r="K58" s="83">
        <v>9.1000000000000004E-3</v>
      </c>
      <c r="L58" s="83">
        <v>2</v>
      </c>
      <c r="M58" s="83">
        <f t="shared" si="48"/>
        <v>15.0872577069208</v>
      </c>
      <c r="N58" s="329">
        <f t="shared" ref="N58" si="53">AVERAGE(M58:M59)</f>
        <v>15.0775544881018</v>
      </c>
      <c r="O58" s="329">
        <f t="shared" ref="O58" si="54">(M58-M59)/N58*100</f>
        <v>0.12871077768887701</v>
      </c>
    </row>
    <row r="59" spans="2:15" ht="24.95" customHeight="1">
      <c r="B59" s="329"/>
      <c r="D59" s="83">
        <v>10.8841</v>
      </c>
      <c r="E59" s="83">
        <v>250</v>
      </c>
      <c r="F59" s="83">
        <v>10</v>
      </c>
      <c r="G59" s="83">
        <v>100</v>
      </c>
      <c r="H59" s="83">
        <v>1</v>
      </c>
      <c r="I59" s="83">
        <v>10</v>
      </c>
      <c r="J59" s="83">
        <v>4.19E-2</v>
      </c>
      <c r="K59" s="83">
        <v>9.1000000000000004E-3</v>
      </c>
      <c r="L59" s="83">
        <v>2</v>
      </c>
      <c r="M59" s="83">
        <f t="shared" si="48"/>
        <v>15.0678512692827</v>
      </c>
      <c r="N59" s="329"/>
      <c r="O59" s="329"/>
    </row>
    <row r="60" spans="2:15" ht="24.95" customHeight="1">
      <c r="B60" s="330" t="s">
        <v>1395</v>
      </c>
      <c r="D60" s="83">
        <v>10.0817</v>
      </c>
      <c r="E60" s="83">
        <v>250</v>
      </c>
      <c r="F60" s="83">
        <v>10</v>
      </c>
      <c r="G60" s="83">
        <v>100</v>
      </c>
      <c r="H60" s="83">
        <v>1</v>
      </c>
      <c r="I60" s="83">
        <v>10</v>
      </c>
      <c r="J60" s="83">
        <v>8.0699999999999994E-2</v>
      </c>
      <c r="K60" s="83">
        <v>9.1000000000000004E-3</v>
      </c>
      <c r="L60" s="83">
        <v>2</v>
      </c>
      <c r="M60" s="83">
        <f t="shared" si="48"/>
        <v>35.509884245712499</v>
      </c>
      <c r="N60" s="329">
        <f t="shared" ref="N60" si="55">AVERAGE(M60:M61)</f>
        <v>35.486141108512797</v>
      </c>
      <c r="O60" s="329">
        <f t="shared" ref="O60" si="56">(M60-M61)/N60*100</f>
        <v>0.13381639399502099</v>
      </c>
    </row>
    <row r="61" spans="2:15" ht="24.95" customHeight="1">
      <c r="B61" s="329"/>
      <c r="D61" s="83">
        <v>10.0952</v>
      </c>
      <c r="E61" s="83">
        <v>250</v>
      </c>
      <c r="F61" s="83">
        <v>10</v>
      </c>
      <c r="G61" s="83">
        <v>100</v>
      </c>
      <c r="H61" s="83">
        <v>1</v>
      </c>
      <c r="I61" s="83">
        <v>10</v>
      </c>
      <c r="J61" s="83">
        <v>8.0699999999999994E-2</v>
      </c>
      <c r="K61" s="83">
        <v>9.1000000000000004E-3</v>
      </c>
      <c r="L61" s="83">
        <v>2</v>
      </c>
      <c r="M61" s="83">
        <f t="shared" si="48"/>
        <v>35.462397971313102</v>
      </c>
      <c r="N61" s="329"/>
      <c r="O61" s="329"/>
    </row>
    <row r="62" spans="2:15" ht="24.95" customHeight="1">
      <c r="B62" s="330" t="s">
        <v>1396</v>
      </c>
      <c r="D62" s="83">
        <v>10.827500000000001</v>
      </c>
      <c r="E62" s="83">
        <v>250</v>
      </c>
      <c r="F62" s="83">
        <v>10</v>
      </c>
      <c r="G62" s="83">
        <v>100</v>
      </c>
      <c r="H62" s="83">
        <v>1</v>
      </c>
      <c r="I62" s="83">
        <v>10</v>
      </c>
      <c r="J62" s="83">
        <v>8.4400000000000003E-2</v>
      </c>
      <c r="K62" s="83">
        <v>9.1000000000000004E-3</v>
      </c>
      <c r="L62" s="83">
        <v>2</v>
      </c>
      <c r="M62" s="83">
        <f t="shared" si="48"/>
        <v>34.772569845301298</v>
      </c>
      <c r="N62" s="329">
        <f t="shared" ref="N62" si="57">AVERAGE(M62:M63)</f>
        <v>34.765026083264402</v>
      </c>
      <c r="O62" s="329">
        <f t="shared" ref="O62" si="58">(M62-M63)/N62*100</f>
        <v>4.3398569693758597E-2</v>
      </c>
    </row>
    <row r="63" spans="2:15" ht="24.95" customHeight="1">
      <c r="B63" s="329"/>
      <c r="D63" s="83">
        <v>10.8322</v>
      </c>
      <c r="E63" s="83">
        <v>250</v>
      </c>
      <c r="F63" s="83">
        <v>10</v>
      </c>
      <c r="G63" s="83">
        <v>100</v>
      </c>
      <c r="H63" s="83">
        <v>1</v>
      </c>
      <c r="I63" s="83">
        <v>10</v>
      </c>
      <c r="J63" s="83">
        <v>8.4400000000000003E-2</v>
      </c>
      <c r="K63" s="83">
        <v>9.1000000000000004E-3</v>
      </c>
      <c r="L63" s="83">
        <v>2</v>
      </c>
      <c r="M63" s="83">
        <f t="shared" si="48"/>
        <v>34.757482321227499</v>
      </c>
      <c r="N63" s="329"/>
      <c r="O63" s="329"/>
    </row>
    <row r="64" spans="2:15" ht="24.95" customHeight="1">
      <c r="B64" s="330" t="s">
        <v>1397</v>
      </c>
      <c r="D64" s="83">
        <v>10.062200000000001</v>
      </c>
      <c r="E64" s="83">
        <v>250</v>
      </c>
      <c r="F64" s="83">
        <v>10</v>
      </c>
      <c r="G64" s="83">
        <v>100</v>
      </c>
      <c r="H64" s="83">
        <v>1</v>
      </c>
      <c r="I64" s="83">
        <v>10</v>
      </c>
      <c r="J64" s="83">
        <v>7.3599999999999999E-2</v>
      </c>
      <c r="K64" s="83">
        <v>9.1000000000000004E-3</v>
      </c>
      <c r="L64" s="83">
        <v>2</v>
      </c>
      <c r="M64" s="83">
        <f t="shared" si="48"/>
        <v>32.050644988173602</v>
      </c>
      <c r="N64" s="329">
        <f t="shared" ref="N64" si="59">AVERAGE(M64:M65)</f>
        <v>32.024727167401302</v>
      </c>
      <c r="O64" s="329">
        <f t="shared" ref="O64" si="60">(M64-M65)/N64*100</f>
        <v>0.16186130571431501</v>
      </c>
    </row>
    <row r="65" spans="1:15" ht="24.95" customHeight="1">
      <c r="B65" s="329"/>
      <c r="D65" s="83">
        <v>10.0785</v>
      </c>
      <c r="E65" s="83">
        <v>250</v>
      </c>
      <c r="F65" s="83">
        <v>10</v>
      </c>
      <c r="G65" s="83">
        <v>100</v>
      </c>
      <c r="H65" s="83">
        <v>1</v>
      </c>
      <c r="I65" s="83">
        <v>10</v>
      </c>
      <c r="J65" s="83">
        <v>7.3599999999999999E-2</v>
      </c>
      <c r="K65" s="83">
        <v>9.1000000000000004E-3</v>
      </c>
      <c r="L65" s="83">
        <v>2</v>
      </c>
      <c r="M65" s="83">
        <f t="shared" si="48"/>
        <v>31.998809346628999</v>
      </c>
      <c r="N65" s="329"/>
      <c r="O65" s="329"/>
    </row>
    <row r="66" spans="1:15" ht="24.95" customHeight="1">
      <c r="B66" s="330" t="s">
        <v>1398</v>
      </c>
      <c r="D66" s="83">
        <v>10.266299999999999</v>
      </c>
      <c r="E66" s="83">
        <v>250</v>
      </c>
      <c r="F66" s="83">
        <v>10</v>
      </c>
      <c r="G66" s="83">
        <v>100</v>
      </c>
      <c r="H66" s="83">
        <v>1</v>
      </c>
      <c r="I66" s="83">
        <v>10</v>
      </c>
      <c r="J66" s="83">
        <v>5.9400000000000001E-2</v>
      </c>
      <c r="K66" s="83">
        <v>9.1000000000000004E-3</v>
      </c>
      <c r="L66" s="83">
        <v>2</v>
      </c>
      <c r="M66" s="83">
        <f t="shared" si="48"/>
        <v>24.497628162044698</v>
      </c>
      <c r="N66" s="329">
        <f t="shared" ref="N66" si="61">AVERAGE(M66:M67)</f>
        <v>24.4847561269303</v>
      </c>
      <c r="O66" s="329">
        <f t="shared" ref="O66" si="62">(M66-M67)/N66*100</f>
        <v>0.105143257688339</v>
      </c>
    </row>
    <row r="67" spans="1:15" ht="24.95" customHeight="1">
      <c r="B67" s="329"/>
      <c r="D67" s="83">
        <v>10.277100000000001</v>
      </c>
      <c r="E67" s="83">
        <v>250</v>
      </c>
      <c r="F67" s="83">
        <v>10</v>
      </c>
      <c r="G67" s="83">
        <v>100</v>
      </c>
      <c r="H67" s="83">
        <v>1</v>
      </c>
      <c r="I67" s="83">
        <v>10</v>
      </c>
      <c r="J67" s="83">
        <v>5.9400000000000001E-2</v>
      </c>
      <c r="K67" s="83">
        <v>9.1000000000000004E-3</v>
      </c>
      <c r="L67" s="83">
        <v>2</v>
      </c>
      <c r="M67" s="83">
        <f t="shared" si="48"/>
        <v>24.471884091815799</v>
      </c>
      <c r="N67" s="329"/>
      <c r="O67" s="329"/>
    </row>
    <row r="68" spans="1:15" ht="24.95" customHeight="1">
      <c r="B68" s="330" t="s">
        <v>1399</v>
      </c>
      <c r="D68" s="83">
        <v>10.7255</v>
      </c>
      <c r="E68" s="83">
        <v>250</v>
      </c>
      <c r="F68" s="83">
        <v>10</v>
      </c>
      <c r="G68" s="83">
        <v>100</v>
      </c>
      <c r="H68" s="83">
        <v>1</v>
      </c>
      <c r="I68" s="83">
        <v>10</v>
      </c>
      <c r="J68" s="83">
        <v>6.3700000000000007E-2</v>
      </c>
      <c r="K68" s="83">
        <v>9.1000000000000004E-3</v>
      </c>
      <c r="L68" s="83">
        <v>2</v>
      </c>
      <c r="M68" s="83">
        <f t="shared" si="48"/>
        <v>25.453358817770699</v>
      </c>
      <c r="N68" s="329">
        <f t="shared" ref="N68" si="63">AVERAGE(M68:M69)</f>
        <v>25.4479028830375</v>
      </c>
      <c r="O68" s="329">
        <f t="shared" ref="O68" si="64">(M68-M69)/N68*100</f>
        <v>4.2879248308005199E-2</v>
      </c>
    </row>
    <row r="69" spans="1:15" ht="24.95" customHeight="1">
      <c r="B69" s="329"/>
      <c r="D69" s="83">
        <v>10.7301</v>
      </c>
      <c r="E69" s="83">
        <v>250</v>
      </c>
      <c r="F69" s="83">
        <v>10</v>
      </c>
      <c r="G69" s="83">
        <v>100</v>
      </c>
      <c r="H69" s="83">
        <v>1</v>
      </c>
      <c r="I69" s="83">
        <v>10</v>
      </c>
      <c r="J69" s="83">
        <v>6.3700000000000007E-2</v>
      </c>
      <c r="K69" s="83">
        <v>9.1000000000000004E-3</v>
      </c>
      <c r="L69" s="83">
        <v>2</v>
      </c>
      <c r="M69" s="83">
        <f t="shared" si="48"/>
        <v>25.442446948304301</v>
      </c>
      <c r="N69" s="329"/>
      <c r="O69" s="329"/>
    </row>
    <row r="70" spans="1:15" ht="24.95" customHeight="1">
      <c r="B70" s="330" t="s">
        <v>1400</v>
      </c>
      <c r="D70" s="83">
        <v>10.0296</v>
      </c>
      <c r="E70" s="83">
        <v>250</v>
      </c>
      <c r="F70" s="83">
        <v>10</v>
      </c>
      <c r="G70" s="83">
        <v>100</v>
      </c>
      <c r="H70" s="83">
        <v>1</v>
      </c>
      <c r="I70" s="83">
        <v>10</v>
      </c>
      <c r="J70" s="83">
        <v>2.4400000000000002E-2</v>
      </c>
      <c r="K70" s="83">
        <v>9.1000000000000004E-3</v>
      </c>
      <c r="L70" s="83">
        <v>2</v>
      </c>
      <c r="M70" s="83">
        <f t="shared" si="48"/>
        <v>7.62742282842785</v>
      </c>
      <c r="N70" s="329">
        <f t="shared" ref="N70" si="65">AVERAGE(M70:M71)</f>
        <v>7.6272327150982697</v>
      </c>
      <c r="O70" s="329">
        <f t="shared" ref="O70" si="66">(M70-M71)/N70*100</f>
        <v>4.9851194184451896E-3</v>
      </c>
    </row>
    <row r="71" spans="1:15" ht="24.95" customHeight="1">
      <c r="B71" s="329"/>
      <c r="D71" s="83">
        <v>10.030099999999999</v>
      </c>
      <c r="E71" s="83">
        <v>250</v>
      </c>
      <c r="F71" s="83">
        <v>10</v>
      </c>
      <c r="G71" s="83">
        <v>100</v>
      </c>
      <c r="H71" s="83">
        <v>1</v>
      </c>
      <c r="I71" s="83">
        <v>10</v>
      </c>
      <c r="J71" s="83">
        <v>2.4400000000000002E-2</v>
      </c>
      <c r="K71" s="83">
        <v>9.1000000000000004E-3</v>
      </c>
      <c r="L71" s="83">
        <v>2</v>
      </c>
      <c r="M71" s="83">
        <f t="shared" si="48"/>
        <v>7.6270426017686797</v>
      </c>
      <c r="N71" s="329"/>
      <c r="O71" s="329"/>
    </row>
    <row r="72" spans="1:15" ht="24.95" customHeight="1">
      <c r="B72" s="330" t="s">
        <v>1401</v>
      </c>
      <c r="D72" s="83">
        <v>10.0016</v>
      </c>
      <c r="E72" s="83">
        <v>250</v>
      </c>
      <c r="F72" s="83">
        <v>10</v>
      </c>
      <c r="G72" s="83">
        <v>100</v>
      </c>
      <c r="H72" s="83">
        <v>1</v>
      </c>
      <c r="I72" s="83">
        <v>10</v>
      </c>
      <c r="J72" s="83">
        <v>2.3699999999999999E-2</v>
      </c>
      <c r="K72" s="83">
        <v>9.1000000000000004E-3</v>
      </c>
      <c r="L72" s="83">
        <v>2</v>
      </c>
      <c r="M72" s="83">
        <f t="shared" si="48"/>
        <v>7.2988321868500998</v>
      </c>
      <c r="N72" s="329">
        <f t="shared" ref="N72" si="67">AVERAGE(M72:M73)</f>
        <v>7.2937673489789399</v>
      </c>
      <c r="O72" s="329">
        <f t="shared" ref="O72" si="68">(M72-M73)/N72*100</f>
        <v>0.138881256525655</v>
      </c>
    </row>
    <row r="73" spans="1:15" ht="24.95" customHeight="1">
      <c r="B73" s="329"/>
      <c r="D73" s="83">
        <v>10.015499999999999</v>
      </c>
      <c r="E73" s="83">
        <v>250</v>
      </c>
      <c r="F73" s="83">
        <v>10</v>
      </c>
      <c r="G73" s="83">
        <v>100</v>
      </c>
      <c r="H73" s="83">
        <v>1</v>
      </c>
      <c r="I73" s="83">
        <v>10</v>
      </c>
      <c r="J73" s="83">
        <v>2.3699999999999999E-2</v>
      </c>
      <c r="K73" s="83">
        <v>9.1000000000000004E-3</v>
      </c>
      <c r="L73" s="83">
        <v>2</v>
      </c>
      <c r="M73" s="83">
        <f t="shared" si="48"/>
        <v>7.2887025111077799</v>
      </c>
      <c r="N73" s="329"/>
      <c r="O73" s="329"/>
    </row>
    <row r="74" spans="1:15" ht="24.95" customHeight="1">
      <c r="B74" s="330" t="s">
        <v>1402</v>
      </c>
      <c r="D74" s="83">
        <v>10.2493</v>
      </c>
      <c r="E74" s="83">
        <v>250</v>
      </c>
      <c r="F74" s="83">
        <v>10</v>
      </c>
      <c r="G74" s="83">
        <v>100</v>
      </c>
      <c r="H74" s="83">
        <v>1</v>
      </c>
      <c r="I74" s="83">
        <v>10</v>
      </c>
      <c r="J74" s="83">
        <v>1.47E-2</v>
      </c>
      <c r="K74" s="83">
        <v>9.1000000000000004E-3</v>
      </c>
      <c r="L74" s="83">
        <v>1</v>
      </c>
      <c r="M74" s="83">
        <f t="shared" ref="M74:M75" si="69">L74*(J74-K74)*E74*G74*I74/D74/F74/H74/1000*100</f>
        <v>1.36594694271804</v>
      </c>
      <c r="N74" s="329">
        <f t="shared" ref="N74" si="70">AVERAGE(M74:M75)</f>
        <v>1.3664871221030801</v>
      </c>
      <c r="O74" s="329">
        <f t="shared" ref="O74" si="71">(M74-M75)/N74*100</f>
        <v>-7.9061028281580098E-2</v>
      </c>
    </row>
    <row r="75" spans="1:15" ht="24.95" customHeight="1">
      <c r="B75" s="329"/>
      <c r="D75" s="83">
        <v>10.241199999999999</v>
      </c>
      <c r="E75" s="83">
        <v>250</v>
      </c>
      <c r="F75" s="83">
        <v>10</v>
      </c>
      <c r="G75" s="83">
        <v>100</v>
      </c>
      <c r="H75" s="83">
        <v>1</v>
      </c>
      <c r="I75" s="83">
        <v>10</v>
      </c>
      <c r="J75" s="83">
        <v>1.47E-2</v>
      </c>
      <c r="K75" s="83">
        <v>9.1000000000000004E-3</v>
      </c>
      <c r="L75" s="83">
        <v>1</v>
      </c>
      <c r="M75" s="83">
        <f t="shared" si="69"/>
        <v>1.36702730148811</v>
      </c>
      <c r="N75" s="329"/>
      <c r="O75" s="329"/>
    </row>
    <row r="76" spans="1:15" ht="24.95" customHeight="1">
      <c r="A76" s="83">
        <v>10.15</v>
      </c>
      <c r="B76" s="330" t="s">
        <v>1403</v>
      </c>
      <c r="D76" s="83">
        <v>10.2469</v>
      </c>
      <c r="E76" s="83">
        <v>250</v>
      </c>
      <c r="F76" s="83">
        <v>10</v>
      </c>
      <c r="G76" s="83">
        <v>100</v>
      </c>
      <c r="H76" s="83">
        <v>1</v>
      </c>
      <c r="I76" s="83">
        <v>10</v>
      </c>
      <c r="J76" s="83">
        <v>2.3800000000000002E-2</v>
      </c>
      <c r="K76" s="83">
        <v>9.1000000000000004E-3</v>
      </c>
      <c r="L76" s="83">
        <v>2</v>
      </c>
      <c r="M76" s="83">
        <f t="shared" ref="M76:M105" si="72">L76*(J76-K76)*E76*G76*I76/D76/F76/H76/1000*100</f>
        <v>7.1729010725194904</v>
      </c>
      <c r="N76" s="329">
        <f t="shared" ref="N76" si="73">AVERAGE(M76:M77)</f>
        <v>7.1706974055298298</v>
      </c>
      <c r="O76" s="329">
        <f t="shared" ref="O76" si="74">(M76-M77)/N76*100</f>
        <v>6.1463114813929298E-2</v>
      </c>
    </row>
    <row r="77" spans="1:15" ht="24.95" customHeight="1">
      <c r="B77" s="329"/>
      <c r="D77" s="83">
        <v>10.2532</v>
      </c>
      <c r="E77" s="83">
        <v>250</v>
      </c>
      <c r="F77" s="83">
        <v>10</v>
      </c>
      <c r="G77" s="83">
        <v>100</v>
      </c>
      <c r="H77" s="83">
        <v>1</v>
      </c>
      <c r="I77" s="83">
        <v>10</v>
      </c>
      <c r="J77" s="83">
        <v>2.3800000000000002E-2</v>
      </c>
      <c r="K77" s="83">
        <v>9.1000000000000004E-3</v>
      </c>
      <c r="L77" s="83">
        <v>2</v>
      </c>
      <c r="M77" s="83">
        <f t="shared" si="72"/>
        <v>7.1684937385401701</v>
      </c>
      <c r="N77" s="329"/>
      <c r="O77" s="329"/>
    </row>
    <row r="78" spans="1:15" ht="24.95" customHeight="1">
      <c r="B78" s="330" t="s">
        <v>1404</v>
      </c>
      <c r="D78" s="83">
        <v>10.0139</v>
      </c>
      <c r="E78" s="83">
        <v>250</v>
      </c>
      <c r="F78" s="83">
        <v>10</v>
      </c>
      <c r="G78" s="83">
        <v>100</v>
      </c>
      <c r="H78" s="83">
        <v>1</v>
      </c>
      <c r="I78" s="83">
        <v>10</v>
      </c>
      <c r="J78" s="83">
        <v>1.8599999999999998E-2</v>
      </c>
      <c r="K78" s="83">
        <v>9.1000000000000004E-3</v>
      </c>
      <c r="L78" s="83">
        <v>2</v>
      </c>
      <c r="M78" s="83">
        <f t="shared" si="72"/>
        <v>4.7434066647360202</v>
      </c>
      <c r="N78" s="329">
        <f t="shared" ref="N78" si="75">AVERAGE(M78:M79)</f>
        <v>4.7414425113905798</v>
      </c>
      <c r="O78" s="329">
        <f t="shared" ref="O78" si="76">(M78-M79)/N78*100</f>
        <v>8.2850454928912701E-2</v>
      </c>
    </row>
    <row r="79" spans="1:15" ht="24.95" customHeight="1">
      <c r="B79" s="329"/>
      <c r="D79" s="83">
        <v>10.0222</v>
      </c>
      <c r="E79" s="83">
        <v>250</v>
      </c>
      <c r="F79" s="83">
        <v>10</v>
      </c>
      <c r="G79" s="83">
        <v>100</v>
      </c>
      <c r="H79" s="83">
        <v>1</v>
      </c>
      <c r="I79" s="83">
        <v>10</v>
      </c>
      <c r="J79" s="83">
        <v>1.8599999999999998E-2</v>
      </c>
      <c r="K79" s="83">
        <v>9.1000000000000004E-3</v>
      </c>
      <c r="L79" s="83">
        <v>2</v>
      </c>
      <c r="M79" s="83">
        <f t="shared" si="72"/>
        <v>4.7394783580451403</v>
      </c>
      <c r="N79" s="329"/>
      <c r="O79" s="329"/>
    </row>
    <row r="80" spans="1:15" ht="24.95" customHeight="1">
      <c r="B80" s="330" t="s">
        <v>1405</v>
      </c>
      <c r="D80" s="83">
        <v>10.1716</v>
      </c>
      <c r="E80" s="83">
        <v>250</v>
      </c>
      <c r="F80" s="83">
        <v>10</v>
      </c>
      <c r="G80" s="83">
        <v>100</v>
      </c>
      <c r="H80" s="83">
        <v>1</v>
      </c>
      <c r="I80" s="83">
        <v>10</v>
      </c>
      <c r="J80" s="83">
        <v>7.4499999999999997E-2</v>
      </c>
      <c r="K80" s="83">
        <v>9.1000000000000004E-3</v>
      </c>
      <c r="L80" s="83">
        <v>2</v>
      </c>
      <c r="M80" s="83">
        <f t="shared" si="72"/>
        <v>32.148334578630703</v>
      </c>
      <c r="N80" s="329">
        <f t="shared" ref="N80" si="77">AVERAGE(M80:M81)</f>
        <v>32.130023994476801</v>
      </c>
      <c r="O80" s="329">
        <f t="shared" ref="O80" si="78">(M80-M81)/N80*100</f>
        <v>0.113978029752168</v>
      </c>
    </row>
    <row r="81" spans="2:15" ht="24.95" customHeight="1">
      <c r="B81" s="329"/>
      <c r="D81" s="83">
        <v>10.183199999999999</v>
      </c>
      <c r="E81" s="83">
        <v>250</v>
      </c>
      <c r="F81" s="83">
        <v>10</v>
      </c>
      <c r="G81" s="83">
        <v>100</v>
      </c>
      <c r="H81" s="83">
        <v>1</v>
      </c>
      <c r="I81" s="83">
        <v>10</v>
      </c>
      <c r="J81" s="83">
        <v>7.4499999999999997E-2</v>
      </c>
      <c r="K81" s="83">
        <v>9.1000000000000004E-3</v>
      </c>
      <c r="L81" s="83">
        <v>2</v>
      </c>
      <c r="M81" s="83">
        <f t="shared" si="72"/>
        <v>32.111713410322899</v>
      </c>
      <c r="N81" s="329"/>
      <c r="O81" s="329"/>
    </row>
    <row r="82" spans="2:15" ht="24.95" customHeight="1">
      <c r="B82" s="330" t="s">
        <v>1406</v>
      </c>
      <c r="D82" s="83">
        <v>10.389699999999999</v>
      </c>
      <c r="E82" s="83">
        <v>250</v>
      </c>
      <c r="F82" s="83">
        <v>10</v>
      </c>
      <c r="G82" s="83">
        <v>100</v>
      </c>
      <c r="H82" s="83">
        <v>1</v>
      </c>
      <c r="I82" s="83">
        <v>10</v>
      </c>
      <c r="J82" s="83">
        <v>5.9299999999999999E-2</v>
      </c>
      <c r="K82" s="83">
        <v>9.1000000000000004E-3</v>
      </c>
      <c r="L82" s="83">
        <v>2</v>
      </c>
      <c r="M82" s="83">
        <f t="shared" si="72"/>
        <v>24.158541632578402</v>
      </c>
      <c r="N82" s="329">
        <f t="shared" ref="N82" si="79">AVERAGE(M82:M83)</f>
        <v>24.179692286237799</v>
      </c>
      <c r="O82" s="329">
        <f t="shared" ref="O82" si="80">(M82-M83)/N82*100</f>
        <v>-0.17494559822365699</v>
      </c>
    </row>
    <row r="83" spans="2:15" ht="24.95" customHeight="1">
      <c r="B83" s="329"/>
      <c r="D83" s="83">
        <v>10.392200000000001</v>
      </c>
      <c r="E83" s="83">
        <v>250</v>
      </c>
      <c r="F83" s="83">
        <v>10</v>
      </c>
      <c r="G83" s="83">
        <v>100</v>
      </c>
      <c r="H83" s="83">
        <v>1</v>
      </c>
      <c r="I83" s="83">
        <v>10</v>
      </c>
      <c r="J83" s="83">
        <v>5.9400000000000001E-2</v>
      </c>
      <c r="K83" s="83">
        <v>9.1000000000000004E-3</v>
      </c>
      <c r="L83" s="83">
        <v>2</v>
      </c>
      <c r="M83" s="83">
        <f t="shared" si="72"/>
        <v>24.2008429398972</v>
      </c>
      <c r="N83" s="329"/>
      <c r="O83" s="329"/>
    </row>
    <row r="84" spans="2:15" ht="24.95" customHeight="1">
      <c r="B84" s="330" t="s">
        <v>1407</v>
      </c>
      <c r="D84" s="83">
        <v>10.8271</v>
      </c>
      <c r="E84" s="83">
        <v>250</v>
      </c>
      <c r="F84" s="83">
        <v>10</v>
      </c>
      <c r="G84" s="83">
        <v>100</v>
      </c>
      <c r="H84" s="83">
        <v>1</v>
      </c>
      <c r="I84" s="83">
        <v>10</v>
      </c>
      <c r="J84" s="83">
        <v>8.6800000000000002E-2</v>
      </c>
      <c r="K84" s="83">
        <v>9.1000000000000004E-3</v>
      </c>
      <c r="L84" s="83">
        <v>2</v>
      </c>
      <c r="M84" s="83">
        <f t="shared" si="72"/>
        <v>35.882184518476798</v>
      </c>
      <c r="N84" s="329">
        <f t="shared" ref="N84" si="81">AVERAGE(M84:M85)</f>
        <v>35.896153832637197</v>
      </c>
      <c r="O84" s="329">
        <f t="shared" ref="O84" si="82">(M84-M85)/N84*100</f>
        <v>-7.7831815773538301E-2</v>
      </c>
    </row>
    <row r="85" spans="2:15" ht="24.95" customHeight="1">
      <c r="B85" s="329"/>
      <c r="D85" s="83">
        <v>10.832599999999999</v>
      </c>
      <c r="E85" s="83">
        <v>250</v>
      </c>
      <c r="F85" s="83">
        <v>10</v>
      </c>
      <c r="G85" s="83">
        <v>100</v>
      </c>
      <c r="H85" s="83">
        <v>1</v>
      </c>
      <c r="I85" s="83">
        <v>10</v>
      </c>
      <c r="J85" s="83">
        <v>8.6900000000000005E-2</v>
      </c>
      <c r="K85" s="83">
        <v>9.1000000000000004E-3</v>
      </c>
      <c r="L85" s="83">
        <v>2</v>
      </c>
      <c r="M85" s="83">
        <f t="shared" si="72"/>
        <v>35.910123146797602</v>
      </c>
      <c r="N85" s="329"/>
      <c r="O85" s="329"/>
    </row>
    <row r="86" spans="2:15" ht="24.95" customHeight="1">
      <c r="B86" s="330" t="s">
        <v>1408</v>
      </c>
      <c r="D86" s="83">
        <v>10.4419</v>
      </c>
      <c r="E86" s="83">
        <v>250</v>
      </c>
      <c r="F86" s="83">
        <v>10</v>
      </c>
      <c r="G86" s="83">
        <v>100</v>
      </c>
      <c r="H86" s="83">
        <v>1</v>
      </c>
      <c r="I86" s="83">
        <v>10</v>
      </c>
      <c r="J86" s="83">
        <v>6.7299999999999999E-2</v>
      </c>
      <c r="K86" s="83">
        <v>9.1000000000000004E-3</v>
      </c>
      <c r="L86" s="83">
        <v>2</v>
      </c>
      <c r="M86" s="83">
        <f t="shared" si="72"/>
        <v>27.868491366513801</v>
      </c>
      <c r="N86" s="329">
        <f t="shared" ref="N86" si="83">AVERAGE(M86:M87)</f>
        <v>27.8534283258927</v>
      </c>
      <c r="O86" s="329">
        <f t="shared" ref="O86" si="84">(M86-M87)/N86*100</f>
        <v>0.108159329220869</v>
      </c>
    </row>
    <row r="87" spans="2:15" ht="24.95" customHeight="1">
      <c r="B87" s="329"/>
      <c r="D87" s="83">
        <v>10.453200000000001</v>
      </c>
      <c r="E87" s="83">
        <v>250</v>
      </c>
      <c r="F87" s="83">
        <v>10</v>
      </c>
      <c r="G87" s="83">
        <v>100</v>
      </c>
      <c r="H87" s="83">
        <v>1</v>
      </c>
      <c r="I87" s="83">
        <v>10</v>
      </c>
      <c r="J87" s="83">
        <v>6.7299999999999999E-2</v>
      </c>
      <c r="K87" s="83">
        <v>9.1000000000000004E-3</v>
      </c>
      <c r="L87" s="83">
        <v>2</v>
      </c>
      <c r="M87" s="83">
        <f t="shared" si="72"/>
        <v>27.8383652852715</v>
      </c>
      <c r="N87" s="329"/>
      <c r="O87" s="329"/>
    </row>
    <row r="88" spans="2:15" ht="24.95" customHeight="1">
      <c r="B88" s="330" t="s">
        <v>1409</v>
      </c>
      <c r="D88" s="83">
        <v>10.3027</v>
      </c>
      <c r="E88" s="83">
        <v>250</v>
      </c>
      <c r="F88" s="83">
        <v>10</v>
      </c>
      <c r="G88" s="83">
        <v>100</v>
      </c>
      <c r="H88" s="83">
        <v>1</v>
      </c>
      <c r="I88" s="83">
        <v>10</v>
      </c>
      <c r="J88" s="83">
        <v>5.9200000000000003E-2</v>
      </c>
      <c r="K88" s="83">
        <v>9.1000000000000004E-3</v>
      </c>
      <c r="L88" s="83">
        <v>2</v>
      </c>
      <c r="M88" s="83">
        <f t="shared" si="72"/>
        <v>24.3140147728265</v>
      </c>
      <c r="N88" s="329">
        <f t="shared" ref="N88" si="85">AVERAGE(M88:M89)</f>
        <v>24.301637569091799</v>
      </c>
      <c r="O88" s="329">
        <f t="shared" ref="O88" si="86">(M88-M89)/N88*100</f>
        <v>0.101863125063578</v>
      </c>
    </row>
    <row r="89" spans="2:15" ht="24.95" customHeight="1">
      <c r="B89" s="329"/>
      <c r="D89" s="83">
        <v>10.3132</v>
      </c>
      <c r="E89" s="83">
        <v>250</v>
      </c>
      <c r="F89" s="83">
        <v>10</v>
      </c>
      <c r="G89" s="83">
        <v>100</v>
      </c>
      <c r="H89" s="83">
        <v>1</v>
      </c>
      <c r="I89" s="83">
        <v>10</v>
      </c>
      <c r="J89" s="83">
        <v>5.9200000000000003E-2</v>
      </c>
      <c r="K89" s="83">
        <v>9.1000000000000004E-3</v>
      </c>
      <c r="L89" s="83">
        <v>2</v>
      </c>
      <c r="M89" s="83">
        <f t="shared" si="72"/>
        <v>24.289260365356999</v>
      </c>
      <c r="N89" s="329"/>
      <c r="O89" s="329"/>
    </row>
    <row r="90" spans="2:15" ht="24.95" customHeight="1">
      <c r="B90" s="330" t="s">
        <v>1410</v>
      </c>
      <c r="D90" s="83">
        <v>10.0467</v>
      </c>
      <c r="E90" s="83">
        <v>250</v>
      </c>
      <c r="F90" s="83">
        <v>10</v>
      </c>
      <c r="G90" s="83">
        <v>100</v>
      </c>
      <c r="H90" s="83">
        <v>1</v>
      </c>
      <c r="I90" s="83">
        <v>10</v>
      </c>
      <c r="J90" s="83">
        <v>5.7500000000000002E-2</v>
      </c>
      <c r="K90" s="83">
        <v>9.1000000000000004E-3</v>
      </c>
      <c r="L90" s="83">
        <v>2</v>
      </c>
      <c r="M90" s="83">
        <f t="shared" si="72"/>
        <v>24.0875113221257</v>
      </c>
      <c r="N90" s="329">
        <f t="shared" ref="N90" si="87">AVERAGE(M90:M91)</f>
        <v>24.076971314188</v>
      </c>
      <c r="O90" s="329">
        <f t="shared" ref="O90" si="88">(M90-M91)/N90*100</f>
        <v>8.7552606182557294E-2</v>
      </c>
    </row>
    <row r="91" spans="2:15" ht="24.95" customHeight="1">
      <c r="B91" s="329"/>
      <c r="D91" s="83">
        <v>10.0555</v>
      </c>
      <c r="E91" s="83">
        <v>250</v>
      </c>
      <c r="F91" s="83">
        <v>10</v>
      </c>
      <c r="G91" s="83">
        <v>100</v>
      </c>
      <c r="H91" s="83">
        <v>1</v>
      </c>
      <c r="I91" s="83">
        <v>10</v>
      </c>
      <c r="J91" s="83">
        <v>5.7500000000000002E-2</v>
      </c>
      <c r="K91" s="83">
        <v>9.1000000000000004E-3</v>
      </c>
      <c r="L91" s="83">
        <v>2</v>
      </c>
      <c r="M91" s="83">
        <f t="shared" si="72"/>
        <v>24.066431306250301</v>
      </c>
      <c r="N91" s="329"/>
      <c r="O91" s="329"/>
    </row>
    <row r="92" spans="2:15" ht="24.95" customHeight="1">
      <c r="B92" s="330" t="s">
        <v>1411</v>
      </c>
      <c r="D92" s="83">
        <v>10.5504</v>
      </c>
      <c r="E92" s="83">
        <v>250</v>
      </c>
      <c r="F92" s="83">
        <v>10</v>
      </c>
      <c r="G92" s="83">
        <v>100</v>
      </c>
      <c r="H92" s="83">
        <v>1</v>
      </c>
      <c r="I92" s="83">
        <v>10</v>
      </c>
      <c r="J92" s="83">
        <v>7.1599999999999997E-2</v>
      </c>
      <c r="K92" s="83">
        <v>9.1000000000000004E-3</v>
      </c>
      <c r="L92" s="83">
        <v>2</v>
      </c>
      <c r="M92" s="83">
        <f t="shared" si="72"/>
        <v>29.6197300576281</v>
      </c>
      <c r="N92" s="329">
        <f t="shared" ref="N92" si="89">AVERAGE(M92:M93)</f>
        <v>29.693081705624799</v>
      </c>
      <c r="O92" s="329">
        <f t="shared" ref="O92" si="90">(M92-M93)/N92*100</f>
        <v>-0.49406557880286101</v>
      </c>
    </row>
    <row r="93" spans="2:15" ht="24.95" customHeight="1">
      <c r="B93" s="329"/>
      <c r="D93" s="83">
        <v>10.5152</v>
      </c>
      <c r="E93" s="83">
        <v>250</v>
      </c>
      <c r="F93" s="83">
        <v>10</v>
      </c>
      <c r="G93" s="83">
        <v>100</v>
      </c>
      <c r="H93" s="83">
        <v>1</v>
      </c>
      <c r="I93" s="83">
        <v>10</v>
      </c>
      <c r="J93" s="83">
        <v>7.17E-2</v>
      </c>
      <c r="K93" s="83">
        <v>9.1000000000000004E-3</v>
      </c>
      <c r="L93" s="83">
        <v>2</v>
      </c>
      <c r="M93" s="83">
        <f t="shared" si="72"/>
        <v>29.766433353621402</v>
      </c>
      <c r="N93" s="329"/>
      <c r="O93" s="329"/>
    </row>
    <row r="94" spans="2:15" ht="24.95" customHeight="1">
      <c r="B94" s="330" t="s">
        <v>1412</v>
      </c>
      <c r="D94" s="83">
        <v>10.5122</v>
      </c>
      <c r="E94" s="83">
        <v>250</v>
      </c>
      <c r="F94" s="83">
        <v>10</v>
      </c>
      <c r="G94" s="83">
        <v>100</v>
      </c>
      <c r="H94" s="83">
        <v>1</v>
      </c>
      <c r="I94" s="83">
        <v>10</v>
      </c>
      <c r="J94" s="83">
        <v>7.7600000000000002E-2</v>
      </c>
      <c r="K94" s="83">
        <v>9.1000000000000004E-3</v>
      </c>
      <c r="L94" s="83">
        <v>2</v>
      </c>
      <c r="M94" s="83">
        <f t="shared" si="72"/>
        <v>32.581191377637403</v>
      </c>
      <c r="N94" s="329">
        <f t="shared" ref="N94" si="91">AVERAGE(M94:M95)</f>
        <v>32.567720269415403</v>
      </c>
      <c r="O94" s="329">
        <f t="shared" ref="O94" si="92">(M94-M95)/N94*100</f>
        <v>8.27267497421596E-2</v>
      </c>
    </row>
    <row r="95" spans="2:15" ht="24.95" customHeight="1">
      <c r="B95" s="329"/>
      <c r="D95" s="83">
        <v>10.520899999999999</v>
      </c>
      <c r="E95" s="83">
        <v>250</v>
      </c>
      <c r="F95" s="83">
        <v>10</v>
      </c>
      <c r="G95" s="83">
        <v>100</v>
      </c>
      <c r="H95" s="83">
        <v>1</v>
      </c>
      <c r="I95" s="83">
        <v>10</v>
      </c>
      <c r="J95" s="83">
        <v>7.7600000000000002E-2</v>
      </c>
      <c r="K95" s="83">
        <v>9.1000000000000004E-3</v>
      </c>
      <c r="L95" s="83">
        <v>2</v>
      </c>
      <c r="M95" s="83">
        <f t="shared" si="72"/>
        <v>32.554249161193397</v>
      </c>
      <c r="N95" s="329"/>
      <c r="O95" s="329"/>
    </row>
    <row r="96" spans="2:15" ht="24.95" customHeight="1">
      <c r="B96" s="330" t="s">
        <v>1413</v>
      </c>
      <c r="D96" s="83">
        <v>10.2925</v>
      </c>
      <c r="E96" s="83">
        <v>250</v>
      </c>
      <c r="F96" s="83">
        <v>10</v>
      </c>
      <c r="G96" s="83">
        <v>100</v>
      </c>
      <c r="H96" s="83">
        <v>1</v>
      </c>
      <c r="I96" s="83">
        <v>10</v>
      </c>
      <c r="J96" s="83">
        <v>6.25E-2</v>
      </c>
      <c r="K96" s="83">
        <v>9.1000000000000004E-3</v>
      </c>
      <c r="L96" s="83">
        <v>2</v>
      </c>
      <c r="M96" s="83">
        <f t="shared" si="72"/>
        <v>25.941219334466801</v>
      </c>
      <c r="N96" s="329">
        <f t="shared" ref="N96" si="93">AVERAGE(M96:M97)</f>
        <v>25.927749196699999</v>
      </c>
      <c r="O96" s="329">
        <f t="shared" ref="O96" si="94">(M96-M97)/N96*100</f>
        <v>0.103905184091835</v>
      </c>
    </row>
    <row r="97" spans="1:15" ht="24.95" customHeight="1">
      <c r="B97" s="329"/>
      <c r="D97" s="83">
        <v>10.3032</v>
      </c>
      <c r="E97" s="83">
        <v>250</v>
      </c>
      <c r="F97" s="83">
        <v>10</v>
      </c>
      <c r="G97" s="83">
        <v>100</v>
      </c>
      <c r="H97" s="83">
        <v>1</v>
      </c>
      <c r="I97" s="83">
        <v>10</v>
      </c>
      <c r="J97" s="83">
        <v>6.25E-2</v>
      </c>
      <c r="K97" s="83">
        <v>9.1000000000000004E-3</v>
      </c>
      <c r="L97" s="83">
        <v>2</v>
      </c>
      <c r="M97" s="83">
        <f t="shared" si="72"/>
        <v>25.914279058933101</v>
      </c>
      <c r="N97" s="329"/>
      <c r="O97" s="329"/>
    </row>
    <row r="98" spans="1:15" ht="24.95" customHeight="1">
      <c r="B98" s="330" t="s">
        <v>1414</v>
      </c>
      <c r="D98" s="83">
        <v>10.0669</v>
      </c>
      <c r="E98" s="83">
        <v>250</v>
      </c>
      <c r="F98" s="83">
        <v>10</v>
      </c>
      <c r="G98" s="83">
        <v>100</v>
      </c>
      <c r="H98" s="83">
        <v>1</v>
      </c>
      <c r="I98" s="83">
        <v>10</v>
      </c>
      <c r="J98" s="83">
        <v>5.91E-2</v>
      </c>
      <c r="K98" s="83">
        <v>9.1000000000000004E-3</v>
      </c>
      <c r="L98" s="83">
        <v>2</v>
      </c>
      <c r="M98" s="83">
        <f t="shared" si="72"/>
        <v>24.833861466787202</v>
      </c>
      <c r="N98" s="329">
        <f t="shared" ref="N98" si="95">AVERAGE(M98:M99)</f>
        <v>24.844375293595998</v>
      </c>
      <c r="O98" s="329">
        <f t="shared" ref="O98" si="96">(M98-M99)/N98*100</f>
        <v>-8.4637481800629896E-2</v>
      </c>
    </row>
    <row r="99" spans="1:15" ht="24.95" customHeight="1">
      <c r="B99" s="329"/>
      <c r="D99" s="83">
        <v>10.0785</v>
      </c>
      <c r="E99" s="83">
        <v>250</v>
      </c>
      <c r="F99" s="83">
        <v>10</v>
      </c>
      <c r="G99" s="83">
        <v>100</v>
      </c>
      <c r="H99" s="83">
        <v>1</v>
      </c>
      <c r="I99" s="83">
        <v>10</v>
      </c>
      <c r="J99" s="83">
        <v>5.9200000000000003E-2</v>
      </c>
      <c r="K99" s="83">
        <v>9.1000000000000004E-3</v>
      </c>
      <c r="L99" s="83">
        <v>2</v>
      </c>
      <c r="M99" s="83">
        <f t="shared" si="72"/>
        <v>24.854889120404799</v>
      </c>
      <c r="N99" s="329"/>
      <c r="O99" s="329"/>
    </row>
    <row r="100" spans="1:15" ht="24.95" customHeight="1">
      <c r="B100" s="330" t="s">
        <v>1415</v>
      </c>
      <c r="D100" s="83">
        <v>10.0395</v>
      </c>
      <c r="E100" s="83">
        <v>250</v>
      </c>
      <c r="F100" s="83">
        <v>10</v>
      </c>
      <c r="G100" s="83">
        <v>100</v>
      </c>
      <c r="H100" s="83">
        <v>1</v>
      </c>
      <c r="I100" s="83">
        <v>10</v>
      </c>
      <c r="J100" s="83">
        <v>6.3399999999999998E-2</v>
      </c>
      <c r="K100" s="83">
        <v>9.1000000000000004E-3</v>
      </c>
      <c r="L100" s="83">
        <v>2</v>
      </c>
      <c r="M100" s="83">
        <f t="shared" si="72"/>
        <v>27.043179441207201</v>
      </c>
      <c r="N100" s="329">
        <f t="shared" ref="N100" si="97">AVERAGE(M100:M101)</f>
        <v>27.035506815335399</v>
      </c>
      <c r="O100" s="329">
        <f t="shared" ref="O100" si="98">(M100-M101)/N100*100</f>
        <v>5.6759622996583901E-2</v>
      </c>
    </row>
    <row r="101" spans="1:15" ht="24.95" customHeight="1">
      <c r="B101" s="329"/>
      <c r="D101" s="83">
        <v>10.045199999999999</v>
      </c>
      <c r="E101" s="83">
        <v>250</v>
      </c>
      <c r="F101" s="83">
        <v>10</v>
      </c>
      <c r="G101" s="83">
        <v>100</v>
      </c>
      <c r="H101" s="83">
        <v>1</v>
      </c>
      <c r="I101" s="83">
        <v>10</v>
      </c>
      <c r="J101" s="83">
        <v>6.3399999999999998E-2</v>
      </c>
      <c r="K101" s="83">
        <v>9.1000000000000004E-3</v>
      </c>
      <c r="L101" s="83">
        <v>2</v>
      </c>
      <c r="M101" s="83">
        <f t="shared" si="72"/>
        <v>27.027834189463601</v>
      </c>
      <c r="N101" s="329"/>
      <c r="O101" s="329"/>
    </row>
    <row r="102" spans="1:15" ht="24.95" customHeight="1">
      <c r="B102" s="330" t="s">
        <v>1416</v>
      </c>
      <c r="D102" s="83">
        <v>10.4899</v>
      </c>
      <c r="E102" s="83">
        <v>250</v>
      </c>
      <c r="F102" s="83">
        <v>10</v>
      </c>
      <c r="G102" s="83">
        <v>100</v>
      </c>
      <c r="H102" s="83">
        <v>1</v>
      </c>
      <c r="I102" s="83">
        <v>10</v>
      </c>
      <c r="J102" s="83">
        <v>8.0600000000000005E-2</v>
      </c>
      <c r="K102" s="83">
        <v>9.1000000000000004E-3</v>
      </c>
      <c r="L102" s="83">
        <v>2</v>
      </c>
      <c r="M102" s="83">
        <f t="shared" si="72"/>
        <v>34.080401147770701</v>
      </c>
      <c r="N102" s="329">
        <f t="shared" ref="N102" si="99">AVERAGE(M102:M103)</f>
        <v>34.058823469764697</v>
      </c>
      <c r="O102" s="329">
        <f t="shared" ref="O102" si="100">(M102-M103)/N102*100</f>
        <v>0.126708299393581</v>
      </c>
    </row>
    <row r="103" spans="1:15" ht="24.95" customHeight="1">
      <c r="B103" s="329"/>
      <c r="D103" s="83">
        <v>10.5032</v>
      </c>
      <c r="E103" s="83">
        <v>250</v>
      </c>
      <c r="F103" s="83">
        <v>10</v>
      </c>
      <c r="G103" s="83">
        <v>100</v>
      </c>
      <c r="H103" s="83">
        <v>1</v>
      </c>
      <c r="I103" s="83">
        <v>10</v>
      </c>
      <c r="J103" s="83">
        <v>8.0600000000000005E-2</v>
      </c>
      <c r="K103" s="83">
        <v>9.1000000000000004E-3</v>
      </c>
      <c r="L103" s="83">
        <v>2</v>
      </c>
      <c r="M103" s="83">
        <f t="shared" si="72"/>
        <v>34.0372457917587</v>
      </c>
      <c r="N103" s="329"/>
      <c r="O103" s="329"/>
    </row>
    <row r="104" spans="1:15" ht="24.95" customHeight="1">
      <c r="B104" s="330" t="s">
        <v>1417</v>
      </c>
      <c r="D104" s="83">
        <v>10.0763</v>
      </c>
      <c r="E104" s="83">
        <v>250</v>
      </c>
      <c r="F104" s="83">
        <v>10</v>
      </c>
      <c r="G104" s="83">
        <v>100</v>
      </c>
      <c r="H104" s="83">
        <v>1</v>
      </c>
      <c r="I104" s="83">
        <v>10</v>
      </c>
      <c r="J104" s="83">
        <v>6.9000000000000006E-2</v>
      </c>
      <c r="K104" s="83">
        <v>9.1000000000000004E-3</v>
      </c>
      <c r="L104" s="83">
        <v>2</v>
      </c>
      <c r="M104" s="83">
        <f t="shared" si="72"/>
        <v>29.723211893254501</v>
      </c>
      <c r="N104" s="329">
        <f t="shared" ref="N104" si="101">AVERAGE(M104:M105)</f>
        <v>29.7037685909605</v>
      </c>
      <c r="O104" s="329">
        <f t="shared" ref="O104" si="102">(M104-M105)/N104*100</f>
        <v>0.13091471699632801</v>
      </c>
    </row>
    <row r="105" spans="1:15" ht="24.95" customHeight="1">
      <c r="B105" s="329"/>
      <c r="D105" s="83">
        <v>10.089499999999999</v>
      </c>
      <c r="E105" s="83">
        <v>250</v>
      </c>
      <c r="F105" s="83">
        <v>10</v>
      </c>
      <c r="G105" s="83">
        <v>100</v>
      </c>
      <c r="H105" s="83">
        <v>1</v>
      </c>
      <c r="I105" s="83">
        <v>10</v>
      </c>
      <c r="J105" s="83">
        <v>6.9000000000000006E-2</v>
      </c>
      <c r="K105" s="83">
        <v>9.1000000000000004E-3</v>
      </c>
      <c r="L105" s="83">
        <v>2</v>
      </c>
      <c r="M105" s="83">
        <f t="shared" si="72"/>
        <v>29.6843252886664</v>
      </c>
      <c r="N105" s="329"/>
      <c r="O105" s="329"/>
    </row>
    <row r="106" spans="1:15" ht="24.95" customHeight="1">
      <c r="A106" s="83">
        <v>10.17</v>
      </c>
      <c r="B106" s="330" t="s">
        <v>1418</v>
      </c>
      <c r="D106" s="83">
        <v>10.688700000000001</v>
      </c>
      <c r="E106" s="83">
        <v>250</v>
      </c>
      <c r="F106" s="83">
        <v>10</v>
      </c>
      <c r="G106" s="83">
        <v>100</v>
      </c>
      <c r="H106" s="83">
        <v>1</v>
      </c>
      <c r="I106" s="83">
        <v>10</v>
      </c>
      <c r="J106" s="83">
        <v>8.0199999999999994E-2</v>
      </c>
      <c r="K106" s="83">
        <v>9.1000000000000004E-3</v>
      </c>
      <c r="L106" s="83">
        <v>2</v>
      </c>
      <c r="M106" s="83">
        <f t="shared" ref="M106:M133" si="103">L106*(J106-K106)*E106*G106*I106/D106/F106/H106/1000*100</f>
        <v>33.259423503325898</v>
      </c>
      <c r="N106" s="329">
        <f t="shared" ref="N106" si="104">AVERAGE(M106:M107)</f>
        <v>33.252425251831298</v>
      </c>
      <c r="O106" s="329">
        <f t="shared" ref="O106" si="105">(M106-M107)/N106*100</f>
        <v>4.2091675669371699E-2</v>
      </c>
    </row>
    <row r="107" spans="1:15" ht="24.95" customHeight="1">
      <c r="B107" s="329"/>
      <c r="D107" s="83">
        <v>10.693199999999999</v>
      </c>
      <c r="E107" s="83">
        <v>250</v>
      </c>
      <c r="F107" s="83">
        <v>10</v>
      </c>
      <c r="G107" s="83">
        <v>100</v>
      </c>
      <c r="H107" s="83">
        <v>1</v>
      </c>
      <c r="I107" s="83">
        <v>10</v>
      </c>
      <c r="J107" s="83">
        <v>8.0199999999999994E-2</v>
      </c>
      <c r="K107" s="83">
        <v>9.1000000000000004E-3</v>
      </c>
      <c r="L107" s="83">
        <v>2</v>
      </c>
      <c r="M107" s="83">
        <f t="shared" si="103"/>
        <v>33.245427000336697</v>
      </c>
      <c r="N107" s="329"/>
      <c r="O107" s="329"/>
    </row>
    <row r="108" spans="1:15" ht="24.95" customHeight="1">
      <c r="B108" s="330" t="s">
        <v>1419</v>
      </c>
      <c r="D108" s="83">
        <v>10.314399999999999</v>
      </c>
      <c r="E108" s="83">
        <v>250</v>
      </c>
      <c r="F108" s="83">
        <v>10</v>
      </c>
      <c r="G108" s="83">
        <v>100</v>
      </c>
      <c r="H108" s="83">
        <v>1</v>
      </c>
      <c r="I108" s="83">
        <v>10</v>
      </c>
      <c r="J108" s="83">
        <v>7.4800000000000005E-2</v>
      </c>
      <c r="K108" s="83">
        <v>9.1000000000000004E-3</v>
      </c>
      <c r="L108" s="83">
        <v>2</v>
      </c>
      <c r="M108" s="83">
        <f t="shared" si="103"/>
        <v>31.848677576979799</v>
      </c>
      <c r="N108" s="329">
        <f t="shared" ref="N108" si="106">AVERAGE(M108:M109)</f>
        <v>31.8340240818384</v>
      </c>
      <c r="O108" s="329">
        <f t="shared" ref="O108" si="107">(M108-M109)/N108*100</f>
        <v>9.2061846179292695E-2</v>
      </c>
    </row>
    <row r="109" spans="1:15" ht="24.95" customHeight="1">
      <c r="B109" s="329"/>
      <c r="D109" s="83">
        <v>10.3239</v>
      </c>
      <c r="E109" s="83">
        <v>250</v>
      </c>
      <c r="F109" s="83">
        <v>10</v>
      </c>
      <c r="G109" s="83">
        <v>100</v>
      </c>
      <c r="H109" s="83">
        <v>1</v>
      </c>
      <c r="I109" s="83">
        <v>10</v>
      </c>
      <c r="J109" s="83">
        <v>7.4800000000000005E-2</v>
      </c>
      <c r="K109" s="83">
        <v>9.1000000000000004E-3</v>
      </c>
      <c r="L109" s="83">
        <v>2</v>
      </c>
      <c r="M109" s="83">
        <f t="shared" si="103"/>
        <v>31.819370586696898</v>
      </c>
      <c r="N109" s="329"/>
      <c r="O109" s="329"/>
    </row>
    <row r="110" spans="1:15" ht="24.95" customHeight="1">
      <c r="B110" s="330" t="s">
        <v>1420</v>
      </c>
      <c r="D110" s="83">
        <v>10.107900000000001</v>
      </c>
      <c r="E110" s="83">
        <v>250</v>
      </c>
      <c r="F110" s="83">
        <v>10</v>
      </c>
      <c r="G110" s="83">
        <v>100</v>
      </c>
      <c r="H110" s="83">
        <v>1</v>
      </c>
      <c r="I110" s="83">
        <v>10</v>
      </c>
      <c r="J110" s="83">
        <v>7.2700000000000001E-2</v>
      </c>
      <c r="K110" s="83">
        <v>9.1000000000000004E-3</v>
      </c>
      <c r="L110" s="83">
        <v>2</v>
      </c>
      <c r="M110" s="83">
        <f t="shared" si="103"/>
        <v>31.460540765144099</v>
      </c>
      <c r="N110" s="329">
        <f t="shared" ref="N110" si="108">AVERAGE(M110:M111)</f>
        <v>31.4522970408009</v>
      </c>
      <c r="O110" s="329">
        <f t="shared" ref="O110" si="109">(M110-M111)/N110*100</f>
        <v>5.2420491466839199E-2</v>
      </c>
    </row>
    <row r="111" spans="1:15" ht="24.95" customHeight="1">
      <c r="B111" s="329"/>
      <c r="D111" s="83">
        <v>10.113200000000001</v>
      </c>
      <c r="E111" s="83">
        <v>250</v>
      </c>
      <c r="F111" s="83">
        <v>10</v>
      </c>
      <c r="G111" s="83">
        <v>100</v>
      </c>
      <c r="H111" s="83">
        <v>1</v>
      </c>
      <c r="I111" s="83">
        <v>10</v>
      </c>
      <c r="J111" s="83">
        <v>7.2700000000000001E-2</v>
      </c>
      <c r="K111" s="83">
        <v>9.1000000000000004E-3</v>
      </c>
      <c r="L111" s="83">
        <v>2</v>
      </c>
      <c r="M111" s="83">
        <f t="shared" si="103"/>
        <v>31.444053316457701</v>
      </c>
      <c r="N111" s="329"/>
      <c r="O111" s="329"/>
    </row>
    <row r="112" spans="1:15" ht="24.95" customHeight="1">
      <c r="B112" s="330" t="s">
        <v>1421</v>
      </c>
      <c r="D112" s="83">
        <v>10.345000000000001</v>
      </c>
      <c r="E112" s="83">
        <v>250</v>
      </c>
      <c r="F112" s="83">
        <v>10</v>
      </c>
      <c r="G112" s="83">
        <v>100</v>
      </c>
      <c r="H112" s="83">
        <v>1</v>
      </c>
      <c r="I112" s="83">
        <v>10</v>
      </c>
      <c r="J112" s="83">
        <v>6.3399999999999998E-2</v>
      </c>
      <c r="K112" s="83">
        <v>9.1000000000000004E-3</v>
      </c>
      <c r="L112" s="83">
        <v>2</v>
      </c>
      <c r="M112" s="83">
        <f t="shared" si="103"/>
        <v>26.244562590623499</v>
      </c>
      <c r="N112" s="329">
        <f t="shared" ref="N112" si="110">AVERAGE(M112:M113)</f>
        <v>26.234929325758198</v>
      </c>
      <c r="O112" s="329">
        <f t="shared" ref="O112" si="111">(M112-M113)/N112*100</f>
        <v>7.3438466295698196E-2</v>
      </c>
    </row>
    <row r="113" spans="2:15" ht="24.95" customHeight="1">
      <c r="B113" s="329"/>
      <c r="D113" s="83">
        <v>10.352600000000001</v>
      </c>
      <c r="E113" s="83">
        <v>250</v>
      </c>
      <c r="F113" s="83">
        <v>10</v>
      </c>
      <c r="G113" s="83">
        <v>100</v>
      </c>
      <c r="H113" s="83">
        <v>1</v>
      </c>
      <c r="I113" s="83">
        <v>10</v>
      </c>
      <c r="J113" s="83">
        <v>6.3399999999999998E-2</v>
      </c>
      <c r="K113" s="83">
        <v>9.1000000000000004E-3</v>
      </c>
      <c r="L113" s="83">
        <v>2</v>
      </c>
      <c r="M113" s="83">
        <f t="shared" si="103"/>
        <v>26.225296060892902</v>
      </c>
      <c r="N113" s="329"/>
      <c r="O113" s="329"/>
    </row>
    <row r="114" spans="2:15" ht="24.95" customHeight="1">
      <c r="B114" s="330" t="s">
        <v>1422</v>
      </c>
      <c r="D114" s="83">
        <v>10.458299999999999</v>
      </c>
      <c r="E114" s="83">
        <v>250</v>
      </c>
      <c r="F114" s="83">
        <v>10</v>
      </c>
      <c r="G114" s="83">
        <v>100</v>
      </c>
      <c r="H114" s="83">
        <v>1</v>
      </c>
      <c r="I114" s="83">
        <v>10</v>
      </c>
      <c r="J114" s="83">
        <v>6.0900000000000003E-2</v>
      </c>
      <c r="K114" s="83">
        <v>9.1000000000000004E-3</v>
      </c>
      <c r="L114" s="83">
        <v>2</v>
      </c>
      <c r="M114" s="83">
        <f t="shared" si="103"/>
        <v>24.765019171375801</v>
      </c>
      <c r="N114" s="329">
        <f t="shared" ref="N114" si="112">AVERAGE(M114:M115)</f>
        <v>24.752127130485999</v>
      </c>
      <c r="O114" s="329">
        <f t="shared" ref="O114" si="113">(M114-M115)/N114*100</f>
        <v>0.10416915541753199</v>
      </c>
    </row>
    <row r="115" spans="2:15" ht="24.95" customHeight="1">
      <c r="B115" s="329"/>
      <c r="D115" s="83">
        <v>10.469200000000001</v>
      </c>
      <c r="E115" s="83">
        <v>250</v>
      </c>
      <c r="F115" s="83">
        <v>10</v>
      </c>
      <c r="G115" s="83">
        <v>100</v>
      </c>
      <c r="H115" s="83">
        <v>1</v>
      </c>
      <c r="I115" s="83">
        <v>10</v>
      </c>
      <c r="J115" s="83">
        <v>6.0900000000000003E-2</v>
      </c>
      <c r="K115" s="83">
        <v>9.1000000000000004E-3</v>
      </c>
      <c r="L115" s="83">
        <v>2</v>
      </c>
      <c r="M115" s="83">
        <f t="shared" si="103"/>
        <v>24.7392350895961</v>
      </c>
      <c r="N115" s="329"/>
      <c r="O115" s="329"/>
    </row>
    <row r="116" spans="2:15" ht="24.95" customHeight="1">
      <c r="B116" s="330" t="s">
        <v>1423</v>
      </c>
      <c r="D116" s="83">
        <v>10.171799999999999</v>
      </c>
      <c r="E116" s="83">
        <v>250</v>
      </c>
      <c r="F116" s="83">
        <v>10</v>
      </c>
      <c r="G116" s="83">
        <v>100</v>
      </c>
      <c r="H116" s="83">
        <v>1</v>
      </c>
      <c r="I116" s="83">
        <v>10</v>
      </c>
      <c r="J116" s="83">
        <v>6.13E-2</v>
      </c>
      <c r="K116" s="83">
        <v>9.1000000000000004E-3</v>
      </c>
      <c r="L116" s="83">
        <v>2</v>
      </c>
      <c r="M116" s="83">
        <f t="shared" si="103"/>
        <v>25.6591753671917</v>
      </c>
      <c r="N116" s="329">
        <f t="shared" ref="N116" si="114">AVERAGE(M116:M117)</f>
        <v>25.636386572691901</v>
      </c>
      <c r="O116" s="329">
        <f t="shared" ref="O116" si="115">(M116-M117)/N116*100</f>
        <v>0.17778476256926401</v>
      </c>
    </row>
    <row r="117" spans="2:15" ht="24.95" customHeight="1">
      <c r="B117" s="329"/>
      <c r="D117" s="83">
        <v>10.1899</v>
      </c>
      <c r="E117" s="83">
        <v>250</v>
      </c>
      <c r="F117" s="83">
        <v>10</v>
      </c>
      <c r="G117" s="83">
        <v>100</v>
      </c>
      <c r="H117" s="83">
        <v>1</v>
      </c>
      <c r="I117" s="83">
        <v>10</v>
      </c>
      <c r="J117" s="83">
        <v>6.13E-2</v>
      </c>
      <c r="K117" s="83">
        <v>9.1000000000000004E-3</v>
      </c>
      <c r="L117" s="83">
        <v>2</v>
      </c>
      <c r="M117" s="83">
        <f t="shared" si="103"/>
        <v>25.613597778192101</v>
      </c>
      <c r="N117" s="329"/>
      <c r="O117" s="329"/>
    </row>
    <row r="118" spans="2:15" ht="24.95" customHeight="1">
      <c r="B118" s="330" t="s">
        <v>1424</v>
      </c>
      <c r="D118" s="83">
        <v>10.1639</v>
      </c>
      <c r="E118" s="83">
        <v>250</v>
      </c>
      <c r="F118" s="83">
        <v>10</v>
      </c>
      <c r="G118" s="83">
        <v>100</v>
      </c>
      <c r="H118" s="83">
        <v>1</v>
      </c>
      <c r="I118" s="83">
        <v>10</v>
      </c>
      <c r="J118" s="83">
        <v>6.54E-2</v>
      </c>
      <c r="K118" s="83">
        <v>9.1000000000000004E-3</v>
      </c>
      <c r="L118" s="83">
        <v>2</v>
      </c>
      <c r="M118" s="83">
        <f t="shared" si="103"/>
        <v>27.6960615511762</v>
      </c>
      <c r="N118" s="329">
        <f t="shared" ref="N118" si="116">AVERAGE(M118:M119)</f>
        <v>27.7129768426718</v>
      </c>
      <c r="O118" s="329">
        <f t="shared" ref="O118" si="117">(M118-M119)/N118*100</f>
        <v>-0.12207487915592199</v>
      </c>
    </row>
    <row r="119" spans="2:15" ht="24.95" customHeight="1">
      <c r="B119" s="329"/>
      <c r="D119" s="83">
        <v>10.1515</v>
      </c>
      <c r="E119" s="83">
        <v>250</v>
      </c>
      <c r="F119" s="83">
        <v>10</v>
      </c>
      <c r="G119" s="83">
        <v>100</v>
      </c>
      <c r="H119" s="83">
        <v>1</v>
      </c>
      <c r="I119" s="83">
        <v>10</v>
      </c>
      <c r="J119" s="83">
        <v>6.54E-2</v>
      </c>
      <c r="K119" s="83">
        <v>9.1000000000000004E-3</v>
      </c>
      <c r="L119" s="83">
        <v>2</v>
      </c>
      <c r="M119" s="83">
        <f t="shared" si="103"/>
        <v>27.7298921341674</v>
      </c>
      <c r="N119" s="329"/>
      <c r="O119" s="329"/>
    </row>
    <row r="120" spans="2:15" ht="24.95" customHeight="1">
      <c r="B120" s="330" t="s">
        <v>1425</v>
      </c>
      <c r="D120" s="83">
        <v>10.1404</v>
      </c>
      <c r="E120" s="83">
        <v>250</v>
      </c>
      <c r="F120" s="83">
        <v>10</v>
      </c>
      <c r="G120" s="83">
        <v>100</v>
      </c>
      <c r="H120" s="83">
        <v>1</v>
      </c>
      <c r="I120" s="83">
        <v>10</v>
      </c>
      <c r="J120" s="83">
        <v>7.1300000000000002E-2</v>
      </c>
      <c r="K120" s="83">
        <v>9.1000000000000004E-3</v>
      </c>
      <c r="L120" s="83">
        <v>2</v>
      </c>
      <c r="M120" s="83">
        <f t="shared" si="103"/>
        <v>30.6694016015147</v>
      </c>
      <c r="N120" s="329">
        <f t="shared" ref="N120" si="118">AVERAGE(M120:M121)</f>
        <v>30.6500693545138</v>
      </c>
      <c r="O120" s="329">
        <f t="shared" ref="O120" si="119">(M120-M121)/N120*100</f>
        <v>0.12614814522795201</v>
      </c>
    </row>
    <row r="121" spans="2:15" ht="24.95" customHeight="1">
      <c r="B121" s="329"/>
      <c r="D121" s="83">
        <v>10.1532</v>
      </c>
      <c r="E121" s="83">
        <v>250</v>
      </c>
      <c r="F121" s="83">
        <v>10</v>
      </c>
      <c r="G121" s="83">
        <v>100</v>
      </c>
      <c r="H121" s="83">
        <v>1</v>
      </c>
      <c r="I121" s="83">
        <v>10</v>
      </c>
      <c r="J121" s="83">
        <v>7.1300000000000002E-2</v>
      </c>
      <c r="K121" s="83">
        <v>9.1000000000000004E-3</v>
      </c>
      <c r="L121" s="83">
        <v>2</v>
      </c>
      <c r="M121" s="83">
        <f t="shared" si="103"/>
        <v>30.6307371075129</v>
      </c>
      <c r="N121" s="329"/>
      <c r="O121" s="329"/>
    </row>
    <row r="122" spans="2:15" ht="24.95" customHeight="1">
      <c r="B122" s="330" t="s">
        <v>1426</v>
      </c>
      <c r="D122" s="83">
        <v>10.4108</v>
      </c>
      <c r="E122" s="83">
        <v>250</v>
      </c>
      <c r="F122" s="83">
        <v>10</v>
      </c>
      <c r="G122" s="83">
        <v>100</v>
      </c>
      <c r="H122" s="83">
        <v>1</v>
      </c>
      <c r="I122" s="83">
        <v>10</v>
      </c>
      <c r="J122" s="83">
        <v>6.5199999999999994E-2</v>
      </c>
      <c r="K122" s="83">
        <v>9.1000000000000004E-3</v>
      </c>
      <c r="L122" s="83">
        <v>2</v>
      </c>
      <c r="M122" s="83">
        <f t="shared" si="103"/>
        <v>26.9431743958197</v>
      </c>
      <c r="N122" s="329">
        <f t="shared" ref="N122" si="120">AVERAGE(M122:M123)</f>
        <v>26.925857069938399</v>
      </c>
      <c r="O122" s="329">
        <f t="shared" ref="O122" si="121">(M122-M123)/N122*100</f>
        <v>0.12862970962312001</v>
      </c>
    </row>
    <row r="123" spans="2:15" ht="24.95" customHeight="1">
      <c r="B123" s="329"/>
      <c r="D123" s="83">
        <v>10.424200000000001</v>
      </c>
      <c r="E123" s="83">
        <v>250</v>
      </c>
      <c r="F123" s="83">
        <v>10</v>
      </c>
      <c r="G123" s="83">
        <v>100</v>
      </c>
      <c r="H123" s="83">
        <v>1</v>
      </c>
      <c r="I123" s="83">
        <v>10</v>
      </c>
      <c r="J123" s="83">
        <v>6.5199999999999994E-2</v>
      </c>
      <c r="K123" s="83">
        <v>9.1000000000000004E-3</v>
      </c>
      <c r="L123" s="83">
        <v>2</v>
      </c>
      <c r="M123" s="83">
        <f t="shared" si="103"/>
        <v>26.908539744057101</v>
      </c>
      <c r="N123" s="329"/>
      <c r="O123" s="329"/>
    </row>
    <row r="124" spans="2:15" ht="24.95" customHeight="1">
      <c r="B124" s="330" t="s">
        <v>1427</v>
      </c>
      <c r="D124" s="83">
        <v>10.348000000000001</v>
      </c>
      <c r="E124" s="83">
        <v>250</v>
      </c>
      <c r="F124" s="83">
        <v>10</v>
      </c>
      <c r="G124" s="83">
        <v>100</v>
      </c>
      <c r="H124" s="83">
        <v>1</v>
      </c>
      <c r="I124" s="83">
        <v>10</v>
      </c>
      <c r="J124" s="83">
        <v>6.6600000000000006E-2</v>
      </c>
      <c r="K124" s="83">
        <v>9.1000000000000004E-3</v>
      </c>
      <c r="L124" s="83">
        <v>2</v>
      </c>
      <c r="M124" s="83">
        <f t="shared" si="103"/>
        <v>27.783146501739498</v>
      </c>
      <c r="N124" s="329">
        <f t="shared" ref="N124" si="122">AVERAGE(M124:M125)</f>
        <v>27.779791211354699</v>
      </c>
      <c r="O124" s="329">
        <f t="shared" ref="O124" si="123">(M124-M125)/N124*100</f>
        <v>2.4156339831514499E-2</v>
      </c>
    </row>
    <row r="125" spans="2:15" ht="24.95" customHeight="1">
      <c r="B125" s="329"/>
      <c r="D125" s="83">
        <v>10.3505</v>
      </c>
      <c r="E125" s="83">
        <v>250</v>
      </c>
      <c r="F125" s="83">
        <v>10</v>
      </c>
      <c r="G125" s="83">
        <v>100</v>
      </c>
      <c r="H125" s="83">
        <v>1</v>
      </c>
      <c r="I125" s="83">
        <v>10</v>
      </c>
      <c r="J125" s="83">
        <v>6.6600000000000006E-2</v>
      </c>
      <c r="K125" s="83">
        <v>9.1000000000000004E-3</v>
      </c>
      <c r="L125" s="83">
        <v>2</v>
      </c>
      <c r="M125" s="83">
        <f t="shared" si="103"/>
        <v>27.776435920969998</v>
      </c>
      <c r="N125" s="329"/>
      <c r="O125" s="329"/>
    </row>
    <row r="126" spans="2:15" ht="24.95" customHeight="1">
      <c r="B126" s="330" t="s">
        <v>1428</v>
      </c>
      <c r="D126" s="83">
        <v>10.2187</v>
      </c>
      <c r="E126" s="83">
        <v>250</v>
      </c>
      <c r="F126" s="83">
        <v>10</v>
      </c>
      <c r="G126" s="83">
        <v>100</v>
      </c>
      <c r="H126" s="83">
        <v>1</v>
      </c>
      <c r="I126" s="83">
        <v>10</v>
      </c>
      <c r="J126" s="83">
        <v>7.7299999999999994E-2</v>
      </c>
      <c r="K126" s="83">
        <v>9.1000000000000004E-3</v>
      </c>
      <c r="L126" s="83">
        <v>2</v>
      </c>
      <c r="M126" s="83">
        <f t="shared" si="103"/>
        <v>33.370193860275798</v>
      </c>
      <c r="N126" s="329">
        <f t="shared" ref="N126" si="124">AVERAGE(M126:M127)</f>
        <v>33.361707616862198</v>
      </c>
      <c r="O126" s="329">
        <f t="shared" ref="O126" si="125">(M126-M127)/N126*100</f>
        <v>5.0874154950991901E-2</v>
      </c>
    </row>
    <row r="127" spans="2:15" ht="24.95" customHeight="1">
      <c r="B127" s="329"/>
      <c r="D127" s="83">
        <v>10.2239</v>
      </c>
      <c r="E127" s="83">
        <v>250</v>
      </c>
      <c r="F127" s="83">
        <v>10</v>
      </c>
      <c r="G127" s="83">
        <v>100</v>
      </c>
      <c r="H127" s="83">
        <v>1</v>
      </c>
      <c r="I127" s="83">
        <v>10</v>
      </c>
      <c r="J127" s="83">
        <v>7.7299999999999994E-2</v>
      </c>
      <c r="K127" s="83">
        <v>9.1000000000000004E-3</v>
      </c>
      <c r="L127" s="83">
        <v>2</v>
      </c>
      <c r="M127" s="83">
        <f t="shared" si="103"/>
        <v>33.353221373448498</v>
      </c>
      <c r="N127" s="329"/>
      <c r="O127" s="329"/>
    </row>
    <row r="128" spans="2:15" ht="24.95" customHeight="1">
      <c r="B128" s="330" t="s">
        <v>1429</v>
      </c>
      <c r="D128" s="83">
        <v>10.094099999999999</v>
      </c>
      <c r="E128" s="83">
        <v>250</v>
      </c>
      <c r="F128" s="83">
        <v>10</v>
      </c>
      <c r="G128" s="83">
        <v>100</v>
      </c>
      <c r="H128" s="83">
        <v>1</v>
      </c>
      <c r="I128" s="83">
        <v>10</v>
      </c>
      <c r="J128" s="83">
        <v>4.9799999999999997E-2</v>
      </c>
      <c r="K128" s="83">
        <v>9.1000000000000004E-3</v>
      </c>
      <c r="L128" s="83">
        <v>2</v>
      </c>
      <c r="M128" s="83">
        <f t="shared" si="103"/>
        <v>20.160291655521501</v>
      </c>
      <c r="N128" s="329">
        <f t="shared" ref="N128" si="126">AVERAGE(M128:M129)</f>
        <v>20.1789557523167</v>
      </c>
      <c r="O128" s="329">
        <f t="shared" ref="O128" si="127">(M128-M129)/N128*100</f>
        <v>-0.184985754706915</v>
      </c>
    </row>
    <row r="129" spans="1:15" ht="24.95" customHeight="1">
      <c r="B129" s="329"/>
      <c r="D129" s="83">
        <v>10.100199999999999</v>
      </c>
      <c r="E129" s="83">
        <v>250</v>
      </c>
      <c r="F129" s="83">
        <v>10</v>
      </c>
      <c r="G129" s="83">
        <v>100</v>
      </c>
      <c r="H129" s="83">
        <v>1</v>
      </c>
      <c r="I129" s="83">
        <v>10</v>
      </c>
      <c r="J129" s="83">
        <v>4.99E-2</v>
      </c>
      <c r="K129" s="83">
        <v>9.1000000000000004E-3</v>
      </c>
      <c r="L129" s="83">
        <v>2</v>
      </c>
      <c r="M129" s="83">
        <f t="shared" si="103"/>
        <v>20.197619849111899</v>
      </c>
      <c r="N129" s="329"/>
      <c r="O129" s="329"/>
    </row>
    <row r="130" spans="1:15" ht="24.95" customHeight="1">
      <c r="B130" s="330" t="s">
        <v>1430</v>
      </c>
      <c r="D130" s="83">
        <v>10.209199999999999</v>
      </c>
      <c r="E130" s="83">
        <v>250</v>
      </c>
      <c r="F130" s="83">
        <v>10</v>
      </c>
      <c r="G130" s="83">
        <v>100</v>
      </c>
      <c r="H130" s="83">
        <v>1</v>
      </c>
      <c r="I130" s="83">
        <v>10</v>
      </c>
      <c r="J130" s="83">
        <v>6.4000000000000001E-2</v>
      </c>
      <c r="K130" s="83">
        <v>9.1000000000000004E-3</v>
      </c>
      <c r="L130" s="83">
        <v>2</v>
      </c>
      <c r="M130" s="83">
        <f t="shared" si="103"/>
        <v>26.887513223367201</v>
      </c>
      <c r="N130" s="329">
        <f t="shared" ref="N130" si="128">AVERAGE(M130:M131)</f>
        <v>26.882247975800698</v>
      </c>
      <c r="O130" s="329">
        <f t="shared" ref="O130" si="129">(M130-M131)/N130*100</f>
        <v>3.9172673143181798E-2</v>
      </c>
    </row>
    <row r="131" spans="1:15" ht="24.95" customHeight="1">
      <c r="B131" s="329"/>
      <c r="D131" s="83">
        <v>10.213200000000001</v>
      </c>
      <c r="E131" s="83">
        <v>250</v>
      </c>
      <c r="F131" s="83">
        <v>10</v>
      </c>
      <c r="G131" s="83">
        <v>100</v>
      </c>
      <c r="H131" s="83">
        <v>1</v>
      </c>
      <c r="I131" s="83">
        <v>10</v>
      </c>
      <c r="J131" s="83">
        <v>6.4000000000000001E-2</v>
      </c>
      <c r="K131" s="83">
        <v>9.1000000000000004E-3</v>
      </c>
      <c r="L131" s="83">
        <v>2</v>
      </c>
      <c r="M131" s="83">
        <f t="shared" si="103"/>
        <v>26.876982728234101</v>
      </c>
      <c r="N131" s="329"/>
      <c r="O131" s="329"/>
    </row>
    <row r="132" spans="1:15" ht="24.95" customHeight="1">
      <c r="B132" s="330" t="s">
        <v>1431</v>
      </c>
      <c r="D132" s="83">
        <v>10.354100000000001</v>
      </c>
      <c r="E132" s="83">
        <v>250</v>
      </c>
      <c r="F132" s="83">
        <v>10</v>
      </c>
      <c r="G132" s="83">
        <v>100</v>
      </c>
      <c r="H132" s="83">
        <v>1</v>
      </c>
      <c r="I132" s="83">
        <v>10</v>
      </c>
      <c r="J132" s="83">
        <v>5.7500000000000002E-2</v>
      </c>
      <c r="K132" s="83">
        <v>9.1000000000000004E-3</v>
      </c>
      <c r="L132" s="83">
        <v>2</v>
      </c>
      <c r="M132" s="83">
        <f t="shared" si="103"/>
        <v>23.372383886576301</v>
      </c>
      <c r="N132" s="329">
        <f t="shared" ref="N132" si="130">AVERAGE(M132:M133)</f>
        <v>23.397947254714399</v>
      </c>
      <c r="O132" s="329">
        <f t="shared" ref="O132" si="131">(M132-M133)/N132*100</f>
        <v>-0.218509494527552</v>
      </c>
    </row>
    <row r="133" spans="1:15" ht="24.95" customHeight="1">
      <c r="B133" s="329"/>
      <c r="D133" s="83">
        <v>10.3315</v>
      </c>
      <c r="E133" s="83">
        <v>250</v>
      </c>
      <c r="F133" s="83">
        <v>10</v>
      </c>
      <c r="G133" s="83">
        <v>100</v>
      </c>
      <c r="H133" s="83">
        <v>1</v>
      </c>
      <c r="I133" s="83">
        <v>10</v>
      </c>
      <c r="J133" s="83">
        <v>5.7500000000000002E-2</v>
      </c>
      <c r="K133" s="83">
        <v>9.1000000000000004E-3</v>
      </c>
      <c r="L133" s="83">
        <v>2</v>
      </c>
      <c r="M133" s="83">
        <f t="shared" si="103"/>
        <v>23.423510622852401</v>
      </c>
      <c r="N133" s="329"/>
      <c r="O133" s="329"/>
    </row>
    <row r="134" spans="1:15" ht="24.95" customHeight="1">
      <c r="A134" s="83">
        <v>10.23</v>
      </c>
      <c r="B134" s="330" t="s">
        <v>1432</v>
      </c>
      <c r="D134" s="83">
        <v>10.2401</v>
      </c>
      <c r="E134" s="83">
        <v>250</v>
      </c>
      <c r="F134" s="83">
        <v>10</v>
      </c>
      <c r="G134" s="83">
        <v>100</v>
      </c>
      <c r="H134" s="83">
        <v>1</v>
      </c>
      <c r="I134" s="83">
        <v>10</v>
      </c>
      <c r="J134" s="83">
        <v>2.2100000000000002E-2</v>
      </c>
      <c r="K134" s="83">
        <v>9.1000000000000004E-3</v>
      </c>
      <c r="L134" s="83">
        <v>2</v>
      </c>
      <c r="M134" s="83">
        <f t="shared" ref="M134:M145" si="132">L134*(J134-K134)*E134*G134*I134/D134/F134/H134/1000*100</f>
        <v>6.3475942617747902</v>
      </c>
      <c r="N134" s="329">
        <f t="shared" ref="N134" si="133">AVERAGE(M134:M135)</f>
        <v>6.3386930788467701</v>
      </c>
      <c r="O134" s="329">
        <f t="shared" ref="O134" si="134">(M134-M135)/N134*100</f>
        <v>0.28085230874246903</v>
      </c>
    </row>
    <row r="135" spans="1:15" ht="24.95" customHeight="1">
      <c r="B135" s="329"/>
      <c r="D135" s="83">
        <v>10.2689</v>
      </c>
      <c r="E135" s="83">
        <v>250</v>
      </c>
      <c r="F135" s="83">
        <v>10</v>
      </c>
      <c r="G135" s="83">
        <v>100</v>
      </c>
      <c r="H135" s="83">
        <v>1</v>
      </c>
      <c r="I135" s="83">
        <v>10</v>
      </c>
      <c r="J135" s="83">
        <v>2.2100000000000002E-2</v>
      </c>
      <c r="K135" s="83">
        <v>9.1000000000000004E-3</v>
      </c>
      <c r="L135" s="83">
        <v>2</v>
      </c>
      <c r="M135" s="83">
        <f t="shared" si="132"/>
        <v>6.32979189591875</v>
      </c>
      <c r="N135" s="329"/>
      <c r="O135" s="329"/>
    </row>
    <row r="136" spans="1:15" ht="24.95" customHeight="1">
      <c r="B136" s="330" t="s">
        <v>1433</v>
      </c>
      <c r="D136" s="83">
        <v>10.4421</v>
      </c>
      <c r="E136" s="83">
        <v>250</v>
      </c>
      <c r="F136" s="83">
        <v>10</v>
      </c>
      <c r="G136" s="83">
        <v>100</v>
      </c>
      <c r="H136" s="83">
        <v>1</v>
      </c>
      <c r="I136" s="83">
        <v>10</v>
      </c>
      <c r="J136" s="83">
        <v>2.0899999999999998E-2</v>
      </c>
      <c r="K136" s="83">
        <v>9.1000000000000004E-3</v>
      </c>
      <c r="L136" s="83">
        <v>2</v>
      </c>
      <c r="M136" s="83">
        <f t="shared" si="132"/>
        <v>5.6502044607885402</v>
      </c>
      <c r="N136" s="329">
        <f t="shared" ref="N136" si="135">AVERAGE(M136:M137)</f>
        <v>5.6441571302939302</v>
      </c>
      <c r="O136" s="329">
        <f t="shared" ref="O136" si="136">(M136-M137)/N136*100</f>
        <v>0.21428639759698201</v>
      </c>
    </row>
    <row r="137" spans="1:15" ht="24.95" customHeight="1">
      <c r="B137" s="329"/>
      <c r="D137" s="83">
        <v>10.464499999999999</v>
      </c>
      <c r="E137" s="83">
        <v>250</v>
      </c>
      <c r="F137" s="83">
        <v>10</v>
      </c>
      <c r="G137" s="83">
        <v>100</v>
      </c>
      <c r="H137" s="83">
        <v>1</v>
      </c>
      <c r="I137" s="83">
        <v>10</v>
      </c>
      <c r="J137" s="83">
        <v>2.0899999999999998E-2</v>
      </c>
      <c r="K137" s="83">
        <v>9.1000000000000004E-3</v>
      </c>
      <c r="L137" s="83">
        <v>2</v>
      </c>
      <c r="M137" s="83">
        <f t="shared" si="132"/>
        <v>5.6381097997993201</v>
      </c>
      <c r="N137" s="329"/>
      <c r="O137" s="329"/>
    </row>
    <row r="138" spans="1:15" ht="24.95" customHeight="1">
      <c r="B138" s="330" t="s">
        <v>1434</v>
      </c>
      <c r="D138" s="83">
        <v>10.1538</v>
      </c>
      <c r="E138" s="83">
        <v>250</v>
      </c>
      <c r="F138" s="83">
        <v>10</v>
      </c>
      <c r="G138" s="83">
        <v>100</v>
      </c>
      <c r="H138" s="83">
        <v>1</v>
      </c>
      <c r="I138" s="83">
        <v>10</v>
      </c>
      <c r="J138" s="83">
        <v>2.3400000000000001E-2</v>
      </c>
      <c r="K138" s="83">
        <v>9.1000000000000004E-3</v>
      </c>
      <c r="L138" s="83">
        <v>2</v>
      </c>
      <c r="M138" s="83">
        <f t="shared" si="132"/>
        <v>7.0416986743879102</v>
      </c>
      <c r="N138" s="329">
        <f t="shared" ref="N138" si="137">AVERAGE(M138:M139)</f>
        <v>7.0489607366945899</v>
      </c>
      <c r="O138" s="329">
        <f t="shared" ref="O138" si="138">(M138-M139)/N138*100</f>
        <v>-0.20604632591796901</v>
      </c>
    </row>
    <row r="139" spans="1:15" ht="24.95" customHeight="1">
      <c r="B139" s="329"/>
      <c r="D139" s="83">
        <v>10.132899999999999</v>
      </c>
      <c r="E139" s="83">
        <v>250</v>
      </c>
      <c r="F139" s="83">
        <v>10</v>
      </c>
      <c r="G139" s="83">
        <v>100</v>
      </c>
      <c r="H139" s="83">
        <v>1</v>
      </c>
      <c r="I139" s="83">
        <v>10</v>
      </c>
      <c r="J139" s="83">
        <v>2.3400000000000001E-2</v>
      </c>
      <c r="K139" s="83">
        <v>9.1000000000000004E-3</v>
      </c>
      <c r="L139" s="83">
        <v>2</v>
      </c>
      <c r="M139" s="83">
        <f t="shared" si="132"/>
        <v>7.0562227990012696</v>
      </c>
      <c r="N139" s="329"/>
      <c r="O139" s="329"/>
    </row>
    <row r="140" spans="1:15" ht="24.95" customHeight="1">
      <c r="B140" s="330" t="s">
        <v>1435</v>
      </c>
      <c r="D140" s="83">
        <v>10.036199999999999</v>
      </c>
      <c r="E140" s="83">
        <v>250</v>
      </c>
      <c r="F140" s="83">
        <v>10</v>
      </c>
      <c r="G140" s="83">
        <v>100</v>
      </c>
      <c r="H140" s="83">
        <v>1</v>
      </c>
      <c r="I140" s="83">
        <v>10</v>
      </c>
      <c r="J140" s="83">
        <v>2.47E-2</v>
      </c>
      <c r="K140" s="83">
        <v>9.1000000000000004E-3</v>
      </c>
      <c r="L140" s="83">
        <v>2</v>
      </c>
      <c r="M140" s="83">
        <f t="shared" si="132"/>
        <v>7.7718658456387901</v>
      </c>
      <c r="N140" s="329">
        <f t="shared" ref="N140" si="139">AVERAGE(M140:M141)</f>
        <v>7.7649088731685101</v>
      </c>
      <c r="O140" s="329">
        <f t="shared" ref="O140" si="140">(M140-M141)/N140*100</f>
        <v>0.179190060924594</v>
      </c>
    </row>
    <row r="141" spans="1:15" ht="24.95" customHeight="1">
      <c r="B141" s="329"/>
      <c r="D141" s="83">
        <v>10.0542</v>
      </c>
      <c r="E141" s="83">
        <v>250</v>
      </c>
      <c r="F141" s="83">
        <v>10</v>
      </c>
      <c r="G141" s="83">
        <v>100</v>
      </c>
      <c r="H141" s="83">
        <v>1</v>
      </c>
      <c r="I141" s="83">
        <v>10</v>
      </c>
      <c r="J141" s="83">
        <v>2.47E-2</v>
      </c>
      <c r="K141" s="83">
        <v>9.1000000000000004E-3</v>
      </c>
      <c r="L141" s="83">
        <v>2</v>
      </c>
      <c r="M141" s="83">
        <f t="shared" si="132"/>
        <v>7.7579519006982203</v>
      </c>
      <c r="N141" s="329"/>
      <c r="O141" s="329"/>
    </row>
    <row r="142" spans="1:15" ht="24.95" customHeight="1">
      <c r="B142" s="330" t="s">
        <v>1436</v>
      </c>
      <c r="D142" s="83">
        <v>10.0497</v>
      </c>
      <c r="E142" s="83">
        <v>250</v>
      </c>
      <c r="F142" s="83">
        <v>10</v>
      </c>
      <c r="G142" s="83">
        <v>100</v>
      </c>
      <c r="H142" s="83">
        <v>1</v>
      </c>
      <c r="I142" s="83">
        <v>10</v>
      </c>
      <c r="J142" s="83">
        <v>1.9E-2</v>
      </c>
      <c r="K142" s="83">
        <v>9.1000000000000004E-3</v>
      </c>
      <c r="L142" s="83">
        <v>2</v>
      </c>
      <c r="M142" s="83">
        <f t="shared" si="132"/>
        <v>4.92552016478104</v>
      </c>
      <c r="N142" s="329">
        <f t="shared" ref="N142" si="141">AVERAGE(M142:M143)</f>
        <v>4.9216543251007696</v>
      </c>
      <c r="O142" s="329">
        <f t="shared" ref="O142" si="142">(M142-M143)/N142*100</f>
        <v>0.15709513203940201</v>
      </c>
    </row>
    <row r="143" spans="1:15" ht="24.95" customHeight="1">
      <c r="B143" s="329"/>
      <c r="D143" s="83">
        <v>10.0655</v>
      </c>
      <c r="E143" s="83">
        <v>250</v>
      </c>
      <c r="F143" s="83">
        <v>10</v>
      </c>
      <c r="G143" s="83">
        <v>100</v>
      </c>
      <c r="H143" s="83">
        <v>1</v>
      </c>
      <c r="I143" s="83">
        <v>10</v>
      </c>
      <c r="J143" s="83">
        <v>1.9E-2</v>
      </c>
      <c r="K143" s="83">
        <v>9.1000000000000004E-3</v>
      </c>
      <c r="L143" s="83">
        <v>2</v>
      </c>
      <c r="M143" s="83">
        <f t="shared" si="132"/>
        <v>4.9177884854205001</v>
      </c>
      <c r="N143" s="329"/>
      <c r="O143" s="329"/>
    </row>
    <row r="144" spans="1:15" ht="24.95" customHeight="1">
      <c r="B144" s="330" t="s">
        <v>1437</v>
      </c>
      <c r="D144" s="83">
        <v>10.403</v>
      </c>
      <c r="E144" s="83">
        <v>250</v>
      </c>
      <c r="F144" s="83">
        <v>10</v>
      </c>
      <c r="G144" s="83">
        <v>100</v>
      </c>
      <c r="H144" s="83">
        <v>1</v>
      </c>
      <c r="I144" s="83">
        <v>10</v>
      </c>
      <c r="J144" s="83">
        <v>2.1399999999999999E-2</v>
      </c>
      <c r="K144" s="83">
        <v>9.1000000000000004E-3</v>
      </c>
      <c r="L144" s="83">
        <v>2</v>
      </c>
      <c r="M144" s="83">
        <f t="shared" si="132"/>
        <v>5.9117562241661101</v>
      </c>
      <c r="N144" s="329">
        <f t="shared" ref="N144" si="143">AVERAGE(M144:M145)</f>
        <v>5.9035108993454504</v>
      </c>
      <c r="O144" s="329">
        <f t="shared" ref="O144" si="144">(M144-M145)/N144*100</f>
        <v>0.27933631228085898</v>
      </c>
    </row>
    <row r="145" spans="1:15" ht="24.95" customHeight="1">
      <c r="B145" s="329"/>
      <c r="D145" s="83">
        <v>10.4321</v>
      </c>
      <c r="E145" s="83">
        <v>250</v>
      </c>
      <c r="F145" s="83">
        <v>10</v>
      </c>
      <c r="G145" s="83">
        <v>100</v>
      </c>
      <c r="H145" s="83">
        <v>1</v>
      </c>
      <c r="I145" s="83">
        <v>10</v>
      </c>
      <c r="J145" s="83">
        <v>2.1399999999999999E-2</v>
      </c>
      <c r="K145" s="83">
        <v>9.1000000000000004E-3</v>
      </c>
      <c r="L145" s="83">
        <v>2</v>
      </c>
      <c r="M145" s="83">
        <f t="shared" si="132"/>
        <v>5.89526557452478</v>
      </c>
      <c r="N145" s="329"/>
      <c r="O145" s="329"/>
    </row>
    <row r="146" spans="1:15" ht="24.95" customHeight="1">
      <c r="A146" s="83">
        <v>11.5</v>
      </c>
      <c r="B146" s="329" t="s">
        <v>1438</v>
      </c>
      <c r="D146" s="83">
        <v>10.2386</v>
      </c>
      <c r="E146" s="83">
        <v>250</v>
      </c>
      <c r="F146" s="83">
        <v>10</v>
      </c>
      <c r="G146" s="83">
        <v>100</v>
      </c>
      <c r="H146" s="83">
        <v>1</v>
      </c>
      <c r="I146" s="83">
        <v>10</v>
      </c>
      <c r="J146" s="83">
        <v>1.8499999999999999E-2</v>
      </c>
      <c r="K146" s="83">
        <v>9.1000000000000004E-3</v>
      </c>
      <c r="L146" s="83">
        <v>2</v>
      </c>
      <c r="M146" s="83">
        <f t="shared" ref="M146:M161" si="145">L146*(J146-K146)*E146*G146*I146/D146/F146/H146/1000*100</f>
        <v>4.5904713535053601</v>
      </c>
      <c r="N146" s="329">
        <f t="shared" ref="N146" si="146">AVERAGE(M146:M147)</f>
        <v>4.58735954897897</v>
      </c>
      <c r="O146" s="329">
        <f t="shared" ref="O146" si="147">(M146-M147)/N146*100</f>
        <v>0.13566865614828599</v>
      </c>
    </row>
    <row r="147" spans="1:15" ht="24.95" customHeight="1">
      <c r="B147" s="329"/>
      <c r="D147" s="83">
        <v>10.2525</v>
      </c>
      <c r="E147" s="83">
        <v>250</v>
      </c>
      <c r="F147" s="83">
        <v>10</v>
      </c>
      <c r="G147" s="83">
        <v>100</v>
      </c>
      <c r="H147" s="83">
        <v>1</v>
      </c>
      <c r="I147" s="83">
        <v>10</v>
      </c>
      <c r="J147" s="83">
        <v>1.8499999999999999E-2</v>
      </c>
      <c r="K147" s="83">
        <v>9.1000000000000004E-3</v>
      </c>
      <c r="L147" s="83">
        <v>2</v>
      </c>
      <c r="M147" s="83">
        <f t="shared" si="145"/>
        <v>4.5842477444525702</v>
      </c>
      <c r="N147" s="329"/>
      <c r="O147" s="329"/>
    </row>
    <row r="148" spans="1:15" ht="24.95" customHeight="1">
      <c r="B148" s="329" t="s">
        <v>1439</v>
      </c>
      <c r="D148" s="83">
        <v>10.2994</v>
      </c>
      <c r="E148" s="83">
        <v>250</v>
      </c>
      <c r="F148" s="83">
        <v>10</v>
      </c>
      <c r="G148" s="83">
        <v>100</v>
      </c>
      <c r="H148" s="83">
        <v>1</v>
      </c>
      <c r="I148" s="83">
        <v>10</v>
      </c>
      <c r="J148" s="83">
        <v>2.35E-2</v>
      </c>
      <c r="K148" s="83">
        <v>9.1000000000000004E-3</v>
      </c>
      <c r="L148" s="83">
        <v>2</v>
      </c>
      <c r="M148" s="83">
        <f t="shared" si="145"/>
        <v>6.99069848729052</v>
      </c>
      <c r="N148" s="329">
        <f t="shared" ref="N148" si="148">AVERAGE(M148:M149)</f>
        <v>6.9795011913829796</v>
      </c>
      <c r="O148" s="329">
        <f t="shared" ref="O148" si="149">(M148-M149)/N148*100</f>
        <v>0.320862353927651</v>
      </c>
    </row>
    <row r="149" spans="1:15" ht="24.95" customHeight="1">
      <c r="B149" s="329"/>
      <c r="D149" s="83">
        <v>10.3325</v>
      </c>
      <c r="E149" s="83">
        <v>250</v>
      </c>
      <c r="F149" s="83">
        <v>10</v>
      </c>
      <c r="G149" s="83">
        <v>100</v>
      </c>
      <c r="H149" s="83">
        <v>1</v>
      </c>
      <c r="I149" s="83">
        <v>10</v>
      </c>
      <c r="J149" s="83">
        <v>2.35E-2</v>
      </c>
      <c r="K149" s="83">
        <v>9.1000000000000004E-3</v>
      </c>
      <c r="L149" s="83">
        <v>2</v>
      </c>
      <c r="M149" s="83">
        <f t="shared" si="145"/>
        <v>6.9683038954754402</v>
      </c>
      <c r="N149" s="329"/>
      <c r="O149" s="329"/>
    </row>
    <row r="150" spans="1:15" ht="24.95" customHeight="1">
      <c r="B150" s="329" t="s">
        <v>1440</v>
      </c>
      <c r="D150" s="83">
        <v>10.2186</v>
      </c>
      <c r="E150" s="83">
        <v>250</v>
      </c>
      <c r="F150" s="83">
        <v>10</v>
      </c>
      <c r="G150" s="83">
        <v>100</v>
      </c>
      <c r="H150" s="83">
        <v>1</v>
      </c>
      <c r="I150" s="83">
        <v>10</v>
      </c>
      <c r="J150" s="83">
        <v>5.16E-2</v>
      </c>
      <c r="K150" s="83">
        <v>9.1000000000000004E-3</v>
      </c>
      <c r="L150" s="83">
        <v>2</v>
      </c>
      <c r="M150" s="83">
        <f t="shared" si="145"/>
        <v>20.7954122873975</v>
      </c>
      <c r="N150" s="329">
        <f t="shared" ref="N150" si="150">AVERAGE(M150:M151)</f>
        <v>20.7785487261593</v>
      </c>
      <c r="O150" s="329">
        <f t="shared" ref="O150" si="151">(M150-M151)/N150*100</f>
        <v>0.16231702666480499</v>
      </c>
    </row>
    <row r="151" spans="1:15" ht="24.95" customHeight="1">
      <c r="B151" s="329"/>
      <c r="D151" s="83">
        <v>10.235200000000001</v>
      </c>
      <c r="E151" s="83">
        <v>250</v>
      </c>
      <c r="F151" s="83">
        <v>10</v>
      </c>
      <c r="G151" s="83">
        <v>100</v>
      </c>
      <c r="H151" s="83">
        <v>1</v>
      </c>
      <c r="I151" s="83">
        <v>10</v>
      </c>
      <c r="J151" s="83">
        <v>5.16E-2</v>
      </c>
      <c r="K151" s="83">
        <v>9.1000000000000004E-3</v>
      </c>
      <c r="L151" s="83">
        <v>2</v>
      </c>
      <c r="M151" s="83">
        <f t="shared" si="145"/>
        <v>20.761685164921101</v>
      </c>
      <c r="N151" s="329"/>
      <c r="O151" s="329"/>
    </row>
    <row r="152" spans="1:15" ht="24.95" customHeight="1">
      <c r="B152" s="329" t="s">
        <v>1441</v>
      </c>
      <c r="D152" s="83">
        <v>10.1792</v>
      </c>
      <c r="E152" s="83">
        <v>250</v>
      </c>
      <c r="F152" s="83">
        <v>10</v>
      </c>
      <c r="G152" s="83">
        <v>100</v>
      </c>
      <c r="H152" s="83">
        <v>1</v>
      </c>
      <c r="I152" s="83">
        <v>10</v>
      </c>
      <c r="J152" s="83">
        <v>4.48E-2</v>
      </c>
      <c r="K152" s="83">
        <v>9.1000000000000004E-3</v>
      </c>
      <c r="L152" s="83">
        <v>2</v>
      </c>
      <c r="M152" s="83">
        <f t="shared" si="145"/>
        <v>17.535759195221601</v>
      </c>
      <c r="N152" s="329">
        <f t="shared" ref="N152" si="152">AVERAGE(M152:M153)</f>
        <v>17.518051169602401</v>
      </c>
      <c r="O152" s="329">
        <f t="shared" ref="O152" si="153">(M152-M153)/N152*100</f>
        <v>0.202168899357106</v>
      </c>
    </row>
    <row r="153" spans="1:15" ht="24.95" customHeight="1">
      <c r="B153" s="329"/>
      <c r="D153" s="83">
        <v>10.1998</v>
      </c>
      <c r="E153" s="83">
        <v>250</v>
      </c>
      <c r="F153" s="83">
        <v>10</v>
      </c>
      <c r="G153" s="83">
        <v>100</v>
      </c>
      <c r="H153" s="83">
        <v>1</v>
      </c>
      <c r="I153" s="83">
        <v>10</v>
      </c>
      <c r="J153" s="83">
        <v>4.48E-2</v>
      </c>
      <c r="K153" s="83">
        <v>9.1000000000000004E-3</v>
      </c>
      <c r="L153" s="83">
        <v>2</v>
      </c>
      <c r="M153" s="83">
        <f t="shared" si="145"/>
        <v>17.500343143983201</v>
      </c>
      <c r="N153" s="329"/>
      <c r="O153" s="329"/>
    </row>
    <row r="154" spans="1:15" ht="24.95" customHeight="1">
      <c r="B154" s="329" t="s">
        <v>1442</v>
      </c>
      <c r="D154" s="83">
        <v>10.053000000000001</v>
      </c>
      <c r="E154" s="83">
        <v>250</v>
      </c>
      <c r="F154" s="83">
        <v>10</v>
      </c>
      <c r="G154" s="83">
        <v>100</v>
      </c>
      <c r="H154" s="83">
        <v>1</v>
      </c>
      <c r="I154" s="83">
        <v>10</v>
      </c>
      <c r="J154" s="83">
        <v>5.1900000000000002E-2</v>
      </c>
      <c r="K154" s="83">
        <v>9.1000000000000004E-3</v>
      </c>
      <c r="L154" s="83">
        <v>2</v>
      </c>
      <c r="M154" s="83">
        <f t="shared" si="145"/>
        <v>21.287177956828799</v>
      </c>
      <c r="N154" s="329">
        <f t="shared" ref="N154" si="154">AVERAGE(M154:M155)</f>
        <v>21.239431843055002</v>
      </c>
      <c r="O154" s="329">
        <f t="shared" ref="O154" si="155">(M154-M155)/N154*100</f>
        <v>0.44959878518983698</v>
      </c>
    </row>
    <row r="155" spans="1:15" ht="24.95" customHeight="1">
      <c r="B155" s="329"/>
      <c r="D155" s="83">
        <v>10.0983</v>
      </c>
      <c r="E155" s="83">
        <v>250</v>
      </c>
      <c r="F155" s="83">
        <v>10</v>
      </c>
      <c r="G155" s="83">
        <v>100</v>
      </c>
      <c r="H155" s="83">
        <v>1</v>
      </c>
      <c r="I155" s="83">
        <v>10</v>
      </c>
      <c r="J155" s="83">
        <v>5.1900000000000002E-2</v>
      </c>
      <c r="K155" s="83">
        <v>9.1000000000000004E-3</v>
      </c>
      <c r="L155" s="83">
        <v>2</v>
      </c>
      <c r="M155" s="83">
        <f t="shared" si="145"/>
        <v>21.1916857292812</v>
      </c>
      <c r="N155" s="329"/>
      <c r="O155" s="329"/>
    </row>
    <row r="156" spans="1:15" ht="24.95" customHeight="1">
      <c r="B156" s="329" t="s">
        <v>1443</v>
      </c>
      <c r="D156" s="83">
        <v>10.0503</v>
      </c>
      <c r="E156" s="83">
        <v>250</v>
      </c>
      <c r="F156" s="83">
        <v>10</v>
      </c>
      <c r="G156" s="83">
        <v>100</v>
      </c>
      <c r="H156" s="83">
        <v>1</v>
      </c>
      <c r="I156" s="83">
        <v>10</v>
      </c>
      <c r="J156" s="83">
        <v>5.9499999999999997E-2</v>
      </c>
      <c r="K156" s="83">
        <v>9.1000000000000004E-3</v>
      </c>
      <c r="L156" s="83">
        <v>2</v>
      </c>
      <c r="M156" s="83">
        <f t="shared" si="145"/>
        <v>25.073878391689799</v>
      </c>
      <c r="N156" s="329">
        <f t="shared" ref="N156" si="156">AVERAGE(M156:M157)</f>
        <v>25.120706136491499</v>
      </c>
      <c r="O156" s="329">
        <f t="shared" ref="O156" si="157">(M156-M157)/N156*100</f>
        <v>-0.37282188285006801</v>
      </c>
    </row>
    <row r="157" spans="1:15" ht="24.95" customHeight="1">
      <c r="B157" s="329"/>
      <c r="D157" s="83">
        <v>10.0129</v>
      </c>
      <c r="E157" s="83">
        <v>250</v>
      </c>
      <c r="F157" s="83">
        <v>10</v>
      </c>
      <c r="G157" s="83">
        <v>100</v>
      </c>
      <c r="H157" s="83">
        <v>1</v>
      </c>
      <c r="I157" s="83">
        <v>10</v>
      </c>
      <c r="J157" s="83">
        <v>5.9499999999999997E-2</v>
      </c>
      <c r="K157" s="83">
        <v>9.1000000000000004E-3</v>
      </c>
      <c r="L157" s="83">
        <v>2</v>
      </c>
      <c r="M157" s="83">
        <f t="shared" si="145"/>
        <v>25.1675338812931</v>
      </c>
      <c r="N157" s="329"/>
      <c r="O157" s="329"/>
    </row>
    <row r="158" spans="1:15" ht="24.95" customHeight="1">
      <c r="B158" s="329" t="s">
        <v>1444</v>
      </c>
      <c r="D158" s="83">
        <v>10.3249</v>
      </c>
      <c r="E158" s="83">
        <v>250</v>
      </c>
      <c r="F158" s="83">
        <v>10</v>
      </c>
      <c r="G158" s="83">
        <v>100</v>
      </c>
      <c r="H158" s="83">
        <v>1</v>
      </c>
      <c r="I158" s="83">
        <v>10</v>
      </c>
      <c r="J158" s="83">
        <v>5.6500000000000002E-2</v>
      </c>
      <c r="K158" s="83">
        <v>9.1000000000000004E-3</v>
      </c>
      <c r="L158" s="83">
        <v>2</v>
      </c>
      <c r="M158" s="83">
        <f t="shared" si="145"/>
        <v>22.954217474261299</v>
      </c>
      <c r="N158" s="329">
        <f t="shared" ref="N158" si="158">AVERAGE(M158:M159)</f>
        <v>22.9614473942868</v>
      </c>
      <c r="O158" s="329">
        <f t="shared" ref="O158" si="159">(M158-M159)/N158*100</f>
        <v>-6.29744275380381E-2</v>
      </c>
    </row>
    <row r="159" spans="1:15" ht="24.95" customHeight="1">
      <c r="B159" s="329"/>
      <c r="D159" s="83">
        <v>10.3184</v>
      </c>
      <c r="E159" s="83">
        <v>250</v>
      </c>
      <c r="F159" s="83">
        <v>10</v>
      </c>
      <c r="G159" s="83">
        <v>100</v>
      </c>
      <c r="H159" s="83">
        <v>1</v>
      </c>
      <c r="I159" s="83">
        <v>10</v>
      </c>
      <c r="J159" s="83">
        <v>5.6500000000000002E-2</v>
      </c>
      <c r="K159" s="83">
        <v>9.1000000000000004E-3</v>
      </c>
      <c r="L159" s="83">
        <v>2</v>
      </c>
      <c r="M159" s="83">
        <f t="shared" si="145"/>
        <v>22.968677314312298</v>
      </c>
      <c r="N159" s="329"/>
      <c r="O159" s="329"/>
    </row>
    <row r="160" spans="1:15" ht="24.95" customHeight="1">
      <c r="B160" s="329" t="s">
        <v>1445</v>
      </c>
      <c r="D160" s="83">
        <v>10.3063</v>
      </c>
      <c r="E160" s="83">
        <v>250</v>
      </c>
      <c r="F160" s="83">
        <v>10</v>
      </c>
      <c r="G160" s="83">
        <v>100</v>
      </c>
      <c r="H160" s="83">
        <v>1</v>
      </c>
      <c r="I160" s="83">
        <v>10</v>
      </c>
      <c r="J160" s="83">
        <v>3.32E-2</v>
      </c>
      <c r="K160" s="83">
        <v>9.1000000000000004E-3</v>
      </c>
      <c r="L160" s="83">
        <v>1</v>
      </c>
      <c r="M160" s="83">
        <f t="shared" si="145"/>
        <v>5.8459388917458304</v>
      </c>
      <c r="N160" s="329">
        <f t="shared" ref="N160" si="160">AVERAGE(M160:M161)</f>
        <v>5.8410689276378198</v>
      </c>
      <c r="O160" s="329">
        <f t="shared" ref="O160" si="161">(M160-M161)/N160*100</f>
        <v>0.16674907173127901</v>
      </c>
    </row>
    <row r="161" spans="1:15" ht="24.95" customHeight="1">
      <c r="B161" s="329"/>
      <c r="D161" s="83">
        <v>10.323499999999999</v>
      </c>
      <c r="E161" s="83">
        <v>250</v>
      </c>
      <c r="F161" s="83">
        <v>10</v>
      </c>
      <c r="G161" s="83">
        <v>100</v>
      </c>
      <c r="H161" s="83">
        <v>1</v>
      </c>
      <c r="I161" s="83">
        <v>10</v>
      </c>
      <c r="J161" s="83">
        <v>3.32E-2</v>
      </c>
      <c r="K161" s="83">
        <v>9.1000000000000004E-3</v>
      </c>
      <c r="L161" s="83">
        <v>1</v>
      </c>
      <c r="M161" s="83">
        <f t="shared" si="145"/>
        <v>5.8361989635298102</v>
      </c>
      <c r="N161" s="329"/>
      <c r="O161" s="329"/>
    </row>
    <row r="162" spans="1:15" ht="24.95" customHeight="1">
      <c r="A162" s="83">
        <v>11.7</v>
      </c>
      <c r="B162" s="329" t="s">
        <v>1446</v>
      </c>
      <c r="D162" s="83">
        <v>10.345499999999999</v>
      </c>
      <c r="E162" s="83">
        <v>250</v>
      </c>
      <c r="F162" s="83">
        <v>10</v>
      </c>
      <c r="G162" s="83">
        <v>100</v>
      </c>
      <c r="H162" s="83">
        <v>1</v>
      </c>
      <c r="I162" s="83">
        <v>10</v>
      </c>
      <c r="J162" s="83">
        <v>4.9500000000000002E-2</v>
      </c>
      <c r="K162" s="83">
        <v>9.1000000000000004E-3</v>
      </c>
      <c r="L162" s="83">
        <v>2</v>
      </c>
      <c r="M162" s="83">
        <f t="shared" ref="M162:M170" si="162">L162*(J162-K162)*E162*G162*I162/D162/F162/H162/1000*100</f>
        <v>19.5253975158281</v>
      </c>
      <c r="N162" s="329">
        <f t="shared" ref="N162" si="163">AVERAGE(M162:M163)</f>
        <v>19.485923787998299</v>
      </c>
      <c r="O162" s="329">
        <f t="shared" ref="O162" si="164">(M162-M163)/N162*100</f>
        <v>0.40515120821843398</v>
      </c>
    </row>
    <row r="163" spans="1:15" ht="24.95" customHeight="1">
      <c r="B163" s="329"/>
      <c r="D163" s="83">
        <v>10.387499999999999</v>
      </c>
      <c r="E163" s="83">
        <v>250</v>
      </c>
      <c r="F163" s="83">
        <v>10</v>
      </c>
      <c r="G163" s="83">
        <v>100</v>
      </c>
      <c r="H163" s="83">
        <v>1</v>
      </c>
      <c r="I163" s="83">
        <v>10</v>
      </c>
      <c r="J163" s="83">
        <v>4.9500000000000002E-2</v>
      </c>
      <c r="K163" s="83">
        <v>9.1000000000000004E-3</v>
      </c>
      <c r="L163" s="83">
        <v>2</v>
      </c>
      <c r="M163" s="83">
        <f t="shared" si="162"/>
        <v>19.446450060168502</v>
      </c>
      <c r="N163" s="329"/>
      <c r="O163" s="329"/>
    </row>
    <row r="164" spans="1:15" ht="24.95" customHeight="1">
      <c r="B164" s="329" t="s">
        <v>1447</v>
      </c>
      <c r="D164" s="83">
        <v>10.260300000000001</v>
      </c>
      <c r="E164" s="83">
        <v>250</v>
      </c>
      <c r="F164" s="83">
        <v>10</v>
      </c>
      <c r="G164" s="83">
        <v>100</v>
      </c>
      <c r="H164" s="83">
        <v>1</v>
      </c>
      <c r="I164" s="83">
        <v>10</v>
      </c>
      <c r="J164" s="83">
        <v>4.3700000000000003E-2</v>
      </c>
      <c r="K164" s="83">
        <v>9.1000000000000004E-3</v>
      </c>
      <c r="L164" s="83">
        <v>2</v>
      </c>
      <c r="M164" s="83">
        <f t="shared" si="162"/>
        <v>16.861105425767299</v>
      </c>
      <c r="N164" s="329">
        <f t="shared" ref="N164" si="165">AVERAGE(M164:M165)</f>
        <v>16.802519689587299</v>
      </c>
      <c r="O164" s="329">
        <f t="shared" ref="O164" si="166">(M164-M165)/N164*100</f>
        <v>0.69734465142517499</v>
      </c>
    </row>
    <row r="165" spans="1:15" ht="24.95" customHeight="1">
      <c r="B165" s="329"/>
      <c r="D165" s="83">
        <v>10.332100000000001</v>
      </c>
      <c r="E165" s="83">
        <v>250</v>
      </c>
      <c r="F165" s="83">
        <v>10</v>
      </c>
      <c r="G165" s="83">
        <v>100</v>
      </c>
      <c r="H165" s="83">
        <v>1</v>
      </c>
      <c r="I165" s="83">
        <v>10</v>
      </c>
      <c r="J165" s="83">
        <v>4.3700000000000003E-2</v>
      </c>
      <c r="K165" s="83">
        <v>9.1000000000000004E-3</v>
      </c>
      <c r="L165" s="83">
        <v>2</v>
      </c>
      <c r="M165" s="83">
        <f t="shared" si="162"/>
        <v>16.7439339534073</v>
      </c>
      <c r="N165" s="329"/>
      <c r="O165" s="329"/>
    </row>
    <row r="166" spans="1:15" ht="24.95" customHeight="1">
      <c r="B166" s="329" t="s">
        <v>1448</v>
      </c>
      <c r="D166" s="83">
        <v>10.45</v>
      </c>
      <c r="E166" s="83">
        <v>250</v>
      </c>
      <c r="F166" s="83">
        <v>10</v>
      </c>
      <c r="G166" s="83">
        <v>100</v>
      </c>
      <c r="H166" s="83">
        <v>1</v>
      </c>
      <c r="I166" s="83">
        <v>10</v>
      </c>
      <c r="J166" s="83">
        <v>5.3400000000000003E-2</v>
      </c>
      <c r="K166" s="83">
        <v>9.1000000000000004E-3</v>
      </c>
      <c r="L166" s="83">
        <v>2</v>
      </c>
      <c r="M166" s="83">
        <f t="shared" si="162"/>
        <v>21.196172248803801</v>
      </c>
      <c r="N166" s="329">
        <f t="shared" ref="N166" si="167">AVERAGE(M166:M167)</f>
        <v>21.261684499105801</v>
      </c>
      <c r="O166" s="329">
        <f t="shared" ref="O166" si="168">(M166-M167)/N166*100</f>
        <v>-0.61624703635081102</v>
      </c>
    </row>
    <row r="167" spans="1:15" ht="24.95" customHeight="1">
      <c r="B167" s="329"/>
      <c r="D167" s="83">
        <v>10.3858</v>
      </c>
      <c r="E167" s="83">
        <v>250</v>
      </c>
      <c r="F167" s="83">
        <v>10</v>
      </c>
      <c r="G167" s="83">
        <v>100</v>
      </c>
      <c r="H167" s="83">
        <v>1</v>
      </c>
      <c r="I167" s="83">
        <v>10</v>
      </c>
      <c r="J167" s="83">
        <v>5.3400000000000003E-2</v>
      </c>
      <c r="K167" s="83">
        <v>9.1000000000000004E-3</v>
      </c>
      <c r="L167" s="83">
        <v>2</v>
      </c>
      <c r="M167" s="83">
        <f t="shared" si="162"/>
        <v>21.327196749407801</v>
      </c>
      <c r="N167" s="329"/>
      <c r="O167" s="329"/>
    </row>
    <row r="168" spans="1:15" ht="24.95" customHeight="1">
      <c r="B168" s="329" t="s">
        <v>1449</v>
      </c>
      <c r="D168" s="83">
        <v>10.7979</v>
      </c>
      <c r="E168" s="83">
        <v>250</v>
      </c>
      <c r="F168" s="83">
        <v>10</v>
      </c>
      <c r="G168" s="83">
        <v>100</v>
      </c>
      <c r="H168" s="83">
        <v>1</v>
      </c>
      <c r="I168" s="83">
        <v>10</v>
      </c>
      <c r="J168" s="83">
        <v>5.8900000000000001E-2</v>
      </c>
      <c r="K168" s="83">
        <v>9.1000000000000004E-3</v>
      </c>
      <c r="L168" s="83">
        <v>2</v>
      </c>
      <c r="M168" s="83">
        <f t="shared" si="162"/>
        <v>23.060039452115699</v>
      </c>
      <c r="N168" s="329">
        <f t="shared" ref="N168" si="169">AVERAGE(M168:M169)</f>
        <v>22.988410581433602</v>
      </c>
      <c r="O168" s="329">
        <f t="shared" ref="O168" si="170">(M168-M169)/N168*100</f>
        <v>0.62317375469098402</v>
      </c>
    </row>
    <row r="169" spans="1:15" ht="24.95" customHeight="1">
      <c r="B169" s="329"/>
      <c r="D169" s="83">
        <v>10.865399999999999</v>
      </c>
      <c r="E169" s="83">
        <v>250</v>
      </c>
      <c r="F169" s="83">
        <v>10</v>
      </c>
      <c r="G169" s="83">
        <v>100</v>
      </c>
      <c r="H169" s="83">
        <v>1</v>
      </c>
      <c r="I169" s="83">
        <v>10</v>
      </c>
      <c r="J169" s="83">
        <v>5.8900000000000001E-2</v>
      </c>
      <c r="K169" s="83">
        <v>9.1000000000000004E-3</v>
      </c>
      <c r="L169" s="83">
        <v>2</v>
      </c>
      <c r="M169" s="83">
        <f t="shared" si="162"/>
        <v>22.9167817107516</v>
      </c>
      <c r="N169" s="329"/>
      <c r="O169" s="329"/>
    </row>
    <row r="170" spans="1:15" ht="24.95" customHeight="1">
      <c r="A170" s="83">
        <v>12.1</v>
      </c>
      <c r="B170" s="329" t="s">
        <v>1450</v>
      </c>
      <c r="D170" s="83">
        <v>10.222200000000001</v>
      </c>
      <c r="E170" s="83">
        <v>250</v>
      </c>
      <c r="F170" s="83">
        <v>10</v>
      </c>
      <c r="G170" s="83">
        <v>100</v>
      </c>
      <c r="H170" s="83">
        <v>1</v>
      </c>
      <c r="I170" s="83">
        <v>10</v>
      </c>
      <c r="J170" s="83">
        <v>1.9900000000000001E-2</v>
      </c>
      <c r="K170" s="83">
        <v>9.1000000000000004E-3</v>
      </c>
      <c r="L170" s="83">
        <v>1</v>
      </c>
      <c r="M170" s="83">
        <f t="shared" si="162"/>
        <v>2.6413100898045401</v>
      </c>
      <c r="N170" s="329">
        <f t="shared" ref="N170" si="171">AVERAGE(M170:M171)</f>
        <v>2.6368935278155399</v>
      </c>
      <c r="O170" s="329">
        <f t="shared" ref="O170" si="172">(M170-M171)/N170*100</f>
        <v>0.33498220101847398</v>
      </c>
    </row>
    <row r="171" spans="1:15" ht="24.95" customHeight="1">
      <c r="B171" s="329"/>
      <c r="D171" s="83">
        <v>10.256500000000001</v>
      </c>
      <c r="E171" s="83">
        <v>250</v>
      </c>
      <c r="F171" s="83">
        <v>10</v>
      </c>
      <c r="G171" s="83">
        <v>100</v>
      </c>
      <c r="H171" s="83">
        <v>1</v>
      </c>
      <c r="I171" s="83">
        <v>10</v>
      </c>
      <c r="J171" s="83">
        <v>1.9900000000000001E-2</v>
      </c>
      <c r="K171" s="83">
        <v>9.1000000000000004E-3</v>
      </c>
      <c r="L171" s="83">
        <v>1</v>
      </c>
      <c r="M171" s="83">
        <f t="shared" ref="M171:M183" si="173">L171*(J171-K171)*E171*G171*I171/D171/F171/H171/1000*100</f>
        <v>2.6324769658265499</v>
      </c>
      <c r="N171" s="329"/>
      <c r="O171" s="329"/>
    </row>
    <row r="172" spans="1:15" ht="24.95" customHeight="1">
      <c r="B172" s="329" t="s">
        <v>1451</v>
      </c>
      <c r="D172" s="83">
        <v>10.5975</v>
      </c>
      <c r="E172" s="83">
        <v>250</v>
      </c>
      <c r="F172" s="83">
        <v>10</v>
      </c>
      <c r="G172" s="83">
        <v>100</v>
      </c>
      <c r="H172" s="83">
        <v>1</v>
      </c>
      <c r="I172" s="83">
        <v>10</v>
      </c>
      <c r="J172" s="83">
        <v>1.8100000000000002E-2</v>
      </c>
      <c r="K172" s="83">
        <v>9.1000000000000004E-3</v>
      </c>
      <c r="L172" s="83">
        <v>1</v>
      </c>
      <c r="M172" s="83">
        <f t="shared" si="173"/>
        <v>2.12314225053079</v>
      </c>
      <c r="N172" s="329">
        <f t="shared" ref="N172" si="174">AVERAGE(M172:M173)</f>
        <v>2.1280640278137199</v>
      </c>
      <c r="O172" s="329">
        <f t="shared" ref="O172" si="175">(M172-M173)/N172*100</f>
        <v>-0.46255913530867798</v>
      </c>
    </row>
    <row r="173" spans="1:15" ht="24.95" customHeight="1">
      <c r="B173" s="329"/>
      <c r="D173" s="83">
        <v>10.665800000000001</v>
      </c>
      <c r="E173" s="83">
        <v>250</v>
      </c>
      <c r="F173" s="83">
        <v>10</v>
      </c>
      <c r="G173" s="83">
        <v>100</v>
      </c>
      <c r="H173" s="83">
        <v>1</v>
      </c>
      <c r="I173" s="83">
        <v>10</v>
      </c>
      <c r="J173" s="83">
        <v>1.8200000000000001E-2</v>
      </c>
      <c r="K173" s="83">
        <v>9.1000000000000004E-3</v>
      </c>
      <c r="L173" s="83">
        <v>1</v>
      </c>
      <c r="M173" s="83">
        <f t="shared" si="173"/>
        <v>2.1329858050966601</v>
      </c>
      <c r="N173" s="329"/>
      <c r="O173" s="329"/>
    </row>
    <row r="174" spans="1:15" ht="24.95" customHeight="1">
      <c r="B174" s="329" t="s">
        <v>1452</v>
      </c>
      <c r="D174" s="83">
        <v>10.335599999999999</v>
      </c>
      <c r="E174" s="83">
        <v>250</v>
      </c>
      <c r="F174" s="83">
        <v>10</v>
      </c>
      <c r="G174" s="83">
        <v>100</v>
      </c>
      <c r="H174" s="83">
        <v>1</v>
      </c>
      <c r="I174" s="83">
        <v>10</v>
      </c>
      <c r="J174" s="83">
        <v>1.6799999999999999E-2</v>
      </c>
      <c r="K174" s="83">
        <v>9.1000000000000004E-3</v>
      </c>
      <c r="L174" s="83">
        <v>1</v>
      </c>
      <c r="M174" s="83">
        <f t="shared" si="173"/>
        <v>1.8624946785866301</v>
      </c>
      <c r="N174" s="329">
        <f t="shared" ref="N174" si="176">AVERAGE(M174:M175)</f>
        <v>1.8468692578734001</v>
      </c>
      <c r="O174" s="329">
        <f t="shared" ref="O174" si="177">(M174-M175)/N174*100</f>
        <v>1.69209819770644</v>
      </c>
    </row>
    <row r="175" spans="1:15" ht="24.95" customHeight="1">
      <c r="B175" s="329"/>
      <c r="D175" s="83">
        <v>10.6485</v>
      </c>
      <c r="E175" s="83">
        <v>250</v>
      </c>
      <c r="F175" s="83">
        <v>10</v>
      </c>
      <c r="G175" s="83">
        <v>100</v>
      </c>
      <c r="H175" s="83">
        <v>1</v>
      </c>
      <c r="I175" s="83">
        <v>10</v>
      </c>
      <c r="J175" s="83">
        <v>1.6899999999999998E-2</v>
      </c>
      <c r="K175" s="83">
        <v>9.1000000000000004E-3</v>
      </c>
      <c r="L175" s="83">
        <v>1</v>
      </c>
      <c r="M175" s="83">
        <f t="shared" si="173"/>
        <v>1.83124383716016</v>
      </c>
      <c r="N175" s="329"/>
      <c r="O175" s="329"/>
    </row>
    <row r="176" spans="1:15" ht="24.95" customHeight="1">
      <c r="B176" s="329" t="s">
        <v>1453</v>
      </c>
      <c r="D176" s="83">
        <v>10.478</v>
      </c>
      <c r="E176" s="83">
        <v>250</v>
      </c>
      <c r="F176" s="83">
        <v>10</v>
      </c>
      <c r="G176" s="83">
        <v>100</v>
      </c>
      <c r="H176" s="83">
        <v>1</v>
      </c>
      <c r="I176" s="83">
        <v>10</v>
      </c>
      <c r="J176" s="83">
        <v>1.46E-2</v>
      </c>
      <c r="K176" s="83">
        <v>9.1000000000000004E-3</v>
      </c>
      <c r="L176" s="83">
        <v>1</v>
      </c>
      <c r="M176" s="83">
        <f t="shared" si="173"/>
        <v>1.3122733346058399</v>
      </c>
      <c r="N176" s="329">
        <f t="shared" ref="N176" si="178">AVERAGE(M176:M177)</f>
        <v>1.3211818903780901</v>
      </c>
      <c r="O176" s="329">
        <f t="shared" ref="O176" si="179">(M176-M177)/N176*100</f>
        <v>-1.34857370315614</v>
      </c>
    </row>
    <row r="177" spans="1:15" ht="24.95" customHeight="1">
      <c r="B177" s="329"/>
      <c r="D177" s="83">
        <v>10.525600000000001</v>
      </c>
      <c r="E177" s="83">
        <v>250</v>
      </c>
      <c r="F177" s="83">
        <v>10</v>
      </c>
      <c r="G177" s="83">
        <v>100</v>
      </c>
      <c r="H177" s="83">
        <v>1</v>
      </c>
      <c r="I177" s="83">
        <v>10</v>
      </c>
      <c r="J177" s="83">
        <v>1.47E-2</v>
      </c>
      <c r="K177" s="83">
        <v>9.1000000000000004E-3</v>
      </c>
      <c r="L177" s="83">
        <v>1</v>
      </c>
      <c r="M177" s="83">
        <f t="shared" si="173"/>
        <v>1.33009044615034</v>
      </c>
      <c r="N177" s="329"/>
      <c r="O177" s="329"/>
    </row>
    <row r="178" spans="1:15" ht="24.95" customHeight="1">
      <c r="B178" s="329" t="s">
        <v>1454</v>
      </c>
      <c r="D178" s="83">
        <v>10.0313</v>
      </c>
      <c r="E178" s="83">
        <v>250</v>
      </c>
      <c r="F178" s="83">
        <v>10</v>
      </c>
      <c r="G178" s="83">
        <v>100</v>
      </c>
      <c r="H178" s="83">
        <v>1</v>
      </c>
      <c r="I178" s="83">
        <v>10</v>
      </c>
      <c r="J178" s="83">
        <v>3.7100000000000001E-2</v>
      </c>
      <c r="K178" s="83">
        <v>9.1000000000000004E-3</v>
      </c>
      <c r="L178" s="83">
        <v>1</v>
      </c>
      <c r="M178" s="83">
        <f t="shared" si="173"/>
        <v>6.9781583643196798</v>
      </c>
      <c r="N178" s="329">
        <f t="shared" ref="N178" si="180">AVERAGE(M178:M179)</f>
        <v>6.9661997289618904</v>
      </c>
      <c r="O178" s="329">
        <f t="shared" ref="O178" si="181">(M178-M179)/N178*100</f>
        <v>0.343333117713431</v>
      </c>
    </row>
    <row r="179" spans="1:15" ht="24.95" customHeight="1">
      <c r="B179" s="329"/>
      <c r="D179" s="83">
        <v>10.065799999999999</v>
      </c>
      <c r="E179" s="83">
        <v>250</v>
      </c>
      <c r="F179" s="83">
        <v>10</v>
      </c>
      <c r="G179" s="83">
        <v>100</v>
      </c>
      <c r="H179" s="83">
        <v>1</v>
      </c>
      <c r="I179" s="83">
        <v>10</v>
      </c>
      <c r="J179" s="83">
        <v>3.7100000000000001E-2</v>
      </c>
      <c r="K179" s="83">
        <v>9.1000000000000004E-3</v>
      </c>
      <c r="L179" s="83">
        <v>1</v>
      </c>
      <c r="M179" s="83">
        <f t="shared" si="173"/>
        <v>6.9542410936040904</v>
      </c>
      <c r="N179" s="329"/>
      <c r="O179" s="329"/>
    </row>
    <row r="180" spans="1:15" ht="24.95" customHeight="1">
      <c r="B180" s="329" t="s">
        <v>1455</v>
      </c>
      <c r="D180" s="83">
        <v>10.2212</v>
      </c>
      <c r="E180" s="83">
        <v>250</v>
      </c>
      <c r="F180" s="83">
        <v>10</v>
      </c>
      <c r="G180" s="83">
        <v>100</v>
      </c>
      <c r="H180" s="83">
        <v>1</v>
      </c>
      <c r="I180" s="83">
        <v>10</v>
      </c>
      <c r="J180" s="83">
        <v>0.04</v>
      </c>
      <c r="K180" s="83">
        <v>9.1000000000000004E-3</v>
      </c>
      <c r="L180" s="83">
        <v>1</v>
      </c>
      <c r="M180" s="83">
        <f t="shared" si="173"/>
        <v>7.5578209994912502</v>
      </c>
      <c r="N180" s="329">
        <f t="shared" ref="N180" si="182">AVERAGE(M180:M181)</f>
        <v>7.51983059659793</v>
      </c>
      <c r="O180" s="329">
        <f t="shared" ref="O180" si="183">(M180-M181)/N180*100</f>
        <v>1.01040581713403</v>
      </c>
    </row>
    <row r="181" spans="1:15" ht="24.95" customHeight="1">
      <c r="B181" s="329"/>
      <c r="D181" s="83">
        <v>10.324999999999999</v>
      </c>
      <c r="E181" s="83">
        <v>250</v>
      </c>
      <c r="F181" s="83">
        <v>10</v>
      </c>
      <c r="G181" s="83">
        <v>100</v>
      </c>
      <c r="H181" s="83">
        <v>1</v>
      </c>
      <c r="I181" s="83">
        <v>10</v>
      </c>
      <c r="J181" s="83">
        <v>0.04</v>
      </c>
      <c r="K181" s="83">
        <v>9.1000000000000004E-3</v>
      </c>
      <c r="L181" s="83">
        <v>1</v>
      </c>
      <c r="M181" s="83">
        <f t="shared" si="173"/>
        <v>7.4818401937046</v>
      </c>
      <c r="N181" s="329"/>
      <c r="O181" s="329"/>
    </row>
    <row r="182" spans="1:15" ht="24.95" customHeight="1">
      <c r="B182" s="329" t="s">
        <v>1456</v>
      </c>
      <c r="D182" s="83">
        <v>10.384499999999999</v>
      </c>
      <c r="E182" s="83">
        <v>250</v>
      </c>
      <c r="F182" s="83">
        <v>10</v>
      </c>
      <c r="G182" s="83">
        <v>100</v>
      </c>
      <c r="H182" s="83">
        <v>1</v>
      </c>
      <c r="I182" s="83">
        <v>10</v>
      </c>
      <c r="J182" s="83">
        <v>4.0800000000000003E-2</v>
      </c>
      <c r="K182" s="83">
        <v>9.1000000000000004E-3</v>
      </c>
      <c r="L182" s="83">
        <v>1</v>
      </c>
      <c r="M182" s="83">
        <f t="shared" si="173"/>
        <v>7.6315662766623404</v>
      </c>
      <c r="N182" s="329">
        <f t="shared" ref="N182" si="184">AVERAGE(M182:M183)</f>
        <v>7.5722414025393503</v>
      </c>
      <c r="O182" s="329">
        <f t="shared" ref="O182" si="185">(M182-M183)/N182*100</f>
        <v>1.56690393159139</v>
      </c>
    </row>
    <row r="183" spans="1:15" ht="24.95" customHeight="1">
      <c r="B183" s="329"/>
      <c r="D183" s="83">
        <v>10.548500000000001</v>
      </c>
      <c r="E183" s="83">
        <v>250</v>
      </c>
      <c r="F183" s="83">
        <v>10</v>
      </c>
      <c r="G183" s="83">
        <v>100</v>
      </c>
      <c r="H183" s="83">
        <v>1</v>
      </c>
      <c r="I183" s="83">
        <v>10</v>
      </c>
      <c r="J183" s="83">
        <v>4.0800000000000003E-2</v>
      </c>
      <c r="K183" s="83">
        <v>9.1000000000000004E-3</v>
      </c>
      <c r="L183" s="83">
        <v>1</v>
      </c>
      <c r="M183" s="83">
        <f t="shared" si="173"/>
        <v>7.5129165284163602</v>
      </c>
      <c r="N183" s="329"/>
      <c r="O183" s="329"/>
    </row>
    <row r="184" spans="1:15" ht="24.95" customHeight="1">
      <c r="A184" s="83">
        <v>12.5</v>
      </c>
      <c r="B184" s="330" t="s">
        <v>1457</v>
      </c>
      <c r="D184" s="83">
        <v>2.9062999999999999</v>
      </c>
      <c r="E184" s="83">
        <v>250</v>
      </c>
      <c r="F184" s="83">
        <v>4</v>
      </c>
      <c r="G184" s="83">
        <v>100</v>
      </c>
      <c r="H184" s="83">
        <v>2</v>
      </c>
      <c r="I184" s="83">
        <v>10</v>
      </c>
      <c r="J184" s="83">
        <v>1.01E-2</v>
      </c>
      <c r="K184" s="83">
        <v>9.1000000000000004E-3</v>
      </c>
      <c r="L184" s="83">
        <v>2</v>
      </c>
      <c r="M184" s="83">
        <f t="shared" ref="M184:M185" si="186">L184*(J184-K184)*E184*G184*I184/D184/F184/H184/1000*100</f>
        <v>2.1505006365481898</v>
      </c>
      <c r="N184" s="329">
        <f t="shared" ref="N184" si="187">AVERAGE(M184:M185)</f>
        <v>2.1126980309093701</v>
      </c>
      <c r="O184" s="329">
        <f t="shared" ref="O184" si="188">(M184-M185)/N184*100</f>
        <v>3.5786094449611001</v>
      </c>
    </row>
    <row r="185" spans="1:15" ht="24.95" customHeight="1">
      <c r="B185" s="329"/>
      <c r="D185" s="83">
        <v>3.0122</v>
      </c>
      <c r="E185" s="83">
        <v>250</v>
      </c>
      <c r="F185" s="83">
        <v>4</v>
      </c>
      <c r="G185" s="83">
        <v>100</v>
      </c>
      <c r="H185" s="83">
        <v>2</v>
      </c>
      <c r="I185" s="83">
        <v>10</v>
      </c>
      <c r="J185" s="83">
        <v>1.01E-2</v>
      </c>
      <c r="K185" s="83">
        <v>9.1000000000000004E-3</v>
      </c>
      <c r="L185" s="83">
        <v>2</v>
      </c>
      <c r="M185" s="83">
        <f t="shared" si="186"/>
        <v>2.0748954252705598</v>
      </c>
      <c r="N185" s="329"/>
      <c r="O185" s="329"/>
    </row>
    <row r="186" spans="1:15" ht="24.95" customHeight="1">
      <c r="B186" s="330" t="s">
        <v>1458</v>
      </c>
      <c r="D186" s="83">
        <v>3.3506999999999998</v>
      </c>
      <c r="E186" s="83">
        <v>250</v>
      </c>
      <c r="F186" s="83">
        <v>4</v>
      </c>
      <c r="G186" s="83">
        <v>100</v>
      </c>
      <c r="H186" s="83">
        <v>2</v>
      </c>
      <c r="I186" s="83">
        <v>10</v>
      </c>
      <c r="J186" s="83">
        <v>9.1999999999999998E-3</v>
      </c>
      <c r="K186" s="83">
        <v>9.1000000000000004E-3</v>
      </c>
      <c r="L186" s="83">
        <v>2</v>
      </c>
      <c r="M186" s="83">
        <f t="shared" ref="M186:M233" si="189">L186*(J186-K186)*E186*G186*I186/D186/F186/H186/1000*100</f>
        <v>0.186528188139791</v>
      </c>
      <c r="N186" s="329">
        <f t="shared" ref="N186" si="190">AVERAGE(M186:M187)</f>
        <v>0.19046169290041301</v>
      </c>
      <c r="O186" s="329">
        <f t="shared" ref="O186" si="191">(M186-M187)/N186*100</f>
        <v>-4.1304943799688001</v>
      </c>
    </row>
    <row r="187" spans="1:15" ht="24.95" customHeight="1">
      <c r="B187" s="329"/>
      <c r="D187" s="83">
        <v>3.2151000000000001</v>
      </c>
      <c r="E187" s="83">
        <v>250</v>
      </c>
      <c r="F187" s="83">
        <v>4</v>
      </c>
      <c r="G187" s="83">
        <v>100</v>
      </c>
      <c r="H187" s="83">
        <v>2</v>
      </c>
      <c r="I187" s="83">
        <v>10</v>
      </c>
      <c r="J187" s="83">
        <v>9.1999999999999998E-3</v>
      </c>
      <c r="K187" s="83">
        <v>9.1000000000000004E-3</v>
      </c>
      <c r="L187" s="83">
        <v>2</v>
      </c>
      <c r="M187" s="83">
        <f t="shared" si="189"/>
        <v>0.194395197661036</v>
      </c>
      <c r="N187" s="329"/>
      <c r="O187" s="329"/>
    </row>
    <row r="188" spans="1:15" ht="24.95" customHeight="1">
      <c r="B188" s="330" t="s">
        <v>1459</v>
      </c>
      <c r="D188" s="83">
        <v>1.3232999999999999</v>
      </c>
      <c r="E188" s="83">
        <v>250</v>
      </c>
      <c r="F188" s="83">
        <v>4</v>
      </c>
      <c r="G188" s="83">
        <v>100</v>
      </c>
      <c r="H188" s="83">
        <v>2</v>
      </c>
      <c r="I188" s="83">
        <v>10</v>
      </c>
      <c r="J188" s="83">
        <v>1.04E-2</v>
      </c>
      <c r="K188" s="83">
        <v>9.1000000000000004E-3</v>
      </c>
      <c r="L188" s="83">
        <v>2</v>
      </c>
      <c r="M188" s="83">
        <f t="shared" si="189"/>
        <v>6.13995314743444</v>
      </c>
      <c r="N188" s="329">
        <f t="shared" ref="N188" si="192">AVERAGE(M188:M189)</f>
        <v>6.1588603936685598</v>
      </c>
      <c r="O188" s="329">
        <f t="shared" ref="O188" si="193">(M188-M189)/N188*100</f>
        <v>-0.613985218874321</v>
      </c>
    </row>
    <row r="189" spans="1:15" ht="24.95" customHeight="1">
      <c r="B189" s="329"/>
      <c r="D189" s="83">
        <v>1.3151999999999999</v>
      </c>
      <c r="E189" s="83">
        <v>250</v>
      </c>
      <c r="F189" s="83">
        <v>4</v>
      </c>
      <c r="G189" s="83">
        <v>100</v>
      </c>
      <c r="H189" s="83">
        <v>2</v>
      </c>
      <c r="I189" s="83">
        <v>10</v>
      </c>
      <c r="J189" s="83">
        <v>1.04E-2</v>
      </c>
      <c r="K189" s="83">
        <v>9.1000000000000004E-3</v>
      </c>
      <c r="L189" s="83">
        <v>2</v>
      </c>
      <c r="M189" s="83">
        <f t="shared" si="189"/>
        <v>6.1777676399026697</v>
      </c>
      <c r="N189" s="329"/>
      <c r="O189" s="329"/>
    </row>
    <row r="190" spans="1:15" ht="24.95" customHeight="1">
      <c r="B190" s="330" t="s">
        <v>1460</v>
      </c>
      <c r="D190" s="83">
        <v>3.1150000000000002</v>
      </c>
      <c r="E190" s="83">
        <v>250</v>
      </c>
      <c r="F190" s="83">
        <v>4</v>
      </c>
      <c r="G190" s="83">
        <v>100</v>
      </c>
      <c r="H190" s="83">
        <v>2</v>
      </c>
      <c r="I190" s="83">
        <v>10</v>
      </c>
      <c r="J190" s="83">
        <v>2.5499999999999998E-2</v>
      </c>
      <c r="K190" s="83">
        <v>9.1000000000000004E-3</v>
      </c>
      <c r="L190" s="83">
        <v>2</v>
      </c>
      <c r="M190" s="83">
        <f t="shared" si="189"/>
        <v>32.905296950240803</v>
      </c>
      <c r="N190" s="329">
        <f t="shared" ref="N190" si="194">AVERAGE(M190:M191)</f>
        <v>32.7183587709183</v>
      </c>
      <c r="O190" s="329">
        <f t="shared" ref="O190" si="195">(M190-M191)/N190*100</f>
        <v>1.14271122602068</v>
      </c>
    </row>
    <row r="191" spans="1:15" ht="24.95" customHeight="1">
      <c r="B191" s="329"/>
      <c r="D191" s="83">
        <v>3.1507999999999998</v>
      </c>
      <c r="E191" s="83">
        <v>250</v>
      </c>
      <c r="F191" s="83">
        <v>4</v>
      </c>
      <c r="G191" s="83">
        <v>100</v>
      </c>
      <c r="H191" s="83">
        <v>2</v>
      </c>
      <c r="I191" s="83">
        <v>10</v>
      </c>
      <c r="J191" s="83">
        <v>2.5499999999999998E-2</v>
      </c>
      <c r="K191" s="83">
        <v>9.1000000000000004E-3</v>
      </c>
      <c r="L191" s="83">
        <v>2</v>
      </c>
      <c r="M191" s="83">
        <f t="shared" si="189"/>
        <v>32.531420591595797</v>
      </c>
      <c r="N191" s="329"/>
      <c r="O191" s="329"/>
    </row>
    <row r="192" spans="1:15" ht="24.95" customHeight="1">
      <c r="B192" s="330" t="s">
        <v>1461</v>
      </c>
      <c r="D192" s="83">
        <v>2.3331</v>
      </c>
      <c r="E192" s="83">
        <v>250</v>
      </c>
      <c r="F192" s="83">
        <v>4</v>
      </c>
      <c r="G192" s="83">
        <v>100</v>
      </c>
      <c r="H192" s="83">
        <v>2</v>
      </c>
      <c r="I192" s="83">
        <v>10</v>
      </c>
      <c r="J192" s="83">
        <v>1.2699999999999999E-2</v>
      </c>
      <c r="K192" s="83">
        <v>9.1000000000000004E-3</v>
      </c>
      <c r="L192" s="83">
        <v>2</v>
      </c>
      <c r="M192" s="83">
        <f t="shared" si="189"/>
        <v>9.6438215250096402</v>
      </c>
      <c r="N192" s="329">
        <f t="shared" ref="N192" si="196">AVERAGE(M192:M193)</f>
        <v>9.8161396535640399</v>
      </c>
      <c r="O192" s="329">
        <f t="shared" ref="O192" si="197">(M192-M193)/N192*100</f>
        <v>-3.51091436421923</v>
      </c>
    </row>
    <row r="193" spans="2:15" ht="24.95" customHeight="1">
      <c r="B193" s="329"/>
      <c r="D193" s="83">
        <v>2.2526000000000002</v>
      </c>
      <c r="E193" s="83">
        <v>250</v>
      </c>
      <c r="F193" s="83">
        <v>4</v>
      </c>
      <c r="G193" s="83">
        <v>100</v>
      </c>
      <c r="H193" s="83">
        <v>2</v>
      </c>
      <c r="I193" s="83">
        <v>10</v>
      </c>
      <c r="J193" s="83">
        <v>1.2699999999999999E-2</v>
      </c>
      <c r="K193" s="83">
        <v>9.1000000000000004E-3</v>
      </c>
      <c r="L193" s="83">
        <v>2</v>
      </c>
      <c r="M193" s="83">
        <f t="shared" si="189"/>
        <v>9.9884577821184397</v>
      </c>
      <c r="N193" s="329"/>
      <c r="O193" s="329"/>
    </row>
    <row r="194" spans="2:15" ht="24.95" customHeight="1">
      <c r="B194" s="330" t="s">
        <v>1462</v>
      </c>
      <c r="D194" s="83">
        <v>3.2330000000000001</v>
      </c>
      <c r="E194" s="83">
        <v>250</v>
      </c>
      <c r="F194" s="83">
        <v>10</v>
      </c>
      <c r="G194" s="83">
        <v>100</v>
      </c>
      <c r="H194" s="83">
        <v>2</v>
      </c>
      <c r="I194" s="83">
        <v>10</v>
      </c>
      <c r="J194" s="83">
        <v>4.87E-2</v>
      </c>
      <c r="K194" s="83">
        <v>9.1000000000000004E-3</v>
      </c>
      <c r="L194" s="83">
        <v>2</v>
      </c>
      <c r="M194" s="83">
        <f t="shared" si="189"/>
        <v>30.621713578719501</v>
      </c>
      <c r="N194" s="329">
        <f t="shared" ref="N194" si="198">AVERAGE(M194:M195)</f>
        <v>31.252372360516901</v>
      </c>
      <c r="O194" s="329">
        <f t="shared" ref="O194" si="199">(M194-M195)/N194*100</f>
        <v>-4.0359098152439801</v>
      </c>
    </row>
    <row r="195" spans="2:15" ht="24.95" customHeight="1">
      <c r="B195" s="329"/>
      <c r="D195" s="83">
        <v>3.1051000000000002</v>
      </c>
      <c r="E195" s="83">
        <v>250</v>
      </c>
      <c r="F195" s="83">
        <v>10</v>
      </c>
      <c r="G195" s="83">
        <v>100</v>
      </c>
      <c r="H195" s="83">
        <v>2</v>
      </c>
      <c r="I195" s="83">
        <v>10</v>
      </c>
      <c r="J195" s="83">
        <v>4.87E-2</v>
      </c>
      <c r="K195" s="83">
        <v>9.1000000000000004E-3</v>
      </c>
      <c r="L195" s="83">
        <v>2</v>
      </c>
      <c r="M195" s="83">
        <f t="shared" si="189"/>
        <v>31.883031142314199</v>
      </c>
      <c r="N195" s="329"/>
      <c r="O195" s="329"/>
    </row>
    <row r="196" spans="2:15" ht="24.95" customHeight="1">
      <c r="B196" s="330" t="s">
        <v>1463</v>
      </c>
      <c r="D196" s="83">
        <v>1.23</v>
      </c>
      <c r="E196" s="83">
        <v>250</v>
      </c>
      <c r="F196" s="83">
        <v>10</v>
      </c>
      <c r="G196" s="83">
        <v>100</v>
      </c>
      <c r="H196" s="83">
        <v>2</v>
      </c>
      <c r="I196" s="83">
        <v>10</v>
      </c>
      <c r="J196" s="83">
        <v>1.4500000000000001E-2</v>
      </c>
      <c r="K196" s="83">
        <v>9.1000000000000004E-3</v>
      </c>
      <c r="L196" s="83">
        <v>2</v>
      </c>
      <c r="M196" s="83">
        <f t="shared" si="189"/>
        <v>10.975609756097599</v>
      </c>
      <c r="N196" s="329">
        <f t="shared" ref="N196" si="200">AVERAGE(M196:M197)</f>
        <v>10.861153071011699</v>
      </c>
      <c r="O196" s="329">
        <f t="shared" ref="O196" si="201">(M196-M197)/N196*100</f>
        <v>2.1076341404557399</v>
      </c>
    </row>
    <row r="197" spans="2:15" ht="24.95" customHeight="1">
      <c r="B197" s="329"/>
      <c r="D197" s="83">
        <v>1.2562</v>
      </c>
      <c r="E197" s="83">
        <v>250</v>
      </c>
      <c r="F197" s="83">
        <v>10</v>
      </c>
      <c r="G197" s="83">
        <v>100</v>
      </c>
      <c r="H197" s="83">
        <v>2</v>
      </c>
      <c r="I197" s="83">
        <v>10</v>
      </c>
      <c r="J197" s="83">
        <v>1.4500000000000001E-2</v>
      </c>
      <c r="K197" s="83">
        <v>9.1000000000000004E-3</v>
      </c>
      <c r="L197" s="83">
        <v>2</v>
      </c>
      <c r="M197" s="83">
        <f t="shared" si="189"/>
        <v>10.7466963859258</v>
      </c>
      <c r="N197" s="329"/>
      <c r="O197" s="329"/>
    </row>
    <row r="198" spans="2:15" ht="24.95" customHeight="1">
      <c r="B198" s="330" t="s">
        <v>1464</v>
      </c>
      <c r="D198" s="83">
        <v>1.9285000000000001</v>
      </c>
      <c r="E198" s="83">
        <v>250</v>
      </c>
      <c r="F198" s="83">
        <v>10</v>
      </c>
      <c r="G198" s="83">
        <v>100</v>
      </c>
      <c r="H198" s="83">
        <v>2</v>
      </c>
      <c r="I198" s="83">
        <v>10</v>
      </c>
      <c r="J198" s="83">
        <v>2.1299999999999999E-2</v>
      </c>
      <c r="K198" s="83">
        <v>9.1000000000000004E-3</v>
      </c>
      <c r="L198" s="83">
        <v>2</v>
      </c>
      <c r="M198" s="83">
        <f t="shared" si="189"/>
        <v>15.8154005703915</v>
      </c>
      <c r="N198" s="329">
        <f t="shared" ref="N198" si="202">AVERAGE(M198:M199)</f>
        <v>15.787208397214</v>
      </c>
      <c r="O198" s="329">
        <f t="shared" ref="O198" si="203">(M198-M199)/N198*100</f>
        <v>0.357152100209502</v>
      </c>
    </row>
    <row r="199" spans="2:15" ht="24.95" customHeight="1">
      <c r="B199" s="329"/>
      <c r="D199" s="83">
        <v>1.9354</v>
      </c>
      <c r="E199" s="83">
        <v>250</v>
      </c>
      <c r="F199" s="83">
        <v>10</v>
      </c>
      <c r="G199" s="83">
        <v>100</v>
      </c>
      <c r="H199" s="83">
        <v>2</v>
      </c>
      <c r="I199" s="83">
        <v>10</v>
      </c>
      <c r="J199" s="83">
        <v>2.1299999999999999E-2</v>
      </c>
      <c r="K199" s="83">
        <v>9.1000000000000004E-3</v>
      </c>
      <c r="L199" s="83">
        <v>2</v>
      </c>
      <c r="M199" s="83">
        <f t="shared" si="189"/>
        <v>15.759016224036399</v>
      </c>
      <c r="N199" s="329"/>
      <c r="O199" s="329"/>
    </row>
    <row r="200" spans="2:15" ht="24.95" customHeight="1">
      <c r="B200" s="330" t="s">
        <v>1465</v>
      </c>
      <c r="D200" s="83">
        <v>1.5561</v>
      </c>
      <c r="E200" s="83">
        <v>250</v>
      </c>
      <c r="F200" s="83">
        <v>10</v>
      </c>
      <c r="G200" s="83">
        <v>100</v>
      </c>
      <c r="H200" s="83">
        <v>2</v>
      </c>
      <c r="I200" s="83">
        <v>10</v>
      </c>
      <c r="J200" s="83">
        <v>2.8000000000000001E-2</v>
      </c>
      <c r="K200" s="83">
        <v>9.1000000000000004E-3</v>
      </c>
      <c r="L200" s="83">
        <v>2</v>
      </c>
      <c r="M200" s="83">
        <f t="shared" si="189"/>
        <v>30.364372469635601</v>
      </c>
      <c r="N200" s="329">
        <f t="shared" ref="N200" si="204">AVERAGE(M200:M201)</f>
        <v>30.231874093143698</v>
      </c>
      <c r="O200" s="329">
        <f t="shared" ref="O200" si="205">(M200-M201)/N200*100</f>
        <v>0.87654755430428399</v>
      </c>
    </row>
    <row r="201" spans="2:15" ht="24.95" customHeight="1">
      <c r="B201" s="329"/>
      <c r="D201" s="83">
        <v>1.5698000000000001</v>
      </c>
      <c r="E201" s="83">
        <v>250</v>
      </c>
      <c r="F201" s="83">
        <v>10</v>
      </c>
      <c r="G201" s="83">
        <v>100</v>
      </c>
      <c r="H201" s="83">
        <v>2</v>
      </c>
      <c r="I201" s="83">
        <v>10</v>
      </c>
      <c r="J201" s="83">
        <v>2.8000000000000001E-2</v>
      </c>
      <c r="K201" s="83">
        <v>9.1000000000000004E-3</v>
      </c>
      <c r="L201" s="83">
        <v>2</v>
      </c>
      <c r="M201" s="83">
        <f t="shared" si="189"/>
        <v>30.099375716651799</v>
      </c>
      <c r="N201" s="329"/>
      <c r="O201" s="329"/>
    </row>
    <row r="202" spans="2:15" ht="24.95" customHeight="1">
      <c r="B202" s="330" t="s">
        <v>1466</v>
      </c>
      <c r="D202" s="83">
        <v>3.0287999999999999</v>
      </c>
      <c r="E202" s="83">
        <v>250</v>
      </c>
      <c r="F202" s="83">
        <v>10</v>
      </c>
      <c r="G202" s="83">
        <v>100</v>
      </c>
      <c r="H202" s="83">
        <v>2</v>
      </c>
      <c r="I202" s="83">
        <v>10</v>
      </c>
      <c r="J202" s="83">
        <v>6.5500000000000003E-2</v>
      </c>
      <c r="K202" s="83">
        <v>9.1000000000000004E-3</v>
      </c>
      <c r="L202" s="83">
        <v>2</v>
      </c>
      <c r="M202" s="83">
        <f t="shared" si="189"/>
        <v>46.553090332805098</v>
      </c>
      <c r="N202" s="329">
        <f t="shared" ref="N202" si="206">AVERAGE(M202:M203)</f>
        <v>46.382208511971498</v>
      </c>
      <c r="O202" s="329">
        <f t="shared" ref="O202" si="207">(M202-M203)/N202*100</f>
        <v>0.736842105263247</v>
      </c>
    </row>
    <row r="203" spans="2:15" ht="24.95" customHeight="1">
      <c r="B203" s="329"/>
      <c r="D203" s="83">
        <v>3.0512000000000001</v>
      </c>
      <c r="E203" s="83">
        <v>250</v>
      </c>
      <c r="F203" s="83">
        <v>10</v>
      </c>
      <c r="G203" s="83">
        <v>100</v>
      </c>
      <c r="H203" s="83">
        <v>2</v>
      </c>
      <c r="I203" s="83">
        <v>10</v>
      </c>
      <c r="J203" s="83">
        <v>6.5500000000000003E-2</v>
      </c>
      <c r="K203" s="83">
        <v>9.1000000000000004E-3</v>
      </c>
      <c r="L203" s="83">
        <v>2</v>
      </c>
      <c r="M203" s="83">
        <f t="shared" si="189"/>
        <v>46.211326691137899</v>
      </c>
      <c r="N203" s="329"/>
      <c r="O203" s="329"/>
    </row>
    <row r="204" spans="2:15" ht="24.95" customHeight="1">
      <c r="B204" s="330" t="s">
        <v>1467</v>
      </c>
      <c r="D204" s="83">
        <v>3.3307000000000002</v>
      </c>
      <c r="E204" s="83">
        <v>250</v>
      </c>
      <c r="F204" s="83">
        <v>10</v>
      </c>
      <c r="G204" s="83">
        <v>100</v>
      </c>
      <c r="H204" s="83">
        <v>2</v>
      </c>
      <c r="I204" s="83">
        <v>10</v>
      </c>
      <c r="J204" s="83">
        <v>1.49E-2</v>
      </c>
      <c r="K204" s="83">
        <v>9.1000000000000004E-3</v>
      </c>
      <c r="L204" s="83">
        <v>2</v>
      </c>
      <c r="M204" s="83">
        <f t="shared" si="189"/>
        <v>4.3534392169814202</v>
      </c>
      <c r="N204" s="329">
        <f t="shared" ref="N204" si="208">AVERAGE(M204:M205)</f>
        <v>4.3436154181625399</v>
      </c>
      <c r="O204" s="329">
        <f t="shared" ref="O204" si="209">(M204-M205)/N204*100</f>
        <v>0.45233280910656698</v>
      </c>
    </row>
    <row r="205" spans="2:15" ht="24.95" customHeight="1">
      <c r="B205" s="329"/>
      <c r="D205" s="83">
        <v>3.3458000000000001</v>
      </c>
      <c r="E205" s="83">
        <v>250</v>
      </c>
      <c r="F205" s="83">
        <v>10</v>
      </c>
      <c r="G205" s="83">
        <v>100</v>
      </c>
      <c r="H205" s="83">
        <v>2</v>
      </c>
      <c r="I205" s="83">
        <v>10</v>
      </c>
      <c r="J205" s="83">
        <v>1.49E-2</v>
      </c>
      <c r="K205" s="83">
        <v>9.1000000000000004E-3</v>
      </c>
      <c r="L205" s="83">
        <v>2</v>
      </c>
      <c r="M205" s="83">
        <f t="shared" si="189"/>
        <v>4.3337916193436596</v>
      </c>
      <c r="N205" s="329"/>
      <c r="O205" s="329"/>
    </row>
    <row r="206" spans="2:15" ht="24.95" customHeight="1">
      <c r="B206" s="330" t="s">
        <v>1468</v>
      </c>
      <c r="D206" s="83">
        <v>3.2873000000000001</v>
      </c>
      <c r="E206" s="83">
        <v>250</v>
      </c>
      <c r="F206" s="83">
        <v>10</v>
      </c>
      <c r="G206" s="83">
        <v>100</v>
      </c>
      <c r="H206" s="83">
        <v>2</v>
      </c>
      <c r="I206" s="83">
        <v>10</v>
      </c>
      <c r="J206" s="83">
        <v>3.0599999999999999E-2</v>
      </c>
      <c r="K206" s="83">
        <v>9.1000000000000004E-3</v>
      </c>
      <c r="L206" s="83">
        <v>2</v>
      </c>
      <c r="M206" s="83">
        <f t="shared" si="189"/>
        <v>16.350804611687401</v>
      </c>
      <c r="N206" s="329">
        <f t="shared" ref="N206" si="210">AVERAGE(M206:M207)</f>
        <v>16.313176719167</v>
      </c>
      <c r="O206" s="329">
        <f t="shared" ref="O206" si="211">(M206-M207)/N206*100</f>
        <v>0.46131900816400101</v>
      </c>
    </row>
    <row r="207" spans="2:15" ht="24.95" customHeight="1">
      <c r="B207" s="329"/>
      <c r="D207" s="83">
        <v>3.3025000000000002</v>
      </c>
      <c r="E207" s="83">
        <v>250</v>
      </c>
      <c r="F207" s="83">
        <v>10</v>
      </c>
      <c r="G207" s="83">
        <v>100</v>
      </c>
      <c r="H207" s="83">
        <v>2</v>
      </c>
      <c r="I207" s="83">
        <v>10</v>
      </c>
      <c r="J207" s="83">
        <v>3.0599999999999999E-2</v>
      </c>
      <c r="K207" s="83">
        <v>9.1000000000000004E-3</v>
      </c>
      <c r="L207" s="83">
        <v>2</v>
      </c>
      <c r="M207" s="83">
        <f t="shared" si="189"/>
        <v>16.275548826646499</v>
      </c>
      <c r="N207" s="329"/>
      <c r="O207" s="329"/>
    </row>
    <row r="208" spans="2:15" ht="24.95" customHeight="1">
      <c r="B208" s="330" t="s">
        <v>1469</v>
      </c>
      <c r="D208" s="83">
        <v>3.0779999999999998</v>
      </c>
      <c r="E208" s="83">
        <v>250</v>
      </c>
      <c r="F208" s="83">
        <v>10</v>
      </c>
      <c r="G208" s="83">
        <v>100</v>
      </c>
      <c r="H208" s="83">
        <v>2</v>
      </c>
      <c r="I208" s="83">
        <v>10</v>
      </c>
      <c r="J208" s="83">
        <v>2.69E-2</v>
      </c>
      <c r="K208" s="83">
        <v>9.1000000000000004E-3</v>
      </c>
      <c r="L208" s="83">
        <v>2</v>
      </c>
      <c r="M208" s="83">
        <f t="shared" si="189"/>
        <v>14.4574398960364</v>
      </c>
      <c r="N208" s="329">
        <f t="shared" ref="N208" si="212">AVERAGE(M208:M209)</f>
        <v>14.415876741092699</v>
      </c>
      <c r="O208" s="329">
        <f t="shared" ref="O208" si="213">(M208-M209)/N208*100</f>
        <v>0.57663027632892006</v>
      </c>
    </row>
    <row r="209" spans="2:15" ht="24.95" customHeight="1">
      <c r="B209" s="329"/>
      <c r="D209" s="83">
        <v>3.0958000000000001</v>
      </c>
      <c r="E209" s="83">
        <v>250</v>
      </c>
      <c r="F209" s="83">
        <v>10</v>
      </c>
      <c r="G209" s="83">
        <v>100</v>
      </c>
      <c r="H209" s="83">
        <v>2</v>
      </c>
      <c r="I209" s="83">
        <v>10</v>
      </c>
      <c r="J209" s="83">
        <v>2.69E-2</v>
      </c>
      <c r="K209" s="83">
        <v>9.1000000000000004E-3</v>
      </c>
      <c r="L209" s="83">
        <v>2</v>
      </c>
      <c r="M209" s="83">
        <f t="shared" si="189"/>
        <v>14.374313586149</v>
      </c>
      <c r="N209" s="329"/>
      <c r="O209" s="329"/>
    </row>
    <row r="210" spans="2:15" ht="24.95" customHeight="1">
      <c r="B210" s="330" t="s">
        <v>1470</v>
      </c>
      <c r="D210" s="83">
        <v>2.9691999999999998</v>
      </c>
      <c r="E210" s="83">
        <v>250</v>
      </c>
      <c r="F210" s="83">
        <v>10</v>
      </c>
      <c r="G210" s="83">
        <v>100</v>
      </c>
      <c r="H210" s="83">
        <v>2</v>
      </c>
      <c r="I210" s="83">
        <v>10</v>
      </c>
      <c r="J210" s="83">
        <v>2.76E-2</v>
      </c>
      <c r="K210" s="83">
        <v>9.1000000000000004E-3</v>
      </c>
      <c r="L210" s="83">
        <v>2</v>
      </c>
      <c r="M210" s="83">
        <f t="shared" si="189"/>
        <v>15.5765862858683</v>
      </c>
      <c r="N210" s="329">
        <f t="shared" ref="N210" si="214">AVERAGE(M210:M211)</f>
        <v>15.496369540387599</v>
      </c>
      <c r="O210" s="329">
        <f t="shared" ref="O210" si="215">(M210-M211)/N210*100</f>
        <v>1.03529727103738</v>
      </c>
    </row>
    <row r="211" spans="2:15" ht="24.95" customHeight="1">
      <c r="B211" s="329"/>
      <c r="D211" s="83">
        <v>3.0001000000000002</v>
      </c>
      <c r="E211" s="83">
        <v>250</v>
      </c>
      <c r="F211" s="83">
        <v>10</v>
      </c>
      <c r="G211" s="83">
        <v>100</v>
      </c>
      <c r="H211" s="83">
        <v>2</v>
      </c>
      <c r="I211" s="83">
        <v>10</v>
      </c>
      <c r="J211" s="83">
        <v>2.76E-2</v>
      </c>
      <c r="K211" s="83">
        <v>9.1000000000000004E-3</v>
      </c>
      <c r="L211" s="83">
        <v>2</v>
      </c>
      <c r="M211" s="83">
        <f t="shared" si="189"/>
        <v>15.4161527949068</v>
      </c>
      <c r="N211" s="329"/>
      <c r="O211" s="329"/>
    </row>
    <row r="212" spans="2:15" ht="24.95" customHeight="1">
      <c r="B212" s="330" t="s">
        <v>1471</v>
      </c>
      <c r="D212" s="83">
        <v>3.1265000000000001</v>
      </c>
      <c r="E212" s="83">
        <v>250</v>
      </c>
      <c r="F212" s="83">
        <v>10</v>
      </c>
      <c r="G212" s="83">
        <v>100</v>
      </c>
      <c r="H212" s="83">
        <v>2</v>
      </c>
      <c r="I212" s="83">
        <v>10</v>
      </c>
      <c r="J212" s="83">
        <v>1.2500000000000001E-2</v>
      </c>
      <c r="K212" s="83">
        <v>9.1000000000000004E-3</v>
      </c>
      <c r="L212" s="83">
        <v>2</v>
      </c>
      <c r="M212" s="83">
        <f t="shared" si="189"/>
        <v>2.71869502638733</v>
      </c>
      <c r="N212" s="329">
        <f t="shared" ref="N212" si="216">AVERAGE(M212:M213)</f>
        <v>2.6765643115820099</v>
      </c>
      <c r="O212" s="329">
        <f t="shared" ref="O212" si="217">(M212-M213)/N212*100</f>
        <v>3.1481189988981302</v>
      </c>
    </row>
    <row r="213" spans="2:15" ht="24.95" customHeight="1">
      <c r="B213" s="329"/>
      <c r="D213" s="83">
        <v>3.2265000000000001</v>
      </c>
      <c r="E213" s="83">
        <v>250</v>
      </c>
      <c r="F213" s="83">
        <v>10</v>
      </c>
      <c r="G213" s="83">
        <v>100</v>
      </c>
      <c r="H213" s="83">
        <v>2</v>
      </c>
      <c r="I213" s="83">
        <v>10</v>
      </c>
      <c r="J213" s="83">
        <v>1.2500000000000001E-2</v>
      </c>
      <c r="K213" s="83">
        <v>9.1000000000000004E-3</v>
      </c>
      <c r="L213" s="83">
        <v>2</v>
      </c>
      <c r="M213" s="83">
        <f t="shared" si="189"/>
        <v>2.6344335967766899</v>
      </c>
      <c r="N213" s="329"/>
      <c r="O213" s="329"/>
    </row>
    <row r="214" spans="2:15" ht="24.95" customHeight="1">
      <c r="B214" s="330" t="s">
        <v>1472</v>
      </c>
      <c r="D214" s="83">
        <v>3.2145000000000001</v>
      </c>
      <c r="E214" s="83">
        <v>250</v>
      </c>
      <c r="F214" s="83">
        <v>10</v>
      </c>
      <c r="G214" s="83">
        <v>100</v>
      </c>
      <c r="H214" s="83">
        <v>2</v>
      </c>
      <c r="I214" s="83">
        <v>10</v>
      </c>
      <c r="J214" s="83">
        <v>1.8800000000000001E-2</v>
      </c>
      <c r="K214" s="83">
        <v>9.1000000000000004E-3</v>
      </c>
      <c r="L214" s="83">
        <v>2</v>
      </c>
      <c r="M214" s="83">
        <f t="shared" si="189"/>
        <v>7.5439415150101103</v>
      </c>
      <c r="N214" s="329">
        <f t="shared" ref="N214" si="218">AVERAGE(M214:M215)</f>
        <v>7.5364465251476398</v>
      </c>
      <c r="O214" s="329">
        <f t="shared" ref="O214" si="219">(M214-M215)/N214*100</f>
        <v>0.19889983528605401</v>
      </c>
    </row>
    <row r="215" spans="2:15" ht="24.95" customHeight="1">
      <c r="B215" s="329"/>
      <c r="D215" s="83">
        <v>3.2208999999999999</v>
      </c>
      <c r="E215" s="83">
        <v>250</v>
      </c>
      <c r="F215" s="83">
        <v>10</v>
      </c>
      <c r="G215" s="83">
        <v>100</v>
      </c>
      <c r="H215" s="83">
        <v>2</v>
      </c>
      <c r="I215" s="83">
        <v>10</v>
      </c>
      <c r="J215" s="83">
        <v>1.8800000000000001E-2</v>
      </c>
      <c r="K215" s="83">
        <v>9.1000000000000004E-3</v>
      </c>
      <c r="L215" s="83">
        <v>2</v>
      </c>
      <c r="M215" s="83">
        <f t="shared" si="189"/>
        <v>7.5289515352851701</v>
      </c>
      <c r="N215" s="329"/>
      <c r="O215" s="329"/>
    </row>
    <row r="216" spans="2:15" ht="24.95" customHeight="1">
      <c r="B216" s="330" t="s">
        <v>1473</v>
      </c>
      <c r="D216" s="83">
        <v>3.3605999999999998</v>
      </c>
      <c r="E216" s="83">
        <v>250</v>
      </c>
      <c r="F216" s="83">
        <v>10</v>
      </c>
      <c r="G216" s="83">
        <v>100</v>
      </c>
      <c r="H216" s="83">
        <v>2</v>
      </c>
      <c r="I216" s="83">
        <v>10</v>
      </c>
      <c r="J216" s="83">
        <v>1.5100000000000001E-2</v>
      </c>
      <c r="K216" s="83">
        <v>9.1000000000000004E-3</v>
      </c>
      <c r="L216" s="83">
        <v>2</v>
      </c>
      <c r="M216" s="83">
        <f t="shared" si="189"/>
        <v>4.4634886627387997</v>
      </c>
      <c r="N216" s="329">
        <f t="shared" ref="N216" si="220">AVERAGE(M216:M217)</f>
        <v>4.4321902884166997</v>
      </c>
      <c r="O216" s="329">
        <f t="shared" ref="O216" si="221">(M216-M217)/N216*100</f>
        <v>1.4123208745753399</v>
      </c>
    </row>
    <row r="217" spans="2:15" ht="24.95" customHeight="1">
      <c r="B217" s="329"/>
      <c r="D217" s="83">
        <v>3.4083999999999999</v>
      </c>
      <c r="E217" s="83">
        <v>250</v>
      </c>
      <c r="F217" s="83">
        <v>10</v>
      </c>
      <c r="G217" s="83">
        <v>100</v>
      </c>
      <c r="H217" s="83">
        <v>2</v>
      </c>
      <c r="I217" s="83">
        <v>10</v>
      </c>
      <c r="J217" s="83">
        <v>1.5100000000000001E-2</v>
      </c>
      <c r="K217" s="83">
        <v>9.1000000000000004E-3</v>
      </c>
      <c r="L217" s="83">
        <v>2</v>
      </c>
      <c r="M217" s="83">
        <f t="shared" si="189"/>
        <v>4.4008919140945899</v>
      </c>
      <c r="N217" s="329"/>
      <c r="O217" s="329"/>
    </row>
    <row r="218" spans="2:15" ht="24.95" customHeight="1">
      <c r="B218" s="330" t="s">
        <v>1474</v>
      </c>
      <c r="D218" s="83">
        <v>3.0948000000000002</v>
      </c>
      <c r="E218" s="83">
        <v>250</v>
      </c>
      <c r="F218" s="83">
        <v>10</v>
      </c>
      <c r="G218" s="83">
        <v>100</v>
      </c>
      <c r="H218" s="83">
        <v>2</v>
      </c>
      <c r="I218" s="83">
        <v>10</v>
      </c>
      <c r="J218" s="83">
        <v>8.9999999999999993E-3</v>
      </c>
      <c r="K218" s="83">
        <v>9.1000000000000004E-3</v>
      </c>
      <c r="L218" s="83">
        <v>2</v>
      </c>
      <c r="M218" s="83">
        <f t="shared" si="189"/>
        <v>-8.0780664340184397E-2</v>
      </c>
      <c r="N218" s="329">
        <f t="shared" ref="N218" si="222">AVERAGE(M218:M219)</f>
        <v>-8.0645388205130702E-2</v>
      </c>
      <c r="O218" s="329">
        <f t="shared" ref="O218" si="223">(M218-M219)/N218*100</f>
        <v>0.335483870967697</v>
      </c>
    </row>
    <row r="219" spans="2:15" ht="24.95" customHeight="1">
      <c r="B219" s="329"/>
      <c r="D219" s="83">
        <v>3.1052</v>
      </c>
      <c r="E219" s="83">
        <v>250</v>
      </c>
      <c r="F219" s="83">
        <v>10</v>
      </c>
      <c r="G219" s="83">
        <v>100</v>
      </c>
      <c r="H219" s="83">
        <v>2</v>
      </c>
      <c r="I219" s="83">
        <v>10</v>
      </c>
      <c r="J219" s="83">
        <v>8.9999999999999993E-3</v>
      </c>
      <c r="K219" s="83">
        <v>9.1000000000000004E-3</v>
      </c>
      <c r="L219" s="83">
        <v>2</v>
      </c>
      <c r="M219" s="83">
        <f t="shared" si="189"/>
        <v>-8.0510112070076897E-2</v>
      </c>
      <c r="N219" s="329"/>
      <c r="O219" s="329"/>
    </row>
    <row r="220" spans="2:15" ht="24.95" customHeight="1">
      <c r="B220" s="330" t="s">
        <v>1475</v>
      </c>
      <c r="D220" s="83">
        <v>3.2322000000000002</v>
      </c>
      <c r="E220" s="83">
        <v>250</v>
      </c>
      <c r="F220" s="83">
        <v>10</v>
      </c>
      <c r="G220" s="83">
        <v>100</v>
      </c>
      <c r="H220" s="83">
        <v>2</v>
      </c>
      <c r="I220" s="83">
        <v>10</v>
      </c>
      <c r="J220" s="83">
        <v>2.0899999999999998E-2</v>
      </c>
      <c r="K220" s="83">
        <v>9.1000000000000004E-3</v>
      </c>
      <c r="L220" s="83">
        <v>2</v>
      </c>
      <c r="M220" s="83">
        <f t="shared" si="189"/>
        <v>9.1269104634614209</v>
      </c>
      <c r="N220" s="329">
        <f t="shared" ref="N220" si="224">AVERAGE(M220:M221)</f>
        <v>9.23354135128492</v>
      </c>
      <c r="O220" s="329">
        <f t="shared" ref="O220" si="225">(M220-M221)/N220*100</f>
        <v>-2.30964228710919</v>
      </c>
    </row>
    <row r="221" spans="2:15" ht="24.95" customHeight="1">
      <c r="B221" s="329"/>
      <c r="D221" s="83">
        <v>3.1583999999999999</v>
      </c>
      <c r="E221" s="83">
        <v>250</v>
      </c>
      <c r="F221" s="83">
        <v>10</v>
      </c>
      <c r="G221" s="83">
        <v>100</v>
      </c>
      <c r="H221" s="83">
        <v>2</v>
      </c>
      <c r="I221" s="83">
        <v>10</v>
      </c>
      <c r="J221" s="83">
        <v>2.0899999999999998E-2</v>
      </c>
      <c r="K221" s="83">
        <v>9.1000000000000004E-3</v>
      </c>
      <c r="L221" s="83">
        <v>2</v>
      </c>
      <c r="M221" s="83">
        <f t="shared" si="189"/>
        <v>9.3401722391084103</v>
      </c>
      <c r="N221" s="329"/>
      <c r="O221" s="329"/>
    </row>
    <row r="222" spans="2:15" ht="24.95" customHeight="1">
      <c r="B222" s="330" t="s">
        <v>1476</v>
      </c>
      <c r="D222" s="83">
        <v>3.0249999999999999</v>
      </c>
      <c r="E222" s="83">
        <v>250</v>
      </c>
      <c r="F222" s="83">
        <v>10</v>
      </c>
      <c r="G222" s="83">
        <v>100</v>
      </c>
      <c r="H222" s="83">
        <v>2</v>
      </c>
      <c r="I222" s="83">
        <v>10</v>
      </c>
      <c r="J222" s="83">
        <v>8.8999999999999999E-3</v>
      </c>
      <c r="K222" s="83">
        <v>9.1000000000000004E-3</v>
      </c>
      <c r="L222" s="83">
        <v>2</v>
      </c>
      <c r="M222" s="83">
        <f t="shared" si="189"/>
        <v>-0.165289256198348</v>
      </c>
      <c r="N222" s="329">
        <f t="shared" ref="N222" si="226">AVERAGE(M222:M223)</f>
        <v>-0.15791182665404399</v>
      </c>
      <c r="O222" s="329">
        <f t="shared" ref="O222" si="227">(M222-M223)/N222*100</f>
        <v>9.3437327660918008</v>
      </c>
    </row>
    <row r="223" spans="2:15" ht="24.95" customHeight="1">
      <c r="B223" s="329"/>
      <c r="D223" s="83">
        <v>3.3214999999999999</v>
      </c>
      <c r="E223" s="83">
        <v>250</v>
      </c>
      <c r="F223" s="83">
        <v>10</v>
      </c>
      <c r="G223" s="83">
        <v>100</v>
      </c>
      <c r="H223" s="83">
        <v>2</v>
      </c>
      <c r="I223" s="83">
        <v>10</v>
      </c>
      <c r="J223" s="83">
        <v>8.8999999999999999E-3</v>
      </c>
      <c r="K223" s="83">
        <v>9.1000000000000004E-3</v>
      </c>
      <c r="L223" s="83">
        <v>2</v>
      </c>
      <c r="M223" s="83">
        <f t="shared" si="189"/>
        <v>-0.15053439710974001</v>
      </c>
      <c r="N223" s="329"/>
      <c r="O223" s="329"/>
    </row>
    <row r="224" spans="2:15" ht="24.95" customHeight="1">
      <c r="B224" s="330" t="s">
        <v>1477</v>
      </c>
      <c r="D224" s="83">
        <v>10.6035</v>
      </c>
      <c r="E224" s="83">
        <v>250</v>
      </c>
      <c r="F224" s="83">
        <v>10</v>
      </c>
      <c r="G224" s="83">
        <v>100</v>
      </c>
      <c r="H224" s="83">
        <v>1</v>
      </c>
      <c r="I224" s="83">
        <v>10</v>
      </c>
      <c r="J224" s="83">
        <v>2.1399999999999999E-2</v>
      </c>
      <c r="K224" s="83">
        <v>9.7000000000000003E-3</v>
      </c>
      <c r="L224" s="83">
        <v>1</v>
      </c>
      <c r="M224" s="83">
        <f t="shared" si="189"/>
        <v>2.7585231291554702</v>
      </c>
      <c r="N224" s="329">
        <f t="shared" ref="N224" si="228">AVERAGE(M224:M225)</f>
        <v>2.7666089563646401</v>
      </c>
      <c r="O224" s="329">
        <f t="shared" ref="O224" si="229">(M224-M225)/N224*100</f>
        <v>-0.584529822371054</v>
      </c>
    </row>
    <row r="225" spans="1:15" ht="24.95" customHeight="1">
      <c r="B225" s="329"/>
      <c r="D225" s="83">
        <v>10.541700000000001</v>
      </c>
      <c r="E225" s="83">
        <v>250</v>
      </c>
      <c r="F225" s="83">
        <v>10</v>
      </c>
      <c r="G225" s="83">
        <v>100</v>
      </c>
      <c r="H225" s="83">
        <v>1</v>
      </c>
      <c r="I225" s="83">
        <v>10</v>
      </c>
      <c r="J225" s="83">
        <v>2.1399999999999999E-2</v>
      </c>
      <c r="K225" s="83">
        <v>9.7000000000000003E-3</v>
      </c>
      <c r="L225" s="83">
        <v>1</v>
      </c>
      <c r="M225" s="83">
        <f t="shared" si="189"/>
        <v>2.7746947835738101</v>
      </c>
      <c r="N225" s="329"/>
      <c r="O225" s="329"/>
    </row>
    <row r="226" spans="1:15" ht="24.95" customHeight="1">
      <c r="B226" s="330" t="s">
        <v>1478</v>
      </c>
      <c r="D226" s="83">
        <v>10.0183</v>
      </c>
      <c r="E226" s="83">
        <v>250</v>
      </c>
      <c r="F226" s="83">
        <v>10</v>
      </c>
      <c r="G226" s="83">
        <v>100</v>
      </c>
      <c r="H226" s="83">
        <v>1</v>
      </c>
      <c r="I226" s="83">
        <v>10</v>
      </c>
      <c r="J226" s="83">
        <v>1.6400000000000001E-2</v>
      </c>
      <c r="K226" s="83">
        <v>9.7000000000000003E-3</v>
      </c>
      <c r="L226" s="83">
        <v>1</v>
      </c>
      <c r="M226" s="83">
        <f t="shared" si="189"/>
        <v>1.6719403491610401</v>
      </c>
      <c r="N226" s="329">
        <f t="shared" ref="N226" si="230">AVERAGE(M226:M227)</f>
        <v>1.6724246065405699</v>
      </c>
      <c r="O226" s="329">
        <f t="shared" ref="O226" si="231">(M226-M227)/N226*100</f>
        <v>-5.7910817341015199E-2</v>
      </c>
    </row>
    <row r="227" spans="1:15" ht="24.95" customHeight="1">
      <c r="B227" s="329"/>
      <c r="D227" s="83">
        <v>10.012499999999999</v>
      </c>
      <c r="E227" s="83">
        <v>250</v>
      </c>
      <c r="F227" s="83">
        <v>10</v>
      </c>
      <c r="G227" s="83">
        <v>100</v>
      </c>
      <c r="H227" s="83">
        <v>1</v>
      </c>
      <c r="I227" s="83">
        <v>10</v>
      </c>
      <c r="J227" s="83">
        <v>1.6400000000000001E-2</v>
      </c>
      <c r="K227" s="83">
        <v>9.7000000000000003E-3</v>
      </c>
      <c r="L227" s="83">
        <v>1</v>
      </c>
      <c r="M227" s="83">
        <f t="shared" si="189"/>
        <v>1.6729088639201</v>
      </c>
      <c r="N227" s="329"/>
      <c r="O227" s="329"/>
    </row>
    <row r="228" spans="1:15" ht="24.95" customHeight="1">
      <c r="B228" s="330" t="s">
        <v>1479</v>
      </c>
      <c r="D228" s="83">
        <v>10.419600000000001</v>
      </c>
      <c r="E228" s="83">
        <v>250</v>
      </c>
      <c r="F228" s="83">
        <v>10</v>
      </c>
      <c r="G228" s="83">
        <v>100</v>
      </c>
      <c r="H228" s="83">
        <v>1</v>
      </c>
      <c r="I228" s="83">
        <v>10</v>
      </c>
      <c r="J228" s="83">
        <v>1.9800000000000002E-2</v>
      </c>
      <c r="K228" s="83">
        <v>9.7000000000000003E-3</v>
      </c>
      <c r="L228" s="83">
        <v>1</v>
      </c>
      <c r="M228" s="83">
        <f t="shared" si="189"/>
        <v>2.4233175937656002</v>
      </c>
      <c r="N228" s="329">
        <f t="shared" ref="N228" si="232">AVERAGE(M228:M229)</f>
        <v>2.4237712809213199</v>
      </c>
      <c r="O228" s="329">
        <f t="shared" ref="O228" si="233">(M228-M229)/N228*100</f>
        <v>-3.74364659975229E-2</v>
      </c>
    </row>
    <row r="229" spans="1:15" ht="24.95" customHeight="1">
      <c r="B229" s="329"/>
      <c r="D229" s="83">
        <v>10.415699999999999</v>
      </c>
      <c r="E229" s="83">
        <v>250</v>
      </c>
      <c r="F229" s="83">
        <v>10</v>
      </c>
      <c r="G229" s="83">
        <v>100</v>
      </c>
      <c r="H229" s="83">
        <v>1</v>
      </c>
      <c r="I229" s="83">
        <v>10</v>
      </c>
      <c r="J229" s="83">
        <v>1.9800000000000002E-2</v>
      </c>
      <c r="K229" s="83">
        <v>9.7000000000000003E-3</v>
      </c>
      <c r="L229" s="83">
        <v>1</v>
      </c>
      <c r="M229" s="83">
        <f t="shared" si="189"/>
        <v>2.42422496807704</v>
      </c>
      <c r="N229" s="329"/>
      <c r="O229" s="329"/>
    </row>
    <row r="230" spans="1:15" ht="24.95" customHeight="1">
      <c r="B230" s="330" t="s">
        <v>1480</v>
      </c>
      <c r="D230" s="83">
        <v>10.9504</v>
      </c>
      <c r="E230" s="83">
        <v>250</v>
      </c>
      <c r="F230" s="83">
        <v>10</v>
      </c>
      <c r="G230" s="83">
        <v>100</v>
      </c>
      <c r="H230" s="83">
        <v>1</v>
      </c>
      <c r="I230" s="83">
        <v>10</v>
      </c>
      <c r="J230" s="83">
        <v>2.3699999999999999E-2</v>
      </c>
      <c r="K230" s="83">
        <v>9.7000000000000003E-3</v>
      </c>
      <c r="L230" s="83">
        <v>1</v>
      </c>
      <c r="M230" s="83">
        <f t="shared" si="189"/>
        <v>3.1962302746931601</v>
      </c>
      <c r="N230" s="329">
        <f t="shared" ref="N230" si="234">AVERAGE(M230:M231)</f>
        <v>3.1897187461940799</v>
      </c>
      <c r="O230" s="329">
        <f t="shared" ref="O230" si="235">(M230-M231)/N230*100</f>
        <v>0.40828229804615501</v>
      </c>
    </row>
    <row r="231" spans="1:15" ht="24.95" customHeight="1">
      <c r="B231" s="329"/>
      <c r="D231" s="83">
        <v>10.995200000000001</v>
      </c>
      <c r="E231" s="83">
        <v>250</v>
      </c>
      <c r="F231" s="83">
        <v>10</v>
      </c>
      <c r="G231" s="83">
        <v>100</v>
      </c>
      <c r="H231" s="83">
        <v>1</v>
      </c>
      <c r="I231" s="83">
        <v>10</v>
      </c>
      <c r="J231" s="83">
        <v>2.3699999999999999E-2</v>
      </c>
      <c r="K231" s="83">
        <v>9.7000000000000003E-3</v>
      </c>
      <c r="L231" s="83">
        <v>1</v>
      </c>
      <c r="M231" s="83">
        <f t="shared" si="189"/>
        <v>3.1832072176949899</v>
      </c>
      <c r="N231" s="329"/>
      <c r="O231" s="329"/>
    </row>
    <row r="232" spans="1:15" ht="24.95" customHeight="1">
      <c r="B232" s="330" t="s">
        <v>1481</v>
      </c>
      <c r="D232" s="83">
        <v>10.3003</v>
      </c>
      <c r="E232" s="83">
        <v>250</v>
      </c>
      <c r="F232" s="83">
        <v>10</v>
      </c>
      <c r="G232" s="83">
        <v>100</v>
      </c>
      <c r="H232" s="83">
        <v>1</v>
      </c>
      <c r="I232" s="83">
        <v>10</v>
      </c>
      <c r="J232" s="83">
        <v>1.84E-2</v>
      </c>
      <c r="K232" s="83">
        <v>9.7000000000000003E-3</v>
      </c>
      <c r="L232" s="83">
        <v>1</v>
      </c>
      <c r="M232" s="83">
        <f t="shared" si="189"/>
        <v>2.1115889828451602</v>
      </c>
      <c r="N232" s="329">
        <f t="shared" ref="N232" si="236">AVERAGE(M232:M233)</f>
        <v>2.10736241545828</v>
      </c>
      <c r="O232" s="329">
        <f t="shared" ref="O232" si="237">(M232-M233)/N232*100</f>
        <v>0.40112392210059</v>
      </c>
    </row>
    <row r="233" spans="1:15" ht="24.95" customHeight="1">
      <c r="B233" s="329"/>
      <c r="D233" s="83">
        <v>10.341699999999999</v>
      </c>
      <c r="E233" s="83">
        <v>250</v>
      </c>
      <c r="F233" s="83">
        <v>10</v>
      </c>
      <c r="G233" s="83">
        <v>100</v>
      </c>
      <c r="H233" s="83">
        <v>1</v>
      </c>
      <c r="I233" s="83">
        <v>10</v>
      </c>
      <c r="J233" s="83">
        <v>1.84E-2</v>
      </c>
      <c r="K233" s="83">
        <v>9.7000000000000003E-3</v>
      </c>
      <c r="L233" s="83">
        <v>1</v>
      </c>
      <c r="M233" s="83">
        <f t="shared" si="189"/>
        <v>2.1031358480714002</v>
      </c>
      <c r="N233" s="329"/>
      <c r="O233" s="329"/>
    </row>
    <row r="234" spans="1:15" ht="24.95" customHeight="1">
      <c r="A234" s="83">
        <v>3.13</v>
      </c>
      <c r="B234" s="330" t="s">
        <v>1482</v>
      </c>
      <c r="D234" s="83">
        <v>10.9901</v>
      </c>
      <c r="E234" s="83">
        <v>250</v>
      </c>
      <c r="F234" s="83">
        <v>10</v>
      </c>
      <c r="G234" s="83">
        <v>100</v>
      </c>
      <c r="H234" s="83">
        <v>2</v>
      </c>
      <c r="I234" s="83">
        <v>10</v>
      </c>
      <c r="J234" s="83">
        <v>9.1000000000000004E-3</v>
      </c>
      <c r="K234" s="83">
        <v>9.1000000000000004E-3</v>
      </c>
      <c r="L234" s="83">
        <v>1</v>
      </c>
      <c r="M234" s="83">
        <f t="shared" ref="M234:M245" si="238">L234*(J234-K234)*E234*G234*I234/D234/F234/H234/1000*100</f>
        <v>0</v>
      </c>
      <c r="N234" s="329">
        <f t="shared" ref="N234" si="239">AVERAGE(M234:M235)</f>
        <v>-5.6910791196584003E-3</v>
      </c>
      <c r="O234" s="329">
        <f t="shared" ref="O234" si="240">(M234-M235)/N234*100</f>
        <v>-200</v>
      </c>
    </row>
    <row r="235" spans="1:15" ht="24.95" customHeight="1">
      <c r="B235" s="329"/>
      <c r="D235" s="83">
        <v>10.982100000000001</v>
      </c>
      <c r="E235" s="83">
        <v>250</v>
      </c>
      <c r="F235" s="83">
        <v>10</v>
      </c>
      <c r="G235" s="83">
        <v>100</v>
      </c>
      <c r="H235" s="83">
        <v>2</v>
      </c>
      <c r="I235" s="83">
        <v>10</v>
      </c>
      <c r="J235" s="83">
        <v>8.9999999999999993E-3</v>
      </c>
      <c r="K235" s="83">
        <v>9.1000000000000004E-3</v>
      </c>
      <c r="L235" s="83">
        <v>1</v>
      </c>
      <c r="M235" s="83">
        <f t="shared" si="238"/>
        <v>-1.1382158239316801E-2</v>
      </c>
      <c r="N235" s="329"/>
      <c r="O235" s="329"/>
    </row>
    <row r="236" spans="1:15" ht="24.95" customHeight="1">
      <c r="B236" s="330" t="s">
        <v>1483</v>
      </c>
      <c r="D236" s="83">
        <v>10.268599999999999</v>
      </c>
      <c r="E236" s="83">
        <v>250</v>
      </c>
      <c r="F236" s="83">
        <v>10</v>
      </c>
      <c r="G236" s="83">
        <v>100</v>
      </c>
      <c r="H236" s="83">
        <v>2</v>
      </c>
      <c r="I236" s="83">
        <v>10</v>
      </c>
      <c r="J236" s="83">
        <v>8.8999999999999999E-3</v>
      </c>
      <c r="K236" s="83">
        <v>9.1000000000000004E-3</v>
      </c>
      <c r="L236" s="83">
        <v>1</v>
      </c>
      <c r="M236" s="83">
        <f t="shared" si="238"/>
        <v>-2.43460647021016E-2</v>
      </c>
      <c r="N236" s="329">
        <f t="shared" ref="N236" si="241">AVERAGE(M236:M237)</f>
        <v>-2.4340377144400599E-2</v>
      </c>
      <c r="O236" s="329">
        <f t="shared" ref="O236" si="242">(M236-M237)/N236*100</f>
        <v>4.6733521565493097E-2</v>
      </c>
    </row>
    <row r="237" spans="1:15" ht="24.95" customHeight="1">
      <c r="B237" s="329"/>
      <c r="D237" s="83">
        <v>10.273400000000001</v>
      </c>
      <c r="E237" s="83">
        <v>250</v>
      </c>
      <c r="F237" s="83">
        <v>10</v>
      </c>
      <c r="G237" s="83">
        <v>100</v>
      </c>
      <c r="H237" s="83">
        <v>2</v>
      </c>
      <c r="I237" s="83">
        <v>10</v>
      </c>
      <c r="J237" s="83">
        <v>8.8999999999999999E-3</v>
      </c>
      <c r="K237" s="83">
        <v>9.1000000000000004E-3</v>
      </c>
      <c r="L237" s="83">
        <v>1</v>
      </c>
      <c r="M237" s="83">
        <f t="shared" si="238"/>
        <v>-2.4334689586699699E-2</v>
      </c>
      <c r="N237" s="329"/>
      <c r="O237" s="329"/>
    </row>
    <row r="238" spans="1:15" ht="24.95" customHeight="1">
      <c r="B238" s="330" t="s">
        <v>669</v>
      </c>
      <c r="D238" s="83">
        <v>10.2155</v>
      </c>
      <c r="E238" s="83">
        <v>250</v>
      </c>
      <c r="F238" s="83">
        <v>10</v>
      </c>
      <c r="G238" s="83">
        <v>100</v>
      </c>
      <c r="H238" s="83">
        <v>2</v>
      </c>
      <c r="I238" s="83">
        <v>10</v>
      </c>
      <c r="J238" s="83">
        <v>8.6999999999999994E-3</v>
      </c>
      <c r="K238" s="83">
        <v>9.1000000000000004E-3</v>
      </c>
      <c r="L238" s="83">
        <v>1</v>
      </c>
      <c r="M238" s="83">
        <f t="shared" si="238"/>
        <v>-4.89452302873086E-2</v>
      </c>
      <c r="N238" s="329">
        <f t="shared" ref="N238" si="243">AVERAGE(M238:M239)</f>
        <v>-4.8925123481959702E-2</v>
      </c>
      <c r="O238" s="329">
        <f t="shared" ref="O238" si="244">(M238-M239)/N238*100</f>
        <v>8.2194193567299206E-2</v>
      </c>
    </row>
    <row r="239" spans="1:15" ht="24.95" customHeight="1">
      <c r="B239" s="329"/>
      <c r="D239" s="83">
        <v>10.2239</v>
      </c>
      <c r="E239" s="83">
        <v>250</v>
      </c>
      <c r="F239" s="83">
        <v>10</v>
      </c>
      <c r="G239" s="83">
        <v>100</v>
      </c>
      <c r="H239" s="83">
        <v>2</v>
      </c>
      <c r="I239" s="83">
        <v>10</v>
      </c>
      <c r="J239" s="83">
        <v>8.6999999999999994E-3</v>
      </c>
      <c r="K239" s="83">
        <v>9.1000000000000004E-3</v>
      </c>
      <c r="L239" s="83">
        <v>1</v>
      </c>
      <c r="M239" s="83">
        <f t="shared" si="238"/>
        <v>-4.8905016676610798E-2</v>
      </c>
      <c r="N239" s="329"/>
      <c r="O239" s="329"/>
    </row>
    <row r="240" spans="1:15" ht="24.95" customHeight="1">
      <c r="B240" s="330" t="s">
        <v>1484</v>
      </c>
      <c r="D240" s="83">
        <v>10.6699</v>
      </c>
      <c r="E240" s="83">
        <v>250</v>
      </c>
      <c r="F240" s="83">
        <v>10</v>
      </c>
      <c r="G240" s="83">
        <v>100</v>
      </c>
      <c r="H240" s="83">
        <v>2</v>
      </c>
      <c r="I240" s="83">
        <v>10</v>
      </c>
      <c r="J240" s="83">
        <v>8.8000000000000005E-3</v>
      </c>
      <c r="K240" s="83">
        <v>9.1000000000000004E-3</v>
      </c>
      <c r="L240" s="83">
        <v>1</v>
      </c>
      <c r="M240" s="83">
        <f t="shared" si="238"/>
        <v>-3.5145596491063601E-2</v>
      </c>
      <c r="N240" s="329">
        <f t="shared" ref="N240" si="245">AVERAGE(M240:M241)</f>
        <v>-3.5167198065365203E-2</v>
      </c>
      <c r="O240" s="329">
        <f t="shared" ref="O240" si="246">(M240-M241)/N240*100</f>
        <v>-0.122850698889343</v>
      </c>
    </row>
    <row r="241" spans="1:15" ht="24.95" customHeight="1">
      <c r="B241" s="329"/>
      <c r="D241" s="83">
        <v>10.6568</v>
      </c>
      <c r="E241" s="83">
        <v>250</v>
      </c>
      <c r="F241" s="83">
        <v>10</v>
      </c>
      <c r="G241" s="83">
        <v>100</v>
      </c>
      <c r="H241" s="83">
        <v>2</v>
      </c>
      <c r="I241" s="83">
        <v>10</v>
      </c>
      <c r="J241" s="83">
        <v>8.8000000000000005E-3</v>
      </c>
      <c r="K241" s="83">
        <v>9.1000000000000004E-3</v>
      </c>
      <c r="L241" s="83">
        <v>1</v>
      </c>
      <c r="M241" s="83">
        <f t="shared" si="238"/>
        <v>-3.5188799639666701E-2</v>
      </c>
      <c r="N241" s="329"/>
      <c r="O241" s="329"/>
    </row>
    <row r="242" spans="1:15" ht="24.95" customHeight="1">
      <c r="B242" s="330" t="s">
        <v>1485</v>
      </c>
      <c r="D242" s="83">
        <v>10.8437</v>
      </c>
      <c r="E242" s="83">
        <v>250</v>
      </c>
      <c r="F242" s="83">
        <v>10</v>
      </c>
      <c r="G242" s="83">
        <v>100</v>
      </c>
      <c r="H242" s="83">
        <v>2</v>
      </c>
      <c r="I242" s="83">
        <v>10</v>
      </c>
      <c r="J242" s="83">
        <v>9.2999999999999992E-3</v>
      </c>
      <c r="K242" s="83">
        <v>9.1000000000000004E-3</v>
      </c>
      <c r="L242" s="83">
        <v>1</v>
      </c>
      <c r="M242" s="83">
        <f t="shared" si="238"/>
        <v>2.3054861348063699E-2</v>
      </c>
      <c r="N242" s="329">
        <f t="shared" ref="N242" si="247">AVERAGE(M242:M243)</f>
        <v>2.3038725556570602E-2</v>
      </c>
      <c r="O242" s="329">
        <f t="shared" ref="O242" si="248">(M242-M243)/N242*100</f>
        <v>0.14007538267278299</v>
      </c>
    </row>
    <row r="243" spans="1:15" ht="24.95" customHeight="1">
      <c r="B243" s="329"/>
      <c r="D243" s="83">
        <v>10.8589</v>
      </c>
      <c r="E243" s="83">
        <v>250</v>
      </c>
      <c r="F243" s="83">
        <v>10</v>
      </c>
      <c r="G243" s="83">
        <v>100</v>
      </c>
      <c r="H243" s="83">
        <v>2</v>
      </c>
      <c r="I243" s="83">
        <v>10</v>
      </c>
      <c r="J243" s="83">
        <v>9.2999999999999992E-3</v>
      </c>
      <c r="K243" s="83">
        <v>9.1000000000000004E-3</v>
      </c>
      <c r="L243" s="83">
        <v>1</v>
      </c>
      <c r="M243" s="83">
        <f t="shared" si="238"/>
        <v>2.30225897650774E-2</v>
      </c>
      <c r="N243" s="329"/>
      <c r="O243" s="329"/>
    </row>
    <row r="244" spans="1:15" ht="24.95" customHeight="1">
      <c r="B244" s="330" t="s">
        <v>1486</v>
      </c>
      <c r="D244" s="83">
        <v>10.7773</v>
      </c>
      <c r="E244" s="83">
        <v>250</v>
      </c>
      <c r="F244" s="83">
        <v>10</v>
      </c>
      <c r="G244" s="83">
        <v>100</v>
      </c>
      <c r="H244" s="83">
        <v>2</v>
      </c>
      <c r="I244" s="83">
        <v>10</v>
      </c>
      <c r="J244" s="83">
        <v>9.4000000000000004E-3</v>
      </c>
      <c r="K244" s="83">
        <v>9.1000000000000004E-3</v>
      </c>
      <c r="L244" s="83">
        <v>1</v>
      </c>
      <c r="M244" s="83">
        <f t="shared" si="238"/>
        <v>3.4795356907574203E-2</v>
      </c>
      <c r="N244" s="329">
        <f t="shared" ref="N244" si="249">AVERAGE(M244:M245)</f>
        <v>3.4825110626221102E-2</v>
      </c>
      <c r="O244" s="329">
        <f t="shared" ref="O244" si="250">(M244-M245)/N244*100</f>
        <v>-0.17087508474127699</v>
      </c>
    </row>
    <row r="245" spans="1:15" ht="24.95" customHeight="1">
      <c r="B245" s="329"/>
      <c r="D245" s="83">
        <v>10.758900000000001</v>
      </c>
      <c r="E245" s="83">
        <v>250</v>
      </c>
      <c r="F245" s="83">
        <v>10</v>
      </c>
      <c r="G245" s="83">
        <v>100</v>
      </c>
      <c r="H245" s="83">
        <v>2</v>
      </c>
      <c r="I245" s="83">
        <v>10</v>
      </c>
      <c r="J245" s="83">
        <v>9.4000000000000004E-3</v>
      </c>
      <c r="K245" s="83">
        <v>9.1000000000000004E-3</v>
      </c>
      <c r="L245" s="83">
        <v>1</v>
      </c>
      <c r="M245" s="83">
        <f t="shared" si="238"/>
        <v>3.4854864344868002E-2</v>
      </c>
      <c r="N245" s="329"/>
      <c r="O245" s="329"/>
    </row>
    <row r="246" spans="1:15" ht="24.95" customHeight="1">
      <c r="A246" s="83">
        <v>3.31</v>
      </c>
      <c r="B246" s="330" t="s">
        <v>1487</v>
      </c>
      <c r="D246" s="83">
        <v>10.648999999999999</v>
      </c>
      <c r="E246" s="83">
        <v>250</v>
      </c>
      <c r="F246" s="83">
        <v>10</v>
      </c>
      <c r="G246" s="83">
        <v>100</v>
      </c>
      <c r="H246" s="83">
        <v>1</v>
      </c>
      <c r="I246" s="83">
        <v>10</v>
      </c>
      <c r="J246" s="83">
        <v>1.46E-2</v>
      </c>
      <c r="K246" s="83">
        <v>9.1000000000000004E-3</v>
      </c>
      <c r="L246" s="83">
        <v>1</v>
      </c>
      <c r="M246" s="83">
        <f t="shared" ref="M246:M253" si="251">L246*(J246-K246)*E246*G246*I246/D246/F246/H246/1000*100</f>
        <v>1.2912010517419501</v>
      </c>
      <c r="N246" s="329">
        <f t="shared" ref="N246" si="252">AVERAGE(M246:M247)</f>
        <v>1.2903231779083</v>
      </c>
      <c r="O246" s="329">
        <f t="shared" ref="O246" si="253">(M246-M247)/N246*100</f>
        <v>0.136070381231639</v>
      </c>
    </row>
    <row r="247" spans="1:15" ht="24.95" customHeight="1">
      <c r="B247" s="329"/>
      <c r="D247" s="83">
        <v>10.663500000000001</v>
      </c>
      <c r="E247" s="83">
        <v>250</v>
      </c>
      <c r="F247" s="83">
        <v>10</v>
      </c>
      <c r="G247" s="83">
        <v>100</v>
      </c>
      <c r="H247" s="83">
        <v>1</v>
      </c>
      <c r="I247" s="83">
        <v>10</v>
      </c>
      <c r="J247" s="83">
        <v>1.46E-2</v>
      </c>
      <c r="K247" s="83">
        <v>9.1000000000000004E-3</v>
      </c>
      <c r="L247" s="83">
        <v>1</v>
      </c>
      <c r="M247" s="83">
        <f t="shared" si="251"/>
        <v>1.2894453040746501</v>
      </c>
      <c r="N247" s="329"/>
      <c r="O247" s="329"/>
    </row>
    <row r="248" spans="1:15" ht="24.95" customHeight="1">
      <c r="B248" s="330" t="s">
        <v>1488</v>
      </c>
      <c r="D248" s="83">
        <v>10.689</v>
      </c>
      <c r="E248" s="83">
        <v>250</v>
      </c>
      <c r="F248" s="83">
        <v>10</v>
      </c>
      <c r="G248" s="83">
        <v>100</v>
      </c>
      <c r="H248" s="83">
        <v>1</v>
      </c>
      <c r="I248" s="83">
        <v>10</v>
      </c>
      <c r="J248" s="83">
        <v>1.3599999999999999E-2</v>
      </c>
      <c r="K248" s="83">
        <v>9.1000000000000004E-3</v>
      </c>
      <c r="L248" s="83">
        <v>1</v>
      </c>
      <c r="M248" s="83">
        <f t="shared" si="251"/>
        <v>1.0524838619141199</v>
      </c>
      <c r="N248" s="329">
        <f t="shared" ref="N248" si="254">AVERAGE(M248:M249)</f>
        <v>1.0523263663398601</v>
      </c>
      <c r="O248" s="329">
        <f t="shared" ref="O248" si="255">(M248-M249)/N248*100</f>
        <v>2.9932838195001601E-2</v>
      </c>
    </row>
    <row r="249" spans="1:15" ht="24.95" customHeight="1">
      <c r="B249" s="329"/>
      <c r="D249" s="83">
        <v>10.6922</v>
      </c>
      <c r="E249" s="83">
        <v>250</v>
      </c>
      <c r="F249" s="83">
        <v>10</v>
      </c>
      <c r="G249" s="83">
        <v>100</v>
      </c>
      <c r="H249" s="83">
        <v>1</v>
      </c>
      <c r="I249" s="83">
        <v>10</v>
      </c>
      <c r="J249" s="83">
        <v>1.3599999999999999E-2</v>
      </c>
      <c r="K249" s="83">
        <v>9.1000000000000004E-3</v>
      </c>
      <c r="L249" s="83">
        <v>1</v>
      </c>
      <c r="M249" s="83">
        <f t="shared" si="251"/>
        <v>1.0521688707656001</v>
      </c>
      <c r="N249" s="329"/>
      <c r="O249" s="329"/>
    </row>
    <row r="250" spans="1:15" ht="24.95" customHeight="1">
      <c r="B250" s="330" t="s">
        <v>1489</v>
      </c>
      <c r="D250" s="83">
        <v>10.4506</v>
      </c>
      <c r="E250" s="83">
        <v>250</v>
      </c>
      <c r="F250" s="83">
        <v>10</v>
      </c>
      <c r="G250" s="83">
        <v>100</v>
      </c>
      <c r="H250" s="83">
        <v>1</v>
      </c>
      <c r="I250" s="83">
        <v>10</v>
      </c>
      <c r="J250" s="83">
        <v>1.4500000000000001E-2</v>
      </c>
      <c r="K250" s="83">
        <v>9.1000000000000004E-3</v>
      </c>
      <c r="L250" s="83">
        <v>1</v>
      </c>
      <c r="M250" s="83">
        <f t="shared" si="251"/>
        <v>1.2917918588406401</v>
      </c>
      <c r="N250" s="329">
        <f t="shared" ref="N250" si="256">AVERAGE(M250:M251)</f>
        <v>1.2895192905645401</v>
      </c>
      <c r="O250" s="329">
        <f t="shared" ref="O250" si="257">(M250-M251)/N250*100</f>
        <v>0.35246751137861598</v>
      </c>
    </row>
    <row r="251" spans="1:15" ht="24.95" customHeight="1">
      <c r="B251" s="329"/>
      <c r="D251" s="83">
        <v>10.487500000000001</v>
      </c>
      <c r="E251" s="83">
        <v>250</v>
      </c>
      <c r="F251" s="83">
        <v>10</v>
      </c>
      <c r="G251" s="83">
        <v>100</v>
      </c>
      <c r="H251" s="83">
        <v>1</v>
      </c>
      <c r="I251" s="83">
        <v>10</v>
      </c>
      <c r="J251" s="83">
        <v>1.4500000000000001E-2</v>
      </c>
      <c r="K251" s="83">
        <v>9.1000000000000004E-3</v>
      </c>
      <c r="L251" s="83">
        <v>1</v>
      </c>
      <c r="M251" s="83">
        <f t="shared" si="251"/>
        <v>1.2872467222884401</v>
      </c>
      <c r="N251" s="329"/>
      <c r="O251" s="329"/>
    </row>
    <row r="252" spans="1:15" ht="24.95" customHeight="1">
      <c r="B252" s="330" t="s">
        <v>1490</v>
      </c>
      <c r="D252" s="83">
        <v>10.246700000000001</v>
      </c>
      <c r="E252" s="83">
        <v>250</v>
      </c>
      <c r="F252" s="83">
        <v>10</v>
      </c>
      <c r="G252" s="83">
        <v>100</v>
      </c>
      <c r="H252" s="83">
        <v>1</v>
      </c>
      <c r="I252" s="83">
        <v>10</v>
      </c>
      <c r="J252" s="83">
        <v>1.5699999999999999E-2</v>
      </c>
      <c r="K252" s="83">
        <v>9.1000000000000004E-3</v>
      </c>
      <c r="L252" s="83">
        <v>1</v>
      </c>
      <c r="M252" s="83">
        <f t="shared" si="251"/>
        <v>1.6102745274088199</v>
      </c>
      <c r="N252" s="329">
        <f t="shared" ref="N252" si="258">AVERAGE(M252:M253)</f>
        <v>1.60361966321661</v>
      </c>
      <c r="O252" s="329">
        <f t="shared" ref="O252" si="259">(M252-M253)/N252*100</f>
        <v>0.82998036814556597</v>
      </c>
    </row>
    <row r="253" spans="1:15" ht="24.95" customHeight="1">
      <c r="B253" s="329"/>
      <c r="D253" s="83">
        <v>10.332100000000001</v>
      </c>
      <c r="E253" s="83">
        <v>250</v>
      </c>
      <c r="F253" s="83">
        <v>10</v>
      </c>
      <c r="G253" s="83">
        <v>100</v>
      </c>
      <c r="H253" s="83">
        <v>1</v>
      </c>
      <c r="I253" s="83">
        <v>10</v>
      </c>
      <c r="J253" s="83">
        <v>1.5699999999999999E-2</v>
      </c>
      <c r="K253" s="83">
        <v>9.1000000000000004E-3</v>
      </c>
      <c r="L253" s="83">
        <v>1</v>
      </c>
      <c r="M253" s="83">
        <f t="shared" si="251"/>
        <v>1.5969647990244</v>
      </c>
      <c r="N253" s="329"/>
      <c r="O253" s="329"/>
    </row>
    <row r="254" spans="1:15" ht="24.95" customHeight="1">
      <c r="A254" s="83">
        <v>4.29</v>
      </c>
      <c r="B254" s="330" t="s">
        <v>1491</v>
      </c>
      <c r="D254" s="83">
        <v>10.0724</v>
      </c>
      <c r="E254" s="83">
        <v>250</v>
      </c>
      <c r="F254" s="83">
        <v>10</v>
      </c>
      <c r="G254" s="83">
        <v>100</v>
      </c>
      <c r="H254" s="83">
        <v>1</v>
      </c>
      <c r="I254" s="83">
        <v>10</v>
      </c>
      <c r="J254" s="83">
        <v>2.64E-2</v>
      </c>
      <c r="K254" s="83">
        <v>9.1000000000000004E-3</v>
      </c>
      <c r="L254" s="83">
        <v>2</v>
      </c>
      <c r="M254" s="83">
        <f t="shared" ref="M254:M257" si="260">L254*(J254-K254)*E254*G254*I254/D254/F254/H254/1000*100</f>
        <v>8.5878241531313293</v>
      </c>
      <c r="N254" s="329">
        <f t="shared" ref="N254" si="261">AVERAGE(M254:M255)</f>
        <v>8.5830973792879401</v>
      </c>
      <c r="O254" s="329">
        <f t="shared" ref="O254" si="262">(M254-M255)/N254*100</f>
        <v>0.110141447417357</v>
      </c>
    </row>
    <row r="255" spans="1:15" ht="24.95" customHeight="1">
      <c r="B255" s="329"/>
      <c r="D255" s="83">
        <v>10.083500000000001</v>
      </c>
      <c r="E255" s="83">
        <v>250</v>
      </c>
      <c r="F255" s="83">
        <v>10</v>
      </c>
      <c r="G255" s="83">
        <v>100</v>
      </c>
      <c r="H255" s="83">
        <v>1</v>
      </c>
      <c r="I255" s="83">
        <v>10</v>
      </c>
      <c r="J255" s="83">
        <v>2.64E-2</v>
      </c>
      <c r="K255" s="83">
        <v>9.1000000000000004E-3</v>
      </c>
      <c r="L255" s="83">
        <v>2</v>
      </c>
      <c r="M255" s="83">
        <f t="shared" si="260"/>
        <v>8.5783706054445403</v>
      </c>
      <c r="N255" s="329"/>
      <c r="O255" s="329"/>
    </row>
    <row r="256" spans="1:15" ht="24.95" customHeight="1">
      <c r="B256" s="330" t="s">
        <v>1492</v>
      </c>
      <c r="D256" s="83">
        <v>10.2532</v>
      </c>
      <c r="E256" s="83">
        <v>250</v>
      </c>
      <c r="F256" s="83">
        <v>10</v>
      </c>
      <c r="G256" s="83">
        <v>100</v>
      </c>
      <c r="H256" s="83">
        <v>1</v>
      </c>
      <c r="I256" s="83">
        <v>10</v>
      </c>
      <c r="J256" s="83">
        <v>0.04</v>
      </c>
      <c r="K256" s="83">
        <v>9.1000000000000004E-3</v>
      </c>
      <c r="L256" s="83">
        <v>2</v>
      </c>
      <c r="M256" s="83">
        <f t="shared" si="260"/>
        <v>15.068466429992601</v>
      </c>
      <c r="N256" s="329">
        <f t="shared" ref="N256" si="263">AVERAGE(M256:M257)</f>
        <v>15.045609668654301</v>
      </c>
      <c r="O256" s="329">
        <f t="shared" ref="O256" si="264">(M256-M257)/N256*100</f>
        <v>0.30383296977283503</v>
      </c>
    </row>
    <row r="257" spans="1:15" ht="24.95" customHeight="1">
      <c r="B257" s="329"/>
      <c r="D257" s="83">
        <v>10.2844</v>
      </c>
      <c r="E257" s="83">
        <v>250</v>
      </c>
      <c r="F257" s="83">
        <v>10</v>
      </c>
      <c r="G257" s="83">
        <v>100</v>
      </c>
      <c r="H257" s="83">
        <v>1</v>
      </c>
      <c r="I257" s="83">
        <v>10</v>
      </c>
      <c r="J257" s="83">
        <v>0.04</v>
      </c>
      <c r="K257" s="83">
        <v>9.1000000000000004E-3</v>
      </c>
      <c r="L257" s="83">
        <v>2</v>
      </c>
      <c r="M257" s="83">
        <f t="shared" si="260"/>
        <v>15.022752907315899</v>
      </c>
      <c r="N257" s="329"/>
      <c r="O257" s="329"/>
    </row>
    <row r="258" spans="1:15" ht="24.95" customHeight="1">
      <c r="A258" s="83">
        <v>5.24</v>
      </c>
      <c r="B258" s="330" t="s">
        <v>1493</v>
      </c>
      <c r="D258" s="83">
        <v>10.803100000000001</v>
      </c>
      <c r="E258" s="83">
        <v>250</v>
      </c>
      <c r="F258" s="83">
        <v>10</v>
      </c>
      <c r="G258" s="83">
        <v>100</v>
      </c>
      <c r="H258" s="83">
        <v>1</v>
      </c>
      <c r="I258" s="83">
        <v>10</v>
      </c>
      <c r="J258" s="83">
        <v>1.83E-2</v>
      </c>
      <c r="K258" s="83">
        <v>9.1000000000000004E-3</v>
      </c>
      <c r="L258" s="83">
        <v>1</v>
      </c>
      <c r="M258" s="83">
        <f t="shared" ref="M258:M265" si="265">L258*(J258-K258)*E258*G258*I258/D258/F258/H258/1000*100</f>
        <v>2.1290185224611502</v>
      </c>
      <c r="N258" s="329">
        <f t="shared" ref="N258" si="266">AVERAGE(M258:M259)</f>
        <v>2.1535759784046902</v>
      </c>
      <c r="O258" s="329">
        <f t="shared" ref="O258" si="267">(M258-M259)/N258*100</f>
        <v>-2.2806212726914201</v>
      </c>
    </row>
    <row r="259" spans="1:15" ht="24.95" customHeight="1">
      <c r="B259" s="329"/>
      <c r="D259" s="83">
        <v>10.5595</v>
      </c>
      <c r="E259" s="83">
        <v>250</v>
      </c>
      <c r="F259" s="83">
        <v>10</v>
      </c>
      <c r="G259" s="83">
        <v>100</v>
      </c>
      <c r="H259" s="83">
        <v>1</v>
      </c>
      <c r="I259" s="83">
        <v>10</v>
      </c>
      <c r="J259" s="83">
        <v>1.83E-2</v>
      </c>
      <c r="K259" s="83">
        <v>9.1000000000000004E-3</v>
      </c>
      <c r="L259" s="83">
        <v>1</v>
      </c>
      <c r="M259" s="83">
        <f t="shared" si="265"/>
        <v>2.1781334343482199</v>
      </c>
      <c r="N259" s="329"/>
      <c r="O259" s="329"/>
    </row>
    <row r="260" spans="1:15" ht="24.95" customHeight="1">
      <c r="B260" s="330" t="s">
        <v>1494</v>
      </c>
      <c r="D260" s="83">
        <v>10.4635</v>
      </c>
      <c r="E260" s="83">
        <v>250</v>
      </c>
      <c r="F260" s="83">
        <v>10</v>
      </c>
      <c r="G260" s="83">
        <v>100</v>
      </c>
      <c r="H260" s="83">
        <v>1</v>
      </c>
      <c r="I260" s="83">
        <v>10</v>
      </c>
      <c r="J260" s="83">
        <v>1.8800000000000001E-2</v>
      </c>
      <c r="K260" s="83">
        <v>9.1000000000000004E-3</v>
      </c>
      <c r="L260" s="83">
        <v>1</v>
      </c>
      <c r="M260" s="83">
        <f t="shared" si="265"/>
        <v>2.3175801596024299</v>
      </c>
      <c r="N260" s="329">
        <f t="shared" ref="N260" si="268">AVERAGE(M260:M261)</f>
        <v>2.3292811551084398</v>
      </c>
      <c r="O260" s="329">
        <f t="shared" ref="O260" si="269">(M260-M261)/N260*100</f>
        <v>-1.00468725987399</v>
      </c>
    </row>
    <row r="261" spans="1:15" ht="24.95" customHeight="1">
      <c r="B261" s="329"/>
      <c r="D261" s="83">
        <v>10.3589</v>
      </c>
      <c r="E261" s="83">
        <v>250</v>
      </c>
      <c r="F261" s="83">
        <v>10</v>
      </c>
      <c r="G261" s="83">
        <v>100</v>
      </c>
      <c r="H261" s="83">
        <v>1</v>
      </c>
      <c r="I261" s="83">
        <v>10</v>
      </c>
      <c r="J261" s="83">
        <v>1.8800000000000001E-2</v>
      </c>
      <c r="K261" s="83">
        <v>9.1000000000000004E-3</v>
      </c>
      <c r="L261" s="83">
        <v>1</v>
      </c>
      <c r="M261" s="83">
        <f t="shared" si="265"/>
        <v>2.3409821506144501</v>
      </c>
      <c r="N261" s="329"/>
      <c r="O261" s="329"/>
    </row>
    <row r="262" spans="1:15" ht="24.95" customHeight="1">
      <c r="B262" s="330" t="s">
        <v>1495</v>
      </c>
      <c r="D262" s="83">
        <v>10.105600000000001</v>
      </c>
      <c r="E262" s="83">
        <v>250</v>
      </c>
      <c r="F262" s="83">
        <v>10</v>
      </c>
      <c r="G262" s="83">
        <v>100</v>
      </c>
      <c r="H262" s="83">
        <v>1</v>
      </c>
      <c r="I262" s="83">
        <v>10</v>
      </c>
      <c r="J262" s="83">
        <v>2.1700000000000001E-2</v>
      </c>
      <c r="K262" s="83">
        <v>9.1000000000000004E-3</v>
      </c>
      <c r="L262" s="83">
        <v>1</v>
      </c>
      <c r="M262" s="83">
        <f t="shared" si="265"/>
        <v>3.1170835972134299</v>
      </c>
      <c r="N262" s="329">
        <f t="shared" ref="N262" si="270">AVERAGE(M262:M263)</f>
        <v>3.0991703750659099</v>
      </c>
      <c r="O262" s="329">
        <f t="shared" ref="O262" si="271">(M262-M263)/N262*100</f>
        <v>1.1560011215671899</v>
      </c>
    </row>
    <row r="263" spans="1:15" ht="24.95" customHeight="1">
      <c r="B263" s="329"/>
      <c r="D263" s="83">
        <v>10.223100000000001</v>
      </c>
      <c r="E263" s="83">
        <v>250</v>
      </c>
      <c r="F263" s="83">
        <v>10</v>
      </c>
      <c r="G263" s="83">
        <v>100</v>
      </c>
      <c r="H263" s="83">
        <v>1</v>
      </c>
      <c r="I263" s="83">
        <v>10</v>
      </c>
      <c r="J263" s="83">
        <v>2.1700000000000001E-2</v>
      </c>
      <c r="K263" s="83">
        <v>9.1000000000000004E-3</v>
      </c>
      <c r="L263" s="83">
        <v>1</v>
      </c>
      <c r="M263" s="83">
        <f t="shared" si="265"/>
        <v>3.0812571529183899</v>
      </c>
      <c r="N263" s="329"/>
      <c r="O263" s="329"/>
    </row>
    <row r="264" spans="1:15" ht="24.95" customHeight="1">
      <c r="B264" s="330" t="s">
        <v>1496</v>
      </c>
      <c r="D264" s="83">
        <v>10.827500000000001</v>
      </c>
      <c r="E264" s="83">
        <v>250</v>
      </c>
      <c r="F264" s="83">
        <v>10</v>
      </c>
      <c r="G264" s="83">
        <v>100</v>
      </c>
      <c r="H264" s="83">
        <v>1</v>
      </c>
      <c r="I264" s="83">
        <v>10</v>
      </c>
      <c r="J264" s="83">
        <v>2.0799999999999999E-2</v>
      </c>
      <c r="K264" s="83">
        <v>9.1000000000000004E-3</v>
      </c>
      <c r="L264" s="83">
        <v>1</v>
      </c>
      <c r="M264" s="83">
        <f t="shared" si="265"/>
        <v>2.7014546294158399</v>
      </c>
      <c r="N264" s="329">
        <f t="shared" ref="N264" si="272">AVERAGE(M264:M265)</f>
        <v>2.7239925403459599</v>
      </c>
      <c r="O264" s="329">
        <f t="shared" ref="O264" si="273">(M264-M265)/N264*100</f>
        <v>-1.65477038547672</v>
      </c>
    </row>
    <row r="265" spans="1:15" ht="24.95" customHeight="1">
      <c r="B265" s="329"/>
      <c r="D265" s="83">
        <v>10.649800000000001</v>
      </c>
      <c r="E265" s="83">
        <v>250</v>
      </c>
      <c r="F265" s="83">
        <v>10</v>
      </c>
      <c r="G265" s="83">
        <v>100</v>
      </c>
      <c r="H265" s="83">
        <v>1</v>
      </c>
      <c r="I265" s="83">
        <v>10</v>
      </c>
      <c r="J265" s="83">
        <v>2.0799999999999999E-2</v>
      </c>
      <c r="K265" s="83">
        <v>9.1000000000000004E-3</v>
      </c>
      <c r="L265" s="83">
        <v>1</v>
      </c>
      <c r="M265" s="83">
        <f t="shared" si="265"/>
        <v>2.74653045127608</v>
      </c>
      <c r="N265" s="329"/>
      <c r="O265" s="329"/>
    </row>
    <row r="266" spans="1:15" ht="24.95" customHeight="1">
      <c r="A266" s="83">
        <v>7.1</v>
      </c>
      <c r="B266" s="330" t="s">
        <v>97</v>
      </c>
      <c r="D266" s="83">
        <v>10.117800000000001</v>
      </c>
      <c r="E266" s="83">
        <v>250</v>
      </c>
      <c r="F266" s="83">
        <v>10</v>
      </c>
      <c r="G266" s="83">
        <v>100</v>
      </c>
      <c r="H266" s="83">
        <v>2</v>
      </c>
      <c r="I266" s="83">
        <v>10</v>
      </c>
      <c r="J266" s="83">
        <v>9.4000000000000004E-3</v>
      </c>
      <c r="K266" s="83">
        <v>9.1000000000000004E-3</v>
      </c>
      <c r="L266" s="83">
        <v>1</v>
      </c>
      <c r="M266" s="83">
        <f t="shared" ref="M266:M275" si="274">L266*(J266-K266)*E266*G266*I266/D266/F266/H266/1000*100</f>
        <v>3.7063393227776797E-2</v>
      </c>
      <c r="N266" s="329">
        <f t="shared" ref="N266" si="275">AVERAGE(M266:M267)</f>
        <v>3.63460849390509E-2</v>
      </c>
      <c r="O266" s="329">
        <f t="shared" ref="O266" si="276">(M266-M267)/N266*100</f>
        <v>3.9471007121059101</v>
      </c>
    </row>
    <row r="267" spans="1:15" ht="24.95" customHeight="1">
      <c r="B267" s="329"/>
      <c r="D267" s="83">
        <v>10.5252</v>
      </c>
      <c r="E267" s="83">
        <v>250</v>
      </c>
      <c r="F267" s="83">
        <v>10</v>
      </c>
      <c r="G267" s="83">
        <v>100</v>
      </c>
      <c r="H267" s="83">
        <v>2</v>
      </c>
      <c r="I267" s="83">
        <v>10</v>
      </c>
      <c r="J267" s="83">
        <v>9.4000000000000004E-3</v>
      </c>
      <c r="K267" s="83">
        <v>9.1000000000000004E-3</v>
      </c>
      <c r="L267" s="83">
        <v>1</v>
      </c>
      <c r="M267" s="83">
        <f t="shared" si="274"/>
        <v>3.5628776650324899E-2</v>
      </c>
      <c r="N267" s="329"/>
      <c r="O267" s="329"/>
    </row>
    <row r="268" spans="1:15" ht="24.95" customHeight="1">
      <c r="B268" s="330" t="s">
        <v>98</v>
      </c>
      <c r="D268" s="83">
        <v>10.6477</v>
      </c>
      <c r="E268" s="83">
        <v>250</v>
      </c>
      <c r="F268" s="83">
        <v>10</v>
      </c>
      <c r="G268" s="83">
        <v>100</v>
      </c>
      <c r="H268" s="83">
        <v>2</v>
      </c>
      <c r="I268" s="83">
        <v>10</v>
      </c>
      <c r="J268" s="83">
        <v>9.2999999999999992E-3</v>
      </c>
      <c r="K268" s="83">
        <v>9.1000000000000004E-3</v>
      </c>
      <c r="L268" s="83">
        <v>1</v>
      </c>
      <c r="M268" s="83">
        <f t="shared" si="274"/>
        <v>2.3479249039698599E-2</v>
      </c>
      <c r="N268" s="329">
        <f t="shared" ref="N268" si="277">AVERAGE(M268:M269)</f>
        <v>2.38070087936341E-2</v>
      </c>
      <c r="O268" s="329">
        <f t="shared" ref="O268" si="278">(M268-M269)/N268*100</f>
        <v>-2.75347278422556</v>
      </c>
    </row>
    <row r="269" spans="1:15" ht="24.95" customHeight="1">
      <c r="B269" s="329"/>
      <c r="D269" s="83">
        <v>10.358499999999999</v>
      </c>
      <c r="E269" s="83">
        <v>250</v>
      </c>
      <c r="F269" s="83">
        <v>10</v>
      </c>
      <c r="G269" s="83">
        <v>100</v>
      </c>
      <c r="H269" s="83">
        <v>2</v>
      </c>
      <c r="I269" s="83">
        <v>10</v>
      </c>
      <c r="J269" s="83">
        <v>9.2999999999999992E-3</v>
      </c>
      <c r="K269" s="83">
        <v>9.1000000000000004E-3</v>
      </c>
      <c r="L269" s="83">
        <v>1</v>
      </c>
      <c r="M269" s="83">
        <f t="shared" si="274"/>
        <v>2.4134768547569501E-2</v>
      </c>
      <c r="N269" s="329"/>
      <c r="O269" s="329"/>
    </row>
    <row r="270" spans="1:15" ht="24.95" customHeight="1">
      <c r="B270" s="330" t="s">
        <v>99</v>
      </c>
      <c r="D270" s="83">
        <v>10.548999999999999</v>
      </c>
      <c r="E270" s="83">
        <v>250</v>
      </c>
      <c r="F270" s="83">
        <v>10</v>
      </c>
      <c r="G270" s="83">
        <v>100</v>
      </c>
      <c r="H270" s="83">
        <v>2</v>
      </c>
      <c r="I270" s="83">
        <v>10</v>
      </c>
      <c r="J270" s="83">
        <v>9.7000000000000003E-3</v>
      </c>
      <c r="K270" s="83">
        <v>9.1000000000000004E-3</v>
      </c>
      <c r="L270" s="83">
        <v>1</v>
      </c>
      <c r="M270" s="83">
        <f t="shared" si="274"/>
        <v>7.1096786425253605E-2</v>
      </c>
      <c r="N270" s="329">
        <f t="shared" ref="N270" si="279">AVERAGE(M270:M271)</f>
        <v>7.0731910438476903E-2</v>
      </c>
      <c r="O270" s="329">
        <f t="shared" ref="O270" si="280">(M270-M271)/N270*100</f>
        <v>1.0317153446438401</v>
      </c>
    </row>
    <row r="271" spans="1:15" ht="24.95" customHeight="1">
      <c r="B271" s="329"/>
      <c r="D271" s="83">
        <v>10.6584</v>
      </c>
      <c r="E271" s="83">
        <v>250</v>
      </c>
      <c r="F271" s="83">
        <v>10</v>
      </c>
      <c r="G271" s="83">
        <v>100</v>
      </c>
      <c r="H271" s="83">
        <v>2</v>
      </c>
      <c r="I271" s="83">
        <v>10</v>
      </c>
      <c r="J271" s="83">
        <v>9.7000000000000003E-3</v>
      </c>
      <c r="K271" s="83">
        <v>9.1000000000000004E-3</v>
      </c>
      <c r="L271" s="83">
        <v>1</v>
      </c>
      <c r="M271" s="83">
        <f t="shared" si="274"/>
        <v>7.0367034451700103E-2</v>
      </c>
      <c r="N271" s="329"/>
      <c r="O271" s="329"/>
    </row>
    <row r="272" spans="1:15" ht="24.95" customHeight="1">
      <c r="B272" s="330" t="s">
        <v>100</v>
      </c>
      <c r="D272" s="83">
        <v>10.0602</v>
      </c>
      <c r="E272" s="83">
        <v>250</v>
      </c>
      <c r="F272" s="83">
        <v>10</v>
      </c>
      <c r="G272" s="83">
        <v>100</v>
      </c>
      <c r="H272" s="83">
        <v>2</v>
      </c>
      <c r="I272" s="83">
        <v>10</v>
      </c>
      <c r="J272" s="83">
        <v>1.8800000000000001E-2</v>
      </c>
      <c r="K272" s="83">
        <v>9.1000000000000004E-3</v>
      </c>
      <c r="L272" s="83">
        <v>1</v>
      </c>
      <c r="M272" s="83">
        <f t="shared" si="274"/>
        <v>1.20524442854019</v>
      </c>
      <c r="N272" s="329">
        <f t="shared" ref="N272" si="281">AVERAGE(M272:M273)</f>
        <v>1.2017752466021201</v>
      </c>
      <c r="O272" s="329">
        <f t="shared" ref="O272" si="282">(M272-M273)/N272*100</f>
        <v>0.57734288468309003</v>
      </c>
    </row>
    <row r="273" spans="1:15" ht="24.95" customHeight="1">
      <c r="B273" s="329"/>
      <c r="D273" s="83">
        <v>10.118449999999999</v>
      </c>
      <c r="E273" s="83">
        <v>250</v>
      </c>
      <c r="F273" s="83">
        <v>10</v>
      </c>
      <c r="G273" s="83">
        <v>100</v>
      </c>
      <c r="H273" s="83">
        <v>2</v>
      </c>
      <c r="I273" s="83">
        <v>10</v>
      </c>
      <c r="J273" s="83">
        <v>1.8800000000000001E-2</v>
      </c>
      <c r="K273" s="83">
        <v>9.1000000000000004E-3</v>
      </c>
      <c r="L273" s="83">
        <v>1</v>
      </c>
      <c r="M273" s="83">
        <f t="shared" si="274"/>
        <v>1.19830606466405</v>
      </c>
      <c r="N273" s="329"/>
      <c r="O273" s="329"/>
    </row>
    <row r="274" spans="1:15" ht="24.95" customHeight="1">
      <c r="B274" s="330" t="s">
        <v>1497</v>
      </c>
      <c r="D274" s="83">
        <v>10.6218</v>
      </c>
      <c r="E274" s="83">
        <v>250</v>
      </c>
      <c r="F274" s="83">
        <v>10</v>
      </c>
      <c r="G274" s="83">
        <v>100</v>
      </c>
      <c r="H274" s="83">
        <v>2</v>
      </c>
      <c r="I274" s="83">
        <v>10</v>
      </c>
      <c r="J274" s="83">
        <v>2.2100000000000002E-2</v>
      </c>
      <c r="K274" s="83">
        <v>9.1000000000000004E-3</v>
      </c>
      <c r="L274" s="83">
        <v>2</v>
      </c>
      <c r="M274" s="83">
        <f t="shared" si="274"/>
        <v>3.05974505262762</v>
      </c>
      <c r="N274" s="329">
        <f t="shared" ref="N274" si="283">AVERAGE(M274:M275)</f>
        <v>3.0547634379639801</v>
      </c>
      <c r="O274" s="329">
        <f t="shared" ref="O274" si="284">(M274-M275)/N274*100</f>
        <v>0.32615387507487498</v>
      </c>
    </row>
    <row r="275" spans="1:15" ht="24.95" customHeight="1">
      <c r="B275" s="329"/>
      <c r="D275" s="83">
        <v>10.656499999999999</v>
      </c>
      <c r="E275" s="83">
        <v>250</v>
      </c>
      <c r="F275" s="83">
        <v>10</v>
      </c>
      <c r="G275" s="83">
        <v>100</v>
      </c>
      <c r="H275" s="83">
        <v>2</v>
      </c>
      <c r="I275" s="83">
        <v>10</v>
      </c>
      <c r="J275" s="83">
        <v>2.2100000000000002E-2</v>
      </c>
      <c r="K275" s="83">
        <v>9.1000000000000004E-3</v>
      </c>
      <c r="L275" s="83">
        <v>2</v>
      </c>
      <c r="M275" s="83">
        <f t="shared" si="274"/>
        <v>3.04978182330033</v>
      </c>
      <c r="N275" s="329"/>
      <c r="O275" s="329"/>
    </row>
    <row r="276" spans="1:15" ht="24.95" customHeight="1">
      <c r="A276" s="83">
        <v>7.8</v>
      </c>
      <c r="B276" s="330" t="s">
        <v>1498</v>
      </c>
      <c r="D276" s="83">
        <v>10.563700000000001</v>
      </c>
      <c r="E276" s="83">
        <v>250</v>
      </c>
      <c r="F276" s="83">
        <v>20</v>
      </c>
      <c r="G276" s="83">
        <v>100</v>
      </c>
      <c r="H276" s="83">
        <v>1</v>
      </c>
      <c r="I276" s="83">
        <v>10</v>
      </c>
      <c r="J276" s="83">
        <v>8.1699999999999995E-2</v>
      </c>
      <c r="K276" s="83">
        <v>9.1000000000000004E-3</v>
      </c>
      <c r="L276" s="83">
        <v>2</v>
      </c>
      <c r="M276" s="83">
        <f t="shared" ref="M276:M277" si="285">L276*(J276-K276)*E276*G276*I276/D276/F276/H276/1000*100</f>
        <v>17.181479973872801</v>
      </c>
      <c r="N276" s="329">
        <f t="shared" ref="N276" si="286">AVERAGE(M276:M277)</f>
        <v>17.379745739740201</v>
      </c>
      <c r="O276" s="329">
        <f t="shared" ref="O276" si="287">(M276-M277)/N276*100</f>
        <v>-2.2815726862332499</v>
      </c>
    </row>
    <row r="277" spans="1:15" ht="24.95" customHeight="1">
      <c r="B277" s="329"/>
      <c r="D277" s="83">
        <v>10.3254</v>
      </c>
      <c r="E277" s="83">
        <v>250</v>
      </c>
      <c r="F277" s="83">
        <v>20</v>
      </c>
      <c r="G277" s="83">
        <v>100</v>
      </c>
      <c r="H277" s="83">
        <v>1</v>
      </c>
      <c r="I277" s="83">
        <v>10</v>
      </c>
      <c r="J277" s="83">
        <v>8.1699999999999995E-2</v>
      </c>
      <c r="K277" s="83">
        <v>9.1000000000000004E-3</v>
      </c>
      <c r="L277" s="83">
        <v>2</v>
      </c>
      <c r="M277" s="83">
        <f t="shared" si="285"/>
        <v>17.578011505607499</v>
      </c>
      <c r="N277" s="329"/>
      <c r="O277" s="329"/>
    </row>
    <row r="278" spans="1:15" ht="24.95" customHeight="1">
      <c r="A278" s="83">
        <v>7.15</v>
      </c>
      <c r="B278" s="330" t="s">
        <v>1499</v>
      </c>
      <c r="D278" s="83">
        <v>10.340199999999999</v>
      </c>
      <c r="E278" s="83">
        <v>250</v>
      </c>
      <c r="F278" s="83">
        <v>10</v>
      </c>
      <c r="G278" s="83">
        <v>100</v>
      </c>
      <c r="H278" s="83">
        <v>1</v>
      </c>
      <c r="I278" s="83">
        <v>10</v>
      </c>
      <c r="J278" s="83">
        <v>2.7300000000000001E-2</v>
      </c>
      <c r="K278" s="83">
        <v>9.1000000000000004E-3</v>
      </c>
      <c r="L278" s="83">
        <v>1</v>
      </c>
      <c r="M278" s="83">
        <f t="shared" ref="M278:M285" si="288">L278*(J278-K278)*E278*G278*I278/D278/F278/H278/1000*100</f>
        <v>4.40030173497611</v>
      </c>
      <c r="N278" s="329">
        <f t="shared" ref="N278" si="289">AVERAGE(M278:M279)</f>
        <v>4.3561198215351196</v>
      </c>
      <c r="O278" s="329">
        <f t="shared" ref="O278" si="290">(M278-M279)/N278*100</f>
        <v>2.0284985377388001</v>
      </c>
    </row>
    <row r="279" spans="1:15" ht="24.95" customHeight="1">
      <c r="B279" s="329"/>
      <c r="D279" s="83">
        <v>10.552099999999999</v>
      </c>
      <c r="E279" s="83">
        <v>250</v>
      </c>
      <c r="F279" s="83">
        <v>10</v>
      </c>
      <c r="G279" s="83">
        <v>100</v>
      </c>
      <c r="H279" s="83">
        <v>1</v>
      </c>
      <c r="I279" s="83">
        <v>10</v>
      </c>
      <c r="J279" s="83">
        <v>2.7300000000000001E-2</v>
      </c>
      <c r="K279" s="83">
        <v>9.1000000000000004E-3</v>
      </c>
      <c r="L279" s="83">
        <v>1</v>
      </c>
      <c r="M279" s="83">
        <f t="shared" si="288"/>
        <v>4.3119379080941203</v>
      </c>
      <c r="N279" s="329"/>
      <c r="O279" s="329"/>
    </row>
    <row r="280" spans="1:15" ht="24.95" customHeight="1">
      <c r="B280" s="330" t="s">
        <v>1500</v>
      </c>
      <c r="D280" s="83">
        <v>10.120699999999999</v>
      </c>
      <c r="E280" s="83">
        <v>250</v>
      </c>
      <c r="F280" s="83">
        <v>10</v>
      </c>
      <c r="G280" s="83">
        <v>100</v>
      </c>
      <c r="H280" s="83">
        <v>1</v>
      </c>
      <c r="I280" s="83">
        <v>10</v>
      </c>
      <c r="J280" s="83">
        <v>2.53E-2</v>
      </c>
      <c r="K280" s="83">
        <v>9.1000000000000004E-3</v>
      </c>
      <c r="L280" s="83">
        <v>1</v>
      </c>
      <c r="M280" s="83">
        <f t="shared" si="288"/>
        <v>4.0016994871896197</v>
      </c>
      <c r="N280" s="329">
        <f t="shared" ref="N280" si="291">AVERAGE(M280:M281)</f>
        <v>3.9850933793170702</v>
      </c>
      <c r="O280" s="329">
        <f t="shared" ref="O280" si="292">(M280-M281)/N280*100</f>
        <v>0.83341122989647998</v>
      </c>
    </row>
    <row r="281" spans="1:15" ht="24.95" customHeight="1">
      <c r="B281" s="329"/>
      <c r="D281" s="83">
        <v>10.205399999999999</v>
      </c>
      <c r="E281" s="83">
        <v>250</v>
      </c>
      <c r="F281" s="83">
        <v>10</v>
      </c>
      <c r="G281" s="83">
        <v>100</v>
      </c>
      <c r="H281" s="83">
        <v>1</v>
      </c>
      <c r="I281" s="83">
        <v>10</v>
      </c>
      <c r="J281" s="83">
        <v>2.53E-2</v>
      </c>
      <c r="K281" s="83">
        <v>9.1000000000000004E-3</v>
      </c>
      <c r="L281" s="83">
        <v>1</v>
      </c>
      <c r="M281" s="83">
        <f t="shared" si="288"/>
        <v>3.9684872714445301</v>
      </c>
      <c r="N281" s="329"/>
      <c r="O281" s="329"/>
    </row>
    <row r="282" spans="1:15" ht="24.95" customHeight="1">
      <c r="B282" s="330" t="s">
        <v>1501</v>
      </c>
      <c r="D282" s="83">
        <v>10.3489</v>
      </c>
      <c r="E282" s="83">
        <v>250</v>
      </c>
      <c r="F282" s="83">
        <v>10</v>
      </c>
      <c r="G282" s="83">
        <v>100</v>
      </c>
      <c r="H282" s="83">
        <v>1</v>
      </c>
      <c r="I282" s="83">
        <v>10</v>
      </c>
      <c r="J282" s="83">
        <v>2.4199999999999999E-2</v>
      </c>
      <c r="K282" s="83">
        <v>9.1000000000000004E-3</v>
      </c>
      <c r="L282" s="83">
        <v>1</v>
      </c>
      <c r="M282" s="83">
        <f t="shared" si="288"/>
        <v>3.6477306766902799</v>
      </c>
      <c r="N282" s="329">
        <f t="shared" ref="N282" si="293">AVERAGE(M282:M283)</f>
        <v>3.65632102185111</v>
      </c>
      <c r="O282" s="329">
        <f t="shared" ref="O282" si="294">(M282-M283)/N282*100</f>
        <v>-0.46989009496113299</v>
      </c>
    </row>
    <row r="283" spans="1:15" ht="24.95" customHeight="1">
      <c r="B283" s="329"/>
      <c r="D283" s="83">
        <v>10.368600000000001</v>
      </c>
      <c r="E283" s="83">
        <v>250</v>
      </c>
      <c r="F283" s="83">
        <v>10</v>
      </c>
      <c r="G283" s="83">
        <v>100</v>
      </c>
      <c r="H283" s="83">
        <v>1</v>
      </c>
      <c r="I283" s="83">
        <v>10</v>
      </c>
      <c r="J283" s="83">
        <v>2.4299999999999999E-2</v>
      </c>
      <c r="K283" s="83">
        <v>9.1000000000000004E-3</v>
      </c>
      <c r="L283" s="83">
        <v>1</v>
      </c>
      <c r="M283" s="83">
        <f t="shared" si="288"/>
        <v>3.66491136701194</v>
      </c>
      <c r="N283" s="329"/>
      <c r="O283" s="329"/>
    </row>
    <row r="284" spans="1:15" ht="24.95" customHeight="1">
      <c r="B284" s="330" t="s">
        <v>1502</v>
      </c>
      <c r="D284" s="83">
        <v>10.174200000000001</v>
      </c>
      <c r="E284" s="83">
        <v>250</v>
      </c>
      <c r="F284" s="83">
        <v>10</v>
      </c>
      <c r="G284" s="83">
        <v>100</v>
      </c>
      <c r="H284" s="83">
        <v>1</v>
      </c>
      <c r="I284" s="83">
        <v>10</v>
      </c>
      <c r="J284" s="83">
        <v>3.04E-2</v>
      </c>
      <c r="K284" s="83">
        <v>9.1000000000000004E-3</v>
      </c>
      <c r="L284" s="83">
        <v>2</v>
      </c>
      <c r="M284" s="83">
        <f t="shared" si="288"/>
        <v>10.4676534764404</v>
      </c>
      <c r="N284" s="329">
        <f t="shared" ref="N284" si="295">AVERAGE(M284:M285)</f>
        <v>10.466868260203899</v>
      </c>
      <c r="O284" s="329">
        <f t="shared" ref="O284" si="296">(M284-M285)/N284*100</f>
        <v>1.5003842926647099E-2</v>
      </c>
    </row>
    <row r="285" spans="1:15" ht="24.95" customHeight="1">
      <c r="B285" s="329"/>
      <c r="D285" s="83">
        <v>10.2235</v>
      </c>
      <c r="E285" s="83">
        <v>250</v>
      </c>
      <c r="F285" s="83">
        <v>10</v>
      </c>
      <c r="G285" s="83">
        <v>100</v>
      </c>
      <c r="H285" s="83">
        <v>1</v>
      </c>
      <c r="I285" s="83">
        <v>10</v>
      </c>
      <c r="J285" s="83">
        <v>3.0499999999999999E-2</v>
      </c>
      <c r="K285" s="83">
        <v>9.1000000000000004E-3</v>
      </c>
      <c r="L285" s="83">
        <v>2</v>
      </c>
      <c r="M285" s="83">
        <f t="shared" si="288"/>
        <v>10.4660830439673</v>
      </c>
      <c r="N285" s="329"/>
      <c r="O285" s="329"/>
    </row>
    <row r="286" spans="1:15" ht="24.95" customHeight="1">
      <c r="A286" s="83">
        <v>7.22</v>
      </c>
      <c r="B286" s="330" t="s">
        <v>1503</v>
      </c>
      <c r="D286" s="83">
        <v>10.197800000000001</v>
      </c>
      <c r="E286" s="83">
        <v>250</v>
      </c>
      <c r="F286" s="83">
        <v>10</v>
      </c>
      <c r="G286" s="83">
        <v>100</v>
      </c>
      <c r="H286" s="83">
        <v>1</v>
      </c>
      <c r="I286" s="83">
        <v>10</v>
      </c>
      <c r="J286" s="83">
        <v>2.7E-2</v>
      </c>
      <c r="K286" s="83">
        <v>9.1000000000000004E-3</v>
      </c>
      <c r="L286" s="83">
        <v>2</v>
      </c>
      <c r="M286" s="83">
        <f t="shared" ref="M286:M287" si="297">L286*(J286-K286)*E286*G286*I286/D286/F286/H286/1000*100</f>
        <v>8.7764027535350699</v>
      </c>
      <c r="N286" s="329">
        <f t="shared" ref="N286" si="298">AVERAGE(M286:M287)</f>
        <v>8.7653716217912603</v>
      </c>
      <c r="O286" s="329">
        <f t="shared" ref="O286" si="299">(M286-M287)/N286*100</f>
        <v>0.25169798200890697</v>
      </c>
    </row>
    <row r="287" spans="1:15" ht="24.95" customHeight="1">
      <c r="B287" s="329"/>
      <c r="D287" s="83">
        <v>10.2235</v>
      </c>
      <c r="E287" s="83">
        <v>250</v>
      </c>
      <c r="F287" s="83">
        <v>10</v>
      </c>
      <c r="G287" s="83">
        <v>100</v>
      </c>
      <c r="H287" s="83">
        <v>1</v>
      </c>
      <c r="I287" s="83">
        <v>10</v>
      </c>
      <c r="J287" s="83">
        <v>2.7E-2</v>
      </c>
      <c r="K287" s="83">
        <v>9.1000000000000004E-3</v>
      </c>
      <c r="L287" s="83">
        <v>2</v>
      </c>
      <c r="M287" s="83">
        <f t="shared" si="297"/>
        <v>8.75434049004744</v>
      </c>
      <c r="N287" s="329"/>
      <c r="O287" s="329"/>
    </row>
    <row r="288" spans="1:15" ht="24.95" customHeight="1">
      <c r="A288" s="83">
        <v>8.11</v>
      </c>
      <c r="B288" s="330" t="s">
        <v>1504</v>
      </c>
      <c r="D288" s="83">
        <v>10.1485</v>
      </c>
      <c r="E288" s="83">
        <v>250</v>
      </c>
      <c r="F288" s="83">
        <v>20</v>
      </c>
      <c r="G288" s="83">
        <v>100</v>
      </c>
      <c r="H288" s="83">
        <v>2</v>
      </c>
      <c r="I288" s="83">
        <v>10</v>
      </c>
      <c r="J288" s="83">
        <v>2.47E-2</v>
      </c>
      <c r="K288" s="83">
        <v>9.1000000000000004E-3</v>
      </c>
      <c r="L288" s="83">
        <v>2</v>
      </c>
      <c r="M288" s="83">
        <f t="shared" ref="M288:M347" si="300">L288*(J288-K288)*E288*G288*I288/D288/F288/H288/1000*100</f>
        <v>1.9214662265359399</v>
      </c>
      <c r="N288" s="329">
        <f t="shared" ref="N288" si="301">AVERAGE(M288:M289)</f>
        <v>1.92067167719988</v>
      </c>
      <c r="O288" s="329">
        <f t="shared" ref="O288" si="302">(M288-M289)/N288*100</f>
        <v>8.2736611935497195E-2</v>
      </c>
    </row>
    <row r="289" spans="2:15" ht="24.95" customHeight="1">
      <c r="B289" s="329"/>
      <c r="D289" s="83">
        <v>10.1569</v>
      </c>
      <c r="E289" s="83">
        <v>250</v>
      </c>
      <c r="F289" s="83">
        <v>20</v>
      </c>
      <c r="G289" s="83">
        <v>100</v>
      </c>
      <c r="H289" s="83">
        <v>2</v>
      </c>
      <c r="I289" s="83">
        <v>10</v>
      </c>
      <c r="J289" s="83">
        <v>2.47E-2</v>
      </c>
      <c r="K289" s="83">
        <v>9.1000000000000004E-3</v>
      </c>
      <c r="L289" s="83">
        <v>2</v>
      </c>
      <c r="M289" s="83">
        <f t="shared" si="300"/>
        <v>1.91987712786382</v>
      </c>
      <c r="N289" s="329"/>
      <c r="O289" s="329"/>
    </row>
    <row r="290" spans="2:15" ht="24.95" customHeight="1">
      <c r="B290" s="330" t="s">
        <v>1505</v>
      </c>
      <c r="D290" s="83">
        <v>10.603199999999999</v>
      </c>
      <c r="E290" s="83">
        <v>250</v>
      </c>
      <c r="F290" s="83">
        <v>20</v>
      </c>
      <c r="G290" s="83">
        <v>100</v>
      </c>
      <c r="H290" s="83">
        <v>2</v>
      </c>
      <c r="I290" s="83">
        <v>10</v>
      </c>
      <c r="J290" s="83">
        <v>2.7E-2</v>
      </c>
      <c r="K290" s="83">
        <v>9.1000000000000004E-3</v>
      </c>
      <c r="L290" s="83">
        <v>2</v>
      </c>
      <c r="M290" s="83">
        <f t="shared" si="300"/>
        <v>2.1102120114682399</v>
      </c>
      <c r="N290" s="329">
        <f t="shared" ref="N290" si="303">AVERAGE(M290:M291)</f>
        <v>2.1089596955172798</v>
      </c>
      <c r="O290" s="329">
        <f t="shared" ref="O290" si="304">(M290-M291)/N290*100</f>
        <v>0.118761487346283</v>
      </c>
    </row>
    <row r="291" spans="2:15" ht="24.95" customHeight="1">
      <c r="B291" s="329"/>
      <c r="D291" s="83">
        <v>10.6158</v>
      </c>
      <c r="E291" s="83">
        <v>250</v>
      </c>
      <c r="F291" s="83">
        <v>20</v>
      </c>
      <c r="G291" s="83">
        <v>100</v>
      </c>
      <c r="H291" s="83">
        <v>2</v>
      </c>
      <c r="I291" s="83">
        <v>10</v>
      </c>
      <c r="J291" s="83">
        <v>2.7E-2</v>
      </c>
      <c r="K291" s="83">
        <v>9.1000000000000004E-3</v>
      </c>
      <c r="L291" s="83">
        <v>2</v>
      </c>
      <c r="M291" s="83">
        <f t="shared" si="300"/>
        <v>2.1077073795663099</v>
      </c>
      <c r="N291" s="329"/>
      <c r="O291" s="329"/>
    </row>
    <row r="292" spans="2:15" ht="24.95" customHeight="1">
      <c r="B292" s="330" t="s">
        <v>1506</v>
      </c>
      <c r="D292" s="83">
        <v>10.5786</v>
      </c>
      <c r="E292" s="83">
        <v>250</v>
      </c>
      <c r="F292" s="83">
        <v>20</v>
      </c>
      <c r="G292" s="83">
        <v>100</v>
      </c>
      <c r="H292" s="83">
        <v>2</v>
      </c>
      <c r="I292" s="83">
        <v>10</v>
      </c>
      <c r="J292" s="83">
        <v>2.6700000000000002E-2</v>
      </c>
      <c r="K292" s="83">
        <v>9.1000000000000004E-3</v>
      </c>
      <c r="L292" s="83">
        <v>2</v>
      </c>
      <c r="M292" s="83">
        <f t="shared" si="300"/>
        <v>2.0796702777305098</v>
      </c>
      <c r="N292" s="329">
        <f t="shared" ref="N292" si="305">AVERAGE(M292:M293)</f>
        <v>2.0714204040764499</v>
      </c>
      <c r="O292" s="329">
        <f t="shared" ref="O292" si="306">(M292-M293)/N292*100</f>
        <v>0.79654266587551303</v>
      </c>
    </row>
    <row r="293" spans="2:15" ht="24.95" customHeight="1">
      <c r="B293" s="329"/>
      <c r="D293" s="83">
        <v>10.6632</v>
      </c>
      <c r="E293" s="83">
        <v>250</v>
      </c>
      <c r="F293" s="83">
        <v>20</v>
      </c>
      <c r="G293" s="83">
        <v>100</v>
      </c>
      <c r="H293" s="83">
        <v>2</v>
      </c>
      <c r="I293" s="83">
        <v>10</v>
      </c>
      <c r="J293" s="83">
        <v>2.6700000000000002E-2</v>
      </c>
      <c r="K293" s="83">
        <v>9.1000000000000004E-3</v>
      </c>
      <c r="L293" s="83">
        <v>2</v>
      </c>
      <c r="M293" s="83">
        <f t="shared" si="300"/>
        <v>2.06317053042239</v>
      </c>
      <c r="N293" s="329"/>
      <c r="O293" s="329"/>
    </row>
    <row r="294" spans="2:15" ht="24.95" customHeight="1">
      <c r="B294" s="330" t="s">
        <v>1507</v>
      </c>
      <c r="D294" s="83">
        <v>10.719099999999999</v>
      </c>
      <c r="E294" s="83">
        <v>250</v>
      </c>
      <c r="F294" s="83">
        <v>20</v>
      </c>
      <c r="G294" s="83">
        <v>100</v>
      </c>
      <c r="H294" s="83">
        <v>2</v>
      </c>
      <c r="I294" s="83">
        <v>10</v>
      </c>
      <c r="J294" s="83">
        <v>2.58E-2</v>
      </c>
      <c r="K294" s="83">
        <v>9.1000000000000004E-3</v>
      </c>
      <c r="L294" s="83">
        <v>2</v>
      </c>
      <c r="M294" s="83">
        <f t="shared" si="300"/>
        <v>1.9474582754149099</v>
      </c>
      <c r="N294" s="329">
        <f t="shared" ref="N294" si="307">AVERAGE(M294:M295)</f>
        <v>1.94402872925753</v>
      </c>
      <c r="O294" s="329">
        <f t="shared" ref="O294" si="308">(M294-M295)/N294*100</f>
        <v>0.352828752555506</v>
      </c>
    </row>
    <row r="295" spans="2:15" ht="24.95" customHeight="1">
      <c r="B295" s="329"/>
      <c r="D295" s="83">
        <v>10.821400000000001</v>
      </c>
      <c r="E295" s="83">
        <v>250</v>
      </c>
      <c r="F295" s="83">
        <v>20</v>
      </c>
      <c r="G295" s="83">
        <v>100</v>
      </c>
      <c r="H295" s="83">
        <v>2</v>
      </c>
      <c r="I295" s="83">
        <v>10</v>
      </c>
      <c r="J295" s="83">
        <v>2.5899999999999999E-2</v>
      </c>
      <c r="K295" s="83">
        <v>9.1000000000000004E-3</v>
      </c>
      <c r="L295" s="83">
        <v>2</v>
      </c>
      <c r="M295" s="83">
        <f t="shared" si="300"/>
        <v>1.9405991831001499</v>
      </c>
      <c r="N295" s="329"/>
      <c r="O295" s="329"/>
    </row>
    <row r="296" spans="2:15" ht="24.95" customHeight="1">
      <c r="B296" s="330" t="s">
        <v>1508</v>
      </c>
      <c r="D296" s="83">
        <v>10.6282</v>
      </c>
      <c r="E296" s="83">
        <v>250</v>
      </c>
      <c r="F296" s="83">
        <v>20</v>
      </c>
      <c r="G296" s="83">
        <v>100</v>
      </c>
      <c r="H296" s="83">
        <v>2</v>
      </c>
      <c r="I296" s="83">
        <v>10</v>
      </c>
      <c r="J296" s="83">
        <v>2.12E-2</v>
      </c>
      <c r="K296" s="83">
        <v>9.1000000000000004E-3</v>
      </c>
      <c r="L296" s="83">
        <v>2</v>
      </c>
      <c r="M296" s="83">
        <f t="shared" si="300"/>
        <v>1.4231008072862801</v>
      </c>
      <c r="N296" s="329">
        <f t="shared" ref="N296" si="309">AVERAGE(M296:M297)</f>
        <v>1.4207453208842</v>
      </c>
      <c r="O296" s="329">
        <f t="shared" ref="O296" si="310">(M296-M297)/N296*100</f>
        <v>0.33158460808712897</v>
      </c>
    </row>
    <row r="297" spans="2:15" ht="24.95" customHeight="1">
      <c r="B297" s="329"/>
      <c r="D297" s="83">
        <v>10.663500000000001</v>
      </c>
      <c r="E297" s="83">
        <v>250</v>
      </c>
      <c r="F297" s="83">
        <v>20</v>
      </c>
      <c r="G297" s="83">
        <v>100</v>
      </c>
      <c r="H297" s="83">
        <v>2</v>
      </c>
      <c r="I297" s="83">
        <v>10</v>
      </c>
      <c r="J297" s="83">
        <v>2.12E-2</v>
      </c>
      <c r="K297" s="83">
        <v>9.1000000000000004E-3</v>
      </c>
      <c r="L297" s="83">
        <v>2</v>
      </c>
      <c r="M297" s="83">
        <f t="shared" si="300"/>
        <v>1.41838983448211</v>
      </c>
      <c r="N297" s="329"/>
      <c r="O297" s="329"/>
    </row>
    <row r="298" spans="2:15" ht="24.95" customHeight="1">
      <c r="B298" s="330" t="s">
        <v>1509</v>
      </c>
      <c r="D298" s="83">
        <v>10.6852</v>
      </c>
      <c r="E298" s="83">
        <v>250</v>
      </c>
      <c r="F298" s="83">
        <v>20</v>
      </c>
      <c r="G298" s="83">
        <v>100</v>
      </c>
      <c r="H298" s="83">
        <v>2</v>
      </c>
      <c r="I298" s="83">
        <v>10</v>
      </c>
      <c r="J298" s="83">
        <v>2.0299999999999999E-2</v>
      </c>
      <c r="K298" s="83">
        <v>9.1000000000000004E-3</v>
      </c>
      <c r="L298" s="83">
        <v>2</v>
      </c>
      <c r="M298" s="83">
        <f t="shared" si="300"/>
        <v>1.3102234866918701</v>
      </c>
      <c r="N298" s="329">
        <f t="shared" ref="N298" si="311">AVERAGE(M298:M299)</f>
        <v>1.30984970785914</v>
      </c>
      <c r="O298" s="329">
        <f t="shared" ref="O298" si="312">(M298-M299)/N298*100</f>
        <v>5.70720183380359E-2</v>
      </c>
    </row>
    <row r="299" spans="2:15" ht="24.95" customHeight="1">
      <c r="B299" s="329"/>
      <c r="D299" s="83">
        <v>10.6913</v>
      </c>
      <c r="E299" s="83">
        <v>250</v>
      </c>
      <c r="F299" s="83">
        <v>20</v>
      </c>
      <c r="G299" s="83">
        <v>100</v>
      </c>
      <c r="H299" s="83">
        <v>2</v>
      </c>
      <c r="I299" s="83">
        <v>10</v>
      </c>
      <c r="J299" s="83">
        <v>2.0299999999999999E-2</v>
      </c>
      <c r="K299" s="83">
        <v>9.1000000000000004E-3</v>
      </c>
      <c r="L299" s="83">
        <v>2</v>
      </c>
      <c r="M299" s="83">
        <f t="shared" si="300"/>
        <v>1.3094759290264</v>
      </c>
      <c r="N299" s="329"/>
      <c r="O299" s="329"/>
    </row>
    <row r="300" spans="2:15" ht="24.95" customHeight="1">
      <c r="B300" s="330" t="s">
        <v>1510</v>
      </c>
      <c r="D300" s="83">
        <v>10.5082</v>
      </c>
      <c r="E300" s="83">
        <v>250</v>
      </c>
      <c r="F300" s="83">
        <v>20</v>
      </c>
      <c r="G300" s="83">
        <v>100</v>
      </c>
      <c r="H300" s="83">
        <v>2</v>
      </c>
      <c r="I300" s="83">
        <v>10</v>
      </c>
      <c r="J300" s="83">
        <v>3.1800000000000002E-2</v>
      </c>
      <c r="K300" s="83">
        <v>9.1000000000000004E-3</v>
      </c>
      <c r="L300" s="83">
        <v>2</v>
      </c>
      <c r="M300" s="83">
        <f t="shared" si="300"/>
        <v>2.70027216840182</v>
      </c>
      <c r="N300" s="329">
        <f t="shared" ref="N300" si="313">AVERAGE(M300:M301)</f>
        <v>2.7032854051226298</v>
      </c>
      <c r="O300" s="329">
        <f t="shared" ref="O300" si="314">(M300-M301)/N300*100</f>
        <v>-0.22293145334154599</v>
      </c>
    </row>
    <row r="301" spans="2:15" ht="24.95" customHeight="1">
      <c r="B301" s="329"/>
      <c r="D301" s="83">
        <v>10.4848</v>
      </c>
      <c r="E301" s="83">
        <v>250</v>
      </c>
      <c r="F301" s="83">
        <v>20</v>
      </c>
      <c r="G301" s="83">
        <v>100</v>
      </c>
      <c r="H301" s="83">
        <v>2</v>
      </c>
      <c r="I301" s="83">
        <v>10</v>
      </c>
      <c r="J301" s="83">
        <v>3.1800000000000002E-2</v>
      </c>
      <c r="K301" s="83">
        <v>9.1000000000000004E-3</v>
      </c>
      <c r="L301" s="83">
        <v>2</v>
      </c>
      <c r="M301" s="83">
        <f t="shared" si="300"/>
        <v>2.7062986418434298</v>
      </c>
      <c r="N301" s="329"/>
      <c r="O301" s="329"/>
    </row>
    <row r="302" spans="2:15" ht="24.95" customHeight="1">
      <c r="B302" s="330" t="s">
        <v>1511</v>
      </c>
      <c r="D302" s="83">
        <v>10.565300000000001</v>
      </c>
      <c r="E302" s="83">
        <v>250</v>
      </c>
      <c r="F302" s="83">
        <v>20</v>
      </c>
      <c r="G302" s="83">
        <v>100</v>
      </c>
      <c r="H302" s="83">
        <v>2</v>
      </c>
      <c r="I302" s="83">
        <v>10</v>
      </c>
      <c r="J302" s="83">
        <v>2.7199999999999998E-2</v>
      </c>
      <c r="K302" s="83">
        <v>9.1000000000000004E-3</v>
      </c>
      <c r="L302" s="83">
        <v>2</v>
      </c>
      <c r="M302" s="83">
        <f t="shared" si="300"/>
        <v>2.1414441615477098</v>
      </c>
      <c r="N302" s="329">
        <f t="shared" ref="N302" si="315">AVERAGE(M302:M303)</f>
        <v>2.1400676649083099</v>
      </c>
      <c r="O302" s="329">
        <f t="shared" ref="O302" si="316">(M302-M303)/N302*100</f>
        <v>0.128640478240098</v>
      </c>
    </row>
    <row r="303" spans="2:15" ht="24.95" customHeight="1">
      <c r="B303" s="329"/>
      <c r="D303" s="83">
        <v>10.578900000000001</v>
      </c>
      <c r="E303" s="83">
        <v>250</v>
      </c>
      <c r="F303" s="83">
        <v>20</v>
      </c>
      <c r="G303" s="83">
        <v>100</v>
      </c>
      <c r="H303" s="83">
        <v>2</v>
      </c>
      <c r="I303" s="83">
        <v>10</v>
      </c>
      <c r="J303" s="83">
        <v>2.7199999999999998E-2</v>
      </c>
      <c r="K303" s="83">
        <v>9.1000000000000004E-3</v>
      </c>
      <c r="L303" s="83">
        <v>2</v>
      </c>
      <c r="M303" s="83">
        <f t="shared" si="300"/>
        <v>2.13869116826891</v>
      </c>
      <c r="N303" s="329"/>
      <c r="O303" s="329"/>
    </row>
    <row r="304" spans="2:15" ht="24.95" customHeight="1">
      <c r="B304" s="330" t="s">
        <v>1512</v>
      </c>
      <c r="D304" s="83">
        <v>10.488</v>
      </c>
      <c r="E304" s="83">
        <v>250</v>
      </c>
      <c r="F304" s="83">
        <v>20</v>
      </c>
      <c r="G304" s="83">
        <v>100</v>
      </c>
      <c r="H304" s="83">
        <v>2</v>
      </c>
      <c r="I304" s="83">
        <v>10</v>
      </c>
      <c r="J304" s="83">
        <v>2.18E-2</v>
      </c>
      <c r="K304" s="83">
        <v>9.1000000000000004E-3</v>
      </c>
      <c r="L304" s="83">
        <v>2</v>
      </c>
      <c r="M304" s="83">
        <f t="shared" si="300"/>
        <v>1.5136346300533901</v>
      </c>
      <c r="N304" s="329">
        <f t="shared" ref="N304" si="317">AVERAGE(M304:M305)</f>
        <v>1.5250467337371401</v>
      </c>
      <c r="O304" s="329">
        <f t="shared" ref="O304" si="318">(M304-M305)/N304*100</f>
        <v>-1.4966234714367801</v>
      </c>
    </row>
    <row r="305" spans="2:15" ht="24.95" customHeight="1">
      <c r="B305" s="329"/>
      <c r="D305" s="83">
        <v>10.3322</v>
      </c>
      <c r="E305" s="83">
        <v>250</v>
      </c>
      <c r="F305" s="83">
        <v>20</v>
      </c>
      <c r="G305" s="83">
        <v>100</v>
      </c>
      <c r="H305" s="83">
        <v>2</v>
      </c>
      <c r="I305" s="83">
        <v>10</v>
      </c>
      <c r="J305" s="83">
        <v>2.18E-2</v>
      </c>
      <c r="K305" s="83">
        <v>9.1000000000000004E-3</v>
      </c>
      <c r="L305" s="83">
        <v>2</v>
      </c>
      <c r="M305" s="83">
        <f t="shared" si="300"/>
        <v>1.5364588374208801</v>
      </c>
      <c r="N305" s="329"/>
      <c r="O305" s="329"/>
    </row>
    <row r="306" spans="2:15" ht="24.95" customHeight="1">
      <c r="B306" s="330" t="s">
        <v>1513</v>
      </c>
      <c r="D306" s="83">
        <v>10.080299999999999</v>
      </c>
      <c r="E306" s="83">
        <v>250</v>
      </c>
      <c r="F306" s="83">
        <v>20</v>
      </c>
      <c r="G306" s="83">
        <v>100</v>
      </c>
      <c r="H306" s="83">
        <v>2</v>
      </c>
      <c r="I306" s="83">
        <v>10</v>
      </c>
      <c r="J306" s="83">
        <v>2.3199999999999998E-2</v>
      </c>
      <c r="K306" s="83">
        <v>9.1000000000000004E-3</v>
      </c>
      <c r="L306" s="83">
        <v>2</v>
      </c>
      <c r="M306" s="83">
        <f t="shared" si="300"/>
        <v>1.74845986726586</v>
      </c>
      <c r="N306" s="329">
        <f t="shared" ref="N306" si="319">AVERAGE(M306:M307)</f>
        <v>1.7450819604329399</v>
      </c>
      <c r="O306" s="329">
        <f t="shared" ref="O306" si="320">(M306-M307)/N306*100</f>
        <v>0.387134462393047</v>
      </c>
    </row>
    <row r="307" spans="2:15" ht="24.95" customHeight="1">
      <c r="B307" s="329"/>
      <c r="D307" s="83">
        <v>10.119400000000001</v>
      </c>
      <c r="E307" s="83">
        <v>250</v>
      </c>
      <c r="F307" s="83">
        <v>20</v>
      </c>
      <c r="G307" s="83">
        <v>100</v>
      </c>
      <c r="H307" s="83">
        <v>2</v>
      </c>
      <c r="I307" s="83">
        <v>10</v>
      </c>
      <c r="J307" s="83">
        <v>2.3199999999999998E-2</v>
      </c>
      <c r="K307" s="83">
        <v>9.1000000000000004E-3</v>
      </c>
      <c r="L307" s="83">
        <v>2</v>
      </c>
      <c r="M307" s="83">
        <f t="shared" si="300"/>
        <v>1.7417040536000199</v>
      </c>
      <c r="N307" s="329"/>
      <c r="O307" s="329"/>
    </row>
    <row r="308" spans="2:15" ht="24.95" customHeight="1">
      <c r="B308" s="330" t="s">
        <v>1514</v>
      </c>
      <c r="D308" s="83">
        <v>10.9183</v>
      </c>
      <c r="E308" s="83">
        <v>250</v>
      </c>
      <c r="F308" s="83">
        <v>20</v>
      </c>
      <c r="G308" s="83">
        <v>100</v>
      </c>
      <c r="H308" s="83">
        <v>2</v>
      </c>
      <c r="I308" s="83">
        <v>10</v>
      </c>
      <c r="J308" s="83">
        <v>2.3400000000000001E-2</v>
      </c>
      <c r="K308" s="83">
        <v>9.1000000000000004E-3</v>
      </c>
      <c r="L308" s="83">
        <v>2</v>
      </c>
      <c r="M308" s="83">
        <f t="shared" si="300"/>
        <v>1.6371596310781</v>
      </c>
      <c r="N308" s="329">
        <f t="shared" ref="N308" si="321">AVERAGE(M308:M309)</f>
        <v>1.63946779819822</v>
      </c>
      <c r="O308" s="329">
        <f t="shared" ref="O308" si="322">(M308-M309)/N308*100</f>
        <v>-0.28157517002244598</v>
      </c>
    </row>
    <row r="309" spans="2:15" ht="24.95" customHeight="1">
      <c r="B309" s="329"/>
      <c r="D309" s="83">
        <v>10.887600000000001</v>
      </c>
      <c r="E309" s="83">
        <v>250</v>
      </c>
      <c r="F309" s="83">
        <v>20</v>
      </c>
      <c r="G309" s="83">
        <v>100</v>
      </c>
      <c r="H309" s="83">
        <v>2</v>
      </c>
      <c r="I309" s="83">
        <v>10</v>
      </c>
      <c r="J309" s="83">
        <v>2.3400000000000001E-2</v>
      </c>
      <c r="K309" s="83">
        <v>9.1000000000000004E-3</v>
      </c>
      <c r="L309" s="83">
        <v>2</v>
      </c>
      <c r="M309" s="83">
        <f t="shared" si="300"/>
        <v>1.6417759653183399</v>
      </c>
      <c r="N309" s="329"/>
      <c r="O309" s="329"/>
    </row>
    <row r="310" spans="2:15" ht="24.95" customHeight="1">
      <c r="B310" s="330" t="s">
        <v>1515</v>
      </c>
      <c r="D310" s="83">
        <v>10.651999999999999</v>
      </c>
      <c r="E310" s="83">
        <v>250</v>
      </c>
      <c r="F310" s="83">
        <v>20</v>
      </c>
      <c r="G310" s="83">
        <v>100</v>
      </c>
      <c r="H310" s="83">
        <v>2</v>
      </c>
      <c r="I310" s="83">
        <v>10</v>
      </c>
      <c r="J310" s="83">
        <v>1.7399999999999999E-2</v>
      </c>
      <c r="K310" s="83">
        <v>9.1000000000000004E-3</v>
      </c>
      <c r="L310" s="83">
        <v>2</v>
      </c>
      <c r="M310" s="83">
        <f t="shared" si="300"/>
        <v>0.97399549380397998</v>
      </c>
      <c r="N310" s="329">
        <f t="shared" ref="N310" si="323">AVERAGE(M310:M311)</f>
        <v>0.97342467737224203</v>
      </c>
      <c r="O310" s="329">
        <f t="shared" ref="O310" si="324">(M310-M311)/N310*100</f>
        <v>0.117280041282583</v>
      </c>
    </row>
    <row r="311" spans="2:15" ht="24.95" customHeight="1">
      <c r="B311" s="329"/>
      <c r="D311" s="83">
        <v>10.6645</v>
      </c>
      <c r="E311" s="83">
        <v>250</v>
      </c>
      <c r="F311" s="83">
        <v>20</v>
      </c>
      <c r="G311" s="83">
        <v>100</v>
      </c>
      <c r="H311" s="83">
        <v>2</v>
      </c>
      <c r="I311" s="83">
        <v>10</v>
      </c>
      <c r="J311" s="83">
        <v>1.7399999999999999E-2</v>
      </c>
      <c r="K311" s="83">
        <v>9.1000000000000004E-3</v>
      </c>
      <c r="L311" s="83">
        <v>2</v>
      </c>
      <c r="M311" s="83">
        <f t="shared" si="300"/>
        <v>0.97285386094050297</v>
      </c>
      <c r="N311" s="329"/>
      <c r="O311" s="329"/>
    </row>
    <row r="312" spans="2:15" ht="24.95" customHeight="1">
      <c r="B312" s="330" t="s">
        <v>1516</v>
      </c>
      <c r="D312" s="83">
        <v>10.5253</v>
      </c>
      <c r="E312" s="83">
        <v>250</v>
      </c>
      <c r="F312" s="83">
        <v>20</v>
      </c>
      <c r="G312" s="83">
        <v>100</v>
      </c>
      <c r="H312" s="83">
        <v>2</v>
      </c>
      <c r="I312" s="83">
        <v>10</v>
      </c>
      <c r="J312" s="83">
        <v>2.75E-2</v>
      </c>
      <c r="K312" s="83">
        <v>9.1000000000000004E-3</v>
      </c>
      <c r="L312" s="83">
        <v>2</v>
      </c>
      <c r="M312" s="83">
        <f t="shared" si="300"/>
        <v>2.1852108728492299</v>
      </c>
      <c r="N312" s="329">
        <f t="shared" ref="N312" si="325">AVERAGE(M312:M313)</f>
        <v>2.1963476022546802</v>
      </c>
      <c r="O312" s="329">
        <f t="shared" ref="O312" si="326">(M312-M313)/N312*100</f>
        <v>-1.0141135578004601</v>
      </c>
    </row>
    <row r="313" spans="2:15" ht="24.95" customHeight="1">
      <c r="B313" s="329"/>
      <c r="D313" s="83">
        <v>10.4191</v>
      </c>
      <c r="E313" s="83">
        <v>250</v>
      </c>
      <c r="F313" s="83">
        <v>20</v>
      </c>
      <c r="G313" s="83">
        <v>100</v>
      </c>
      <c r="H313" s="83">
        <v>2</v>
      </c>
      <c r="I313" s="83">
        <v>10</v>
      </c>
      <c r="J313" s="83">
        <v>2.75E-2</v>
      </c>
      <c r="K313" s="83">
        <v>9.1000000000000004E-3</v>
      </c>
      <c r="L313" s="83">
        <v>2</v>
      </c>
      <c r="M313" s="83">
        <f t="shared" si="300"/>
        <v>2.2074843316601198</v>
      </c>
      <c r="N313" s="329"/>
      <c r="O313" s="329"/>
    </row>
    <row r="314" spans="2:15" ht="24.95" customHeight="1">
      <c r="B314" s="330" t="s">
        <v>1517</v>
      </c>
      <c r="D314" s="83">
        <v>10.5063</v>
      </c>
      <c r="E314" s="83">
        <v>250</v>
      </c>
      <c r="F314" s="83">
        <v>20</v>
      </c>
      <c r="G314" s="83">
        <v>100</v>
      </c>
      <c r="H314" s="83">
        <v>2</v>
      </c>
      <c r="I314" s="83">
        <v>10</v>
      </c>
      <c r="J314" s="83">
        <v>2.5899999999999999E-2</v>
      </c>
      <c r="K314" s="83">
        <v>9.1000000000000004E-3</v>
      </c>
      <c r="L314" s="83">
        <v>2</v>
      </c>
      <c r="M314" s="83">
        <f t="shared" si="300"/>
        <v>1.99880071956826</v>
      </c>
      <c r="N314" s="329">
        <f t="shared" ref="N314" si="327">AVERAGE(M314:M315)</f>
        <v>1.99814479535085</v>
      </c>
      <c r="O314" s="329">
        <f t="shared" ref="O314" si="328">(M314-M315)/N314*100</f>
        <v>6.5653321915525406E-2</v>
      </c>
    </row>
    <row r="315" spans="2:15" ht="24.95" customHeight="1">
      <c r="B315" s="329"/>
      <c r="D315" s="83">
        <v>10.513199999999999</v>
      </c>
      <c r="E315" s="83">
        <v>250</v>
      </c>
      <c r="F315" s="83">
        <v>20</v>
      </c>
      <c r="G315" s="83">
        <v>100</v>
      </c>
      <c r="H315" s="83">
        <v>2</v>
      </c>
      <c r="I315" s="83">
        <v>10</v>
      </c>
      <c r="J315" s="83">
        <v>2.5899999999999999E-2</v>
      </c>
      <c r="K315" s="83">
        <v>9.1000000000000004E-3</v>
      </c>
      <c r="L315" s="83">
        <v>2</v>
      </c>
      <c r="M315" s="83">
        <f t="shared" si="300"/>
        <v>1.99748887113343</v>
      </c>
      <c r="N315" s="329"/>
      <c r="O315" s="329"/>
    </row>
    <row r="316" spans="2:15" ht="24.95" customHeight="1">
      <c r="B316" s="330" t="s">
        <v>1518</v>
      </c>
      <c r="D316" s="83">
        <v>8.8068000000000008</v>
      </c>
      <c r="E316" s="83">
        <v>250</v>
      </c>
      <c r="F316" s="83">
        <v>20</v>
      </c>
      <c r="G316" s="83">
        <v>100</v>
      </c>
      <c r="H316" s="83">
        <v>2</v>
      </c>
      <c r="I316" s="83">
        <v>10</v>
      </c>
      <c r="J316" s="83">
        <v>2.7E-2</v>
      </c>
      <c r="K316" s="83">
        <v>9.1000000000000004E-3</v>
      </c>
      <c r="L316" s="83">
        <v>2</v>
      </c>
      <c r="M316" s="83">
        <f t="shared" si="300"/>
        <v>2.54065040650406</v>
      </c>
      <c r="N316" s="329">
        <f t="shared" ref="N316" si="329">AVERAGE(M316:M317)</f>
        <v>2.5319744311227099</v>
      </c>
      <c r="O316" s="329">
        <f t="shared" ref="O316" si="330">(M316-M317)/N316*100</f>
        <v>0.68531303276296995</v>
      </c>
    </row>
    <row r="317" spans="2:15" ht="24.95" customHeight="1">
      <c r="B317" s="329"/>
      <c r="D317" s="83">
        <v>8.9169</v>
      </c>
      <c r="E317" s="83">
        <v>250</v>
      </c>
      <c r="F317" s="83">
        <v>20</v>
      </c>
      <c r="G317" s="83">
        <v>100</v>
      </c>
      <c r="H317" s="83">
        <v>2</v>
      </c>
      <c r="I317" s="83">
        <v>10</v>
      </c>
      <c r="J317" s="83">
        <v>2.7099999999999999E-2</v>
      </c>
      <c r="K317" s="83">
        <v>9.1000000000000004E-3</v>
      </c>
      <c r="L317" s="83">
        <v>2</v>
      </c>
      <c r="M317" s="83">
        <f t="shared" si="300"/>
        <v>2.52329845574135</v>
      </c>
      <c r="N317" s="329"/>
      <c r="O317" s="329"/>
    </row>
    <row r="318" spans="2:15" ht="24.95" customHeight="1">
      <c r="B318" s="330" t="s">
        <v>1519</v>
      </c>
      <c r="D318" s="83">
        <v>12.414999999999999</v>
      </c>
      <c r="E318" s="83">
        <v>250</v>
      </c>
      <c r="F318" s="83">
        <v>20</v>
      </c>
      <c r="G318" s="83">
        <v>100</v>
      </c>
      <c r="H318" s="83">
        <v>2</v>
      </c>
      <c r="I318" s="83">
        <v>10</v>
      </c>
      <c r="J318" s="83">
        <v>5.3800000000000001E-2</v>
      </c>
      <c r="K318" s="83">
        <v>9.1000000000000004E-3</v>
      </c>
      <c r="L318" s="83">
        <v>2</v>
      </c>
      <c r="M318" s="83">
        <f t="shared" si="300"/>
        <v>4.5006041079339498</v>
      </c>
      <c r="N318" s="329">
        <f t="shared" ref="N318" si="331">AVERAGE(M318:M319)</f>
        <v>4.5362325862257</v>
      </c>
      <c r="O318" s="329">
        <f t="shared" ref="O318" si="332">(M318-M319)/N318*100</f>
        <v>-1.5708400138007199</v>
      </c>
    </row>
    <row r="319" spans="2:15" ht="24.95" customHeight="1">
      <c r="B319" s="329"/>
      <c r="D319" s="83">
        <v>12.221500000000001</v>
      </c>
      <c r="E319" s="83">
        <v>250</v>
      </c>
      <c r="F319" s="83">
        <v>20</v>
      </c>
      <c r="G319" s="83">
        <v>100</v>
      </c>
      <c r="H319" s="83">
        <v>2</v>
      </c>
      <c r="I319" s="83">
        <v>10</v>
      </c>
      <c r="J319" s="83">
        <v>5.3800000000000001E-2</v>
      </c>
      <c r="K319" s="83">
        <v>9.1000000000000004E-3</v>
      </c>
      <c r="L319" s="83">
        <v>2</v>
      </c>
      <c r="M319" s="83">
        <f t="shared" si="300"/>
        <v>4.5718610645174502</v>
      </c>
      <c r="N319" s="329"/>
      <c r="O319" s="329"/>
    </row>
    <row r="320" spans="2:15" ht="24.95" customHeight="1">
      <c r="B320" s="330" t="s">
        <v>1520</v>
      </c>
      <c r="D320" s="83">
        <v>10.1692</v>
      </c>
      <c r="E320" s="83">
        <v>250</v>
      </c>
      <c r="F320" s="83">
        <v>20</v>
      </c>
      <c r="G320" s="83">
        <v>100</v>
      </c>
      <c r="H320" s="83">
        <v>2</v>
      </c>
      <c r="I320" s="83">
        <v>10</v>
      </c>
      <c r="J320" s="83">
        <v>4.0399999999999998E-2</v>
      </c>
      <c r="K320" s="83">
        <v>9.1000000000000004E-3</v>
      </c>
      <c r="L320" s="83">
        <v>2</v>
      </c>
      <c r="M320" s="83">
        <f t="shared" si="300"/>
        <v>3.8474019588561501</v>
      </c>
      <c r="N320" s="329">
        <f t="shared" ref="N320" si="333">AVERAGE(M320:M321)</f>
        <v>3.8462298235030001</v>
      </c>
      <c r="O320" s="329">
        <f t="shared" ref="O320" si="334">(M320-M321)/N320*100</f>
        <v>6.0949834354018698E-2</v>
      </c>
    </row>
    <row r="321" spans="2:15" ht="24.95" customHeight="1">
      <c r="B321" s="329"/>
      <c r="D321" s="83">
        <v>10.1754</v>
      </c>
      <c r="E321" s="83">
        <v>250</v>
      </c>
      <c r="F321" s="83">
        <v>20</v>
      </c>
      <c r="G321" s="83">
        <v>100</v>
      </c>
      <c r="H321" s="83">
        <v>2</v>
      </c>
      <c r="I321" s="83">
        <v>10</v>
      </c>
      <c r="J321" s="83">
        <v>4.0399999999999998E-2</v>
      </c>
      <c r="K321" s="83">
        <v>9.1000000000000004E-3</v>
      </c>
      <c r="L321" s="83">
        <v>2</v>
      </c>
      <c r="M321" s="83">
        <f t="shared" si="300"/>
        <v>3.8450576881498502</v>
      </c>
      <c r="N321" s="329"/>
      <c r="O321" s="329"/>
    </row>
    <row r="322" spans="2:15" ht="24.95" customHeight="1">
      <c r="B322" s="330" t="s">
        <v>1521</v>
      </c>
      <c r="D322" s="83">
        <v>10.0907</v>
      </c>
      <c r="E322" s="83">
        <v>250</v>
      </c>
      <c r="F322" s="83">
        <v>20</v>
      </c>
      <c r="G322" s="83">
        <v>100</v>
      </c>
      <c r="H322" s="83">
        <v>2</v>
      </c>
      <c r="I322" s="83">
        <v>10</v>
      </c>
      <c r="J322" s="83">
        <v>3.1800000000000002E-2</v>
      </c>
      <c r="K322" s="83">
        <v>9.1000000000000004E-3</v>
      </c>
      <c r="L322" s="83">
        <v>2</v>
      </c>
      <c r="M322" s="83">
        <f t="shared" si="300"/>
        <v>2.8119952035042202</v>
      </c>
      <c r="N322" s="329">
        <f t="shared" ref="N322" si="335">AVERAGE(M322:M323)</f>
        <v>2.8088671188189198</v>
      </c>
      <c r="O322" s="329">
        <f t="shared" ref="O322" si="336">(M322-M323)/N322*100</f>
        <v>0.222729275040986</v>
      </c>
    </row>
    <row r="323" spans="2:15" ht="24.95" customHeight="1">
      <c r="B323" s="329"/>
      <c r="D323" s="83">
        <v>10.113200000000001</v>
      </c>
      <c r="E323" s="83">
        <v>250</v>
      </c>
      <c r="F323" s="83">
        <v>20</v>
      </c>
      <c r="G323" s="83">
        <v>100</v>
      </c>
      <c r="H323" s="83">
        <v>2</v>
      </c>
      <c r="I323" s="83">
        <v>10</v>
      </c>
      <c r="J323" s="83">
        <v>3.1800000000000002E-2</v>
      </c>
      <c r="K323" s="83">
        <v>9.1000000000000004E-3</v>
      </c>
      <c r="L323" s="83">
        <v>2</v>
      </c>
      <c r="M323" s="83">
        <f t="shared" si="300"/>
        <v>2.8057390341336101</v>
      </c>
      <c r="N323" s="329"/>
      <c r="O323" s="329"/>
    </row>
    <row r="324" spans="2:15" ht="24.95" customHeight="1">
      <c r="B324" s="330" t="s">
        <v>1522</v>
      </c>
      <c r="D324" s="83">
        <v>10.493499999999999</v>
      </c>
      <c r="E324" s="83">
        <v>250</v>
      </c>
      <c r="F324" s="83">
        <v>20</v>
      </c>
      <c r="G324" s="83">
        <v>100</v>
      </c>
      <c r="H324" s="83">
        <v>2</v>
      </c>
      <c r="I324" s="83">
        <v>10</v>
      </c>
      <c r="J324" s="83">
        <v>2.5999999999999999E-2</v>
      </c>
      <c r="K324" s="83">
        <v>9.1000000000000004E-3</v>
      </c>
      <c r="L324" s="83">
        <v>2</v>
      </c>
      <c r="M324" s="83">
        <f t="shared" si="300"/>
        <v>2.0131509982370002</v>
      </c>
      <c r="N324" s="329">
        <f t="shared" ref="N324" si="337">AVERAGE(M324:M325)</f>
        <v>2.01204908312612</v>
      </c>
      <c r="O324" s="329">
        <f t="shared" ref="O324" si="338">(M324-M325)/N324*100</f>
        <v>0.10953163321175501</v>
      </c>
    </row>
    <row r="325" spans="2:15" ht="24.95" customHeight="1">
      <c r="B325" s="329"/>
      <c r="D325" s="83">
        <v>10.505000000000001</v>
      </c>
      <c r="E325" s="83">
        <v>250</v>
      </c>
      <c r="F325" s="83">
        <v>20</v>
      </c>
      <c r="G325" s="83">
        <v>100</v>
      </c>
      <c r="H325" s="83">
        <v>2</v>
      </c>
      <c r="I325" s="83">
        <v>10</v>
      </c>
      <c r="J325" s="83">
        <v>2.5999999999999999E-2</v>
      </c>
      <c r="K325" s="83">
        <v>9.1000000000000004E-3</v>
      </c>
      <c r="L325" s="83">
        <v>2</v>
      </c>
      <c r="M325" s="83">
        <f t="shared" si="300"/>
        <v>2.01094716801523</v>
      </c>
      <c r="N325" s="329"/>
      <c r="O325" s="329"/>
    </row>
    <row r="326" spans="2:15" ht="24.95" customHeight="1">
      <c r="B326" s="330" t="s">
        <v>1523</v>
      </c>
      <c r="D326" s="83">
        <v>10.276300000000001</v>
      </c>
      <c r="E326" s="83">
        <v>250</v>
      </c>
      <c r="F326" s="83">
        <v>20</v>
      </c>
      <c r="G326" s="83">
        <v>100</v>
      </c>
      <c r="H326" s="83">
        <v>2</v>
      </c>
      <c r="I326" s="83">
        <v>10</v>
      </c>
      <c r="J326" s="83">
        <v>2.75E-2</v>
      </c>
      <c r="K326" s="83">
        <v>9.1000000000000004E-3</v>
      </c>
      <c r="L326" s="83">
        <v>2</v>
      </c>
      <c r="M326" s="83">
        <f t="shared" si="300"/>
        <v>2.2381596489008699</v>
      </c>
      <c r="N326" s="329">
        <f t="shared" ref="N326" si="339">AVERAGE(M326:M327)</f>
        <v>2.2357039299374302</v>
      </c>
      <c r="O326" s="329">
        <f t="shared" ref="O326" si="340">(M326-M327)/N326*100</f>
        <v>0.21968194719850201</v>
      </c>
    </row>
    <row r="327" spans="2:15" ht="24.95" customHeight="1">
      <c r="B327" s="329"/>
      <c r="D327" s="83">
        <v>10.2989</v>
      </c>
      <c r="E327" s="83">
        <v>250</v>
      </c>
      <c r="F327" s="83">
        <v>20</v>
      </c>
      <c r="G327" s="83">
        <v>100</v>
      </c>
      <c r="H327" s="83">
        <v>2</v>
      </c>
      <c r="I327" s="83">
        <v>10</v>
      </c>
      <c r="J327" s="83">
        <v>2.75E-2</v>
      </c>
      <c r="K327" s="83">
        <v>9.1000000000000004E-3</v>
      </c>
      <c r="L327" s="83">
        <v>2</v>
      </c>
      <c r="M327" s="83">
        <f t="shared" si="300"/>
        <v>2.23324821097399</v>
      </c>
      <c r="N327" s="329"/>
      <c r="O327" s="329"/>
    </row>
    <row r="328" spans="2:15" ht="24.95" customHeight="1">
      <c r="B328" s="330" t="s">
        <v>1524</v>
      </c>
      <c r="D328" s="83">
        <v>10.14</v>
      </c>
      <c r="E328" s="83">
        <v>250</v>
      </c>
      <c r="F328" s="83">
        <v>20</v>
      </c>
      <c r="G328" s="83">
        <v>100</v>
      </c>
      <c r="H328" s="83">
        <v>2</v>
      </c>
      <c r="I328" s="83">
        <v>10</v>
      </c>
      <c r="J328" s="83">
        <v>2.6599999999999999E-2</v>
      </c>
      <c r="K328" s="83">
        <v>9.1000000000000004E-3</v>
      </c>
      <c r="L328" s="83">
        <v>2</v>
      </c>
      <c r="M328" s="83">
        <f t="shared" si="300"/>
        <v>2.1572978303747501</v>
      </c>
      <c r="N328" s="329">
        <f t="shared" ref="N328" si="341">AVERAGE(M328:M329)</f>
        <v>2.1555348809633199</v>
      </c>
      <c r="O328" s="329">
        <f t="shared" ref="O328" si="342">(M328-M329)/N328*100</f>
        <v>0.16357419469242901</v>
      </c>
    </row>
    <row r="329" spans="2:15" ht="24.95" customHeight="1">
      <c r="B329" s="329"/>
      <c r="D329" s="83">
        <v>10.156599999999999</v>
      </c>
      <c r="E329" s="83">
        <v>250</v>
      </c>
      <c r="F329" s="83">
        <v>20</v>
      </c>
      <c r="G329" s="83">
        <v>100</v>
      </c>
      <c r="H329" s="83">
        <v>2</v>
      </c>
      <c r="I329" s="83">
        <v>10</v>
      </c>
      <c r="J329" s="83">
        <v>2.6599999999999999E-2</v>
      </c>
      <c r="K329" s="83">
        <v>9.1000000000000004E-3</v>
      </c>
      <c r="L329" s="83">
        <v>2</v>
      </c>
      <c r="M329" s="83">
        <f t="shared" si="300"/>
        <v>2.1537719315518999</v>
      </c>
      <c r="N329" s="329"/>
      <c r="O329" s="329"/>
    </row>
    <row r="330" spans="2:15" ht="24.95" customHeight="1">
      <c r="B330" s="330" t="s">
        <v>1525</v>
      </c>
      <c r="D330" s="83">
        <v>10.0542</v>
      </c>
      <c r="E330" s="83">
        <v>250</v>
      </c>
      <c r="F330" s="83">
        <v>20</v>
      </c>
      <c r="G330" s="83">
        <v>100</v>
      </c>
      <c r="H330" s="83">
        <v>2</v>
      </c>
      <c r="I330" s="83">
        <v>10</v>
      </c>
      <c r="J330" s="83">
        <v>2.41E-2</v>
      </c>
      <c r="K330" s="83">
        <v>9.1000000000000004E-3</v>
      </c>
      <c r="L330" s="83">
        <v>2</v>
      </c>
      <c r="M330" s="83">
        <f t="shared" si="300"/>
        <v>1.8648922838216899</v>
      </c>
      <c r="N330" s="329">
        <f t="shared" ref="N330" si="343">AVERAGE(M330:M331)</f>
        <v>1.86429911290661</v>
      </c>
      <c r="O330" s="329">
        <f t="shared" ref="O330" si="344">(M330-M331)/N330*100</f>
        <v>6.3634736612101395E-2</v>
      </c>
    </row>
    <row r="331" spans="2:15" ht="24.95" customHeight="1">
      <c r="B331" s="329"/>
      <c r="D331" s="83">
        <v>10.060600000000001</v>
      </c>
      <c r="E331" s="83">
        <v>250</v>
      </c>
      <c r="F331" s="83">
        <v>20</v>
      </c>
      <c r="G331" s="83">
        <v>100</v>
      </c>
      <c r="H331" s="83">
        <v>2</v>
      </c>
      <c r="I331" s="83">
        <v>10</v>
      </c>
      <c r="J331" s="83">
        <v>2.41E-2</v>
      </c>
      <c r="K331" s="83">
        <v>9.1000000000000004E-3</v>
      </c>
      <c r="L331" s="83">
        <v>2</v>
      </c>
      <c r="M331" s="83">
        <f t="shared" si="300"/>
        <v>1.8637059419915301</v>
      </c>
      <c r="N331" s="329"/>
      <c r="O331" s="329"/>
    </row>
    <row r="332" spans="2:15" ht="24.95" customHeight="1">
      <c r="B332" s="330" t="s">
        <v>1526</v>
      </c>
      <c r="D332" s="83">
        <v>10.7255</v>
      </c>
      <c r="E332" s="83">
        <v>250</v>
      </c>
      <c r="F332" s="83">
        <v>20</v>
      </c>
      <c r="G332" s="83">
        <v>100</v>
      </c>
      <c r="H332" s="83">
        <v>2</v>
      </c>
      <c r="I332" s="83">
        <v>10</v>
      </c>
      <c r="J332" s="83">
        <v>2.8199999999999999E-2</v>
      </c>
      <c r="K332" s="83">
        <v>9.1000000000000004E-3</v>
      </c>
      <c r="L332" s="83">
        <v>2</v>
      </c>
      <c r="M332" s="83">
        <f t="shared" si="300"/>
        <v>2.22600344972262</v>
      </c>
      <c r="N332" s="329">
        <f t="shared" ref="N332" si="345">AVERAGE(M332:M333)</f>
        <v>2.22845785881883</v>
      </c>
      <c r="O332" s="329">
        <f t="shared" ref="O332" si="346">(M332-M333)/N332*100</f>
        <v>-0.220278708569424</v>
      </c>
    </row>
    <row r="333" spans="2:15" ht="24.95" customHeight="1">
      <c r="B333" s="329"/>
      <c r="D333" s="83">
        <v>10.7019</v>
      </c>
      <c r="E333" s="83">
        <v>250</v>
      </c>
      <c r="F333" s="83">
        <v>20</v>
      </c>
      <c r="G333" s="83">
        <v>100</v>
      </c>
      <c r="H333" s="83">
        <v>2</v>
      </c>
      <c r="I333" s="83">
        <v>10</v>
      </c>
      <c r="J333" s="83">
        <v>2.8199999999999999E-2</v>
      </c>
      <c r="K333" s="83">
        <v>9.1000000000000004E-3</v>
      </c>
      <c r="L333" s="83">
        <v>2</v>
      </c>
      <c r="M333" s="83">
        <f t="shared" si="300"/>
        <v>2.2309122679150399</v>
      </c>
      <c r="N333" s="329"/>
      <c r="O333" s="329"/>
    </row>
    <row r="334" spans="2:15" ht="24.95" customHeight="1">
      <c r="B334" s="330" t="s">
        <v>1527</v>
      </c>
      <c r="D334" s="83">
        <v>10.183199999999999</v>
      </c>
      <c r="E334" s="83">
        <v>250</v>
      </c>
      <c r="F334" s="83">
        <v>20</v>
      </c>
      <c r="G334" s="83">
        <v>100</v>
      </c>
      <c r="H334" s="83">
        <v>2</v>
      </c>
      <c r="I334" s="83">
        <v>10</v>
      </c>
      <c r="J334" s="83">
        <v>3.1099999999999999E-2</v>
      </c>
      <c r="K334" s="83">
        <v>9.1000000000000004E-3</v>
      </c>
      <c r="L334" s="83">
        <v>2</v>
      </c>
      <c r="M334" s="83">
        <f t="shared" si="300"/>
        <v>2.70052635713725</v>
      </c>
      <c r="N334" s="329">
        <f t="shared" ref="N334" si="347">AVERAGE(M334:M335)</f>
        <v>2.7039027461915399</v>
      </c>
      <c r="O334" s="329">
        <f t="shared" ref="O334" si="348">(M334-M335)/N334*100</f>
        <v>-0.249741900594666</v>
      </c>
    </row>
    <row r="335" spans="2:15" ht="24.95" customHeight="1">
      <c r="B335" s="329"/>
      <c r="D335" s="83">
        <v>10.1578</v>
      </c>
      <c r="E335" s="83">
        <v>250</v>
      </c>
      <c r="F335" s="83">
        <v>20</v>
      </c>
      <c r="G335" s="83">
        <v>100</v>
      </c>
      <c r="H335" s="83">
        <v>2</v>
      </c>
      <c r="I335" s="83">
        <v>10</v>
      </c>
      <c r="J335" s="83">
        <v>3.1099999999999999E-2</v>
      </c>
      <c r="K335" s="83">
        <v>9.1000000000000004E-3</v>
      </c>
      <c r="L335" s="83">
        <v>2</v>
      </c>
      <c r="M335" s="83">
        <f t="shared" si="300"/>
        <v>2.7072791352458201</v>
      </c>
      <c r="N335" s="329"/>
      <c r="O335" s="329"/>
    </row>
    <row r="336" spans="2:15" ht="24.95" customHeight="1">
      <c r="B336" s="330" t="s">
        <v>1528</v>
      </c>
      <c r="D336" s="83">
        <v>10.2256</v>
      </c>
      <c r="E336" s="83">
        <v>250</v>
      </c>
      <c r="F336" s="83">
        <v>20</v>
      </c>
      <c r="G336" s="83">
        <v>100</v>
      </c>
      <c r="H336" s="83">
        <v>2</v>
      </c>
      <c r="I336" s="83">
        <v>10</v>
      </c>
      <c r="J336" s="83">
        <v>2.9499999999999998E-2</v>
      </c>
      <c r="K336" s="83">
        <v>9.1000000000000004E-3</v>
      </c>
      <c r="L336" s="83">
        <v>2</v>
      </c>
      <c r="M336" s="83">
        <f t="shared" si="300"/>
        <v>2.49374119856048</v>
      </c>
      <c r="N336" s="329">
        <f t="shared" ref="N336" si="349">AVERAGE(M336:M337)</f>
        <v>2.49547510013223</v>
      </c>
      <c r="O336" s="329">
        <f t="shared" ref="O336" si="350">(M336-M337)/N336*100</f>
        <v>-0.13896364437040701</v>
      </c>
    </row>
    <row r="337" spans="1:17" ht="24.95" customHeight="1">
      <c r="B337" s="329"/>
      <c r="D337" s="83">
        <v>10.211399999999999</v>
      </c>
      <c r="E337" s="83">
        <v>250</v>
      </c>
      <c r="F337" s="83">
        <v>20</v>
      </c>
      <c r="G337" s="83">
        <v>100</v>
      </c>
      <c r="H337" s="83">
        <v>2</v>
      </c>
      <c r="I337" s="83">
        <v>10</v>
      </c>
      <c r="J337" s="83">
        <v>2.9499999999999998E-2</v>
      </c>
      <c r="K337" s="83">
        <v>9.1000000000000004E-3</v>
      </c>
      <c r="L337" s="83">
        <v>2</v>
      </c>
      <c r="M337" s="83">
        <f t="shared" si="300"/>
        <v>2.4972090017039799</v>
      </c>
      <c r="N337" s="329"/>
      <c r="O337" s="329"/>
    </row>
    <row r="338" spans="1:17" ht="24.95" customHeight="1">
      <c r="B338" s="330" t="s">
        <v>1529</v>
      </c>
      <c r="D338" s="83">
        <v>10.3148</v>
      </c>
      <c r="E338" s="83">
        <v>250</v>
      </c>
      <c r="F338" s="83">
        <v>20</v>
      </c>
      <c r="G338" s="83">
        <v>100</v>
      </c>
      <c r="H338" s="83">
        <v>2</v>
      </c>
      <c r="I338" s="83">
        <v>10</v>
      </c>
      <c r="J338" s="83">
        <v>2.6100000000000002E-2</v>
      </c>
      <c r="K338" s="83">
        <v>9.1000000000000004E-3</v>
      </c>
      <c r="L338" s="83">
        <v>2</v>
      </c>
      <c r="M338" s="83">
        <f t="shared" si="300"/>
        <v>2.0601465854888099</v>
      </c>
      <c r="N338" s="329">
        <f t="shared" ref="N338" si="351">AVERAGE(M338:M339)</f>
        <v>2.0591389495546402</v>
      </c>
      <c r="O338" s="329">
        <f t="shared" ref="O338" si="352">(M338-M339)/N338*100</f>
        <v>9.7869639578029105E-2</v>
      </c>
    </row>
    <row r="339" spans="1:17" ht="24.95" customHeight="1">
      <c r="B339" s="329"/>
      <c r="D339" s="83">
        <v>10.3249</v>
      </c>
      <c r="E339" s="83">
        <v>250</v>
      </c>
      <c r="F339" s="83">
        <v>20</v>
      </c>
      <c r="G339" s="83">
        <v>100</v>
      </c>
      <c r="H339" s="83">
        <v>2</v>
      </c>
      <c r="I339" s="83">
        <v>10</v>
      </c>
      <c r="J339" s="83">
        <v>2.6100000000000002E-2</v>
      </c>
      <c r="K339" s="83">
        <v>9.1000000000000004E-3</v>
      </c>
      <c r="L339" s="83">
        <v>2</v>
      </c>
      <c r="M339" s="83">
        <f t="shared" si="300"/>
        <v>2.05813131362047</v>
      </c>
      <c r="N339" s="329"/>
      <c r="O339" s="329"/>
    </row>
    <row r="340" spans="1:17" ht="24.95" customHeight="1">
      <c r="B340" s="330" t="s">
        <v>1530</v>
      </c>
      <c r="D340" s="83">
        <v>10.888</v>
      </c>
      <c r="E340" s="83">
        <v>250</v>
      </c>
      <c r="F340" s="83">
        <v>20</v>
      </c>
      <c r="G340" s="83">
        <v>100</v>
      </c>
      <c r="H340" s="83">
        <v>2</v>
      </c>
      <c r="I340" s="83">
        <v>10</v>
      </c>
      <c r="J340" s="83">
        <v>2.5000000000000001E-2</v>
      </c>
      <c r="K340" s="83">
        <v>9.1000000000000004E-3</v>
      </c>
      <c r="L340" s="83">
        <v>2</v>
      </c>
      <c r="M340" s="83">
        <f t="shared" si="300"/>
        <v>1.8254041146216</v>
      </c>
      <c r="N340" s="329">
        <f t="shared" ref="N340" si="353">AVERAGE(M340:M341)</f>
        <v>1.82528677272212</v>
      </c>
      <c r="O340" s="329">
        <f t="shared" ref="O340" si="354">(M340-M341)/N340*100</f>
        <v>1.2857365892701599E-2</v>
      </c>
    </row>
    <row r="341" spans="1:17" ht="24.95" customHeight="1">
      <c r="B341" s="329"/>
      <c r="D341" s="83">
        <v>10.8894</v>
      </c>
      <c r="E341" s="83">
        <v>250</v>
      </c>
      <c r="F341" s="83">
        <v>20</v>
      </c>
      <c r="G341" s="83">
        <v>100</v>
      </c>
      <c r="H341" s="83">
        <v>2</v>
      </c>
      <c r="I341" s="83">
        <v>10</v>
      </c>
      <c r="J341" s="83">
        <v>2.5000000000000001E-2</v>
      </c>
      <c r="K341" s="83">
        <v>9.1000000000000004E-3</v>
      </c>
      <c r="L341" s="83">
        <v>2</v>
      </c>
      <c r="M341" s="83">
        <f t="shared" si="300"/>
        <v>1.82516943082264</v>
      </c>
      <c r="N341" s="329"/>
      <c r="O341" s="329"/>
    </row>
    <row r="342" spans="1:17" ht="24.95" customHeight="1">
      <c r="B342" s="330" t="s">
        <v>1531</v>
      </c>
      <c r="D342" s="83">
        <v>10.1904</v>
      </c>
      <c r="E342" s="83">
        <v>250</v>
      </c>
      <c r="F342" s="83">
        <v>20</v>
      </c>
      <c r="G342" s="83">
        <v>100</v>
      </c>
      <c r="H342" s="83">
        <v>2</v>
      </c>
      <c r="I342" s="83">
        <v>10</v>
      </c>
      <c r="J342" s="83">
        <v>3.4000000000000002E-2</v>
      </c>
      <c r="K342" s="83">
        <v>9.1000000000000004E-3</v>
      </c>
      <c r="L342" s="83">
        <v>2</v>
      </c>
      <c r="M342" s="83">
        <f t="shared" si="300"/>
        <v>3.0543452661328301</v>
      </c>
      <c r="N342" s="329">
        <f t="shared" ref="N342" si="355">AVERAGE(M342:M343)</f>
        <v>3.0433467876770499</v>
      </c>
      <c r="O342" s="329">
        <f t="shared" ref="O342" si="356">(M342-M343)/N342*100</f>
        <v>0.72278837891983705</v>
      </c>
    </row>
    <row r="343" spans="1:17" ht="24.95" customHeight="1">
      <c r="B343" s="329"/>
      <c r="D343" s="83">
        <v>10.223100000000001</v>
      </c>
      <c r="E343" s="83">
        <v>250</v>
      </c>
      <c r="F343" s="83">
        <v>20</v>
      </c>
      <c r="G343" s="83">
        <v>100</v>
      </c>
      <c r="H343" s="83">
        <v>2</v>
      </c>
      <c r="I343" s="83">
        <v>10</v>
      </c>
      <c r="J343" s="83">
        <v>3.39E-2</v>
      </c>
      <c r="K343" s="83">
        <v>9.1000000000000004E-3</v>
      </c>
      <c r="L343" s="83">
        <v>2</v>
      </c>
      <c r="M343" s="83">
        <f t="shared" si="300"/>
        <v>3.0323483092212702</v>
      </c>
      <c r="N343" s="329"/>
      <c r="O343" s="329"/>
    </row>
    <row r="344" spans="1:17" ht="24.95" customHeight="1">
      <c r="B344" s="330" t="s">
        <v>1532</v>
      </c>
      <c r="D344" s="83">
        <v>10.020200000000001</v>
      </c>
      <c r="E344" s="83">
        <v>250</v>
      </c>
      <c r="F344" s="83">
        <v>20</v>
      </c>
      <c r="G344" s="83">
        <v>100</v>
      </c>
      <c r="H344" s="83">
        <v>2</v>
      </c>
      <c r="I344" s="83">
        <v>10</v>
      </c>
      <c r="J344" s="83">
        <v>2.4899999999999999E-2</v>
      </c>
      <c r="K344" s="83">
        <v>9.1000000000000004E-3</v>
      </c>
      <c r="L344" s="83">
        <v>2</v>
      </c>
      <c r="M344" s="83">
        <f t="shared" si="300"/>
        <v>1.9710185425440601</v>
      </c>
      <c r="N344" s="329">
        <f t="shared" ref="N344" si="357">AVERAGE(M344:M345)</f>
        <v>1.9672367139093301</v>
      </c>
      <c r="O344" s="329">
        <f t="shared" ref="O344" si="358">(M344-M345)/N344*100</f>
        <v>0.38448129886919002</v>
      </c>
    </row>
    <row r="345" spans="1:17" ht="24.95" customHeight="1">
      <c r="B345" s="329"/>
      <c r="D345" s="83">
        <v>10.0588</v>
      </c>
      <c r="E345" s="83">
        <v>250</v>
      </c>
      <c r="F345" s="83">
        <v>20</v>
      </c>
      <c r="G345" s="83">
        <v>100</v>
      </c>
      <c r="H345" s="83">
        <v>2</v>
      </c>
      <c r="I345" s="83">
        <v>10</v>
      </c>
      <c r="J345" s="83">
        <v>2.4899999999999999E-2</v>
      </c>
      <c r="K345" s="83">
        <v>9.1000000000000004E-3</v>
      </c>
      <c r="L345" s="83">
        <v>2</v>
      </c>
      <c r="M345" s="83">
        <f t="shared" si="300"/>
        <v>1.9634548852745899</v>
      </c>
      <c r="N345" s="329"/>
      <c r="O345" s="329"/>
    </row>
    <row r="346" spans="1:17" ht="24.95" customHeight="1">
      <c r="B346" s="330" t="s">
        <v>1533</v>
      </c>
      <c r="D346" s="83">
        <v>10.3605</v>
      </c>
      <c r="E346" s="83">
        <v>250</v>
      </c>
      <c r="F346" s="83">
        <v>20</v>
      </c>
      <c r="G346" s="83">
        <v>100</v>
      </c>
      <c r="H346" s="83">
        <v>2</v>
      </c>
      <c r="I346" s="83">
        <v>10</v>
      </c>
      <c r="J346" s="83">
        <v>3.0200000000000001E-2</v>
      </c>
      <c r="K346" s="83">
        <v>9.1000000000000004E-3</v>
      </c>
      <c r="L346" s="83">
        <v>2</v>
      </c>
      <c r="M346" s="83">
        <f t="shared" si="300"/>
        <v>2.5457265575985701</v>
      </c>
      <c r="N346" s="329">
        <f t="shared" ref="N346" si="359">AVERAGE(M346:M347)</f>
        <v>2.5630359540426499</v>
      </c>
      <c r="O346" s="329">
        <f t="shared" ref="O346" si="360">(M346-M347)/N346*100</f>
        <v>-1.3506947818482999</v>
      </c>
    </row>
    <row r="347" spans="1:17" ht="24.95" customHeight="1">
      <c r="B347" s="329"/>
      <c r="D347" s="83">
        <v>10.221500000000001</v>
      </c>
      <c r="E347" s="83">
        <v>250</v>
      </c>
      <c r="F347" s="83">
        <v>20</v>
      </c>
      <c r="G347" s="83">
        <v>100</v>
      </c>
      <c r="H347" s="83">
        <v>2</v>
      </c>
      <c r="I347" s="83">
        <v>10</v>
      </c>
      <c r="J347" s="83">
        <v>3.0200000000000001E-2</v>
      </c>
      <c r="K347" s="83">
        <v>9.1000000000000004E-3</v>
      </c>
      <c r="L347" s="83">
        <v>2</v>
      </c>
      <c r="M347" s="83">
        <f t="shared" si="300"/>
        <v>2.58034535048672</v>
      </c>
      <c r="N347" s="329"/>
      <c r="O347" s="329"/>
    </row>
    <row r="348" spans="1:17" ht="24.95" customHeight="1">
      <c r="A348" s="83">
        <v>8.3000000000000007</v>
      </c>
      <c r="B348" s="330" t="s">
        <v>1534</v>
      </c>
      <c r="D348" s="83">
        <v>10.2394</v>
      </c>
      <c r="E348" s="83">
        <v>250</v>
      </c>
      <c r="F348" s="83">
        <v>10</v>
      </c>
      <c r="G348" s="83">
        <v>100</v>
      </c>
      <c r="H348" s="83">
        <v>1</v>
      </c>
      <c r="I348" s="83">
        <v>10</v>
      </c>
      <c r="J348" s="83">
        <v>5.5800000000000002E-2</v>
      </c>
      <c r="K348" s="83">
        <v>9.1000000000000004E-3</v>
      </c>
      <c r="L348" s="83">
        <v>1</v>
      </c>
      <c r="M348" s="83">
        <f t="shared" ref="M348:M349" si="361">L348*(J348-K348)*E348*G348*I348/D348/F348/H348/1000*100</f>
        <v>11.402035275504399</v>
      </c>
      <c r="N348" s="329">
        <f t="shared" ref="N348" si="362">AVERAGE(M348:M349)</f>
        <v>11.4010889191575</v>
      </c>
      <c r="O348" s="329">
        <f t="shared" ref="O348" si="363">(M348-M349)/N348*100</f>
        <v>1.6601157198401498E-2</v>
      </c>
    </row>
    <row r="349" spans="1:17" ht="24.95" customHeight="1">
      <c r="B349" s="329"/>
      <c r="D349" s="83">
        <v>10.241099999999999</v>
      </c>
      <c r="E349" s="83">
        <v>250</v>
      </c>
      <c r="F349" s="83">
        <v>10</v>
      </c>
      <c r="G349" s="83">
        <v>100</v>
      </c>
      <c r="H349" s="83">
        <v>1</v>
      </c>
      <c r="I349" s="83">
        <v>10</v>
      </c>
      <c r="J349" s="83">
        <v>5.5800000000000002E-2</v>
      </c>
      <c r="K349" s="83">
        <v>9.1000000000000004E-3</v>
      </c>
      <c r="L349" s="83">
        <v>1</v>
      </c>
      <c r="M349" s="83">
        <f t="shared" si="361"/>
        <v>11.400142562810601</v>
      </c>
      <c r="N349" s="329"/>
      <c r="O349" s="329"/>
    </row>
    <row r="350" spans="1:17" ht="24.95" customHeight="1">
      <c r="A350" s="83">
        <v>9.16</v>
      </c>
      <c r="B350" s="329" t="s">
        <v>1535</v>
      </c>
      <c r="D350" s="83">
        <v>10.2562</v>
      </c>
      <c r="E350" s="83">
        <v>250</v>
      </c>
      <c r="F350" s="83">
        <v>10</v>
      </c>
      <c r="G350" s="83">
        <v>100</v>
      </c>
      <c r="H350" s="83">
        <v>1</v>
      </c>
      <c r="I350" s="83">
        <v>10</v>
      </c>
      <c r="J350" s="83">
        <v>5.1799999999999999E-2</v>
      </c>
      <c r="K350" s="83">
        <v>9.1000000000000004E-3</v>
      </c>
      <c r="L350" s="83">
        <v>1</v>
      </c>
      <c r="M350" s="83">
        <f t="shared" ref="M350:M351" si="364">L350*(J350-K350)*E350*G350*I350/D350/F350/H350/1000*100</f>
        <v>10.408338370936599</v>
      </c>
      <c r="N350" s="329">
        <f t="shared" ref="N350" si="365">AVERAGE(M350:M351)</f>
        <v>10.370058347505401</v>
      </c>
      <c r="O350" s="329">
        <f t="shared" ref="O350" si="366">(M350-M351)/N350*100</f>
        <v>0.73827980804675697</v>
      </c>
    </row>
    <row r="351" spans="1:17" ht="24.95" customHeight="1">
      <c r="B351" s="329"/>
      <c r="D351" s="83">
        <v>10.3322</v>
      </c>
      <c r="E351" s="83">
        <v>250</v>
      </c>
      <c r="F351" s="83">
        <v>10</v>
      </c>
      <c r="G351" s="83">
        <v>100</v>
      </c>
      <c r="H351" s="83">
        <v>1</v>
      </c>
      <c r="I351" s="83">
        <v>10</v>
      </c>
      <c r="J351" s="83">
        <v>5.1799999999999999E-2</v>
      </c>
      <c r="K351" s="83">
        <v>9.1000000000000004E-3</v>
      </c>
      <c r="L351" s="83">
        <v>1</v>
      </c>
      <c r="M351" s="83">
        <f t="shared" si="364"/>
        <v>10.3317783240743</v>
      </c>
      <c r="N351" s="329"/>
      <c r="O351" s="329"/>
    </row>
    <row r="352" spans="1:17" ht="24.95" customHeight="1">
      <c r="A352" s="83">
        <v>10.11</v>
      </c>
      <c r="B352" s="331" t="s">
        <v>1536</v>
      </c>
      <c r="D352" s="84">
        <v>10.958399999999999</v>
      </c>
      <c r="E352" s="83">
        <v>250</v>
      </c>
      <c r="F352" s="83">
        <v>10</v>
      </c>
      <c r="G352" s="83">
        <v>100</v>
      </c>
      <c r="H352" s="83">
        <v>0.5</v>
      </c>
      <c r="I352" s="83">
        <v>10</v>
      </c>
      <c r="J352" s="83">
        <v>1.01E-2</v>
      </c>
      <c r="K352" s="83">
        <v>9.1000000000000004E-3</v>
      </c>
      <c r="L352" s="83">
        <v>2</v>
      </c>
      <c r="M352" s="83">
        <f t="shared" ref="M352:M371" si="367">L352*(J352-K352)*E352*G352*I352/D352/F352/H352/1000*100</f>
        <v>0.91254197693093797</v>
      </c>
      <c r="N352" s="329">
        <f t="shared" ref="N352" si="368">AVERAGE(M352:M353)</f>
        <v>0.89369504678867695</v>
      </c>
      <c r="O352" s="329">
        <f t="shared" ref="O352" si="369">(M352-M353)/N352*100</f>
        <v>4.2177541903100702</v>
      </c>
      <c r="Q352" s="83">
        <v>4.1424000000000003</v>
      </c>
    </row>
    <row r="353" spans="1:17" ht="24.95" customHeight="1">
      <c r="B353" s="332"/>
      <c r="D353" s="83">
        <f t="shared" ref="D353:D364" si="370">Q353*2.5</f>
        <v>10.2875</v>
      </c>
      <c r="E353" s="83">
        <v>250</v>
      </c>
      <c r="F353" s="83">
        <v>10</v>
      </c>
      <c r="G353" s="83">
        <v>100</v>
      </c>
      <c r="H353" s="83">
        <v>1</v>
      </c>
      <c r="I353" s="83">
        <v>10</v>
      </c>
      <c r="J353" s="83">
        <v>1.09E-2</v>
      </c>
      <c r="K353" s="83">
        <v>9.1000000000000004E-3</v>
      </c>
      <c r="L353" s="83">
        <v>2</v>
      </c>
      <c r="M353" s="83">
        <f t="shared" si="367"/>
        <v>0.87484811664641504</v>
      </c>
      <c r="N353" s="329"/>
      <c r="O353" s="329"/>
      <c r="Q353" s="83">
        <v>4.1150000000000002</v>
      </c>
    </row>
    <row r="354" spans="1:17" ht="24.95" customHeight="1">
      <c r="B354" s="330" t="s">
        <v>1537</v>
      </c>
      <c r="D354" s="83">
        <f t="shared" si="370"/>
        <v>10.625500000000001</v>
      </c>
      <c r="E354" s="83">
        <v>250</v>
      </c>
      <c r="F354" s="83">
        <v>10</v>
      </c>
      <c r="G354" s="83">
        <v>100</v>
      </c>
      <c r="H354" s="83">
        <v>0.75</v>
      </c>
      <c r="I354" s="83">
        <v>10</v>
      </c>
      <c r="J354" s="83">
        <v>1.34E-2</v>
      </c>
      <c r="K354" s="83">
        <v>9.1000000000000004E-3</v>
      </c>
      <c r="L354" s="83">
        <v>2</v>
      </c>
      <c r="M354" s="83">
        <f t="shared" si="367"/>
        <v>2.6979122551095598</v>
      </c>
      <c r="N354" s="329">
        <f t="shared" ref="N354" si="371">AVERAGE(M354:M355)</f>
        <v>2.7846572282589599</v>
      </c>
      <c r="O354" s="329">
        <f t="shared" ref="O354" si="372">(M354-M355)/N354*100</f>
        <v>-6.2302083192932303</v>
      </c>
      <c r="Q354" s="83">
        <v>4.2502000000000004</v>
      </c>
    </row>
    <row r="355" spans="1:17" ht="24.95" customHeight="1">
      <c r="B355" s="329"/>
      <c r="D355" s="83">
        <f t="shared" si="370"/>
        <v>10.97025</v>
      </c>
      <c r="E355" s="83">
        <v>250</v>
      </c>
      <c r="F355" s="83">
        <v>10</v>
      </c>
      <c r="G355" s="83">
        <v>100</v>
      </c>
      <c r="H355" s="83">
        <v>1</v>
      </c>
      <c r="I355" s="83">
        <v>10</v>
      </c>
      <c r="J355" s="83">
        <v>1.54E-2</v>
      </c>
      <c r="K355" s="83">
        <v>9.1000000000000004E-3</v>
      </c>
      <c r="L355" s="83">
        <v>2</v>
      </c>
      <c r="M355" s="83">
        <f t="shared" si="367"/>
        <v>2.8714022014083498</v>
      </c>
      <c r="N355" s="329"/>
      <c r="O355" s="329"/>
      <c r="Q355" s="83">
        <v>4.3880999999999997</v>
      </c>
    </row>
    <row r="356" spans="1:17" ht="24.95" customHeight="1">
      <c r="B356" s="330" t="s">
        <v>1538</v>
      </c>
      <c r="D356" s="83">
        <f t="shared" si="370"/>
        <v>10.529249999999999</v>
      </c>
      <c r="E356" s="83">
        <v>250</v>
      </c>
      <c r="F356" s="83">
        <v>10</v>
      </c>
      <c r="G356" s="83">
        <v>100</v>
      </c>
      <c r="H356" s="83">
        <v>1</v>
      </c>
      <c r="I356" s="83">
        <v>10</v>
      </c>
      <c r="J356" s="83">
        <v>1.15E-2</v>
      </c>
      <c r="K356" s="83">
        <v>9.1000000000000004E-3</v>
      </c>
      <c r="L356" s="83">
        <v>2</v>
      </c>
      <c r="M356" s="83">
        <f t="shared" si="367"/>
        <v>1.1396823135551</v>
      </c>
      <c r="N356" s="329">
        <f t="shared" ref="N356" si="373">AVERAGE(M356:M357)</f>
        <v>1.1878041037192499</v>
      </c>
      <c r="O356" s="329">
        <f t="shared" ref="O356" si="374">(M356-M357)/N356*100</f>
        <v>-8.1026475684788597</v>
      </c>
      <c r="Q356" s="83">
        <v>4.2117000000000004</v>
      </c>
    </row>
    <row r="357" spans="1:17" ht="24.95" customHeight="1">
      <c r="B357" s="329"/>
      <c r="D357" s="83">
        <v>10.51843</v>
      </c>
      <c r="E357" s="83">
        <v>250</v>
      </c>
      <c r="F357" s="83">
        <v>10</v>
      </c>
      <c r="G357" s="83">
        <v>100</v>
      </c>
      <c r="H357" s="83">
        <v>1</v>
      </c>
      <c r="I357" s="83">
        <v>10</v>
      </c>
      <c r="J357" s="83">
        <v>1.17E-2</v>
      </c>
      <c r="K357" s="83">
        <v>9.1000000000000004E-3</v>
      </c>
      <c r="L357" s="83">
        <v>2</v>
      </c>
      <c r="M357" s="83">
        <f t="shared" si="367"/>
        <v>1.2359258938833999</v>
      </c>
      <c r="N357" s="329"/>
      <c r="O357" s="329"/>
    </row>
    <row r="358" spans="1:17" ht="24.95" customHeight="1">
      <c r="B358" s="330" t="s">
        <v>1539</v>
      </c>
      <c r="D358" s="83">
        <f t="shared" si="370"/>
        <v>10.462</v>
      </c>
      <c r="E358" s="83">
        <v>250</v>
      </c>
      <c r="F358" s="83">
        <v>10</v>
      </c>
      <c r="G358" s="83">
        <v>100</v>
      </c>
      <c r="H358" s="83">
        <v>1</v>
      </c>
      <c r="I358" s="83">
        <v>10</v>
      </c>
      <c r="J358" s="83">
        <v>1.67E-2</v>
      </c>
      <c r="K358" s="83">
        <v>9.1000000000000004E-3</v>
      </c>
      <c r="L358" s="83">
        <v>2</v>
      </c>
      <c r="M358" s="83">
        <f t="shared" si="367"/>
        <v>3.6321926973809999</v>
      </c>
      <c r="N358" s="329">
        <f t="shared" ref="N358" si="375">AVERAGE(M358:M359)</f>
        <v>3.8044089502278098</v>
      </c>
      <c r="O358" s="329">
        <f t="shared" ref="O358" si="376">(M358-M359)/N358*100</f>
        <v>-9.0535089733974399</v>
      </c>
      <c r="Q358" s="83">
        <v>4.1848000000000001</v>
      </c>
    </row>
    <row r="359" spans="1:17" ht="24.95" customHeight="1">
      <c r="B359" s="329"/>
      <c r="D359" s="83">
        <f t="shared" si="370"/>
        <v>10.31025</v>
      </c>
      <c r="E359" s="83">
        <v>250</v>
      </c>
      <c r="F359" s="83">
        <v>10</v>
      </c>
      <c r="G359" s="83">
        <v>100</v>
      </c>
      <c r="H359" s="83">
        <v>1</v>
      </c>
      <c r="I359" s="83">
        <v>10</v>
      </c>
      <c r="J359" s="83">
        <v>1.7299999999999999E-2</v>
      </c>
      <c r="K359" s="83">
        <v>9.1000000000000004E-3</v>
      </c>
      <c r="L359" s="83">
        <v>2</v>
      </c>
      <c r="M359" s="83">
        <f t="shared" si="367"/>
        <v>3.9766252030746099</v>
      </c>
      <c r="N359" s="329"/>
      <c r="O359" s="329"/>
      <c r="Q359" s="83">
        <v>4.1241000000000003</v>
      </c>
    </row>
    <row r="360" spans="1:17" ht="24.95" customHeight="1">
      <c r="B360" s="331" t="s">
        <v>1540</v>
      </c>
      <c r="D360" s="83">
        <f t="shared" si="370"/>
        <v>10.675000000000001</v>
      </c>
      <c r="E360" s="83">
        <v>250</v>
      </c>
      <c r="F360" s="83">
        <v>10</v>
      </c>
      <c r="G360" s="83">
        <v>100</v>
      </c>
      <c r="H360" s="83">
        <v>1</v>
      </c>
      <c r="I360" s="83">
        <v>10</v>
      </c>
      <c r="J360" s="83">
        <v>1.3599999999999999E-2</v>
      </c>
      <c r="K360" s="83">
        <v>9.1000000000000004E-3</v>
      </c>
      <c r="L360" s="83">
        <v>2</v>
      </c>
      <c r="M360" s="83">
        <f t="shared" si="367"/>
        <v>2.1077283372365301</v>
      </c>
      <c r="N360" s="329">
        <f t="shared" ref="N360" si="377">AVERAGE(M360:M361)</f>
        <v>2.14655265738257</v>
      </c>
      <c r="O360" s="329">
        <f t="shared" ref="O360" si="378">(M360-M361)/N360*100</f>
        <v>-3.6173648023511298</v>
      </c>
      <c r="Q360" s="83">
        <v>4.2699999999999996</v>
      </c>
    </row>
    <row r="361" spans="1:17" ht="24.95" customHeight="1">
      <c r="B361" s="332"/>
      <c r="D361" s="83">
        <f t="shared" si="370"/>
        <v>10.5245</v>
      </c>
      <c r="E361" s="83">
        <v>250</v>
      </c>
      <c r="F361" s="83">
        <v>10</v>
      </c>
      <c r="G361" s="83">
        <v>100</v>
      </c>
      <c r="H361" s="83">
        <v>0.5</v>
      </c>
      <c r="I361" s="83">
        <v>10</v>
      </c>
      <c r="J361" s="83">
        <v>1.14E-2</v>
      </c>
      <c r="K361" s="83">
        <v>9.1000000000000004E-3</v>
      </c>
      <c r="L361" s="83">
        <v>2</v>
      </c>
      <c r="M361" s="83">
        <f t="shared" si="367"/>
        <v>2.18537697752862</v>
      </c>
      <c r="N361" s="329"/>
      <c r="O361" s="329"/>
      <c r="Q361" s="83">
        <v>4.2098000000000004</v>
      </c>
    </row>
    <row r="362" spans="1:17" ht="24.95" customHeight="1">
      <c r="B362" s="330" t="s">
        <v>1541</v>
      </c>
      <c r="D362" s="83">
        <f t="shared" si="370"/>
        <v>10.635249999999999</v>
      </c>
      <c r="E362" s="83">
        <v>250</v>
      </c>
      <c r="F362" s="83">
        <v>10</v>
      </c>
      <c r="G362" s="83">
        <v>100</v>
      </c>
      <c r="H362" s="83">
        <v>1</v>
      </c>
      <c r="I362" s="83">
        <v>10</v>
      </c>
      <c r="J362" s="83">
        <v>1.4200000000000001E-2</v>
      </c>
      <c r="K362" s="83">
        <v>9.1000000000000004E-3</v>
      </c>
      <c r="L362" s="83">
        <v>2</v>
      </c>
      <c r="M362" s="83">
        <f t="shared" si="367"/>
        <v>2.3976869373075398</v>
      </c>
      <c r="N362" s="329">
        <f t="shared" ref="N362" si="379">AVERAGE(M362:M363)</f>
        <v>2.3054373246522299</v>
      </c>
      <c r="O362" s="329">
        <f t="shared" ref="O362" si="380">(M362-M363)/N362*100</f>
        <v>8.0027864274493297</v>
      </c>
      <c r="Q362" s="83">
        <v>4.2541000000000002</v>
      </c>
    </row>
    <row r="363" spans="1:17" ht="24.95" customHeight="1">
      <c r="B363" s="329"/>
      <c r="D363" s="83">
        <f t="shared" si="370"/>
        <v>10.392250000000001</v>
      </c>
      <c r="E363" s="83">
        <v>250</v>
      </c>
      <c r="F363" s="83">
        <v>10</v>
      </c>
      <c r="G363" s="83">
        <v>100</v>
      </c>
      <c r="H363" s="83">
        <v>1</v>
      </c>
      <c r="I363" s="83">
        <v>10</v>
      </c>
      <c r="J363" s="83">
        <v>1.37E-2</v>
      </c>
      <c r="K363" s="83">
        <v>9.1000000000000004E-3</v>
      </c>
      <c r="L363" s="83">
        <v>2</v>
      </c>
      <c r="M363" s="83">
        <f t="shared" si="367"/>
        <v>2.2131877119969201</v>
      </c>
      <c r="N363" s="329"/>
      <c r="O363" s="329"/>
      <c r="Q363" s="83">
        <v>4.1569000000000003</v>
      </c>
    </row>
    <row r="364" spans="1:17" ht="24.95" customHeight="1">
      <c r="B364" s="330" t="s">
        <v>1542</v>
      </c>
      <c r="D364" s="83">
        <f t="shared" si="370"/>
        <v>10.453749999999999</v>
      </c>
      <c r="E364" s="83">
        <v>250</v>
      </c>
      <c r="F364" s="83">
        <v>10</v>
      </c>
      <c r="G364" s="83">
        <v>100</v>
      </c>
      <c r="H364" s="83">
        <v>1</v>
      </c>
      <c r="I364" s="83">
        <v>10</v>
      </c>
      <c r="J364" s="83">
        <v>4.8099999999999997E-2</v>
      </c>
      <c r="K364" s="83">
        <v>9.1000000000000004E-3</v>
      </c>
      <c r="L364" s="83">
        <v>1</v>
      </c>
      <c r="M364" s="83">
        <f t="shared" si="367"/>
        <v>9.3267966040894397</v>
      </c>
      <c r="N364" s="329">
        <f t="shared" ref="N364" si="381">AVERAGE(M364:M365)</f>
        <v>9.2828502218415601</v>
      </c>
      <c r="O364" s="329">
        <f t="shared" ref="O364" si="382">(M364-M365)/N364*100</f>
        <v>0.94682950166487501</v>
      </c>
      <c r="Q364" s="83">
        <v>4.1814999999999998</v>
      </c>
    </row>
    <row r="365" spans="1:17" ht="24.95" customHeight="1">
      <c r="B365" s="329"/>
      <c r="D365" s="83">
        <v>10.5532</v>
      </c>
      <c r="E365" s="83">
        <v>250</v>
      </c>
      <c r="F365" s="83">
        <v>10</v>
      </c>
      <c r="G365" s="83">
        <v>100</v>
      </c>
      <c r="H365" s="83">
        <v>1</v>
      </c>
      <c r="I365" s="83">
        <v>10</v>
      </c>
      <c r="J365" s="83">
        <v>4.8099999999999997E-2</v>
      </c>
      <c r="K365" s="83">
        <v>9.1000000000000004E-3</v>
      </c>
      <c r="L365" s="83">
        <v>1</v>
      </c>
      <c r="M365" s="83">
        <f t="shared" si="367"/>
        <v>9.2389038395936804</v>
      </c>
      <c r="N365" s="329"/>
      <c r="O365" s="329"/>
    </row>
    <row r="366" spans="1:17" ht="24.95" customHeight="1">
      <c r="A366" s="83">
        <v>10.15</v>
      </c>
      <c r="B366" s="330" t="s">
        <v>1542</v>
      </c>
      <c r="D366" s="83">
        <v>10.114000000000001</v>
      </c>
      <c r="E366" s="83">
        <v>250</v>
      </c>
      <c r="F366" s="83">
        <v>10</v>
      </c>
      <c r="G366" s="83">
        <v>100</v>
      </c>
      <c r="H366" s="83">
        <v>1</v>
      </c>
      <c r="I366" s="83">
        <v>10</v>
      </c>
      <c r="J366" s="83">
        <v>4.24E-2</v>
      </c>
      <c r="K366" s="83">
        <v>9.1000000000000004E-3</v>
      </c>
      <c r="L366" s="83">
        <v>1</v>
      </c>
      <c r="M366" s="83">
        <f t="shared" si="367"/>
        <v>8.2311647221672892</v>
      </c>
      <c r="N366" s="329">
        <f t="shared" ref="N366" si="383">AVERAGE(M366:M367)</f>
        <v>8.4066954288214006</v>
      </c>
      <c r="O366" s="329">
        <f t="shared" ref="O366" si="384">(M366-M367)/N366*100</f>
        <v>-4.1759739755129797</v>
      </c>
    </row>
    <row r="367" spans="1:17" ht="24.95" customHeight="1">
      <c r="B367" s="329"/>
      <c r="D367" s="83">
        <v>10.1081</v>
      </c>
      <c r="E367" s="83">
        <v>250</v>
      </c>
      <c r="F367" s="83">
        <v>10</v>
      </c>
      <c r="G367" s="83">
        <v>100</v>
      </c>
      <c r="H367" s="83">
        <v>1</v>
      </c>
      <c r="I367" s="83">
        <v>10</v>
      </c>
      <c r="J367" s="83">
        <v>4.3799999999999999E-2</v>
      </c>
      <c r="K367" s="83">
        <v>9.1000000000000004E-3</v>
      </c>
      <c r="L367" s="83">
        <v>1</v>
      </c>
      <c r="M367" s="83">
        <f t="shared" si="367"/>
        <v>8.5822261354755103</v>
      </c>
      <c r="N367" s="329"/>
      <c r="O367" s="329"/>
    </row>
    <row r="368" spans="1:17" ht="24.95" customHeight="1">
      <c r="A368" s="83">
        <v>12.8</v>
      </c>
      <c r="B368" s="330" t="s">
        <v>1543</v>
      </c>
      <c r="D368" s="83">
        <v>10.422700000000001</v>
      </c>
      <c r="E368" s="83">
        <v>250</v>
      </c>
      <c r="F368" s="83">
        <v>10</v>
      </c>
      <c r="G368" s="83">
        <v>100</v>
      </c>
      <c r="H368" s="83">
        <v>1</v>
      </c>
      <c r="I368" s="83">
        <v>10</v>
      </c>
      <c r="J368" s="83">
        <v>1.2500000000000001E-2</v>
      </c>
      <c r="K368" s="83">
        <v>9.1000000000000004E-3</v>
      </c>
      <c r="L368" s="83">
        <v>1</v>
      </c>
      <c r="M368" s="86">
        <f t="shared" si="367"/>
        <v>0.81599999999999995</v>
      </c>
      <c r="N368" s="333">
        <f t="shared" ref="N368" si="385">AVERAGE(M368:M369)</f>
        <v>0.8</v>
      </c>
      <c r="O368" s="329">
        <f t="shared" ref="O368" si="386">(M368-M369)/N368*100</f>
        <v>4.1249999999999902</v>
      </c>
    </row>
    <row r="369" spans="2:15" ht="24.95" customHeight="1">
      <c r="B369" s="329"/>
      <c r="D369" s="83">
        <v>10.8565</v>
      </c>
      <c r="E369" s="83">
        <v>250</v>
      </c>
      <c r="F369" s="83">
        <v>10</v>
      </c>
      <c r="G369" s="83">
        <v>100</v>
      </c>
      <c r="H369" s="83">
        <v>1</v>
      </c>
      <c r="I369" s="83">
        <v>10</v>
      </c>
      <c r="J369" s="83">
        <v>1.2500000000000001E-2</v>
      </c>
      <c r="K369" s="83">
        <v>9.1000000000000004E-3</v>
      </c>
      <c r="L369" s="83">
        <v>1</v>
      </c>
      <c r="M369" s="86">
        <f t="shared" si="367"/>
        <v>0.78300000000000003</v>
      </c>
      <c r="N369" s="333"/>
      <c r="O369" s="329"/>
    </row>
    <row r="370" spans="2:15" ht="24.95" customHeight="1">
      <c r="B370" s="330" t="s">
        <v>1544</v>
      </c>
      <c r="D370" s="83">
        <v>10.470599999999999</v>
      </c>
      <c r="E370" s="83">
        <v>250</v>
      </c>
      <c r="F370" s="83">
        <v>10</v>
      </c>
      <c r="G370" s="83">
        <v>100</v>
      </c>
      <c r="H370" s="83">
        <v>1</v>
      </c>
      <c r="I370" s="83">
        <v>10</v>
      </c>
      <c r="J370" s="83">
        <v>1.78E-2</v>
      </c>
      <c r="K370" s="83">
        <v>9.1000000000000004E-3</v>
      </c>
      <c r="L370" s="83">
        <v>1</v>
      </c>
      <c r="M370" s="86">
        <f t="shared" si="367"/>
        <v>2.077</v>
      </c>
      <c r="N370" s="333">
        <f t="shared" ref="N370" si="387">AVERAGE(M370:M371)</f>
        <v>2.0499999999999998</v>
      </c>
      <c r="O370" s="329">
        <f t="shared" ref="O370" si="388">(M370-M371)/N370*100</f>
        <v>2.58536585365853</v>
      </c>
    </row>
    <row r="371" spans="2:15" ht="24.95" customHeight="1">
      <c r="B371" s="329"/>
      <c r="D371" s="83">
        <v>10.745799999999999</v>
      </c>
      <c r="E371" s="83">
        <v>250</v>
      </c>
      <c r="F371" s="83">
        <v>10</v>
      </c>
      <c r="G371" s="83">
        <v>100</v>
      </c>
      <c r="H371" s="83">
        <v>1</v>
      </c>
      <c r="I371" s="83">
        <v>10</v>
      </c>
      <c r="J371" s="83">
        <v>1.78E-2</v>
      </c>
      <c r="K371" s="83">
        <v>9.1000000000000004E-3</v>
      </c>
      <c r="L371" s="83">
        <v>1</v>
      </c>
      <c r="M371" s="86">
        <f t="shared" si="367"/>
        <v>2.024</v>
      </c>
      <c r="N371" s="333"/>
      <c r="O371" s="329"/>
    </row>
    <row r="372" spans="2:15" ht="24.95" customHeight="1">
      <c r="B372" s="330" t="s">
        <v>1545</v>
      </c>
      <c r="D372" s="83">
        <v>10.466799999999999</v>
      </c>
      <c r="E372" s="83">
        <v>250</v>
      </c>
      <c r="F372" s="83">
        <v>10</v>
      </c>
      <c r="G372" s="83">
        <v>100</v>
      </c>
      <c r="H372" s="83">
        <v>1</v>
      </c>
      <c r="I372" s="83">
        <v>10</v>
      </c>
      <c r="J372" s="83">
        <v>1.6400000000000001E-2</v>
      </c>
      <c r="K372" s="83">
        <v>9.1000000000000004E-3</v>
      </c>
      <c r="L372" s="83">
        <v>1</v>
      </c>
      <c r="M372" s="86">
        <f t="shared" ref="M372:M385" si="389">L372*(J372-K372)*E372*G372*I372/D372/F372/H372/1000*100</f>
        <v>1.744</v>
      </c>
      <c r="N372" s="333">
        <f t="shared" ref="N372" si="390">AVERAGE(M372:M373)</f>
        <v>1.78</v>
      </c>
      <c r="O372" s="329">
        <f t="shared" ref="O372" si="391">(M372-M373)/N372*100</f>
        <v>-4.5505617977528097</v>
      </c>
    </row>
    <row r="373" spans="2:15" ht="24.95" customHeight="1">
      <c r="B373" s="329"/>
      <c r="D373" s="83">
        <v>10.0025</v>
      </c>
      <c r="E373" s="83">
        <v>250</v>
      </c>
      <c r="F373" s="83">
        <v>10</v>
      </c>
      <c r="G373" s="83">
        <v>100</v>
      </c>
      <c r="H373" s="83">
        <v>1</v>
      </c>
      <c r="I373" s="83">
        <v>10</v>
      </c>
      <c r="J373" s="83">
        <v>1.6400000000000001E-2</v>
      </c>
      <c r="K373" s="83">
        <v>9.1000000000000004E-3</v>
      </c>
      <c r="L373" s="83">
        <v>1</v>
      </c>
      <c r="M373" s="86">
        <f t="shared" si="389"/>
        <v>1.825</v>
      </c>
      <c r="N373" s="333"/>
      <c r="O373" s="329"/>
    </row>
    <row r="374" spans="2:15" ht="24.95" customHeight="1">
      <c r="B374" s="330" t="s">
        <v>1546</v>
      </c>
      <c r="D374" s="83">
        <v>10.341699999999999</v>
      </c>
      <c r="E374" s="83">
        <v>250</v>
      </c>
      <c r="F374" s="83">
        <v>10</v>
      </c>
      <c r="G374" s="83">
        <v>100</v>
      </c>
      <c r="H374" s="83">
        <v>1</v>
      </c>
      <c r="I374" s="83">
        <v>10</v>
      </c>
      <c r="J374" s="83">
        <v>1.7299999999999999E-2</v>
      </c>
      <c r="K374" s="83">
        <v>9.1000000000000004E-3</v>
      </c>
      <c r="L374" s="83">
        <v>1</v>
      </c>
      <c r="M374" s="86">
        <f t="shared" si="389"/>
        <v>1.982</v>
      </c>
      <c r="N374" s="333">
        <f t="shared" ref="N374" si="392">AVERAGE(M374:M375)</f>
        <v>1.95</v>
      </c>
      <c r="O374" s="329">
        <f t="shared" ref="O374" si="393">(M374-M375)/N374*100</f>
        <v>3.0256410256410202</v>
      </c>
    </row>
    <row r="375" spans="2:15" ht="24.95" customHeight="1">
      <c r="B375" s="329"/>
      <c r="D375" s="83">
        <v>10.6584</v>
      </c>
      <c r="E375" s="83">
        <v>250</v>
      </c>
      <c r="F375" s="83">
        <v>10</v>
      </c>
      <c r="G375" s="83">
        <v>100</v>
      </c>
      <c r="H375" s="83">
        <v>1</v>
      </c>
      <c r="I375" s="83">
        <v>10</v>
      </c>
      <c r="J375" s="83">
        <v>1.7299999999999999E-2</v>
      </c>
      <c r="K375" s="83">
        <v>9.1000000000000004E-3</v>
      </c>
      <c r="L375" s="83">
        <v>1</v>
      </c>
      <c r="M375" s="86">
        <f t="shared" si="389"/>
        <v>1.923</v>
      </c>
      <c r="N375" s="333"/>
      <c r="O375" s="329"/>
    </row>
    <row r="376" spans="2:15" ht="24.95" customHeight="1">
      <c r="B376" s="330" t="s">
        <v>1547</v>
      </c>
      <c r="D376" s="83">
        <v>10.0383</v>
      </c>
      <c r="E376" s="83">
        <v>250</v>
      </c>
      <c r="F376" s="83">
        <v>10</v>
      </c>
      <c r="G376" s="83">
        <v>100</v>
      </c>
      <c r="H376" s="83">
        <v>1</v>
      </c>
      <c r="I376" s="83">
        <v>10</v>
      </c>
      <c r="J376" s="83">
        <v>1.49E-2</v>
      </c>
      <c r="K376" s="83">
        <v>9.1000000000000004E-3</v>
      </c>
      <c r="L376" s="83">
        <v>1</v>
      </c>
      <c r="M376" s="86">
        <f t="shared" si="389"/>
        <v>1.444</v>
      </c>
      <c r="N376" s="333">
        <f t="shared" ref="N376" si="394">AVERAGE(M376:M377)</f>
        <v>1.44</v>
      </c>
      <c r="O376" s="329">
        <f t="shared" ref="O376" si="395">(M376-M377)/N376*100</f>
        <v>0.20833333333332599</v>
      </c>
    </row>
    <row r="377" spans="2:15" ht="24.95" customHeight="1">
      <c r="B377" s="329"/>
      <c r="D377" s="83">
        <v>10.233499999999999</v>
      </c>
      <c r="E377" s="83">
        <v>250</v>
      </c>
      <c r="F377" s="83">
        <v>10</v>
      </c>
      <c r="G377" s="83">
        <v>100</v>
      </c>
      <c r="H377" s="83">
        <v>1</v>
      </c>
      <c r="I377" s="83">
        <v>10</v>
      </c>
      <c r="J377" s="83">
        <v>1.4999999999999999E-2</v>
      </c>
      <c r="K377" s="83">
        <v>9.1000000000000004E-3</v>
      </c>
      <c r="L377" s="83">
        <v>1</v>
      </c>
      <c r="M377" s="86">
        <f t="shared" si="389"/>
        <v>1.4410000000000001</v>
      </c>
      <c r="N377" s="333"/>
      <c r="O377" s="329"/>
    </row>
    <row r="378" spans="2:15" ht="24.95" customHeight="1">
      <c r="B378" s="330" t="s">
        <v>1548</v>
      </c>
      <c r="D378" s="83">
        <v>10.331300000000001</v>
      </c>
      <c r="E378" s="83">
        <v>250</v>
      </c>
      <c r="F378" s="83">
        <v>10</v>
      </c>
      <c r="G378" s="83">
        <v>100</v>
      </c>
      <c r="H378" s="83">
        <v>1</v>
      </c>
      <c r="I378" s="83">
        <v>10</v>
      </c>
      <c r="J378" s="83">
        <v>1.55E-2</v>
      </c>
      <c r="K378" s="83">
        <v>9.1000000000000004E-3</v>
      </c>
      <c r="L378" s="83">
        <v>1</v>
      </c>
      <c r="M378" s="86">
        <f t="shared" si="389"/>
        <v>1.5489999999999999</v>
      </c>
      <c r="N378" s="333">
        <f t="shared" ref="N378" si="396">AVERAGE(M378:M379)</f>
        <v>1.55</v>
      </c>
      <c r="O378" s="329">
        <f t="shared" ref="O378" si="397">(M378-M379)/N378*100</f>
        <v>0.25806451612903197</v>
      </c>
    </row>
    <row r="379" spans="2:15" ht="24.95" customHeight="1">
      <c r="B379" s="329"/>
      <c r="D379" s="83">
        <v>10.5212</v>
      </c>
      <c r="E379" s="83">
        <v>250</v>
      </c>
      <c r="F379" s="83">
        <v>10</v>
      </c>
      <c r="G379" s="83">
        <v>100</v>
      </c>
      <c r="H379" s="83">
        <v>1</v>
      </c>
      <c r="I379" s="83">
        <v>10</v>
      </c>
      <c r="J379" s="83">
        <v>1.5599999999999999E-2</v>
      </c>
      <c r="K379" s="83">
        <v>9.1000000000000004E-3</v>
      </c>
      <c r="L379" s="83">
        <v>1</v>
      </c>
      <c r="M379" s="86">
        <f t="shared" si="389"/>
        <v>1.5449999999999999</v>
      </c>
      <c r="N379" s="333"/>
      <c r="O379" s="329"/>
    </row>
    <row r="380" spans="2:15" ht="24.95" customHeight="1">
      <c r="B380" s="330" t="s">
        <v>1549</v>
      </c>
      <c r="D380" s="83">
        <v>10.1274</v>
      </c>
      <c r="E380" s="83">
        <v>250</v>
      </c>
      <c r="F380" s="83">
        <v>10</v>
      </c>
      <c r="G380" s="83">
        <v>100</v>
      </c>
      <c r="H380" s="83">
        <v>1</v>
      </c>
      <c r="I380" s="83">
        <v>10</v>
      </c>
      <c r="J380" s="83">
        <v>1.9599999999999999E-2</v>
      </c>
      <c r="K380" s="83">
        <v>9.1000000000000004E-3</v>
      </c>
      <c r="L380" s="83">
        <v>1</v>
      </c>
      <c r="M380" s="86">
        <f t="shared" si="389"/>
        <v>2.5920000000000001</v>
      </c>
      <c r="N380" s="333">
        <f t="shared" ref="N380" si="398">AVERAGE(M380:M381)</f>
        <v>2.61</v>
      </c>
      <c r="O380" s="329">
        <f t="shared" ref="O380" si="399">(M380-M381)/N380*100</f>
        <v>-1.2260536398467401</v>
      </c>
    </row>
    <row r="381" spans="2:15" ht="24.95" customHeight="1">
      <c r="B381" s="329"/>
      <c r="D381" s="83">
        <v>10.0025</v>
      </c>
      <c r="E381" s="83">
        <v>250</v>
      </c>
      <c r="F381" s="83">
        <v>10</v>
      </c>
      <c r="G381" s="83">
        <v>100</v>
      </c>
      <c r="H381" s="83">
        <v>1</v>
      </c>
      <c r="I381" s="83">
        <v>10</v>
      </c>
      <c r="J381" s="83">
        <v>1.9599999999999999E-2</v>
      </c>
      <c r="K381" s="83">
        <v>9.1000000000000004E-3</v>
      </c>
      <c r="L381" s="83">
        <v>1</v>
      </c>
      <c r="M381" s="86">
        <f t="shared" si="389"/>
        <v>2.6240000000000001</v>
      </c>
      <c r="N381" s="333"/>
      <c r="O381" s="329"/>
    </row>
    <row r="382" spans="2:15" ht="24.95" customHeight="1">
      <c r="B382" s="330" t="s">
        <v>1550</v>
      </c>
      <c r="D382" s="83">
        <v>10.4191</v>
      </c>
      <c r="E382" s="83">
        <v>250</v>
      </c>
      <c r="F382" s="83">
        <v>10</v>
      </c>
      <c r="G382" s="83">
        <v>100</v>
      </c>
      <c r="H382" s="83">
        <v>1</v>
      </c>
      <c r="I382" s="83">
        <v>10</v>
      </c>
      <c r="J382" s="83">
        <v>2.1600000000000001E-2</v>
      </c>
      <c r="K382" s="83">
        <v>9.1000000000000004E-3</v>
      </c>
      <c r="L382" s="83">
        <v>1</v>
      </c>
      <c r="M382" s="86">
        <f t="shared" si="389"/>
        <v>2.9990000000000001</v>
      </c>
      <c r="N382" s="333">
        <f t="shared" ref="N382" si="400">AVERAGE(M382:M383)</f>
        <v>3.04</v>
      </c>
      <c r="O382" s="329">
        <f t="shared" ref="O382" si="401">(M382-M383)/N382*100</f>
        <v>-2.9276315789473699</v>
      </c>
    </row>
    <row r="383" spans="2:15" ht="24.95" customHeight="1">
      <c r="B383" s="329"/>
      <c r="D383" s="83">
        <v>10.120200000000001</v>
      </c>
      <c r="E383" s="83">
        <v>250</v>
      </c>
      <c r="F383" s="83">
        <v>10</v>
      </c>
      <c r="G383" s="83">
        <v>100</v>
      </c>
      <c r="H383" s="83">
        <v>1</v>
      </c>
      <c r="I383" s="83">
        <v>10</v>
      </c>
      <c r="J383" s="83">
        <v>2.1600000000000001E-2</v>
      </c>
      <c r="K383" s="83">
        <v>9.1000000000000004E-3</v>
      </c>
      <c r="L383" s="83">
        <v>1</v>
      </c>
      <c r="M383" s="86">
        <f t="shared" si="389"/>
        <v>3.0880000000000001</v>
      </c>
      <c r="N383" s="333"/>
      <c r="O383" s="329"/>
    </row>
    <row r="384" spans="2:15" ht="24.95" customHeight="1">
      <c r="B384" s="330" t="s">
        <v>1551</v>
      </c>
      <c r="D384" s="83">
        <v>10.4663</v>
      </c>
      <c r="E384" s="83">
        <v>250</v>
      </c>
      <c r="F384" s="83">
        <v>10</v>
      </c>
      <c r="G384" s="83">
        <v>100</v>
      </c>
      <c r="H384" s="83">
        <v>1</v>
      </c>
      <c r="I384" s="83">
        <v>10</v>
      </c>
      <c r="J384" s="83">
        <v>1.83E-2</v>
      </c>
      <c r="K384" s="83">
        <v>9.1000000000000004E-3</v>
      </c>
      <c r="L384" s="83">
        <v>1</v>
      </c>
      <c r="M384" s="86">
        <f t="shared" si="389"/>
        <v>2.198</v>
      </c>
      <c r="N384" s="333">
        <f t="shared" ref="N384" si="402">AVERAGE(M384:M385)</f>
        <v>2.23</v>
      </c>
      <c r="O384" s="329">
        <f t="shared" ref="O384" si="403">(M384-M385)/N384*100</f>
        <v>-2.55605381165919</v>
      </c>
    </row>
    <row r="385" spans="1:15" ht="24.95" customHeight="1">
      <c r="B385" s="329"/>
      <c r="D385" s="83">
        <v>10.2014</v>
      </c>
      <c r="E385" s="83">
        <v>250</v>
      </c>
      <c r="F385" s="83">
        <v>10</v>
      </c>
      <c r="G385" s="83">
        <v>100</v>
      </c>
      <c r="H385" s="83">
        <v>1</v>
      </c>
      <c r="I385" s="83">
        <v>10</v>
      </c>
      <c r="J385" s="83">
        <v>1.83E-2</v>
      </c>
      <c r="K385" s="83">
        <v>9.1000000000000004E-3</v>
      </c>
      <c r="L385" s="83">
        <v>1</v>
      </c>
      <c r="M385" s="86">
        <f t="shared" si="389"/>
        <v>2.2549999999999999</v>
      </c>
      <c r="N385" s="333"/>
      <c r="O385" s="329"/>
    </row>
    <row r="386" spans="1:15" ht="24.95" customHeight="1">
      <c r="A386" s="87">
        <v>12.1</v>
      </c>
      <c r="B386" s="88" t="s">
        <v>1552</v>
      </c>
      <c r="D386" s="83">
        <v>10.7523</v>
      </c>
      <c r="E386" s="83">
        <v>250</v>
      </c>
      <c r="F386" s="83">
        <v>10</v>
      </c>
      <c r="G386" s="83">
        <v>100</v>
      </c>
      <c r="H386" s="83">
        <v>1</v>
      </c>
      <c r="I386" s="83">
        <v>10</v>
      </c>
      <c r="J386" s="83">
        <v>2.0500000000000001E-2</v>
      </c>
      <c r="K386" s="83">
        <v>9.1000000000000004E-3</v>
      </c>
      <c r="L386" s="83">
        <v>1</v>
      </c>
      <c r="M386" s="86">
        <f t="shared" ref="M386:M389" si="404">L386*(J386-K386)*E386*G386*I386/D386/F386/H386/1000*100</f>
        <v>2.6509999999999998</v>
      </c>
      <c r="N386" s="333">
        <f t="shared" ref="N386" si="405">AVERAGE(M386:M387)</f>
        <v>2.63</v>
      </c>
      <c r="O386" s="329">
        <f t="shared" ref="O386" si="406">(M386-M387)/N386*100</f>
        <v>1.90114068441064</v>
      </c>
    </row>
    <row r="387" spans="1:15" ht="24.95" customHeight="1">
      <c r="B387" s="88" t="s">
        <v>1553</v>
      </c>
      <c r="D387" s="83">
        <v>10.9565</v>
      </c>
      <c r="E387" s="83">
        <v>250</v>
      </c>
      <c r="F387" s="83">
        <v>10</v>
      </c>
      <c r="G387" s="83">
        <v>100</v>
      </c>
      <c r="H387" s="83">
        <v>1</v>
      </c>
      <c r="I387" s="83">
        <v>10</v>
      </c>
      <c r="J387" s="83">
        <v>2.0500000000000001E-2</v>
      </c>
      <c r="K387" s="83">
        <v>9.1000000000000004E-3</v>
      </c>
      <c r="L387" s="83">
        <v>1</v>
      </c>
      <c r="M387" s="86">
        <f t="shared" si="404"/>
        <v>2.601</v>
      </c>
      <c r="N387" s="333"/>
      <c r="O387" s="329"/>
    </row>
    <row r="388" spans="1:15" ht="24.95" customHeight="1">
      <c r="B388" s="88" t="s">
        <v>1554</v>
      </c>
      <c r="D388" s="83">
        <v>10.5443</v>
      </c>
      <c r="E388" s="83">
        <v>250</v>
      </c>
      <c r="F388" s="83">
        <v>10</v>
      </c>
      <c r="G388" s="83">
        <v>100</v>
      </c>
      <c r="H388" s="83">
        <v>1</v>
      </c>
      <c r="I388" s="83">
        <v>10</v>
      </c>
      <c r="J388" s="83">
        <v>3.3099999999999997E-2</v>
      </c>
      <c r="K388" s="83">
        <v>9.1000000000000004E-3</v>
      </c>
      <c r="L388" s="83">
        <v>1</v>
      </c>
      <c r="M388" s="86">
        <f t="shared" si="404"/>
        <v>5.69</v>
      </c>
      <c r="N388" s="333">
        <f t="shared" ref="N388" si="407">AVERAGE(M388:M389)</f>
        <v>5.79</v>
      </c>
      <c r="O388" s="329">
        <f t="shared" ref="O388" si="408">(M388-M389)/N388*100</f>
        <v>-3.2987910189982701</v>
      </c>
    </row>
    <row r="389" spans="1:15" ht="24.95" customHeight="1">
      <c r="B389" s="88" t="s">
        <v>1555</v>
      </c>
      <c r="D389" s="83">
        <v>10.201499999999999</v>
      </c>
      <c r="E389" s="83">
        <v>250</v>
      </c>
      <c r="F389" s="83">
        <v>10</v>
      </c>
      <c r="G389" s="83">
        <v>100</v>
      </c>
      <c r="H389" s="83">
        <v>1</v>
      </c>
      <c r="I389" s="83">
        <v>10</v>
      </c>
      <c r="J389" s="83">
        <v>3.3099999999999997E-2</v>
      </c>
      <c r="K389" s="83">
        <v>9.1000000000000004E-3</v>
      </c>
      <c r="L389" s="83">
        <v>1</v>
      </c>
      <c r="M389" s="86">
        <f t="shared" si="404"/>
        <v>5.8810000000000002</v>
      </c>
      <c r="N389" s="333"/>
      <c r="O389" s="329"/>
    </row>
    <row r="390" spans="1:15" ht="24.95" customHeight="1">
      <c r="A390" s="83">
        <v>12.11</v>
      </c>
      <c r="B390" s="88" t="s">
        <v>1556</v>
      </c>
      <c r="D390" s="83">
        <v>10.223100000000001</v>
      </c>
      <c r="E390" s="83">
        <v>250</v>
      </c>
      <c r="F390" s="83">
        <v>10</v>
      </c>
      <c r="G390" s="83">
        <v>100</v>
      </c>
      <c r="H390" s="83">
        <v>1</v>
      </c>
      <c r="I390" s="83">
        <v>10</v>
      </c>
      <c r="J390" s="83">
        <v>2.3900000000000001E-2</v>
      </c>
      <c r="K390" s="83">
        <v>9.1000000000000004E-3</v>
      </c>
      <c r="L390" s="83">
        <v>1</v>
      </c>
      <c r="M390" s="86">
        <f t="shared" ref="M390:M399" si="409">L390*(J390-K390)*E390*G390*I390/D390/F390/H390/1000*100</f>
        <v>3.6190000000000002</v>
      </c>
      <c r="N390" s="333">
        <f t="shared" ref="N390" si="410">AVERAGE(M390:M391)</f>
        <v>3.6</v>
      </c>
      <c r="O390" s="329">
        <f t="shared" ref="O390" si="411">(M390-M391)/N390*100</f>
        <v>1.2777777777777899</v>
      </c>
    </row>
    <row r="391" spans="1:15" ht="24.95" customHeight="1">
      <c r="B391" s="88" t="s">
        <v>1557</v>
      </c>
      <c r="D391" s="83">
        <v>10.3565</v>
      </c>
      <c r="E391" s="83">
        <v>250</v>
      </c>
      <c r="F391" s="83">
        <v>10</v>
      </c>
      <c r="G391" s="83">
        <v>100</v>
      </c>
      <c r="H391" s="83">
        <v>1</v>
      </c>
      <c r="I391" s="83">
        <v>10</v>
      </c>
      <c r="J391" s="83">
        <v>2.3900000000000001E-2</v>
      </c>
      <c r="K391" s="83">
        <v>9.1000000000000004E-3</v>
      </c>
      <c r="L391" s="83">
        <v>1</v>
      </c>
      <c r="M391" s="86">
        <f t="shared" si="409"/>
        <v>3.573</v>
      </c>
      <c r="N391" s="333"/>
      <c r="O391" s="329"/>
    </row>
    <row r="392" spans="1:15" ht="24.95" customHeight="1">
      <c r="B392" s="88" t="s">
        <v>1558</v>
      </c>
      <c r="D392" s="83">
        <v>10.1685</v>
      </c>
      <c r="E392" s="83">
        <v>250</v>
      </c>
      <c r="F392" s="83">
        <v>10</v>
      </c>
      <c r="G392" s="83">
        <v>100</v>
      </c>
      <c r="H392" s="83">
        <v>1</v>
      </c>
      <c r="I392" s="83">
        <v>10</v>
      </c>
      <c r="J392" s="83">
        <v>3.0599999999999999E-2</v>
      </c>
      <c r="K392" s="83">
        <v>9.1000000000000004E-3</v>
      </c>
      <c r="L392" s="83">
        <v>1</v>
      </c>
      <c r="M392" s="86">
        <f t="shared" si="409"/>
        <v>5.2859999999999996</v>
      </c>
      <c r="N392" s="333">
        <f t="shared" ref="N392" si="412">AVERAGE(M392:M393)</f>
        <v>5.17</v>
      </c>
      <c r="O392" s="329">
        <f t="shared" ref="O392" si="413">(M392-M393)/N392*100</f>
        <v>4.6421663442939902</v>
      </c>
    </row>
    <row r="393" spans="1:15" ht="24.95" customHeight="1">
      <c r="B393" s="88" t="s">
        <v>1559</v>
      </c>
      <c r="D393" s="83">
        <v>10.6525</v>
      </c>
      <c r="E393" s="83">
        <v>250</v>
      </c>
      <c r="F393" s="83">
        <v>10</v>
      </c>
      <c r="G393" s="83">
        <v>100</v>
      </c>
      <c r="H393" s="83">
        <v>1</v>
      </c>
      <c r="I393" s="83">
        <v>10</v>
      </c>
      <c r="J393" s="83">
        <v>3.0599999999999999E-2</v>
      </c>
      <c r="K393" s="83">
        <v>9.1000000000000004E-3</v>
      </c>
      <c r="L393" s="83">
        <v>1</v>
      </c>
      <c r="M393" s="86">
        <f t="shared" si="409"/>
        <v>5.0460000000000003</v>
      </c>
      <c r="N393" s="333"/>
      <c r="O393" s="329"/>
    </row>
    <row r="394" spans="1:15" ht="24.95" customHeight="1">
      <c r="B394" s="88" t="s">
        <v>1560</v>
      </c>
      <c r="D394" s="83">
        <v>10.6183</v>
      </c>
      <c r="E394" s="83">
        <v>250</v>
      </c>
      <c r="F394" s="83">
        <v>10</v>
      </c>
      <c r="G394" s="83">
        <v>100</v>
      </c>
      <c r="H394" s="83">
        <v>1</v>
      </c>
      <c r="I394" s="83">
        <v>10</v>
      </c>
      <c r="J394" s="83">
        <v>2.8299999999999999E-2</v>
      </c>
      <c r="K394" s="83">
        <v>9.1000000000000004E-3</v>
      </c>
      <c r="L394" s="83">
        <v>1</v>
      </c>
      <c r="M394" s="86">
        <f t="shared" si="409"/>
        <v>4.5199999999999996</v>
      </c>
      <c r="N394" s="333">
        <f t="shared" ref="N394" si="414">AVERAGE(M394:M395)</f>
        <v>4.6100000000000003</v>
      </c>
      <c r="O394" s="329">
        <f t="shared" ref="O394" si="415">(M394-M395)/N394*100</f>
        <v>-3.7093275488069501</v>
      </c>
    </row>
    <row r="395" spans="1:15" ht="24.95" customHeight="1">
      <c r="B395" s="88" t="s">
        <v>1561</v>
      </c>
      <c r="D395" s="83">
        <v>10.2315</v>
      </c>
      <c r="E395" s="83">
        <v>250</v>
      </c>
      <c r="F395" s="83">
        <v>10</v>
      </c>
      <c r="G395" s="83">
        <v>100</v>
      </c>
      <c r="H395" s="83">
        <v>1</v>
      </c>
      <c r="I395" s="83">
        <v>10</v>
      </c>
      <c r="J395" s="83">
        <v>2.8299999999999999E-2</v>
      </c>
      <c r="K395" s="83">
        <v>9.1000000000000004E-3</v>
      </c>
      <c r="L395" s="83">
        <v>1</v>
      </c>
      <c r="M395" s="86">
        <f t="shared" si="409"/>
        <v>4.6909999999999998</v>
      </c>
      <c r="N395" s="333"/>
      <c r="O395" s="329"/>
    </row>
    <row r="396" spans="1:15" ht="24.95" customHeight="1">
      <c r="B396" s="88" t="s">
        <v>1562</v>
      </c>
      <c r="D396" s="83">
        <v>10.4377</v>
      </c>
      <c r="E396" s="83">
        <v>250</v>
      </c>
      <c r="F396" s="83">
        <v>10</v>
      </c>
      <c r="G396" s="83">
        <v>100</v>
      </c>
      <c r="H396" s="83">
        <v>2</v>
      </c>
      <c r="I396" s="83">
        <v>10</v>
      </c>
      <c r="J396" s="83">
        <v>9.4999999999999998E-3</v>
      </c>
      <c r="K396" s="83">
        <v>9.1000000000000004E-3</v>
      </c>
      <c r="L396" s="83">
        <v>1</v>
      </c>
      <c r="M396" s="86">
        <f t="shared" si="409"/>
        <v>4.8000000000000001E-2</v>
      </c>
      <c r="N396" s="333">
        <f t="shared" ref="N396:N398" si="416">AVERAGE(M396:M397)</f>
        <v>0.05</v>
      </c>
      <c r="O396" s="329">
        <f t="shared" ref="O396:O398" si="417">(M396-M397)/N396*100</f>
        <v>-4</v>
      </c>
    </row>
    <row r="397" spans="1:15" ht="24.95" customHeight="1">
      <c r="B397" s="88" t="s">
        <v>1563</v>
      </c>
      <c r="D397" s="83">
        <v>10.0025</v>
      </c>
      <c r="E397" s="83">
        <v>250</v>
      </c>
      <c r="F397" s="83">
        <v>10</v>
      </c>
      <c r="G397" s="83">
        <v>100</v>
      </c>
      <c r="H397" s="83">
        <v>2</v>
      </c>
      <c r="I397" s="83">
        <v>10</v>
      </c>
      <c r="J397" s="83">
        <v>9.4999999999999998E-3</v>
      </c>
      <c r="K397" s="83">
        <v>9.1000000000000004E-3</v>
      </c>
      <c r="L397" s="83">
        <v>1</v>
      </c>
      <c r="M397" s="86">
        <f t="shared" si="409"/>
        <v>0.05</v>
      </c>
      <c r="N397" s="333"/>
      <c r="O397" s="329"/>
    </row>
    <row r="398" spans="1:15" ht="24.95" customHeight="1">
      <c r="A398" s="83">
        <v>12.22</v>
      </c>
      <c r="B398" s="88" t="s">
        <v>1564</v>
      </c>
      <c r="D398" s="83">
        <v>10.481999999999999</v>
      </c>
      <c r="E398" s="83">
        <v>250</v>
      </c>
      <c r="F398" s="83">
        <v>10</v>
      </c>
      <c r="G398" s="83">
        <v>100</v>
      </c>
      <c r="H398" s="83">
        <v>2</v>
      </c>
      <c r="I398" s="83">
        <v>10</v>
      </c>
      <c r="J398" s="83">
        <v>9.7000000000000003E-3</v>
      </c>
      <c r="K398" s="83">
        <v>9.1999999999999998E-3</v>
      </c>
      <c r="L398" s="83">
        <v>1</v>
      </c>
      <c r="M398" s="86">
        <f t="shared" si="409"/>
        <v>0.06</v>
      </c>
      <c r="N398" s="333">
        <f t="shared" si="416"/>
        <v>0.06</v>
      </c>
      <c r="O398" s="329">
        <f t="shared" si="417"/>
        <v>0</v>
      </c>
    </row>
    <row r="399" spans="1:15" ht="24.95" customHeight="1">
      <c r="B399" s="88" t="s">
        <v>1565</v>
      </c>
      <c r="D399" s="83">
        <v>10.452500000000001</v>
      </c>
      <c r="E399" s="83">
        <v>250</v>
      </c>
      <c r="F399" s="83">
        <v>10</v>
      </c>
      <c r="G399" s="83">
        <v>100</v>
      </c>
      <c r="H399" s="83">
        <v>2</v>
      </c>
      <c r="I399" s="83">
        <v>10</v>
      </c>
      <c r="J399" s="83">
        <v>9.7000000000000003E-3</v>
      </c>
      <c r="K399" s="83">
        <v>9.1999999999999998E-3</v>
      </c>
      <c r="L399" s="83">
        <v>1</v>
      </c>
      <c r="M399" s="86">
        <f t="shared" si="409"/>
        <v>0.06</v>
      </c>
      <c r="N399" s="333"/>
      <c r="O399" s="329"/>
    </row>
    <row r="400" spans="1:15" ht="24.95" customHeight="1">
      <c r="A400" s="89" t="s">
        <v>1566</v>
      </c>
      <c r="B400" s="90" t="s">
        <v>1567</v>
      </c>
      <c r="D400" s="83">
        <v>10.8485</v>
      </c>
      <c r="E400" s="83">
        <v>250</v>
      </c>
      <c r="F400" s="83">
        <v>10</v>
      </c>
      <c r="G400" s="83">
        <v>100</v>
      </c>
      <c r="H400" s="83">
        <v>1</v>
      </c>
      <c r="I400" s="83">
        <v>10</v>
      </c>
      <c r="J400" s="83">
        <v>7.3000000000000001E-3</v>
      </c>
      <c r="K400" s="83">
        <v>5.0000000000000001E-3</v>
      </c>
      <c r="L400" s="83">
        <v>1</v>
      </c>
      <c r="M400" s="86">
        <f t="shared" ref="M400:M411" si="418">L400*(J400-K400)*E400*G400*I400/D400/F400/H400/1000*100</f>
        <v>0.53</v>
      </c>
      <c r="N400" s="333">
        <f t="shared" ref="N400" si="419">AVERAGE(M400:M401)</f>
        <v>0.53</v>
      </c>
      <c r="O400" s="329">
        <f t="shared" ref="O400" si="420">(M400-M401)/N400*100</f>
        <v>0.37735849056603799</v>
      </c>
    </row>
    <row r="401" spans="2:15" ht="24.95" customHeight="1">
      <c r="B401" s="90" t="s">
        <v>1568</v>
      </c>
      <c r="D401" s="83">
        <v>10.8805</v>
      </c>
      <c r="E401" s="83">
        <v>250</v>
      </c>
      <c r="F401" s="83">
        <v>10</v>
      </c>
      <c r="G401" s="83">
        <v>100</v>
      </c>
      <c r="H401" s="83">
        <v>1</v>
      </c>
      <c r="I401" s="83">
        <v>10</v>
      </c>
      <c r="J401" s="83">
        <v>7.3000000000000001E-3</v>
      </c>
      <c r="K401" s="83">
        <v>5.0000000000000001E-3</v>
      </c>
      <c r="L401" s="83">
        <v>1</v>
      </c>
      <c r="M401" s="86">
        <f t="shared" si="418"/>
        <v>0.52800000000000002</v>
      </c>
      <c r="N401" s="333"/>
      <c r="O401" s="329"/>
    </row>
    <row r="402" spans="2:15" ht="24.95" customHeight="1">
      <c r="B402" s="90" t="s">
        <v>1569</v>
      </c>
      <c r="D402" s="83">
        <v>10.229699999999999</v>
      </c>
      <c r="E402" s="83">
        <v>250</v>
      </c>
      <c r="F402" s="83">
        <v>10</v>
      </c>
      <c r="G402" s="83">
        <v>100</v>
      </c>
      <c r="H402" s="83">
        <v>1</v>
      </c>
      <c r="I402" s="83">
        <v>10</v>
      </c>
      <c r="J402" s="83">
        <v>7.1000000000000004E-3</v>
      </c>
      <c r="K402" s="83">
        <v>5.0000000000000001E-3</v>
      </c>
      <c r="L402" s="83">
        <v>1</v>
      </c>
      <c r="M402" s="86">
        <f t="shared" si="418"/>
        <v>0.51300000000000001</v>
      </c>
      <c r="N402" s="333">
        <f t="shared" ref="N402" si="421">AVERAGE(M402:M403)</f>
        <v>0.53</v>
      </c>
      <c r="O402" s="329">
        <f t="shared" ref="O402" si="422">(M402-M403)/N402*100</f>
        <v>-4.71698113207548</v>
      </c>
    </row>
    <row r="403" spans="2:15" ht="24.95" customHeight="1">
      <c r="B403" s="90" t="s">
        <v>1570</v>
      </c>
      <c r="D403" s="83">
        <v>10.2301</v>
      </c>
      <c r="E403" s="83">
        <v>250</v>
      </c>
      <c r="F403" s="83">
        <v>10</v>
      </c>
      <c r="G403" s="83">
        <v>100</v>
      </c>
      <c r="H403" s="83">
        <v>1</v>
      </c>
      <c r="I403" s="83">
        <v>10</v>
      </c>
      <c r="J403" s="83">
        <v>7.1999999999999998E-3</v>
      </c>
      <c r="K403" s="83">
        <v>5.0000000000000001E-3</v>
      </c>
      <c r="L403" s="83">
        <v>1</v>
      </c>
      <c r="M403" s="86">
        <f t="shared" si="418"/>
        <v>0.53800000000000003</v>
      </c>
      <c r="N403" s="333"/>
      <c r="O403" s="329"/>
    </row>
    <row r="404" spans="2:15" ht="24.95" customHeight="1">
      <c r="B404" s="90" t="s">
        <v>1571</v>
      </c>
      <c r="D404" s="83">
        <v>10.797599999999999</v>
      </c>
      <c r="E404" s="83">
        <v>250</v>
      </c>
      <c r="F404" s="83">
        <v>10</v>
      </c>
      <c r="G404" s="83">
        <v>100</v>
      </c>
      <c r="H404" s="83">
        <v>1</v>
      </c>
      <c r="I404" s="83">
        <v>10</v>
      </c>
      <c r="J404" s="83">
        <v>8.0999999999999996E-3</v>
      </c>
      <c r="K404" s="83">
        <v>5.0000000000000001E-3</v>
      </c>
      <c r="L404" s="83">
        <v>1</v>
      </c>
      <c r="M404" s="86">
        <f t="shared" si="418"/>
        <v>0.71799999999999997</v>
      </c>
      <c r="N404" s="333">
        <f t="shared" ref="N404" si="423">AVERAGE(M404:M405)</f>
        <v>0.71</v>
      </c>
      <c r="O404" s="329">
        <f t="shared" ref="O404" si="424">(M404-M405)/N404*100</f>
        <v>3.0985915492957798</v>
      </c>
    </row>
    <row r="405" spans="2:15" ht="24.95" customHeight="1">
      <c r="B405" s="90" t="s">
        <v>1572</v>
      </c>
      <c r="D405" s="83">
        <v>10.420199999999999</v>
      </c>
      <c r="E405" s="83">
        <v>250</v>
      </c>
      <c r="F405" s="83">
        <v>10</v>
      </c>
      <c r="G405" s="83">
        <v>100</v>
      </c>
      <c r="H405" s="83">
        <v>1</v>
      </c>
      <c r="I405" s="83">
        <v>10</v>
      </c>
      <c r="J405" s="83">
        <v>7.9000000000000008E-3</v>
      </c>
      <c r="K405" s="83">
        <v>5.0000000000000001E-3</v>
      </c>
      <c r="L405" s="83">
        <v>1</v>
      </c>
      <c r="M405" s="86">
        <f t="shared" si="418"/>
        <v>0.69599999999999995</v>
      </c>
      <c r="N405" s="333"/>
      <c r="O405" s="329"/>
    </row>
    <row r="406" spans="2:15" ht="24.95" customHeight="1">
      <c r="B406" s="90" t="s">
        <v>1573</v>
      </c>
      <c r="D406" s="83">
        <v>10.0588</v>
      </c>
      <c r="E406" s="83">
        <v>250</v>
      </c>
      <c r="F406" s="83">
        <v>10</v>
      </c>
      <c r="G406" s="83">
        <v>100</v>
      </c>
      <c r="H406" s="83">
        <v>1</v>
      </c>
      <c r="I406" s="83">
        <v>10</v>
      </c>
      <c r="J406" s="83">
        <v>6.7000000000000002E-3</v>
      </c>
      <c r="K406" s="83">
        <v>5.0000000000000001E-3</v>
      </c>
      <c r="L406" s="83">
        <v>1</v>
      </c>
      <c r="M406" s="86">
        <f t="shared" si="418"/>
        <v>0.42299999999999999</v>
      </c>
      <c r="N406" s="333">
        <f t="shared" ref="N406" si="425">AVERAGE(M406:M407)</f>
        <v>0.42</v>
      </c>
      <c r="O406" s="329">
        <f t="shared" ref="O406" si="426">(M406-M407)/N406*100</f>
        <v>0.238095238095238</v>
      </c>
    </row>
    <row r="407" spans="2:15" ht="24.95" customHeight="1">
      <c r="B407" s="90" t="s">
        <v>1574</v>
      </c>
      <c r="D407" s="83">
        <v>10.06</v>
      </c>
      <c r="E407" s="83">
        <v>250</v>
      </c>
      <c r="F407" s="83">
        <v>10</v>
      </c>
      <c r="G407" s="83">
        <v>100</v>
      </c>
      <c r="H407" s="83">
        <v>1</v>
      </c>
      <c r="I407" s="83">
        <v>10</v>
      </c>
      <c r="J407" s="83">
        <v>6.7000000000000002E-3</v>
      </c>
      <c r="K407" s="83">
        <v>5.0000000000000001E-3</v>
      </c>
      <c r="L407" s="83">
        <v>1</v>
      </c>
      <c r="M407" s="86">
        <f t="shared" si="418"/>
        <v>0.42199999999999999</v>
      </c>
      <c r="N407" s="333"/>
      <c r="O407" s="329"/>
    </row>
    <row r="408" spans="2:15" ht="24.95" customHeight="1">
      <c r="B408" s="90" t="s">
        <v>1575</v>
      </c>
      <c r="D408" s="83">
        <v>11.0388</v>
      </c>
      <c r="E408" s="83">
        <v>250</v>
      </c>
      <c r="F408" s="83">
        <v>10</v>
      </c>
      <c r="G408" s="83">
        <v>100</v>
      </c>
      <c r="H408" s="83">
        <v>1</v>
      </c>
      <c r="I408" s="83">
        <v>10</v>
      </c>
      <c r="J408" s="83">
        <v>6.4000000000000003E-3</v>
      </c>
      <c r="K408" s="83">
        <v>5.0000000000000001E-3</v>
      </c>
      <c r="L408" s="83">
        <v>1</v>
      </c>
      <c r="M408" s="86">
        <f t="shared" si="418"/>
        <v>0.317</v>
      </c>
      <c r="N408" s="333">
        <f t="shared" ref="N408" si="427">AVERAGE(M408:M409)</f>
        <v>0.32</v>
      </c>
      <c r="O408" s="329">
        <f t="shared" ref="O408" si="428">(M408-M409)/N408*100</f>
        <v>-0.3125</v>
      </c>
    </row>
    <row r="409" spans="2:15" ht="24.95" customHeight="1">
      <c r="B409" s="90" t="s">
        <v>1576</v>
      </c>
      <c r="D409" s="83">
        <v>11.0129</v>
      </c>
      <c r="E409" s="83">
        <v>250</v>
      </c>
      <c r="F409" s="83">
        <v>10</v>
      </c>
      <c r="G409" s="83">
        <v>100</v>
      </c>
      <c r="H409" s="83">
        <v>1</v>
      </c>
      <c r="I409" s="83">
        <v>10</v>
      </c>
      <c r="J409" s="83">
        <v>6.4000000000000003E-3</v>
      </c>
      <c r="K409" s="83">
        <v>5.0000000000000001E-3</v>
      </c>
      <c r="L409" s="83">
        <v>1</v>
      </c>
      <c r="M409" s="86">
        <f t="shared" si="418"/>
        <v>0.318</v>
      </c>
      <c r="N409" s="333"/>
      <c r="O409" s="329"/>
    </row>
    <row r="410" spans="2:15" ht="24.95" customHeight="1">
      <c r="B410" s="90" t="s">
        <v>1577</v>
      </c>
      <c r="D410" s="83">
        <v>11.0366</v>
      </c>
      <c r="E410" s="83">
        <v>250</v>
      </c>
      <c r="F410" s="83">
        <v>10</v>
      </c>
      <c r="G410" s="83">
        <v>100</v>
      </c>
      <c r="H410" s="83">
        <v>1</v>
      </c>
      <c r="I410" s="83">
        <v>10</v>
      </c>
      <c r="J410" s="83">
        <v>6.7000000000000002E-3</v>
      </c>
      <c r="K410" s="83">
        <v>5.0000000000000001E-3</v>
      </c>
      <c r="L410" s="83">
        <v>1</v>
      </c>
      <c r="M410" s="86">
        <f t="shared" si="418"/>
        <v>0.38500000000000001</v>
      </c>
      <c r="N410" s="333">
        <f t="shared" ref="N410" si="429">AVERAGE(M410:M411)</f>
        <v>0.39</v>
      </c>
      <c r="O410" s="329">
        <f t="shared" ref="O410" si="430">(M410-M411)/N410*100</f>
        <v>-4.3589743589743604</v>
      </c>
    </row>
    <row r="411" spans="2:15" ht="24.95" customHeight="1">
      <c r="B411" s="90" t="s">
        <v>1578</v>
      </c>
      <c r="D411" s="83">
        <v>11.1958</v>
      </c>
      <c r="E411" s="83">
        <v>250</v>
      </c>
      <c r="F411" s="83">
        <v>10</v>
      </c>
      <c r="G411" s="83">
        <v>100</v>
      </c>
      <c r="H411" s="83">
        <v>1</v>
      </c>
      <c r="I411" s="83">
        <v>10</v>
      </c>
      <c r="J411" s="83">
        <v>6.7999999999999996E-3</v>
      </c>
      <c r="K411" s="83">
        <v>5.0000000000000001E-3</v>
      </c>
      <c r="L411" s="83">
        <v>1</v>
      </c>
      <c r="M411" s="86">
        <f t="shared" si="418"/>
        <v>0.40200000000000002</v>
      </c>
      <c r="N411" s="333"/>
      <c r="O411" s="329"/>
    </row>
    <row r="412" spans="2:15" ht="24.95" customHeight="1">
      <c r="B412" s="90"/>
    </row>
    <row r="413" spans="2:15" ht="24.95" customHeight="1">
      <c r="B413" s="90"/>
    </row>
    <row r="414" spans="2:15" ht="24.95" customHeight="1">
      <c r="B414" s="90"/>
    </row>
    <row r="415" spans="2:15" ht="24.95" customHeight="1">
      <c r="B415" s="90"/>
    </row>
    <row r="416" spans="2:15" ht="24.95" customHeight="1">
      <c r="B416" s="329"/>
    </row>
    <row r="417" spans="2:2" ht="24.95" customHeight="1">
      <c r="B417" s="329"/>
    </row>
    <row r="418" spans="2:2" ht="24.95" customHeight="1">
      <c r="B418" s="329"/>
    </row>
    <row r="419" spans="2:2" ht="24.95" customHeight="1">
      <c r="B419" s="329"/>
    </row>
    <row r="420" spans="2:2" ht="24.95" customHeight="1">
      <c r="B420" s="329"/>
    </row>
    <row r="421" spans="2:2" ht="24.95" customHeight="1">
      <c r="B421" s="329"/>
    </row>
    <row r="422" spans="2:2" ht="24.95" customHeight="1">
      <c r="B422" s="329"/>
    </row>
    <row r="423" spans="2:2" ht="24.95" customHeight="1">
      <c r="B423" s="329"/>
    </row>
  </sheetData>
  <mergeCells count="625">
    <mergeCell ref="O398:O399"/>
    <mergeCell ref="O400:O401"/>
    <mergeCell ref="O402:O403"/>
    <mergeCell ref="O404:O405"/>
    <mergeCell ref="O406:O407"/>
    <mergeCell ref="O408:O409"/>
    <mergeCell ref="O410:O411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N400:N401"/>
    <mergeCell ref="N402:N403"/>
    <mergeCell ref="N404:N405"/>
    <mergeCell ref="N406:N407"/>
    <mergeCell ref="N408:N409"/>
    <mergeCell ref="N410:N41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C36:C37"/>
    <mergeCell ref="C38:C39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B380:B381"/>
    <mergeCell ref="B382:B383"/>
    <mergeCell ref="B384:B385"/>
    <mergeCell ref="B416:B417"/>
    <mergeCell ref="B418:B419"/>
    <mergeCell ref="B420:B421"/>
    <mergeCell ref="B422:B42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28" type="noConversion"/>
  <pageMargins left="0.7" right="0.7" top="0.75" bottom="0.75" header="0.3" footer="0.3"/>
  <pageSetup paperSize="9" scale="1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W1447"/>
  <sheetViews>
    <sheetView zoomScale="90" zoomScaleNormal="90" workbookViewId="0">
      <pane ySplit="1" topLeftCell="A1433" activePane="bottomLeft" state="frozen"/>
      <selection pane="bottomLeft" activeCell="L1435" sqref="L1435"/>
    </sheetView>
  </sheetViews>
  <sheetFormatPr defaultColWidth="13.625" defaultRowHeight="27.95" customHeight="1"/>
  <cols>
    <col min="1" max="1" width="9" style="7" customWidth="1"/>
    <col min="2" max="2" width="24.375" style="7" customWidth="1"/>
    <col min="3" max="3" width="15" style="7" customWidth="1"/>
    <col min="4" max="8" width="13.625" style="7"/>
    <col min="9" max="9" width="15" style="7" customWidth="1"/>
    <col min="10" max="10" width="13.625" style="7"/>
    <col min="11" max="11" width="14.625" style="7" customWidth="1"/>
    <col min="12" max="13" width="13.625" style="7"/>
    <col min="14" max="14" width="19.625" style="7" customWidth="1"/>
    <col min="15" max="15" width="13.625" style="7"/>
    <col min="16" max="16" width="17.375" style="7" customWidth="1"/>
    <col min="17" max="17" width="10.75" style="7" customWidth="1"/>
    <col min="18" max="18" width="16.875" style="7" customWidth="1"/>
    <col min="19" max="19" width="10" style="7" customWidth="1"/>
    <col min="20" max="20" width="18.75" style="7" customWidth="1"/>
    <col min="21" max="21" width="9.5" style="7" customWidth="1"/>
    <col min="22" max="22" width="16.625" style="7" customWidth="1"/>
    <col min="23" max="23" width="10.75" style="7" customWidth="1"/>
    <col min="24" max="16384" width="13.625" style="7"/>
  </cols>
  <sheetData>
    <row r="1" spans="1:11" ht="27.95" customHeight="1">
      <c r="A1" s="7" t="s">
        <v>0</v>
      </c>
      <c r="B1" s="7" t="s">
        <v>1579</v>
      </c>
      <c r="C1" s="7" t="s">
        <v>1580</v>
      </c>
      <c r="D1" s="7" t="s">
        <v>1581</v>
      </c>
      <c r="E1" s="7" t="s">
        <v>412</v>
      </c>
      <c r="F1" s="7" t="s">
        <v>1582</v>
      </c>
      <c r="G1" s="7" t="s">
        <v>1583</v>
      </c>
      <c r="H1" s="7" t="s">
        <v>1584</v>
      </c>
      <c r="I1" s="7" t="s">
        <v>1102</v>
      </c>
      <c r="J1" s="7" t="s">
        <v>1365</v>
      </c>
      <c r="K1" s="7" t="s">
        <v>7</v>
      </c>
    </row>
    <row r="2" spans="1:11" ht="27.95" customHeight="1">
      <c r="A2" s="7">
        <v>7.4</v>
      </c>
      <c r="B2" s="334" t="s">
        <v>1585</v>
      </c>
      <c r="C2" s="7">
        <v>10.0829</v>
      </c>
      <c r="D2" s="7">
        <v>100</v>
      </c>
      <c r="E2" s="7">
        <v>1</v>
      </c>
      <c r="F2" s="7">
        <v>20</v>
      </c>
      <c r="G2" s="7">
        <v>5.2601000000000004</v>
      </c>
      <c r="H2" s="7">
        <v>0</v>
      </c>
      <c r="I2" s="7">
        <f t="shared" ref="I2:I11" si="0">(G2-H2)*D2/C2/F2</f>
        <v>2.6084261472393901</v>
      </c>
      <c r="J2" s="334">
        <f>(I2+I3)/2</f>
        <v>2.7217138969647698</v>
      </c>
      <c r="K2" s="334">
        <f>(I2-I3)/J2*100</f>
        <v>-8.3247361048284603</v>
      </c>
    </row>
    <row r="3" spans="1:11" ht="27.95" customHeight="1">
      <c r="B3" s="334"/>
      <c r="C3" s="7">
        <v>10.020099999999999</v>
      </c>
      <c r="D3" s="7">
        <v>100</v>
      </c>
      <c r="E3" s="7">
        <v>1</v>
      </c>
      <c r="F3" s="7">
        <v>20</v>
      </c>
      <c r="G3" s="7">
        <v>5.6814</v>
      </c>
      <c r="H3" s="7">
        <v>0</v>
      </c>
      <c r="I3" s="7">
        <f t="shared" si="0"/>
        <v>2.83500164669015</v>
      </c>
      <c r="J3" s="334"/>
      <c r="K3" s="334"/>
    </row>
    <row r="4" spans="1:11" ht="27.95" customHeight="1">
      <c r="B4" s="334" t="s">
        <v>1586</v>
      </c>
      <c r="C4" s="7">
        <v>10.0884</v>
      </c>
      <c r="D4" s="7">
        <v>100</v>
      </c>
      <c r="E4" s="7">
        <v>1</v>
      </c>
      <c r="F4" s="7">
        <v>10</v>
      </c>
      <c r="G4" s="7">
        <v>1.0197000000000001</v>
      </c>
      <c r="H4" s="7">
        <v>0</v>
      </c>
      <c r="I4" s="7">
        <f t="shared" si="0"/>
        <v>1.0107648388247901</v>
      </c>
      <c r="J4" s="334">
        <f>(I4+I5)/2</f>
        <v>1.0094923348315299</v>
      </c>
      <c r="K4" s="334">
        <f>(I4-I5)/J4*100</f>
        <v>0.25210770787624198</v>
      </c>
    </row>
    <row r="5" spans="1:11" ht="27.95" customHeight="1">
      <c r="B5" s="334"/>
      <c r="C5" s="7">
        <v>10.0732</v>
      </c>
      <c r="D5" s="7">
        <v>100</v>
      </c>
      <c r="E5" s="7">
        <v>1</v>
      </c>
      <c r="F5" s="7">
        <v>10</v>
      </c>
      <c r="G5" s="7">
        <v>1.0156000000000001</v>
      </c>
      <c r="H5" s="7">
        <v>0</v>
      </c>
      <c r="I5" s="7">
        <f t="shared" si="0"/>
        <v>1.0082198308382599</v>
      </c>
      <c r="J5" s="334"/>
      <c r="K5" s="334"/>
    </row>
    <row r="6" spans="1:11" ht="27.95" customHeight="1">
      <c r="A6" s="7">
        <v>7.19</v>
      </c>
      <c r="B6" s="334" t="s">
        <v>1587</v>
      </c>
      <c r="C6" s="7">
        <v>10.3627</v>
      </c>
      <c r="D6" s="7">
        <v>100</v>
      </c>
      <c r="E6" s="7">
        <v>1</v>
      </c>
      <c r="F6" s="7">
        <v>10</v>
      </c>
      <c r="G6" s="7">
        <v>1.4361999999999999</v>
      </c>
      <c r="H6" s="7">
        <v>0</v>
      </c>
      <c r="I6" s="7">
        <f t="shared" si="0"/>
        <v>1.38593223773727</v>
      </c>
      <c r="J6" s="334">
        <f>(I6+I7)/2</f>
        <v>1.3513601944381299</v>
      </c>
      <c r="K6" s="334">
        <f>(I6-I7)/J6*100</f>
        <v>5.1166289256461903</v>
      </c>
    </row>
    <row r="7" spans="1:11" ht="27.95" customHeight="1">
      <c r="B7" s="334"/>
      <c r="C7" s="7">
        <v>10.303100000000001</v>
      </c>
      <c r="D7" s="7">
        <v>100</v>
      </c>
      <c r="E7" s="7">
        <v>1</v>
      </c>
      <c r="F7" s="7">
        <v>10</v>
      </c>
      <c r="G7" s="7">
        <v>1.3567</v>
      </c>
      <c r="H7" s="7">
        <v>0</v>
      </c>
      <c r="I7" s="7">
        <f t="shared" si="0"/>
        <v>1.3167881511389801</v>
      </c>
      <c r="J7" s="334"/>
      <c r="K7" s="334"/>
    </row>
    <row r="8" spans="1:11" ht="27.95" customHeight="1">
      <c r="B8" s="334" t="s">
        <v>1588</v>
      </c>
      <c r="C8" s="7">
        <v>10.087199999999999</v>
      </c>
      <c r="D8" s="7">
        <v>100</v>
      </c>
      <c r="E8" s="7">
        <v>1</v>
      </c>
      <c r="F8" s="7">
        <v>10</v>
      </c>
      <c r="G8" s="7">
        <v>0.78879999999999995</v>
      </c>
      <c r="H8" s="7">
        <v>0</v>
      </c>
      <c r="I8" s="7">
        <f t="shared" si="0"/>
        <v>0.78198112459354396</v>
      </c>
      <c r="J8" s="334">
        <f>(I8+I9)/2</f>
        <v>0.81582813312775704</v>
      </c>
      <c r="K8" s="334">
        <f>(I8-I9)/J8*100</f>
        <v>-8.2975830716816308</v>
      </c>
    </row>
    <row r="9" spans="1:11" ht="27.95" customHeight="1">
      <c r="B9" s="334"/>
      <c r="C9" s="7">
        <v>10.1121</v>
      </c>
      <c r="D9" s="7">
        <v>100</v>
      </c>
      <c r="E9" s="7">
        <v>1</v>
      </c>
      <c r="F9" s="7">
        <v>10</v>
      </c>
      <c r="G9" s="7">
        <v>0.85919999999999996</v>
      </c>
      <c r="H9" s="7">
        <v>0</v>
      </c>
      <c r="I9" s="7">
        <f t="shared" si="0"/>
        <v>0.849675141661969</v>
      </c>
      <c r="J9" s="334"/>
      <c r="K9" s="334"/>
    </row>
    <row r="10" spans="1:11" ht="27.95" customHeight="1">
      <c r="A10" s="7">
        <v>10.11</v>
      </c>
      <c r="B10" s="334" t="s">
        <v>1589</v>
      </c>
      <c r="C10" s="7">
        <v>10.1213</v>
      </c>
      <c r="D10" s="7">
        <v>100</v>
      </c>
      <c r="E10" s="7">
        <v>1</v>
      </c>
      <c r="F10" s="7">
        <v>10</v>
      </c>
      <c r="G10" s="7">
        <v>3.0192000000000001</v>
      </c>
      <c r="H10" s="7">
        <v>0</v>
      </c>
      <c r="I10" s="7">
        <f t="shared" si="0"/>
        <v>2.98301601572921</v>
      </c>
      <c r="J10" s="334">
        <f>(I10+I11)/2</f>
        <v>2.9581925566878602</v>
      </c>
      <c r="K10" s="334">
        <f>(I10-I11)/J10*100</f>
        <v>1.6782855453563601</v>
      </c>
    </row>
    <row r="11" spans="1:11" ht="27.95" customHeight="1">
      <c r="B11" s="334"/>
      <c r="C11" s="7">
        <v>10.065899999999999</v>
      </c>
      <c r="D11" s="7">
        <v>100</v>
      </c>
      <c r="E11" s="7">
        <v>1</v>
      </c>
      <c r="F11" s="7">
        <v>10</v>
      </c>
      <c r="G11" s="7">
        <v>2.9527000000000001</v>
      </c>
      <c r="H11" s="7">
        <v>0</v>
      </c>
      <c r="I11" s="7">
        <f t="shared" si="0"/>
        <v>2.9333690976465099</v>
      </c>
      <c r="J11" s="334"/>
      <c r="K11" s="334"/>
    </row>
    <row r="12" spans="1:11" ht="27.95" customHeight="1">
      <c r="A12" s="7">
        <v>10.19</v>
      </c>
      <c r="B12" s="334" t="s">
        <v>1590</v>
      </c>
      <c r="C12" s="7">
        <v>10.1059</v>
      </c>
      <c r="D12" s="7">
        <v>100</v>
      </c>
      <c r="E12" s="7">
        <v>1</v>
      </c>
      <c r="F12" s="7">
        <v>10</v>
      </c>
      <c r="G12" s="7">
        <v>0.47299999999999998</v>
      </c>
      <c r="H12" s="7">
        <v>0</v>
      </c>
      <c r="I12" s="7">
        <f t="shared" ref="I12:I19" si="1">(G12-H12)*D12/C12/F12</f>
        <v>0.46804342018029099</v>
      </c>
      <c r="J12" s="334">
        <f t="shared" ref="J12" si="2">(I12+I13)/2</f>
        <v>0.47865490861483201</v>
      </c>
      <c r="K12" s="334">
        <f t="shared" ref="K12" si="3">(I12-I13)/J12*100</f>
        <v>-4.4338784554613104</v>
      </c>
    </row>
    <row r="13" spans="1:11" ht="27.95" customHeight="1">
      <c r="B13" s="334"/>
      <c r="C13" s="7">
        <v>10.113099999999999</v>
      </c>
      <c r="D13" s="7">
        <v>100</v>
      </c>
      <c r="E13" s="7">
        <v>1</v>
      </c>
      <c r="F13" s="7">
        <v>10</v>
      </c>
      <c r="G13" s="7">
        <v>0.49480000000000002</v>
      </c>
      <c r="H13" s="7">
        <v>0</v>
      </c>
      <c r="I13" s="7">
        <f t="shared" si="1"/>
        <v>0.48926639704937203</v>
      </c>
      <c r="J13" s="334"/>
      <c r="K13" s="334"/>
    </row>
    <row r="14" spans="1:11" ht="27.95" customHeight="1">
      <c r="B14" s="334" t="s">
        <v>1591</v>
      </c>
      <c r="C14" s="7">
        <v>10.093400000000001</v>
      </c>
      <c r="D14" s="7">
        <v>100</v>
      </c>
      <c r="E14" s="7">
        <v>1</v>
      </c>
      <c r="F14" s="7">
        <v>10</v>
      </c>
      <c r="G14" s="7">
        <v>0.42949999999999999</v>
      </c>
      <c r="H14" s="7">
        <v>0</v>
      </c>
      <c r="I14" s="7">
        <f t="shared" si="1"/>
        <v>0.42552559098024501</v>
      </c>
      <c r="J14" s="334">
        <f t="shared" ref="J14" si="4">(I14+I15)/2</f>
        <v>0.42094755335688799</v>
      </c>
      <c r="K14" s="334">
        <f t="shared" ref="K14" si="5">(I14-I15)/J14*100</f>
        <v>2.1751106934101401</v>
      </c>
    </row>
    <row r="15" spans="1:11" ht="27.95" customHeight="1">
      <c r="B15" s="334"/>
      <c r="C15" s="7">
        <v>10.2361</v>
      </c>
      <c r="D15" s="7">
        <v>100</v>
      </c>
      <c r="E15" s="7">
        <v>1</v>
      </c>
      <c r="F15" s="7">
        <v>10</v>
      </c>
      <c r="G15" s="7">
        <v>0.42620000000000002</v>
      </c>
      <c r="H15" s="7">
        <v>0</v>
      </c>
      <c r="I15" s="7">
        <f t="shared" si="1"/>
        <v>0.41636951573353098</v>
      </c>
      <c r="J15" s="334"/>
      <c r="K15" s="334"/>
    </row>
    <row r="16" spans="1:11" ht="27.95" customHeight="1">
      <c r="B16" s="334" t="s">
        <v>1592</v>
      </c>
      <c r="C16" s="7">
        <v>10.495699999999999</v>
      </c>
      <c r="D16" s="7">
        <v>100</v>
      </c>
      <c r="E16" s="7">
        <v>1</v>
      </c>
      <c r="F16" s="7">
        <v>10</v>
      </c>
      <c r="G16" s="7">
        <v>6.8400000000000002E-2</v>
      </c>
      <c r="H16" s="7">
        <v>0</v>
      </c>
      <c r="I16" s="7">
        <f t="shared" si="1"/>
        <v>6.5169545623445804E-2</v>
      </c>
      <c r="J16" s="334">
        <f t="shared" ref="J16" si="6">(I16+I17)/2</f>
        <v>6.7288482157446095E-2</v>
      </c>
      <c r="K16" s="334">
        <f t="shared" ref="K16" si="7">(I16-I17)/J16*100</f>
        <v>-6.2980660762781602</v>
      </c>
    </row>
    <row r="17" spans="1:11" ht="27.95" customHeight="1">
      <c r="B17" s="334"/>
      <c r="C17" s="7">
        <v>10.5032</v>
      </c>
      <c r="D17" s="7">
        <v>100</v>
      </c>
      <c r="E17" s="7">
        <v>1</v>
      </c>
      <c r="F17" s="7">
        <v>10</v>
      </c>
      <c r="G17" s="7">
        <v>7.2900000000000006E-2</v>
      </c>
      <c r="H17" s="7">
        <v>0</v>
      </c>
      <c r="I17" s="7">
        <f t="shared" si="1"/>
        <v>6.9407418691446399E-2</v>
      </c>
      <c r="J17" s="334"/>
      <c r="K17" s="334"/>
    </row>
    <row r="18" spans="1:11" ht="27.95" customHeight="1">
      <c r="B18" s="334" t="s">
        <v>1593</v>
      </c>
      <c r="C18" s="7">
        <v>10.495699999999999</v>
      </c>
      <c r="D18" s="7">
        <v>100</v>
      </c>
      <c r="E18" s="7">
        <v>1</v>
      </c>
      <c r="F18" s="7">
        <v>10</v>
      </c>
      <c r="G18" s="7">
        <v>0.82799999999999996</v>
      </c>
      <c r="H18" s="7">
        <v>0</v>
      </c>
      <c r="I18" s="7">
        <f t="shared" si="1"/>
        <v>0.78889449965223901</v>
      </c>
      <c r="J18" s="334">
        <f t="shared" ref="J18" si="8">(I18+I19)/2</f>
        <v>0.77346936614718897</v>
      </c>
      <c r="K18" s="334">
        <f t="shared" ref="K18" si="9">(I18-I19)/J18*100</f>
        <v>3.98855705996109</v>
      </c>
    </row>
    <row r="19" spans="1:11" ht="27.95" customHeight="1">
      <c r="B19" s="334"/>
      <c r="C19" s="7">
        <v>10.575900000000001</v>
      </c>
      <c r="D19" s="7">
        <v>100</v>
      </c>
      <c r="E19" s="7">
        <v>1</v>
      </c>
      <c r="F19" s="7">
        <v>10</v>
      </c>
      <c r="G19" s="7">
        <v>0.80169999999999997</v>
      </c>
      <c r="H19" s="7">
        <v>0</v>
      </c>
      <c r="I19" s="7">
        <f t="shared" si="1"/>
        <v>0.75804423264213905</v>
      </c>
      <c r="J19" s="334"/>
      <c r="K19" s="334"/>
    </row>
    <row r="20" spans="1:11" ht="27.95" customHeight="1">
      <c r="A20" s="7">
        <v>11.25</v>
      </c>
      <c r="B20" s="334" t="s">
        <v>1594</v>
      </c>
      <c r="C20" s="7">
        <v>10.565200000000001</v>
      </c>
      <c r="D20" s="7">
        <v>100</v>
      </c>
      <c r="E20" s="7">
        <v>1</v>
      </c>
      <c r="F20" s="7">
        <v>10</v>
      </c>
      <c r="G20" s="7">
        <v>0.49390000000000001</v>
      </c>
      <c r="H20" s="7">
        <v>0</v>
      </c>
      <c r="I20" s="7">
        <f t="shared" ref="I20:I27" si="10">(G20-H20)*D20/C20/F20</f>
        <v>0.46747813576647901</v>
      </c>
      <c r="J20" s="334">
        <f t="shared" ref="J20" si="11">(I20+I21)/2</f>
        <v>0.421790669822175</v>
      </c>
      <c r="K20" s="334">
        <f t="shared" ref="K20" si="12">(I20-I21)/J20*100</f>
        <v>21.6635735273927</v>
      </c>
    </row>
    <row r="21" spans="1:11" ht="27.95" customHeight="1">
      <c r="B21" s="334"/>
      <c r="C21" s="7">
        <v>10.356199999999999</v>
      </c>
      <c r="D21" s="7">
        <v>100</v>
      </c>
      <c r="E21" s="7">
        <v>1</v>
      </c>
      <c r="F21" s="7">
        <v>10</v>
      </c>
      <c r="G21" s="7">
        <v>0.38950000000000001</v>
      </c>
      <c r="H21" s="7">
        <v>0</v>
      </c>
      <c r="I21" s="7">
        <f t="shared" si="10"/>
        <v>0.37610320387787</v>
      </c>
      <c r="J21" s="334"/>
      <c r="K21" s="334"/>
    </row>
    <row r="22" spans="1:11" ht="27.95" customHeight="1">
      <c r="A22" s="7">
        <v>11.27</v>
      </c>
      <c r="B22" s="334" t="s">
        <v>1595</v>
      </c>
      <c r="C22" s="7">
        <v>10.468999999999999</v>
      </c>
      <c r="D22" s="7">
        <v>100</v>
      </c>
      <c r="E22" s="7">
        <v>1</v>
      </c>
      <c r="F22" s="7">
        <v>10</v>
      </c>
      <c r="G22" s="7">
        <v>1.7850999999999999</v>
      </c>
      <c r="H22" s="7">
        <v>0</v>
      </c>
      <c r="I22" s="7">
        <f t="shared" si="10"/>
        <v>1.70512942974496</v>
      </c>
      <c r="J22" s="334">
        <f t="shared" ref="J22" si="13">(I22+I23)/2</f>
        <v>1.74299243338085</v>
      </c>
      <c r="K22" s="334">
        <f t="shared" ref="K22" si="14">(I22-I23)/J22*100</f>
        <v>-4.3445975909887196</v>
      </c>
    </row>
    <row r="23" spans="1:11" ht="27.95" customHeight="1">
      <c r="B23" s="334"/>
      <c r="C23" s="7">
        <v>10.217000000000001</v>
      </c>
      <c r="D23" s="7">
        <v>100</v>
      </c>
      <c r="E23" s="7">
        <v>1</v>
      </c>
      <c r="F23" s="7">
        <v>10</v>
      </c>
      <c r="G23" s="7">
        <v>1.8194999999999999</v>
      </c>
      <c r="H23" s="7">
        <v>0</v>
      </c>
      <c r="I23" s="7">
        <f t="shared" si="10"/>
        <v>1.78085543701674</v>
      </c>
      <c r="J23" s="334"/>
      <c r="K23" s="334"/>
    </row>
    <row r="24" spans="1:11" ht="27.95" customHeight="1">
      <c r="A24" s="7">
        <v>12.1</v>
      </c>
      <c r="B24" s="334" t="s">
        <v>1596</v>
      </c>
      <c r="C24" s="7">
        <v>10.423500000000001</v>
      </c>
      <c r="D24" s="7">
        <v>100</v>
      </c>
      <c r="E24" s="7">
        <v>1</v>
      </c>
      <c r="F24" s="7">
        <v>10</v>
      </c>
      <c r="G24" s="7">
        <v>8.7941000000000003</v>
      </c>
      <c r="H24" s="7">
        <v>7.0566000000000004</v>
      </c>
      <c r="I24" s="7">
        <f t="shared" si="10"/>
        <v>1.66690650932988</v>
      </c>
      <c r="J24" s="334">
        <f t="shared" ref="J24" si="15">(I24+I25)/2</f>
        <v>1.65149782141952</v>
      </c>
      <c r="K24" s="334">
        <f t="shared" ref="K24" si="16">(I24-I25)/J24*100</f>
        <v>1.8660258234092799</v>
      </c>
    </row>
    <row r="25" spans="1:11" ht="27.95" customHeight="1">
      <c r="B25" s="334"/>
      <c r="C25" s="7">
        <v>10.465199999999999</v>
      </c>
      <c r="D25" s="7">
        <v>100</v>
      </c>
      <c r="E25" s="7">
        <v>1</v>
      </c>
      <c r="F25" s="7">
        <v>10</v>
      </c>
      <c r="G25" s="7">
        <v>8.7688000000000006</v>
      </c>
      <c r="H25" s="7">
        <v>7.0566000000000004</v>
      </c>
      <c r="I25" s="7">
        <f t="shared" si="10"/>
        <v>1.6360891335091501</v>
      </c>
      <c r="J25" s="334"/>
      <c r="K25" s="334"/>
    </row>
    <row r="26" spans="1:11" ht="27.95" customHeight="1">
      <c r="B26" s="334" t="s">
        <v>1597</v>
      </c>
      <c r="C26" s="7">
        <v>10.4937</v>
      </c>
      <c r="D26" s="7">
        <v>100</v>
      </c>
      <c r="E26" s="7">
        <v>1</v>
      </c>
      <c r="F26" s="7">
        <v>10</v>
      </c>
      <c r="G26" s="7">
        <v>8.7685999999999993</v>
      </c>
      <c r="H26" s="7">
        <v>7.0838000000000001</v>
      </c>
      <c r="I26" s="7">
        <f t="shared" si="10"/>
        <v>1.6055347494210801</v>
      </c>
      <c r="J26" s="334">
        <f t="shared" ref="J26" si="17">(I26+I27)/2</f>
        <v>1.6006640586029199</v>
      </c>
      <c r="K26" s="334">
        <f t="shared" ref="K26" si="18">(I26-I27)/J26*100</f>
        <v>0.60858376771653699</v>
      </c>
    </row>
    <row r="27" spans="1:11" ht="27.95" customHeight="1">
      <c r="B27" s="334"/>
      <c r="C27" s="7">
        <v>10.488200000000001</v>
      </c>
      <c r="D27" s="7">
        <v>100</v>
      </c>
      <c r="E27" s="7">
        <v>1</v>
      </c>
      <c r="F27" s="7">
        <v>10</v>
      </c>
      <c r="G27" s="7">
        <v>8.7575000000000003</v>
      </c>
      <c r="H27" s="7">
        <v>7.0838000000000001</v>
      </c>
      <c r="I27" s="7">
        <f t="shared" si="10"/>
        <v>1.59579336778475</v>
      </c>
      <c r="J27" s="334"/>
      <c r="K27" s="334"/>
    </row>
    <row r="28" spans="1:11" ht="27.95" customHeight="1">
      <c r="B28" s="334" t="s">
        <v>1598</v>
      </c>
      <c r="C28" s="7">
        <v>10.6439</v>
      </c>
      <c r="D28" s="7">
        <v>100</v>
      </c>
      <c r="E28" s="7">
        <v>1</v>
      </c>
      <c r="F28" s="7">
        <v>10</v>
      </c>
      <c r="G28" s="7">
        <v>2.4087999999999998</v>
      </c>
      <c r="H28" s="7">
        <v>0</v>
      </c>
      <c r="I28" s="7">
        <f t="shared" ref="I28:I45" si="19">(G28-H28)*D28/C28/F28</f>
        <v>2.26308026193407</v>
      </c>
      <c r="J28" s="334">
        <f t="shared" ref="J28" si="20">(I28+I29)/2</f>
        <v>2.2965290134971199</v>
      </c>
      <c r="K28" s="334">
        <f t="shared" ref="K28" si="21">(I28-I29)/J28*100</f>
        <v>-2.9129831468682199</v>
      </c>
    </row>
    <row r="29" spans="1:11" ht="27.95" customHeight="1">
      <c r="B29" s="334"/>
      <c r="C29" s="7">
        <v>10.658899999999999</v>
      </c>
      <c r="D29" s="7">
        <v>100</v>
      </c>
      <c r="E29" s="7">
        <v>1</v>
      </c>
      <c r="F29" s="7">
        <v>10</v>
      </c>
      <c r="G29" s="7">
        <v>2.4834999999999998</v>
      </c>
      <c r="H29" s="7">
        <v>0</v>
      </c>
      <c r="I29" s="7">
        <f t="shared" si="19"/>
        <v>2.3299777650601801</v>
      </c>
      <c r="J29" s="334"/>
      <c r="K29" s="334"/>
    </row>
    <row r="30" spans="1:11" ht="27.95" customHeight="1">
      <c r="A30" s="7">
        <v>12.4</v>
      </c>
      <c r="B30" s="334" t="s">
        <v>1599</v>
      </c>
      <c r="C30" s="7">
        <v>10.154400000000001</v>
      </c>
      <c r="D30" s="7">
        <v>100</v>
      </c>
      <c r="E30" s="7">
        <v>1</v>
      </c>
      <c r="F30" s="7">
        <v>20</v>
      </c>
      <c r="G30" s="7">
        <v>4.0141</v>
      </c>
      <c r="H30" s="7">
        <v>0</v>
      </c>
      <c r="I30" s="7">
        <f t="shared" si="19"/>
        <v>1.97653234066021</v>
      </c>
      <c r="J30" s="334">
        <f t="shared" ref="J30" si="22">(I30+I31)/2</f>
        <v>1.97882390457751</v>
      </c>
      <c r="K30" s="334">
        <f t="shared" ref="K30" si="23">(I30-I31)/J30*100</f>
        <v>-0.23160867543585401</v>
      </c>
    </row>
    <row r="31" spans="1:11" ht="27.95" customHeight="1">
      <c r="B31" s="334"/>
      <c r="C31" s="7">
        <v>10.225300000000001</v>
      </c>
      <c r="D31" s="7">
        <v>100</v>
      </c>
      <c r="E31" s="7">
        <v>1</v>
      </c>
      <c r="F31" s="7">
        <v>20</v>
      </c>
      <c r="G31" s="7">
        <v>4.0514999999999999</v>
      </c>
      <c r="H31" s="7">
        <v>0</v>
      </c>
      <c r="I31" s="7">
        <f t="shared" si="19"/>
        <v>1.98111546849481</v>
      </c>
      <c r="J31" s="334"/>
      <c r="K31" s="334"/>
    </row>
    <row r="32" spans="1:11" ht="27.95" customHeight="1">
      <c r="B32" s="334" t="s">
        <v>1600</v>
      </c>
      <c r="C32" s="7">
        <v>10.0243</v>
      </c>
      <c r="D32" s="7">
        <v>100</v>
      </c>
      <c r="E32" s="7">
        <v>1</v>
      </c>
      <c r="F32" s="7">
        <v>10</v>
      </c>
      <c r="G32" s="7">
        <v>136.12860000000001</v>
      </c>
      <c r="H32" s="7">
        <v>0</v>
      </c>
      <c r="I32" s="7">
        <f t="shared" si="19"/>
        <v>135.79860937920901</v>
      </c>
      <c r="J32" s="334">
        <f t="shared" ref="J32" si="24">(I32+I33)/2</f>
        <v>133.612307528484</v>
      </c>
      <c r="K32" s="334">
        <f t="shared" ref="K32" si="25">(I32-I33)/J32*100</f>
        <v>3.27260548248434</v>
      </c>
    </row>
    <row r="33" spans="1:11" ht="27.95" customHeight="1">
      <c r="B33" s="334"/>
      <c r="C33" s="7">
        <v>10.356199999999999</v>
      </c>
      <c r="D33" s="7">
        <v>100</v>
      </c>
      <c r="E33" s="7">
        <v>1</v>
      </c>
      <c r="F33" s="7">
        <v>10</v>
      </c>
      <c r="G33" s="7">
        <v>136.10740000000001</v>
      </c>
      <c r="H33" s="7">
        <v>0</v>
      </c>
      <c r="I33" s="7">
        <f t="shared" si="19"/>
        <v>131.42600567775801</v>
      </c>
      <c r="J33" s="334"/>
      <c r="K33" s="334"/>
    </row>
    <row r="34" spans="1:11" ht="27.95" customHeight="1">
      <c r="B34" s="334" t="s">
        <v>1601</v>
      </c>
      <c r="C34" s="7">
        <v>11.0915</v>
      </c>
      <c r="D34" s="7">
        <v>100</v>
      </c>
      <c r="E34" s="7">
        <v>1</v>
      </c>
      <c r="F34" s="7">
        <v>10</v>
      </c>
      <c r="G34" s="7">
        <v>3.1814</v>
      </c>
      <c r="H34" s="7">
        <v>0</v>
      </c>
      <c r="I34" s="7">
        <f t="shared" si="19"/>
        <v>2.8683225893702402</v>
      </c>
      <c r="J34" s="334">
        <f t="shared" ref="J34" si="26">(I34+I35)/2</f>
        <v>2.8236130864939999</v>
      </c>
      <c r="K34" s="334">
        <f t="shared" ref="K34" si="27">(I34-I35)/J34*100</f>
        <v>3.1668292720487199</v>
      </c>
    </row>
    <row r="35" spans="1:11" ht="27.95" customHeight="1">
      <c r="B35" s="334"/>
      <c r="C35" s="7">
        <v>11.251200000000001</v>
      </c>
      <c r="D35" s="7">
        <v>100</v>
      </c>
      <c r="E35" s="7">
        <v>1</v>
      </c>
      <c r="F35" s="7">
        <v>10</v>
      </c>
      <c r="G35" s="7">
        <v>3.1265999999999998</v>
      </c>
      <c r="H35" s="7">
        <v>0</v>
      </c>
      <c r="I35" s="7">
        <f t="shared" si="19"/>
        <v>2.7789035836177498</v>
      </c>
      <c r="J35" s="334"/>
      <c r="K35" s="334"/>
    </row>
    <row r="36" spans="1:11" ht="27.95" customHeight="1">
      <c r="B36" s="334" t="s">
        <v>1602</v>
      </c>
      <c r="C36" s="7">
        <v>10.1351</v>
      </c>
      <c r="D36" s="7">
        <v>100</v>
      </c>
      <c r="E36" s="7">
        <v>1</v>
      </c>
      <c r="F36" s="7">
        <v>20</v>
      </c>
      <c r="G36" s="7">
        <v>5.4283999999999999</v>
      </c>
      <c r="H36" s="7">
        <v>0</v>
      </c>
      <c r="I36" s="7">
        <f t="shared" si="19"/>
        <v>2.6780199504691602</v>
      </c>
      <c r="J36" s="334">
        <f t="shared" ref="J36" si="28">(I36+I37)/2</f>
        <v>2.65176284552359</v>
      </c>
      <c r="K36" s="334">
        <f t="shared" ref="K36" si="29">(I36-I37)/J36*100</f>
        <v>1.98035091938137</v>
      </c>
    </row>
    <row r="37" spans="1:11" ht="27.95" customHeight="1">
      <c r="B37" s="334"/>
      <c r="C37" s="7">
        <v>10.3561</v>
      </c>
      <c r="D37" s="7">
        <v>100</v>
      </c>
      <c r="E37" s="7">
        <v>1</v>
      </c>
      <c r="F37" s="7">
        <v>20</v>
      </c>
      <c r="G37" s="7">
        <v>5.4379999999999997</v>
      </c>
      <c r="H37" s="7">
        <v>0</v>
      </c>
      <c r="I37" s="7">
        <f t="shared" si="19"/>
        <v>2.6255057405780202</v>
      </c>
      <c r="J37" s="334"/>
      <c r="K37" s="334"/>
    </row>
    <row r="38" spans="1:11" ht="27.95" customHeight="1">
      <c r="B38" s="334" t="s">
        <v>1603</v>
      </c>
      <c r="C38" s="7">
        <v>12.6229</v>
      </c>
      <c r="D38" s="7">
        <v>100</v>
      </c>
      <c r="E38" s="7">
        <v>1</v>
      </c>
      <c r="F38" s="7">
        <v>10</v>
      </c>
      <c r="G38" s="7">
        <v>3.5531999999999999</v>
      </c>
      <c r="H38" s="7">
        <v>0</v>
      </c>
      <c r="I38" s="7">
        <f t="shared" si="19"/>
        <v>2.8148840599228402</v>
      </c>
      <c r="J38" s="334">
        <f t="shared" ref="J38" si="30">(I38+I39)/2</f>
        <v>2.81294621244697</v>
      </c>
      <c r="K38" s="334">
        <f t="shared" ref="K38" si="31">(I38-I39)/J38*100</f>
        <v>0.137780627820067</v>
      </c>
    </row>
    <row r="39" spans="1:11" ht="27.95" customHeight="1">
      <c r="B39" s="334"/>
      <c r="C39" s="7">
        <v>12.6958</v>
      </c>
      <c r="D39" s="7">
        <v>100</v>
      </c>
      <c r="E39" s="7">
        <v>1</v>
      </c>
      <c r="F39" s="7">
        <v>10</v>
      </c>
      <c r="G39" s="7">
        <v>3.5688</v>
      </c>
      <c r="H39" s="7">
        <v>0</v>
      </c>
      <c r="I39" s="7">
        <f t="shared" si="19"/>
        <v>2.81100836497109</v>
      </c>
      <c r="J39" s="334"/>
      <c r="K39" s="334"/>
    </row>
    <row r="40" spans="1:11" ht="27.95" customHeight="1">
      <c r="B40" s="334" t="s">
        <v>1604</v>
      </c>
      <c r="C40" s="7">
        <v>13.898999999999999</v>
      </c>
      <c r="D40" s="7">
        <v>100</v>
      </c>
      <c r="E40" s="7">
        <v>1</v>
      </c>
      <c r="F40" s="7">
        <v>10</v>
      </c>
      <c r="G40" s="7">
        <v>4.0515999999999996</v>
      </c>
      <c r="H40" s="7">
        <v>0</v>
      </c>
      <c r="I40" s="7">
        <f t="shared" si="19"/>
        <v>2.9150298582631802</v>
      </c>
      <c r="J40" s="334">
        <f t="shared" ref="J40" si="32">(I40+I41)/2</f>
        <v>2.88963230426977</v>
      </c>
      <c r="K40" s="334">
        <f t="shared" ref="K40" si="33">(I40-I41)/J40*100</f>
        <v>1.7578398439059</v>
      </c>
    </row>
    <row r="41" spans="1:11" ht="27.95" customHeight="1">
      <c r="B41" s="334"/>
      <c r="C41" s="7">
        <v>14.926500000000001</v>
      </c>
      <c r="D41" s="7">
        <v>100</v>
      </c>
      <c r="E41" s="7">
        <v>1</v>
      </c>
      <c r="F41" s="7">
        <v>10</v>
      </c>
      <c r="G41" s="7">
        <v>4.2752999999999997</v>
      </c>
      <c r="H41" s="7">
        <v>0</v>
      </c>
      <c r="I41" s="7">
        <f t="shared" si="19"/>
        <v>2.8642347502763501</v>
      </c>
      <c r="J41" s="334"/>
      <c r="K41" s="334"/>
    </row>
    <row r="42" spans="1:11" ht="27.95" customHeight="1">
      <c r="B42" s="334" t="s">
        <v>1605</v>
      </c>
      <c r="C42" s="7">
        <v>10.346299999999999</v>
      </c>
      <c r="D42" s="7">
        <v>100</v>
      </c>
      <c r="E42" s="7">
        <v>1</v>
      </c>
      <c r="F42" s="7">
        <v>20</v>
      </c>
      <c r="G42" s="7">
        <v>5.0945</v>
      </c>
      <c r="H42" s="7">
        <v>0</v>
      </c>
      <c r="I42" s="7">
        <f t="shared" si="19"/>
        <v>2.4619912432463802</v>
      </c>
      <c r="J42" s="334">
        <f t="shared" ref="J42" si="34">(I42+I43)/2</f>
        <v>2.4491149491612001</v>
      </c>
      <c r="K42" s="334">
        <f t="shared" ref="K42" si="35">(I42-I43)/J42*100</f>
        <v>1.0515058992710899</v>
      </c>
    </row>
    <row r="43" spans="1:11" ht="27.95" customHeight="1">
      <c r="B43" s="334"/>
      <c r="C43" s="7">
        <v>10.4452</v>
      </c>
      <c r="D43" s="7">
        <v>100</v>
      </c>
      <c r="E43" s="7">
        <v>1</v>
      </c>
      <c r="F43" s="7">
        <v>20</v>
      </c>
      <c r="G43" s="7">
        <v>5.0894000000000004</v>
      </c>
      <c r="H43" s="7">
        <v>0</v>
      </c>
      <c r="I43" s="7">
        <f t="shared" si="19"/>
        <v>2.43623865507602</v>
      </c>
      <c r="J43" s="334"/>
      <c r="K43" s="334"/>
    </row>
    <row r="44" spans="1:11" ht="27.95" customHeight="1">
      <c r="B44" s="334" t="s">
        <v>1606</v>
      </c>
      <c r="C44" s="7">
        <v>10.393800000000001</v>
      </c>
      <c r="D44" s="7">
        <v>100</v>
      </c>
      <c r="E44" s="7">
        <v>1</v>
      </c>
      <c r="F44" s="7">
        <v>10</v>
      </c>
      <c r="G44" s="7">
        <v>3.0543</v>
      </c>
      <c r="H44" s="7">
        <v>0</v>
      </c>
      <c r="I44" s="7">
        <f t="shared" si="19"/>
        <v>2.9385787681117601</v>
      </c>
      <c r="J44" s="334">
        <f t="shared" ref="J44" si="36">(I44+I45)/2</f>
        <v>2.9613884045639902</v>
      </c>
      <c r="K44" s="334">
        <f t="shared" ref="K44" si="37">(I44-I45)/J44*100</f>
        <v>-1.5404690865322801</v>
      </c>
    </row>
    <row r="45" spans="1:11" ht="27.95" customHeight="1">
      <c r="B45" s="334"/>
      <c r="C45" s="7">
        <v>10.4544</v>
      </c>
      <c r="D45" s="7">
        <v>100</v>
      </c>
      <c r="E45" s="7">
        <v>1</v>
      </c>
      <c r="F45" s="7">
        <v>10</v>
      </c>
      <c r="G45" s="7">
        <v>3.1198000000000001</v>
      </c>
      <c r="H45" s="7">
        <v>0</v>
      </c>
      <c r="I45" s="7">
        <f t="shared" si="19"/>
        <v>2.9841980410162199</v>
      </c>
      <c r="J45" s="334"/>
      <c r="K45" s="334"/>
    </row>
    <row r="46" spans="1:11" ht="27.95" customHeight="1">
      <c r="A46" s="7">
        <v>12.12</v>
      </c>
      <c r="B46" s="334" t="s">
        <v>1607</v>
      </c>
      <c r="C46" s="7">
        <v>10.853</v>
      </c>
      <c r="D46" s="7">
        <v>100</v>
      </c>
      <c r="E46" s="7">
        <v>1</v>
      </c>
      <c r="F46" s="7">
        <v>10</v>
      </c>
      <c r="G46" s="7">
        <v>2.0103</v>
      </c>
      <c r="H46" s="7">
        <v>0</v>
      </c>
      <c r="I46" s="7">
        <f t="shared" ref="I46:I49" si="38">(G46-H46)*D46/C46/F46</f>
        <v>1.8522989035289801</v>
      </c>
      <c r="J46" s="334">
        <f t="shared" ref="J46" si="39">(I46+I47)/2</f>
        <v>1.8809626304871101</v>
      </c>
      <c r="K46" s="334">
        <f t="shared" ref="K46" si="40">(I46-I47)/J46*100</f>
        <v>-3.0477720815438998</v>
      </c>
    </row>
    <row r="47" spans="1:11" ht="27.95" customHeight="1">
      <c r="B47" s="334"/>
      <c r="C47" s="7">
        <v>10.866</v>
      </c>
      <c r="D47" s="7">
        <v>100</v>
      </c>
      <c r="E47" s="7">
        <v>1</v>
      </c>
      <c r="F47" s="7">
        <v>10</v>
      </c>
      <c r="G47" s="7">
        <v>2.0750000000000002</v>
      </c>
      <c r="H47" s="7">
        <v>0</v>
      </c>
      <c r="I47" s="7">
        <f t="shared" si="38"/>
        <v>1.9096263574452399</v>
      </c>
      <c r="J47" s="334"/>
      <c r="K47" s="334"/>
    </row>
    <row r="48" spans="1:11" ht="27.95" customHeight="1">
      <c r="A48" s="7">
        <v>12.14</v>
      </c>
      <c r="B48" s="334" t="s">
        <v>1608</v>
      </c>
      <c r="C48" s="7">
        <v>10.59</v>
      </c>
      <c r="D48" s="7">
        <v>100</v>
      </c>
      <c r="E48" s="7">
        <v>1</v>
      </c>
      <c r="F48" s="7">
        <v>10</v>
      </c>
      <c r="G48" s="7">
        <v>0.7</v>
      </c>
      <c r="H48" s="7">
        <v>0</v>
      </c>
      <c r="I48" s="7">
        <f t="shared" si="38"/>
        <v>0.66100094428706302</v>
      </c>
      <c r="J48" s="334">
        <f t="shared" ref="J48" si="41">(I48+I49)/2</f>
        <v>0.86861326608534195</v>
      </c>
      <c r="K48" s="334">
        <f t="shared" ref="K48" si="42">(I48-I49)/J48*100</f>
        <v>-47.803166243118497</v>
      </c>
    </row>
    <row r="49" spans="1:11" ht="27.95" customHeight="1">
      <c r="B49" s="334"/>
      <c r="C49" s="7">
        <v>10.036</v>
      </c>
      <c r="D49" s="7">
        <v>100</v>
      </c>
      <c r="E49" s="7">
        <v>1</v>
      </c>
      <c r="F49" s="7">
        <v>10</v>
      </c>
      <c r="G49" s="7">
        <v>1.0801000000000001</v>
      </c>
      <c r="H49" s="7">
        <v>0</v>
      </c>
      <c r="I49" s="7">
        <f t="shared" si="38"/>
        <v>1.07622558788362</v>
      </c>
      <c r="J49" s="334"/>
      <c r="K49" s="334"/>
    </row>
    <row r="50" spans="1:11" ht="27.95" customHeight="1">
      <c r="A50" s="7">
        <v>12.18</v>
      </c>
      <c r="B50" s="334" t="s">
        <v>1609</v>
      </c>
      <c r="C50" s="7">
        <v>10.364699999999999</v>
      </c>
      <c r="D50" s="7">
        <v>100</v>
      </c>
      <c r="E50" s="7">
        <v>1</v>
      </c>
      <c r="F50" s="7">
        <v>10</v>
      </c>
      <c r="G50" s="7">
        <v>0.99260000000000004</v>
      </c>
      <c r="H50" s="7">
        <v>0</v>
      </c>
      <c r="I50" s="7">
        <f t="shared" ref="I50:I69" si="43">(G50-H50)*D50/C50/F50</f>
        <v>0.95767364226653995</v>
      </c>
      <c r="J50" s="334">
        <f t="shared" ref="J50" si="44">(I50+I51)/2</f>
        <v>0.93631000734305003</v>
      </c>
      <c r="K50" s="334">
        <f t="shared" ref="K50" si="45">(I50-I51)/J50*100</f>
        <v>4.5633678495253198</v>
      </c>
    </row>
    <row r="51" spans="1:11" ht="27.95" customHeight="1">
      <c r="B51" s="334"/>
      <c r="C51" s="7">
        <v>10.526300000000001</v>
      </c>
      <c r="D51" s="7">
        <v>100</v>
      </c>
      <c r="E51" s="7">
        <v>1</v>
      </c>
      <c r="F51" s="7">
        <v>10</v>
      </c>
      <c r="G51" s="7">
        <v>0.96309999999999996</v>
      </c>
      <c r="H51" s="7">
        <v>0</v>
      </c>
      <c r="I51" s="7">
        <f t="shared" si="43"/>
        <v>0.91494637241955901</v>
      </c>
      <c r="J51" s="334"/>
      <c r="K51" s="334"/>
    </row>
    <row r="52" spans="1:11" ht="27.95" customHeight="1">
      <c r="B52" s="334" t="s">
        <v>1610</v>
      </c>
      <c r="C52" s="7">
        <v>10.5806</v>
      </c>
      <c r="D52" s="7">
        <v>100</v>
      </c>
      <c r="E52" s="7">
        <v>1</v>
      </c>
      <c r="F52" s="7">
        <v>10</v>
      </c>
      <c r="G52" s="7">
        <v>0.51329999999999998</v>
      </c>
      <c r="H52" s="7">
        <v>0</v>
      </c>
      <c r="I52" s="7">
        <f t="shared" si="43"/>
        <v>0.48513316825132802</v>
      </c>
      <c r="J52" s="334">
        <f t="shared" ref="J52" si="46">(I52+I53)/2</f>
        <v>0.52232284005693597</v>
      </c>
      <c r="K52" s="334">
        <f t="shared" ref="K52" si="47">(I52-I53)/J52*100</f>
        <v>-14.240109355185099</v>
      </c>
    </row>
    <row r="53" spans="1:11" ht="27.95" customHeight="1">
      <c r="B53" s="334"/>
      <c r="C53" s="7">
        <v>10.0105</v>
      </c>
      <c r="D53" s="7">
        <v>100</v>
      </c>
      <c r="E53" s="7">
        <v>1</v>
      </c>
      <c r="F53" s="7">
        <v>10</v>
      </c>
      <c r="G53" s="7">
        <v>0.56010000000000004</v>
      </c>
      <c r="H53" s="7">
        <v>0</v>
      </c>
      <c r="I53" s="7">
        <f t="shared" si="43"/>
        <v>0.55951251186254403</v>
      </c>
      <c r="J53" s="334"/>
      <c r="K53" s="334"/>
    </row>
    <row r="54" spans="1:11" ht="27.95" customHeight="1">
      <c r="B54" s="334" t="s">
        <v>1611</v>
      </c>
      <c r="C54" s="7">
        <v>10.2553</v>
      </c>
      <c r="D54" s="7">
        <v>100</v>
      </c>
      <c r="E54" s="7">
        <v>1</v>
      </c>
      <c r="F54" s="7">
        <v>10</v>
      </c>
      <c r="G54" s="7">
        <v>0.51759999999999995</v>
      </c>
      <c r="H54" s="7">
        <v>0</v>
      </c>
      <c r="I54" s="7">
        <f t="shared" si="43"/>
        <v>0.50471463535927796</v>
      </c>
      <c r="J54" s="334">
        <f t="shared" ref="J54" si="48">(I54+I55)/2</f>
        <v>0.53732737464443803</v>
      </c>
      <c r="K54" s="334">
        <f t="shared" ref="K54" si="49">(I54-I55)/J54*100</f>
        <v>-12.1388713190874</v>
      </c>
    </row>
    <row r="55" spans="1:11" ht="27.95" customHeight="1">
      <c r="B55" s="334"/>
      <c r="C55" s="7">
        <v>10.269500000000001</v>
      </c>
      <c r="D55" s="7">
        <v>100</v>
      </c>
      <c r="E55" s="7">
        <v>1</v>
      </c>
      <c r="F55" s="7">
        <v>10</v>
      </c>
      <c r="G55" s="7">
        <v>0.58530000000000004</v>
      </c>
      <c r="H55" s="7">
        <v>0</v>
      </c>
      <c r="I55" s="7">
        <f t="shared" si="43"/>
        <v>0.56994011392959698</v>
      </c>
      <c r="J55" s="334"/>
      <c r="K55" s="334"/>
    </row>
    <row r="56" spans="1:11" ht="27.95" customHeight="1">
      <c r="B56" s="334" t="s">
        <v>1612</v>
      </c>
      <c r="C56" s="7">
        <v>10.067500000000001</v>
      </c>
      <c r="D56" s="7">
        <v>100</v>
      </c>
      <c r="E56" s="7">
        <v>1</v>
      </c>
      <c r="F56" s="7">
        <v>10</v>
      </c>
      <c r="G56" s="7">
        <v>0.1206</v>
      </c>
      <c r="H56" s="7">
        <v>0</v>
      </c>
      <c r="I56" s="7">
        <f t="shared" si="43"/>
        <v>0.119791407996027</v>
      </c>
      <c r="J56" s="334">
        <f t="shared" ref="J56" si="50">(I56+I57)/2</f>
        <v>0.112923892666727</v>
      </c>
      <c r="K56" s="334">
        <f t="shared" ref="K56" si="51">(I56-I57)/J56*100</f>
        <v>12.163086424177999</v>
      </c>
    </row>
    <row r="57" spans="1:11" ht="27.95" customHeight="1">
      <c r="B57" s="334"/>
      <c r="C57" s="7">
        <v>10.032400000000001</v>
      </c>
      <c r="D57" s="7">
        <v>100</v>
      </c>
      <c r="E57" s="7">
        <v>1</v>
      </c>
      <c r="F57" s="7">
        <v>10</v>
      </c>
      <c r="G57" s="7">
        <v>0.10639999999999999</v>
      </c>
      <c r="H57" s="7">
        <v>0</v>
      </c>
      <c r="I57" s="7">
        <f t="shared" si="43"/>
        <v>0.106056377337427</v>
      </c>
      <c r="J57" s="334"/>
      <c r="K57" s="334"/>
    </row>
    <row r="58" spans="1:11" ht="27.95" customHeight="1">
      <c r="B58" s="334" t="s">
        <v>1613</v>
      </c>
      <c r="C58" s="7">
        <v>10.183400000000001</v>
      </c>
      <c r="D58" s="7">
        <v>100</v>
      </c>
      <c r="E58" s="7">
        <v>1</v>
      </c>
      <c r="F58" s="7">
        <v>10</v>
      </c>
      <c r="G58" s="7">
        <v>0</v>
      </c>
      <c r="H58" s="7">
        <v>0</v>
      </c>
      <c r="I58" s="7">
        <f t="shared" si="43"/>
        <v>0</v>
      </c>
      <c r="J58" s="334">
        <f t="shared" ref="J58" si="52">(I58+I59)/2</f>
        <v>0</v>
      </c>
      <c r="K58" s="334" t="e">
        <f t="shared" ref="K58" si="53">(I58-I59)/J58*100</f>
        <v>#DIV/0!</v>
      </c>
    </row>
    <row r="59" spans="1:11" ht="27.95" customHeight="1">
      <c r="B59" s="334"/>
      <c r="C59" s="7">
        <v>10.1196</v>
      </c>
      <c r="D59" s="7">
        <v>100</v>
      </c>
      <c r="E59" s="7">
        <v>1</v>
      </c>
      <c r="F59" s="7">
        <v>10</v>
      </c>
      <c r="G59" s="7">
        <v>0</v>
      </c>
      <c r="H59" s="7">
        <v>0</v>
      </c>
      <c r="I59" s="7">
        <f t="shared" si="43"/>
        <v>0</v>
      </c>
      <c r="J59" s="334"/>
      <c r="K59" s="334"/>
    </row>
    <row r="60" spans="1:11" ht="27.95" customHeight="1">
      <c r="B60" s="334" t="s">
        <v>1614</v>
      </c>
      <c r="C60" s="7">
        <v>10.9496</v>
      </c>
      <c r="D60" s="7">
        <v>100</v>
      </c>
      <c r="E60" s="7">
        <v>1</v>
      </c>
      <c r="F60" s="7">
        <v>10</v>
      </c>
      <c r="G60" s="7">
        <v>0</v>
      </c>
      <c r="H60" s="7">
        <v>0</v>
      </c>
      <c r="I60" s="7">
        <f t="shared" si="43"/>
        <v>0</v>
      </c>
      <c r="J60" s="334">
        <f t="shared" ref="J60" si="54">(I60+I61)/2</f>
        <v>0</v>
      </c>
      <c r="K60" s="334" t="e">
        <f t="shared" ref="K60" si="55">(I60-I61)/J60*100</f>
        <v>#DIV/0!</v>
      </c>
    </row>
    <row r="61" spans="1:11" ht="27.95" customHeight="1">
      <c r="B61" s="334"/>
      <c r="C61" s="7">
        <v>10.952500000000001</v>
      </c>
      <c r="D61" s="7">
        <v>100</v>
      </c>
      <c r="E61" s="7">
        <v>1</v>
      </c>
      <c r="F61" s="7">
        <v>10</v>
      </c>
      <c r="G61" s="7">
        <v>0</v>
      </c>
      <c r="H61" s="7">
        <v>0</v>
      </c>
      <c r="I61" s="7">
        <f t="shared" si="43"/>
        <v>0</v>
      </c>
      <c r="J61" s="334"/>
      <c r="K61" s="334"/>
    </row>
    <row r="62" spans="1:11" ht="27.95" customHeight="1">
      <c r="B62" s="334" t="s">
        <v>1615</v>
      </c>
      <c r="C62" s="7">
        <v>10.331200000000001</v>
      </c>
      <c r="D62" s="7">
        <v>100</v>
      </c>
      <c r="E62" s="7">
        <v>1</v>
      </c>
      <c r="F62" s="7">
        <v>10</v>
      </c>
      <c r="G62" s="7">
        <v>1.0857000000000001</v>
      </c>
      <c r="H62" s="7">
        <v>0</v>
      </c>
      <c r="I62" s="7">
        <f t="shared" si="43"/>
        <v>1.0508943781942099</v>
      </c>
      <c r="J62" s="334">
        <f t="shared" ref="J62" si="56">(I62+I63)/2</f>
        <v>1.05273307570748</v>
      </c>
      <c r="K62" s="334">
        <f t="shared" ref="K62" si="57">(I62-I63)/J62*100</f>
        <v>-0.34931884552679399</v>
      </c>
    </row>
    <row r="63" spans="1:11" ht="27.95" customHeight="1">
      <c r="B63" s="334"/>
      <c r="C63" s="7">
        <v>10.362500000000001</v>
      </c>
      <c r="D63" s="7">
        <v>100</v>
      </c>
      <c r="E63" s="7">
        <v>1</v>
      </c>
      <c r="F63" s="7">
        <v>10</v>
      </c>
      <c r="G63" s="7">
        <v>1.0928</v>
      </c>
      <c r="H63" s="7">
        <v>0</v>
      </c>
      <c r="I63" s="7">
        <f t="shared" si="43"/>
        <v>1.05457177322075</v>
      </c>
      <c r="J63" s="334"/>
      <c r="K63" s="334"/>
    </row>
    <row r="64" spans="1:11" ht="27.95" customHeight="1">
      <c r="B64" s="334" t="s">
        <v>1616</v>
      </c>
      <c r="C64" s="7">
        <v>10.256399999999999</v>
      </c>
      <c r="D64" s="7">
        <v>100</v>
      </c>
      <c r="E64" s="7">
        <v>1</v>
      </c>
      <c r="F64" s="7">
        <v>10</v>
      </c>
      <c r="G64" s="7">
        <v>0.379</v>
      </c>
      <c r="H64" s="7">
        <v>0</v>
      </c>
      <c r="I64" s="7">
        <f t="shared" si="43"/>
        <v>0.36952536952537002</v>
      </c>
      <c r="J64" s="334">
        <f t="shared" ref="J64" si="58">(I64+I65)/2</f>
        <v>0.41642558415169501</v>
      </c>
      <c r="K64" s="334">
        <f t="shared" ref="K64" si="59">(I64-I65)/J64*100</f>
        <v>-22.525136020096301</v>
      </c>
    </row>
    <row r="65" spans="1:11" ht="27.95" customHeight="1">
      <c r="B65" s="334"/>
      <c r="C65" s="7">
        <v>10.1311</v>
      </c>
      <c r="D65" s="7">
        <v>100</v>
      </c>
      <c r="E65" s="7">
        <v>1</v>
      </c>
      <c r="F65" s="7">
        <v>10</v>
      </c>
      <c r="G65" s="7">
        <v>0.46939999999999998</v>
      </c>
      <c r="H65" s="7">
        <v>0</v>
      </c>
      <c r="I65" s="7">
        <f t="shared" si="43"/>
        <v>0.46332579877801999</v>
      </c>
      <c r="J65" s="334"/>
      <c r="K65" s="334"/>
    </row>
    <row r="66" spans="1:11" ht="27.95" customHeight="1">
      <c r="B66" s="334" t="s">
        <v>1617</v>
      </c>
      <c r="C66" s="7">
        <v>10.264799999999999</v>
      </c>
      <c r="D66" s="7">
        <v>100</v>
      </c>
      <c r="E66" s="7">
        <v>1</v>
      </c>
      <c r="F66" s="7">
        <v>10</v>
      </c>
      <c r="G66" s="7">
        <v>0.20899999999999999</v>
      </c>
      <c r="H66" s="7">
        <v>0</v>
      </c>
      <c r="I66" s="7">
        <f t="shared" si="43"/>
        <v>0.203608448289299</v>
      </c>
      <c r="J66" s="334">
        <f t="shared" ref="J66" si="60">(I66+I67)/2</f>
        <v>0.200069555197667</v>
      </c>
      <c r="K66" s="334">
        <f t="shared" ref="K66" si="61">(I66-I67)/J66*100</f>
        <v>3.5376627774631699</v>
      </c>
    </row>
    <row r="67" spans="1:11" ht="27.95" customHeight="1">
      <c r="B67" s="334"/>
      <c r="C67" s="7">
        <v>10.2325</v>
      </c>
      <c r="D67" s="7">
        <v>100</v>
      </c>
      <c r="E67" s="7">
        <v>1</v>
      </c>
      <c r="F67" s="7">
        <v>10</v>
      </c>
      <c r="G67" s="7">
        <v>0.2011</v>
      </c>
      <c r="H67" s="7">
        <v>0</v>
      </c>
      <c r="I67" s="7">
        <f t="shared" si="43"/>
        <v>0.19653066210603501</v>
      </c>
      <c r="J67" s="334"/>
      <c r="K67" s="334"/>
    </row>
    <row r="68" spans="1:11" ht="27.95" customHeight="1">
      <c r="B68" s="334" t="s">
        <v>1618</v>
      </c>
      <c r="C68" s="7">
        <v>10.857200000000001</v>
      </c>
      <c r="D68" s="7">
        <v>100</v>
      </c>
      <c r="E68" s="7">
        <v>1</v>
      </c>
      <c r="F68" s="7">
        <v>10</v>
      </c>
      <c r="G68" s="7">
        <v>0</v>
      </c>
      <c r="H68" s="7">
        <v>0</v>
      </c>
      <c r="I68" s="7">
        <f t="shared" si="43"/>
        <v>0</v>
      </c>
      <c r="J68" s="334">
        <f t="shared" ref="J68" si="62">(I68+I69)/2</f>
        <v>0</v>
      </c>
      <c r="K68" s="334" t="e">
        <f t="shared" ref="K68" si="63">(I68-I69)/J68*100</f>
        <v>#DIV/0!</v>
      </c>
    </row>
    <row r="69" spans="1:11" ht="27.95" customHeight="1">
      <c r="B69" s="334"/>
      <c r="C69" s="7">
        <v>10.774900000000001</v>
      </c>
      <c r="D69" s="7">
        <v>100</v>
      </c>
      <c r="E69" s="7">
        <v>1</v>
      </c>
      <c r="F69" s="7">
        <v>10</v>
      </c>
      <c r="G69" s="7">
        <v>0</v>
      </c>
      <c r="H69" s="7">
        <v>0</v>
      </c>
      <c r="I69" s="7">
        <f t="shared" si="43"/>
        <v>0</v>
      </c>
      <c r="J69" s="334"/>
      <c r="K69" s="334"/>
    </row>
    <row r="70" spans="1:11" ht="27.95" customHeight="1">
      <c r="A70" s="7">
        <v>12.26</v>
      </c>
      <c r="B70" s="334" t="s">
        <v>1619</v>
      </c>
      <c r="C70" s="7">
        <v>10.167199999999999</v>
      </c>
      <c r="D70" s="7">
        <v>100</v>
      </c>
      <c r="E70" s="7">
        <v>1</v>
      </c>
      <c r="F70" s="7">
        <v>10</v>
      </c>
      <c r="G70" s="7">
        <v>0.89119999999999999</v>
      </c>
      <c r="H70" s="7">
        <v>0</v>
      </c>
      <c r="I70" s="7">
        <f t="shared" ref="I70:I89" si="64">(G70-H70)*D70/C70/F70</f>
        <v>0.87654418128885103</v>
      </c>
      <c r="J70" s="334">
        <f t="shared" ref="J70" si="65">(I70+I71)/2</f>
        <v>0.85574164608043102</v>
      </c>
      <c r="K70" s="334">
        <f t="shared" ref="K70" si="66">(I70-I71)/J70*100</f>
        <v>4.8618728102581503</v>
      </c>
    </row>
    <row r="71" spans="1:11" ht="27.95" customHeight="1">
      <c r="B71" s="334"/>
      <c r="C71" s="7">
        <v>10.2235</v>
      </c>
      <c r="D71" s="7">
        <v>100</v>
      </c>
      <c r="E71" s="7">
        <v>1</v>
      </c>
      <c r="F71" s="7">
        <v>10</v>
      </c>
      <c r="G71" s="7">
        <v>0.85360000000000003</v>
      </c>
      <c r="H71" s="7">
        <v>0</v>
      </c>
      <c r="I71" s="7">
        <f t="shared" si="64"/>
        <v>0.834939110872011</v>
      </c>
      <c r="J71" s="334"/>
      <c r="K71" s="334"/>
    </row>
    <row r="72" spans="1:11" ht="27.95" customHeight="1">
      <c r="B72" s="334" t="s">
        <v>1620</v>
      </c>
      <c r="C72" s="7">
        <v>11.9389</v>
      </c>
      <c r="D72" s="7">
        <v>100</v>
      </c>
      <c r="E72" s="7">
        <v>1</v>
      </c>
      <c r="F72" s="7">
        <v>10</v>
      </c>
      <c r="G72" s="7">
        <v>0.81869999999999998</v>
      </c>
      <c r="H72" s="7">
        <v>0</v>
      </c>
      <c r="I72" s="7">
        <f t="shared" si="64"/>
        <v>0.68574156748109105</v>
      </c>
      <c r="J72" s="334">
        <f t="shared" ref="J72" si="67">(I72+I73)/2</f>
        <v>0.66341794912915397</v>
      </c>
      <c r="K72" s="334">
        <f t="shared" ref="K72" si="68">(I72-I73)/J72*100</f>
        <v>6.7298807279004098</v>
      </c>
    </row>
    <row r="73" spans="1:11" ht="27.95" customHeight="1">
      <c r="B73" s="334"/>
      <c r="C73" s="7">
        <v>11.9452</v>
      </c>
      <c r="D73" s="7">
        <v>100</v>
      </c>
      <c r="E73" s="7">
        <v>1</v>
      </c>
      <c r="F73" s="7">
        <v>10</v>
      </c>
      <c r="G73" s="7">
        <v>0.76580000000000004</v>
      </c>
      <c r="H73" s="7">
        <v>0</v>
      </c>
      <c r="I73" s="7">
        <f t="shared" si="64"/>
        <v>0.641094330777216</v>
      </c>
      <c r="J73" s="334"/>
      <c r="K73" s="334"/>
    </row>
    <row r="74" spans="1:11" ht="27.95" customHeight="1">
      <c r="B74" s="334" t="s">
        <v>1621</v>
      </c>
      <c r="C74" s="7">
        <v>10.3514</v>
      </c>
      <c r="D74" s="7">
        <v>100</v>
      </c>
      <c r="E74" s="7">
        <v>1</v>
      </c>
      <c r="F74" s="7">
        <v>10</v>
      </c>
      <c r="G74" s="7">
        <v>3.4184000000000001</v>
      </c>
      <c r="H74" s="7">
        <v>0</v>
      </c>
      <c r="I74" s="7">
        <f t="shared" si="64"/>
        <v>3.30235523697278</v>
      </c>
      <c r="J74" s="334">
        <f t="shared" ref="J74" si="69">(I74+I75)/2</f>
        <v>3.2399861814261302</v>
      </c>
      <c r="K74" s="334">
        <f t="shared" ref="K74" si="70">(I74-I75)/J74*100</f>
        <v>3.84995812045113</v>
      </c>
    </row>
    <row r="75" spans="1:11" ht="27.95" customHeight="1">
      <c r="B75" s="334"/>
      <c r="C75" s="7">
        <v>10.3329</v>
      </c>
      <c r="D75" s="7">
        <v>100</v>
      </c>
      <c r="E75" s="7">
        <v>1</v>
      </c>
      <c r="F75" s="7">
        <v>10</v>
      </c>
      <c r="G75" s="7">
        <v>3.2833999999999999</v>
      </c>
      <c r="H75" s="7">
        <v>0</v>
      </c>
      <c r="I75" s="7">
        <f t="shared" si="64"/>
        <v>3.1776171258794701</v>
      </c>
      <c r="J75" s="334"/>
      <c r="K75" s="334"/>
    </row>
    <row r="76" spans="1:11" ht="27.95" customHeight="1">
      <c r="B76" s="334" t="s">
        <v>1622</v>
      </c>
      <c r="C76" s="7">
        <v>10.3703</v>
      </c>
      <c r="D76" s="7">
        <v>100</v>
      </c>
      <c r="E76" s="7">
        <v>1</v>
      </c>
      <c r="F76" s="7">
        <v>10</v>
      </c>
      <c r="G76" s="7">
        <v>71.905600000000007</v>
      </c>
      <c r="H76" s="7">
        <v>0</v>
      </c>
      <c r="I76" s="7">
        <f t="shared" si="64"/>
        <v>69.338013365090703</v>
      </c>
      <c r="J76" s="334">
        <f t="shared" ref="J76" si="71">(I76+I77)/2</f>
        <v>69.340073289988297</v>
      </c>
      <c r="K76" s="334">
        <f t="shared" ref="K76" si="72">(I76-I77)/J76*100</f>
        <v>-5.9415134706784101E-3</v>
      </c>
    </row>
    <row r="77" spans="1:11" ht="27.95" customHeight="1">
      <c r="B77" s="334"/>
      <c r="C77" s="7">
        <v>10.356199999999999</v>
      </c>
      <c r="D77" s="7">
        <v>100</v>
      </c>
      <c r="E77" s="7">
        <v>1</v>
      </c>
      <c r="F77" s="7">
        <v>10</v>
      </c>
      <c r="G77" s="7">
        <v>71.812100000000001</v>
      </c>
      <c r="H77" s="7">
        <v>0</v>
      </c>
      <c r="I77" s="7">
        <f t="shared" si="64"/>
        <v>69.342133214885806</v>
      </c>
      <c r="J77" s="334"/>
      <c r="K77" s="334"/>
    </row>
    <row r="78" spans="1:11" ht="27.95" customHeight="1">
      <c r="B78" s="334" t="s">
        <v>21</v>
      </c>
      <c r="C78" s="7">
        <v>10.1134</v>
      </c>
      <c r="D78" s="7">
        <v>100</v>
      </c>
      <c r="E78" s="7">
        <v>1</v>
      </c>
      <c r="F78" s="7">
        <v>10</v>
      </c>
      <c r="G78" s="7">
        <v>53.535600000000002</v>
      </c>
      <c r="H78" s="7">
        <v>0</v>
      </c>
      <c r="I78" s="7">
        <f t="shared" si="64"/>
        <v>52.935313544406398</v>
      </c>
      <c r="J78" s="334">
        <f t="shared" ref="J78" si="73">(I78+I79)/2</f>
        <v>52.9386343940972</v>
      </c>
      <c r="K78" s="334">
        <f t="shared" ref="K78" si="74">(I78-I79)/J78*100</f>
        <v>-1.25460345881986E-2</v>
      </c>
    </row>
    <row r="79" spans="1:11" ht="27.95" customHeight="1">
      <c r="B79" s="334"/>
      <c r="C79" s="7">
        <v>10.121499999999999</v>
      </c>
      <c r="D79" s="7">
        <v>100</v>
      </c>
      <c r="E79" s="7">
        <v>1</v>
      </c>
      <c r="F79" s="7">
        <v>10</v>
      </c>
      <c r="G79" s="7">
        <v>53.5852</v>
      </c>
      <c r="H79" s="7">
        <v>0</v>
      </c>
      <c r="I79" s="7">
        <f t="shared" si="64"/>
        <v>52.941955243788001</v>
      </c>
      <c r="J79" s="334"/>
      <c r="K79" s="334"/>
    </row>
    <row r="80" spans="1:11" ht="27.95" customHeight="1">
      <c r="B80" s="334" t="s">
        <v>1623</v>
      </c>
      <c r="C80" s="7">
        <v>10.0023</v>
      </c>
      <c r="D80" s="7">
        <v>100</v>
      </c>
      <c r="E80" s="7">
        <v>1</v>
      </c>
      <c r="F80" s="7">
        <v>10</v>
      </c>
      <c r="G80" s="7">
        <v>11.9427</v>
      </c>
      <c r="H80" s="7">
        <v>15.151999999999999</v>
      </c>
      <c r="I80" s="7">
        <f t="shared" si="64"/>
        <v>-3.2085620307329301</v>
      </c>
      <c r="J80" s="334">
        <f t="shared" ref="J80" si="75">(I80+I81)/2</f>
        <v>-3.1822215160557601</v>
      </c>
      <c r="K80" s="334">
        <f t="shared" ref="K80" si="76">(I80-I81)/J80*100</f>
        <v>1.6554796417703901</v>
      </c>
    </row>
    <row r="81" spans="1:11" ht="27.95" customHeight="1">
      <c r="B81" s="334"/>
      <c r="C81" s="7">
        <v>10.010199999999999</v>
      </c>
      <c r="D81" s="7">
        <v>100</v>
      </c>
      <c r="E81" s="7">
        <v>1</v>
      </c>
      <c r="F81" s="7">
        <v>10</v>
      </c>
      <c r="G81" s="7">
        <v>11.992900000000001</v>
      </c>
      <c r="H81" s="7">
        <v>15.151999999999999</v>
      </c>
      <c r="I81" s="7">
        <f t="shared" si="64"/>
        <v>-3.1558810013785901</v>
      </c>
      <c r="J81" s="334"/>
      <c r="K81" s="334"/>
    </row>
    <row r="82" spans="1:11" ht="27.95" customHeight="1">
      <c r="A82" s="7">
        <v>1.8</v>
      </c>
      <c r="B82" s="334" t="s">
        <v>1624</v>
      </c>
      <c r="C82" s="7">
        <v>10.010400000000001</v>
      </c>
      <c r="D82" s="7">
        <v>100</v>
      </c>
      <c r="E82" s="7">
        <v>1</v>
      </c>
      <c r="F82" s="7">
        <v>10</v>
      </c>
      <c r="G82" s="7">
        <v>1.5329999999999999</v>
      </c>
      <c r="H82" s="7">
        <v>0</v>
      </c>
      <c r="I82" s="7">
        <f t="shared" si="64"/>
        <v>1.5314073363701699</v>
      </c>
      <c r="J82" s="334">
        <f t="shared" ref="J82" si="77">(I82+I83)/2</f>
        <v>1.55923706836179</v>
      </c>
      <c r="K82" s="334">
        <f t="shared" ref="K82" si="78">(I82-I83)/J82*100</f>
        <v>-3.5696601313948202</v>
      </c>
    </row>
    <row r="83" spans="1:11" ht="27.95" customHeight="1">
      <c r="B83" s="334"/>
      <c r="C83" s="7">
        <v>10.0733</v>
      </c>
      <c r="D83" s="7">
        <v>100</v>
      </c>
      <c r="E83" s="7">
        <v>1</v>
      </c>
      <c r="F83" s="7">
        <v>10</v>
      </c>
      <c r="G83" s="7">
        <v>1.5987</v>
      </c>
      <c r="H83" s="7">
        <v>0</v>
      </c>
      <c r="I83" s="7">
        <f t="shared" si="64"/>
        <v>1.5870668003534101</v>
      </c>
      <c r="J83" s="334"/>
      <c r="K83" s="334"/>
    </row>
    <row r="84" spans="1:11" ht="27.95" customHeight="1">
      <c r="A84" s="7">
        <v>1.19</v>
      </c>
      <c r="B84" s="334" t="s">
        <v>1625</v>
      </c>
      <c r="C84" s="7">
        <v>10.0625</v>
      </c>
      <c r="D84" s="7">
        <v>100</v>
      </c>
      <c r="E84" s="7">
        <v>1</v>
      </c>
      <c r="F84" s="7">
        <v>10</v>
      </c>
      <c r="G84" s="7">
        <v>1.21E-2</v>
      </c>
      <c r="H84" s="7">
        <v>0</v>
      </c>
      <c r="I84" s="7">
        <f t="shared" si="64"/>
        <v>1.20248447204969E-2</v>
      </c>
      <c r="J84" s="334">
        <f t="shared" ref="J84" si="79">(I84+I85)/2</f>
        <v>6.0124223602484499E-3</v>
      </c>
      <c r="K84" s="334">
        <f t="shared" ref="K84" si="80">(I84-I85)/J84*100</f>
        <v>200</v>
      </c>
    </row>
    <row r="85" spans="1:11" ht="27.95" customHeight="1">
      <c r="B85" s="334"/>
      <c r="C85" s="7">
        <v>10.113200000000001</v>
      </c>
      <c r="D85" s="7">
        <v>100</v>
      </c>
      <c r="E85" s="7">
        <v>1</v>
      </c>
      <c r="F85" s="7">
        <v>10</v>
      </c>
      <c r="G85" s="7">
        <v>0</v>
      </c>
      <c r="H85" s="7">
        <v>0</v>
      </c>
      <c r="I85" s="7">
        <f t="shared" si="64"/>
        <v>0</v>
      </c>
      <c r="J85" s="334"/>
      <c r="K85" s="334"/>
    </row>
    <row r="86" spans="1:11" ht="27.95" customHeight="1">
      <c r="A86" s="7">
        <v>1.24</v>
      </c>
      <c r="B86" s="335" t="s">
        <v>1626</v>
      </c>
      <c r="C86" s="6">
        <v>10.256500000000001</v>
      </c>
      <c r="D86" s="6">
        <v>100</v>
      </c>
      <c r="E86" s="6">
        <v>1</v>
      </c>
      <c r="F86" s="6">
        <v>10</v>
      </c>
      <c r="G86" s="6">
        <v>3.7926000000000002</v>
      </c>
      <c r="H86" s="6">
        <v>0</v>
      </c>
      <c r="I86" s="6">
        <f t="shared" si="64"/>
        <v>3.69775264466436</v>
      </c>
      <c r="J86" s="335">
        <f t="shared" ref="J86" si="81">(I86+I87)/2</f>
        <v>3.7442859044075001</v>
      </c>
      <c r="K86" s="335">
        <f t="shared" ref="K86" si="82">(I86-I87)/J86*100</f>
        <v>-2.4855612488546601</v>
      </c>
    </row>
    <row r="87" spans="1:11" ht="27.95" customHeight="1">
      <c r="B87" s="335"/>
      <c r="C87" s="6">
        <v>10.0688</v>
      </c>
      <c r="D87" s="6">
        <v>100</v>
      </c>
      <c r="E87" s="6">
        <v>1</v>
      </c>
      <c r="F87" s="6">
        <v>10</v>
      </c>
      <c r="G87" s="6">
        <v>3.8169</v>
      </c>
      <c r="H87" s="6">
        <v>0</v>
      </c>
      <c r="I87" s="6">
        <f t="shared" si="64"/>
        <v>3.7908191641506401</v>
      </c>
      <c r="J87" s="335"/>
      <c r="K87" s="335"/>
    </row>
    <row r="88" spans="1:11" ht="27.95" customHeight="1">
      <c r="B88" s="334" t="s">
        <v>1627</v>
      </c>
      <c r="C88" s="7">
        <v>10.235799999999999</v>
      </c>
      <c r="D88" s="7">
        <v>100</v>
      </c>
      <c r="E88" s="7">
        <v>1</v>
      </c>
      <c r="F88" s="7">
        <v>10</v>
      </c>
      <c r="G88" s="7">
        <v>0</v>
      </c>
      <c r="H88" s="7">
        <v>0</v>
      </c>
      <c r="I88" s="7">
        <f t="shared" si="64"/>
        <v>0</v>
      </c>
      <c r="J88" s="334">
        <f t="shared" ref="J88" si="83">(I88+I89)/2</f>
        <v>0</v>
      </c>
      <c r="K88" s="334" t="e">
        <f t="shared" ref="K88" si="84">(I88-I89)/J88*100</f>
        <v>#DIV/0!</v>
      </c>
    </row>
    <row r="89" spans="1:11" ht="27.95" customHeight="1">
      <c r="B89" s="334"/>
      <c r="C89" s="7">
        <v>10.0741</v>
      </c>
      <c r="D89" s="7">
        <v>100</v>
      </c>
      <c r="E89" s="7">
        <v>1</v>
      </c>
      <c r="F89" s="7">
        <v>10</v>
      </c>
      <c r="G89" s="7">
        <v>0</v>
      </c>
      <c r="H89" s="7">
        <v>0</v>
      </c>
      <c r="I89" s="7">
        <f t="shared" si="64"/>
        <v>0</v>
      </c>
      <c r="J89" s="334"/>
      <c r="K89" s="334"/>
    </row>
    <row r="90" spans="1:11" ht="27.95" customHeight="1">
      <c r="B90" s="334" t="s">
        <v>1628</v>
      </c>
      <c r="C90" s="7">
        <v>10.358700000000001</v>
      </c>
      <c r="D90" s="7">
        <v>100</v>
      </c>
      <c r="E90" s="7">
        <v>1</v>
      </c>
      <c r="F90" s="7">
        <v>10</v>
      </c>
      <c r="G90" s="7">
        <v>0</v>
      </c>
      <c r="H90" s="7">
        <v>0</v>
      </c>
      <c r="I90" s="7">
        <f t="shared" ref="I90:I105" si="85">(G90-H90)*D90/C90/F90</f>
        <v>0</v>
      </c>
      <c r="J90" s="334">
        <f t="shared" ref="J90" si="86">(I90+I91)/2</f>
        <v>0</v>
      </c>
      <c r="K90" s="334" t="e">
        <f t="shared" ref="K90" si="87">(I90-I91)/J90*100</f>
        <v>#DIV/0!</v>
      </c>
    </row>
    <row r="91" spans="1:11" ht="27.95" customHeight="1">
      <c r="B91" s="334"/>
      <c r="C91" s="7">
        <v>10.354100000000001</v>
      </c>
      <c r="D91" s="7">
        <v>100</v>
      </c>
      <c r="E91" s="7">
        <v>1</v>
      </c>
      <c r="F91" s="7">
        <v>10</v>
      </c>
      <c r="G91" s="7">
        <v>0</v>
      </c>
      <c r="H91" s="7">
        <v>0</v>
      </c>
      <c r="I91" s="7">
        <f t="shared" si="85"/>
        <v>0</v>
      </c>
      <c r="J91" s="334"/>
      <c r="K91" s="334"/>
    </row>
    <row r="92" spans="1:11" ht="27.95" customHeight="1">
      <c r="B92" s="334" t="s">
        <v>1629</v>
      </c>
      <c r="C92" s="7">
        <v>10.1989</v>
      </c>
      <c r="D92" s="7">
        <v>100</v>
      </c>
      <c r="E92" s="7">
        <v>1</v>
      </c>
      <c r="F92" s="7">
        <v>10</v>
      </c>
      <c r="G92" s="7">
        <v>0.25769999999999998</v>
      </c>
      <c r="H92" s="7">
        <v>0</v>
      </c>
      <c r="I92" s="7">
        <f t="shared" si="85"/>
        <v>0.25267430801360902</v>
      </c>
      <c r="J92" s="334">
        <f t="shared" ref="J92" si="88">(I92+I93)/2</f>
        <v>0.26080487978886802</v>
      </c>
      <c r="K92" s="334">
        <f t="shared" ref="K92" si="89">(I92-I93)/J92*100</f>
        <v>-6.2349843928077799</v>
      </c>
    </row>
    <row r="93" spans="1:11" ht="27.95" customHeight="1">
      <c r="B93" s="334"/>
      <c r="C93" s="7">
        <v>10.1846</v>
      </c>
      <c r="D93" s="7">
        <v>100</v>
      </c>
      <c r="E93" s="7">
        <v>1</v>
      </c>
      <c r="F93" s="7">
        <v>10</v>
      </c>
      <c r="G93" s="7">
        <v>0.27389999999999998</v>
      </c>
      <c r="H93" s="7">
        <v>0</v>
      </c>
      <c r="I93" s="7">
        <f t="shared" si="85"/>
        <v>0.26893545156412602</v>
      </c>
      <c r="J93" s="334"/>
      <c r="K93" s="334"/>
    </row>
    <row r="94" spans="1:11" ht="27.95" customHeight="1">
      <c r="B94" s="335" t="s">
        <v>1630</v>
      </c>
      <c r="C94" s="6">
        <v>10.3588</v>
      </c>
      <c r="D94" s="6">
        <v>100</v>
      </c>
      <c r="E94" s="6">
        <v>1</v>
      </c>
      <c r="F94" s="6">
        <v>10</v>
      </c>
      <c r="G94" s="6">
        <v>7.0418000000000003</v>
      </c>
      <c r="H94" s="6">
        <v>0</v>
      </c>
      <c r="I94" s="6">
        <f t="shared" si="85"/>
        <v>6.7978916476812001</v>
      </c>
      <c r="J94" s="335">
        <f t="shared" ref="J94" si="90">(I94+I95)/2</f>
        <v>6.8782731873775598</v>
      </c>
      <c r="K94" s="335">
        <f t="shared" ref="K94" si="91">(I94-I95)/J94*100</f>
        <v>-2.3372592947853299</v>
      </c>
    </row>
    <row r="95" spans="1:11" ht="27.95" customHeight="1">
      <c r="B95" s="335"/>
      <c r="C95" s="6">
        <v>10.1511</v>
      </c>
      <c r="D95" s="6">
        <v>100</v>
      </c>
      <c r="E95" s="6">
        <v>1</v>
      </c>
      <c r="F95" s="6">
        <v>10</v>
      </c>
      <c r="G95" s="6">
        <v>7.0637999999999996</v>
      </c>
      <c r="H95" s="6">
        <v>0</v>
      </c>
      <c r="I95" s="6">
        <f t="shared" si="85"/>
        <v>6.9586547270739096</v>
      </c>
      <c r="J95" s="335"/>
      <c r="K95" s="335"/>
    </row>
    <row r="96" spans="1:11" ht="27.95" customHeight="1">
      <c r="B96" s="334" t="s">
        <v>1631</v>
      </c>
      <c r="C96" s="7">
        <v>10.4598</v>
      </c>
      <c r="D96" s="7">
        <v>100</v>
      </c>
      <c r="E96" s="7">
        <v>1</v>
      </c>
      <c r="F96" s="7">
        <v>10</v>
      </c>
      <c r="G96" s="7">
        <v>1.5694999999999999</v>
      </c>
      <c r="H96" s="7">
        <v>0</v>
      </c>
      <c r="I96" s="7">
        <f t="shared" si="85"/>
        <v>1.5005067018489799</v>
      </c>
      <c r="J96" s="334">
        <f t="shared" ref="J96" si="92">(I96+I97)/2</f>
        <v>1.52043391260936</v>
      </c>
      <c r="K96" s="334">
        <f t="shared" ref="K96" si="93">(I96-I97)/J96*100</f>
        <v>-2.6212531297958401</v>
      </c>
    </row>
    <row r="97" spans="1:12" ht="27.95" customHeight="1">
      <c r="B97" s="334"/>
      <c r="C97" s="7">
        <v>10.6501</v>
      </c>
      <c r="D97" s="7">
        <v>100</v>
      </c>
      <c r="E97" s="7">
        <v>1</v>
      </c>
      <c r="F97" s="7">
        <v>10</v>
      </c>
      <c r="G97" s="7">
        <v>1.6405000000000001</v>
      </c>
      <c r="H97" s="7">
        <v>0</v>
      </c>
      <c r="I97" s="7">
        <f t="shared" si="85"/>
        <v>1.5403611233697301</v>
      </c>
      <c r="J97" s="334"/>
      <c r="K97" s="334"/>
    </row>
    <row r="98" spans="1:12" ht="27.95" customHeight="1">
      <c r="B98" s="334" t="s">
        <v>1632</v>
      </c>
      <c r="C98" s="7">
        <v>10.220700000000001</v>
      </c>
      <c r="D98" s="7">
        <v>100</v>
      </c>
      <c r="E98" s="7">
        <v>1</v>
      </c>
      <c r="F98" s="7">
        <v>10</v>
      </c>
      <c r="G98" s="7">
        <v>0</v>
      </c>
      <c r="H98" s="7">
        <v>0</v>
      </c>
      <c r="I98" s="7">
        <f t="shared" si="85"/>
        <v>0</v>
      </c>
      <c r="J98" s="334">
        <f t="shared" ref="J98" si="94">(I98+I99)/2</f>
        <v>0</v>
      </c>
      <c r="K98" s="334" t="e">
        <f t="shared" ref="K98" si="95">(I98-I99)/J98*100</f>
        <v>#DIV/0!</v>
      </c>
    </row>
    <row r="99" spans="1:12" ht="27.95" customHeight="1">
      <c r="B99" s="334"/>
      <c r="C99" s="7">
        <v>10.187799999999999</v>
      </c>
      <c r="D99" s="7">
        <v>100</v>
      </c>
      <c r="E99" s="7">
        <v>1</v>
      </c>
      <c r="F99" s="7">
        <v>10</v>
      </c>
      <c r="G99" s="7">
        <v>0</v>
      </c>
      <c r="H99" s="7">
        <v>0</v>
      </c>
      <c r="I99" s="7">
        <f t="shared" si="85"/>
        <v>0</v>
      </c>
      <c r="J99" s="334"/>
      <c r="K99" s="334"/>
    </row>
    <row r="100" spans="1:12" ht="27.95" customHeight="1">
      <c r="B100" s="335" t="s">
        <v>1633</v>
      </c>
      <c r="C100" s="6">
        <v>10.3048</v>
      </c>
      <c r="D100" s="6">
        <v>100</v>
      </c>
      <c r="E100" s="6">
        <v>1</v>
      </c>
      <c r="F100" s="6">
        <v>10</v>
      </c>
      <c r="G100" s="6">
        <v>25.3551</v>
      </c>
      <c r="H100" s="6">
        <v>0</v>
      </c>
      <c r="I100" s="6">
        <f t="shared" si="85"/>
        <v>24.605135470848499</v>
      </c>
      <c r="J100" s="335">
        <f t="shared" ref="J100" si="96">(I100+I101)/2</f>
        <v>24.527601538785198</v>
      </c>
      <c r="K100" s="335">
        <f t="shared" ref="K100" si="97">(I100-I101)/J100*100</f>
        <v>0.632217805239907</v>
      </c>
    </row>
    <row r="101" spans="1:12" ht="27.95" customHeight="1">
      <c r="B101" s="335"/>
      <c r="C101" s="6">
        <v>10.353999999999999</v>
      </c>
      <c r="D101" s="6">
        <v>100</v>
      </c>
      <c r="E101" s="6">
        <v>1</v>
      </c>
      <c r="F101" s="6">
        <v>10</v>
      </c>
      <c r="G101" s="6">
        <v>25.3156</v>
      </c>
      <c r="H101" s="6">
        <v>0</v>
      </c>
      <c r="I101" s="6">
        <f t="shared" si="85"/>
        <v>24.450067606722001</v>
      </c>
      <c r="J101" s="335"/>
      <c r="K101" s="335"/>
    </row>
    <row r="102" spans="1:12" ht="27.95" customHeight="1">
      <c r="B102" s="334" t="s">
        <v>1634</v>
      </c>
      <c r="C102" s="7">
        <v>10.0898</v>
      </c>
      <c r="D102" s="7">
        <v>100</v>
      </c>
      <c r="E102" s="7">
        <v>1</v>
      </c>
      <c r="F102" s="7">
        <v>10</v>
      </c>
      <c r="G102" s="7">
        <v>0</v>
      </c>
      <c r="H102" s="7">
        <v>0</v>
      </c>
      <c r="I102" s="7">
        <f t="shared" si="85"/>
        <v>0</v>
      </c>
      <c r="J102" s="334">
        <f t="shared" ref="J102" si="98">(I102+I103)/2</f>
        <v>0</v>
      </c>
      <c r="K102" s="334" t="e">
        <f t="shared" ref="K102" si="99">(I102-I103)/J102*100</f>
        <v>#DIV/0!</v>
      </c>
    </row>
    <row r="103" spans="1:12" ht="27.95" customHeight="1">
      <c r="B103" s="334"/>
      <c r="C103" s="7">
        <v>10.210800000000001</v>
      </c>
      <c r="D103" s="7">
        <v>100</v>
      </c>
      <c r="E103" s="7">
        <v>1</v>
      </c>
      <c r="F103" s="7">
        <v>10</v>
      </c>
      <c r="G103" s="7">
        <v>0</v>
      </c>
      <c r="H103" s="7">
        <v>0</v>
      </c>
      <c r="I103" s="7">
        <f t="shared" si="85"/>
        <v>0</v>
      </c>
      <c r="J103" s="334"/>
      <c r="K103" s="334"/>
    </row>
    <row r="104" spans="1:12" ht="27.95" customHeight="1">
      <c r="B104" s="334" t="s">
        <v>1635</v>
      </c>
      <c r="C104" s="7">
        <v>10.354799999999999</v>
      </c>
      <c r="D104" s="7">
        <v>100</v>
      </c>
      <c r="E104" s="7">
        <v>1</v>
      </c>
      <c r="F104" s="7">
        <v>10</v>
      </c>
      <c r="G104" s="7">
        <v>0</v>
      </c>
      <c r="H104" s="7">
        <v>0</v>
      </c>
      <c r="I104" s="7">
        <f t="shared" si="85"/>
        <v>0</v>
      </c>
      <c r="J104" s="334">
        <f t="shared" ref="J104" si="100">(I104+I105)/2</f>
        <v>0</v>
      </c>
      <c r="K104" s="334" t="e">
        <f t="shared" ref="K104" si="101">(I104-I105)/J104*100</f>
        <v>#DIV/0!</v>
      </c>
    </row>
    <row r="105" spans="1:12" ht="27.95" customHeight="1">
      <c r="B105" s="334"/>
      <c r="C105" s="7">
        <v>10.3184</v>
      </c>
      <c r="D105" s="7">
        <v>100</v>
      </c>
      <c r="E105" s="7">
        <v>1</v>
      </c>
      <c r="F105" s="7">
        <v>10</v>
      </c>
      <c r="G105" s="7">
        <v>0</v>
      </c>
      <c r="H105" s="7">
        <v>0</v>
      </c>
      <c r="I105" s="7">
        <f t="shared" si="85"/>
        <v>0</v>
      </c>
      <c r="J105" s="334"/>
      <c r="K105" s="334"/>
    </row>
    <row r="106" spans="1:12" ht="27.95" customHeight="1">
      <c r="B106" s="334" t="s">
        <v>1636</v>
      </c>
      <c r="C106" s="7">
        <v>10.1081</v>
      </c>
      <c r="D106" s="7">
        <v>100</v>
      </c>
      <c r="E106" s="7">
        <v>1</v>
      </c>
      <c r="F106" s="7">
        <v>10</v>
      </c>
      <c r="G106" s="7">
        <v>0</v>
      </c>
      <c r="H106" s="7">
        <v>0</v>
      </c>
      <c r="I106" s="7">
        <f t="shared" ref="I106:I107" si="102">(G106-H106)*D106/C106/F106</f>
        <v>0</v>
      </c>
      <c r="J106" s="334">
        <f t="shared" ref="J106" si="103">(I106+I107)/2</f>
        <v>0</v>
      </c>
      <c r="K106" s="334" t="e">
        <f t="shared" ref="K106" si="104">(I106-I107)/J106*100</f>
        <v>#DIV/0!</v>
      </c>
    </row>
    <row r="107" spans="1:12" ht="27.95" customHeight="1">
      <c r="B107" s="334"/>
      <c r="C107" s="7">
        <v>10.3081</v>
      </c>
      <c r="D107" s="7">
        <v>100</v>
      </c>
      <c r="E107" s="7">
        <v>1</v>
      </c>
      <c r="F107" s="7">
        <v>10</v>
      </c>
      <c r="G107" s="7">
        <v>0</v>
      </c>
      <c r="H107" s="7">
        <v>0</v>
      </c>
      <c r="I107" s="7">
        <f t="shared" si="102"/>
        <v>0</v>
      </c>
      <c r="J107" s="334"/>
      <c r="K107" s="334"/>
    </row>
    <row r="108" spans="1:12" ht="27.95" customHeight="1">
      <c r="A108" s="7">
        <v>1.27</v>
      </c>
      <c r="B108" s="334" t="s">
        <v>1633</v>
      </c>
      <c r="C108" s="7">
        <v>10.641999999999999</v>
      </c>
      <c r="D108" s="7">
        <v>100</v>
      </c>
      <c r="E108" s="7">
        <v>1</v>
      </c>
      <c r="F108" s="7">
        <v>6</v>
      </c>
      <c r="G108" s="7">
        <v>4.2371999999999996</v>
      </c>
      <c r="H108" s="7">
        <v>0</v>
      </c>
      <c r="I108" s="7">
        <f t="shared" ref="I108:I117" si="105">(G108-H108)*D108/C108/F108</f>
        <v>6.6359706822025899</v>
      </c>
      <c r="J108" s="334">
        <f t="shared" ref="J108" si="106">(I108+I109)/2</f>
        <v>6.6416169249901298</v>
      </c>
      <c r="K108" s="334">
        <f t="shared" ref="K108" si="107">(I108-I109)/J108*100</f>
        <v>-0.17002615029767901</v>
      </c>
      <c r="L108" s="7">
        <v>6.6</v>
      </c>
    </row>
    <row r="109" spans="1:12" ht="27.95" customHeight="1">
      <c r="B109" s="334"/>
      <c r="C109" s="7">
        <v>10.651</v>
      </c>
      <c r="D109" s="7">
        <v>100</v>
      </c>
      <c r="E109" s="7">
        <v>1</v>
      </c>
      <c r="F109" s="7">
        <v>7</v>
      </c>
      <c r="G109" s="7">
        <v>4.9560000000000004</v>
      </c>
      <c r="H109" s="7">
        <v>0</v>
      </c>
      <c r="I109" s="7">
        <f t="shared" si="105"/>
        <v>6.6472631677776697</v>
      </c>
      <c r="J109" s="334"/>
      <c r="K109" s="334"/>
    </row>
    <row r="110" spans="1:12" ht="27.95" customHeight="1">
      <c r="B110" s="334" t="s">
        <v>1626</v>
      </c>
      <c r="C110" s="7">
        <v>11.061500000000001</v>
      </c>
      <c r="D110" s="7">
        <v>100</v>
      </c>
      <c r="E110" s="7">
        <v>1</v>
      </c>
      <c r="F110" s="7">
        <v>10</v>
      </c>
      <c r="G110" s="7">
        <v>3.2597</v>
      </c>
      <c r="H110" s="7">
        <v>0</v>
      </c>
      <c r="I110" s="7">
        <f t="shared" si="105"/>
        <v>2.9468878542693102</v>
      </c>
      <c r="J110" s="334">
        <f t="shared" ref="J110" si="108">(I110+I111)/2</f>
        <v>2.9517435222763599</v>
      </c>
      <c r="K110" s="334">
        <f t="shared" ref="K110" si="109">(I110-I111)/J110*100</f>
        <v>-0.32900338192663803</v>
      </c>
    </row>
    <row r="111" spans="1:12" ht="27.95" customHeight="1">
      <c r="B111" s="334"/>
      <c r="C111" s="7">
        <v>12.35</v>
      </c>
      <c r="D111" s="7">
        <v>100</v>
      </c>
      <c r="E111" s="7">
        <v>1</v>
      </c>
      <c r="F111" s="7">
        <v>10</v>
      </c>
      <c r="G111" s="7">
        <v>3.6514000000000002</v>
      </c>
      <c r="H111" s="7">
        <v>0</v>
      </c>
      <c r="I111" s="7">
        <f t="shared" si="105"/>
        <v>2.9565991902833999</v>
      </c>
      <c r="J111" s="334"/>
      <c r="K111" s="334"/>
    </row>
    <row r="112" spans="1:12" ht="27.95" customHeight="1">
      <c r="B112" s="334" t="s">
        <v>1630</v>
      </c>
      <c r="C112" s="7">
        <v>10.371600000000001</v>
      </c>
      <c r="D112" s="7">
        <v>100</v>
      </c>
      <c r="E112" s="7">
        <v>1</v>
      </c>
      <c r="F112" s="7">
        <v>10</v>
      </c>
      <c r="G112" s="7">
        <v>2.6225999999999998</v>
      </c>
      <c r="H112" s="7">
        <v>0</v>
      </c>
      <c r="I112" s="7">
        <f t="shared" si="105"/>
        <v>2.5286358903158601</v>
      </c>
      <c r="J112" s="334">
        <f t="shared" ref="J112" si="110">(I112+I113)/2</f>
        <v>2.47852329662298</v>
      </c>
      <c r="K112" s="334">
        <f t="shared" ref="K112" si="111">(I112-I113)/J112*100</f>
        <v>4.0437460290293998</v>
      </c>
    </row>
    <row r="113" spans="1:11" ht="27.95" customHeight="1">
      <c r="B113" s="334"/>
      <c r="C113" s="7">
        <v>10.221500000000001</v>
      </c>
      <c r="D113" s="7">
        <v>100</v>
      </c>
      <c r="E113" s="7">
        <v>1</v>
      </c>
      <c r="F113" s="7">
        <v>10</v>
      </c>
      <c r="G113" s="7">
        <v>2.4822000000000002</v>
      </c>
      <c r="H113" s="7">
        <v>0</v>
      </c>
      <c r="I113" s="7">
        <f t="shared" si="105"/>
        <v>2.4284107029300999</v>
      </c>
      <c r="J113" s="334"/>
      <c r="K113" s="334"/>
    </row>
    <row r="114" spans="1:11" ht="27.95" customHeight="1">
      <c r="B114" s="334" t="s">
        <v>1637</v>
      </c>
      <c r="C114" s="7">
        <v>10.031599999999999</v>
      </c>
      <c r="D114" s="7">
        <v>100</v>
      </c>
      <c r="E114" s="7">
        <v>1</v>
      </c>
      <c r="F114" s="7">
        <v>10</v>
      </c>
      <c r="G114" s="7">
        <v>1.4071</v>
      </c>
      <c r="H114" s="7">
        <v>0</v>
      </c>
      <c r="I114" s="7">
        <f t="shared" si="105"/>
        <v>1.40266757047729</v>
      </c>
      <c r="J114" s="334">
        <f t="shared" ref="J114" si="112">(I114+I115)/2</f>
        <v>1.3665003459195599</v>
      </c>
      <c r="K114" s="334">
        <f t="shared" ref="K114" si="113">(I114-I115)/J114*100</f>
        <v>5.2934087672531103</v>
      </c>
    </row>
    <row r="115" spans="1:11" ht="27.95" customHeight="1">
      <c r="B115" s="334"/>
      <c r="C115" s="7">
        <v>10.221500000000001</v>
      </c>
      <c r="D115" s="7">
        <v>100</v>
      </c>
      <c r="E115" s="7">
        <v>1</v>
      </c>
      <c r="F115" s="7">
        <v>10</v>
      </c>
      <c r="G115" s="7">
        <v>1.3597999999999999</v>
      </c>
      <c r="H115" s="7">
        <v>0</v>
      </c>
      <c r="I115" s="7">
        <f t="shared" si="105"/>
        <v>1.3303331213618399</v>
      </c>
      <c r="J115" s="334"/>
      <c r="K115" s="334"/>
    </row>
    <row r="116" spans="1:11" ht="27.95" customHeight="1">
      <c r="B116" s="334" t="s">
        <v>1638</v>
      </c>
      <c r="C116" s="7">
        <v>10.068300000000001</v>
      </c>
      <c r="D116" s="7">
        <v>100</v>
      </c>
      <c r="E116" s="7">
        <v>1</v>
      </c>
      <c r="F116" s="7">
        <v>10</v>
      </c>
      <c r="G116" s="7">
        <v>2.9399000000000002</v>
      </c>
      <c r="H116" s="7">
        <v>0</v>
      </c>
      <c r="I116" s="7">
        <f t="shared" si="105"/>
        <v>2.9199566957679099</v>
      </c>
      <c r="J116" s="334">
        <f t="shared" ref="J116" si="114">(I116+I117)/2</f>
        <v>2.7624408533539802</v>
      </c>
      <c r="K116" s="334">
        <f t="shared" ref="K116" si="115">(I116-I117)/J116*100</f>
        <v>11.404106062411</v>
      </c>
    </row>
    <row r="117" spans="1:11" ht="27.95" customHeight="1">
      <c r="B117" s="334"/>
      <c r="C117" s="7">
        <v>10.0548</v>
      </c>
      <c r="D117" s="7">
        <v>100</v>
      </c>
      <c r="E117" s="7">
        <v>1</v>
      </c>
      <c r="F117" s="7">
        <v>10</v>
      </c>
      <c r="G117" s="7">
        <v>2.6192000000000002</v>
      </c>
      <c r="H117" s="7">
        <v>0</v>
      </c>
      <c r="I117" s="7">
        <f t="shared" si="105"/>
        <v>2.6049250109400499</v>
      </c>
      <c r="J117" s="334"/>
      <c r="K117" s="334"/>
    </row>
    <row r="118" spans="1:11" ht="27.95" customHeight="1">
      <c r="A118" s="7">
        <v>1.31</v>
      </c>
      <c r="B118" s="334" t="s">
        <v>37</v>
      </c>
      <c r="C118" s="7">
        <v>10.074999999999999</v>
      </c>
      <c r="D118" s="7">
        <v>100</v>
      </c>
      <c r="E118" s="7">
        <v>1</v>
      </c>
      <c r="F118" s="7">
        <v>10</v>
      </c>
      <c r="G118" s="7">
        <v>170.2167</v>
      </c>
      <c r="H118" s="7">
        <v>0</v>
      </c>
      <c r="I118" s="7">
        <f t="shared" ref="I118:I125" si="116">(G118-H118)*D118/C118/F118</f>
        <v>168.949578163772</v>
      </c>
      <c r="J118" s="334">
        <f t="shared" ref="J118" si="117">(I118+I119)/2</f>
        <v>168.83091203677</v>
      </c>
      <c r="K118" s="334">
        <f t="shared" ref="K118" si="118">(I118-I119)/J118*100</f>
        <v>0.14057393349465999</v>
      </c>
    </row>
    <row r="119" spans="1:11" ht="27.95" customHeight="1">
      <c r="B119" s="334"/>
      <c r="C119" s="7">
        <v>10.085000000000001</v>
      </c>
      <c r="D119" s="7">
        <v>100</v>
      </c>
      <c r="E119" s="7">
        <v>1</v>
      </c>
      <c r="F119" s="7">
        <v>10</v>
      </c>
      <c r="G119" s="7">
        <v>170.1463</v>
      </c>
      <c r="H119" s="7">
        <v>0</v>
      </c>
      <c r="I119" s="7">
        <f t="shared" si="116"/>
        <v>168.71224590976701</v>
      </c>
      <c r="J119" s="334"/>
      <c r="K119" s="334"/>
    </row>
    <row r="120" spans="1:11" ht="27.95" customHeight="1">
      <c r="B120" s="334" t="s">
        <v>1639</v>
      </c>
      <c r="C120" s="7">
        <v>10.0909</v>
      </c>
      <c r="D120" s="7">
        <v>100</v>
      </c>
      <c r="E120" s="7">
        <v>1</v>
      </c>
      <c r="F120" s="7">
        <v>10</v>
      </c>
      <c r="G120" s="7">
        <v>4.6744000000000003</v>
      </c>
      <c r="H120" s="7">
        <v>0</v>
      </c>
      <c r="I120" s="7">
        <f t="shared" si="116"/>
        <v>4.6322924615247398</v>
      </c>
      <c r="J120" s="334">
        <f t="shared" ref="J120" si="119">(I120+I121)/2</f>
        <v>4.6966234327581198</v>
      </c>
      <c r="K120" s="334">
        <f t="shared" ref="K120" si="120">(I120-I121)/J120*100</f>
        <v>-2.7394562137846798</v>
      </c>
    </row>
    <row r="121" spans="1:11" ht="27.95" customHeight="1">
      <c r="B121" s="334"/>
      <c r="C121" s="7">
        <v>10.121499999999999</v>
      </c>
      <c r="D121" s="7">
        <v>100</v>
      </c>
      <c r="E121" s="7">
        <v>1</v>
      </c>
      <c r="F121" s="7">
        <v>10</v>
      </c>
      <c r="G121" s="7">
        <v>4.8188000000000004</v>
      </c>
      <c r="H121" s="7">
        <v>0</v>
      </c>
      <c r="I121" s="7">
        <f t="shared" si="116"/>
        <v>4.7609544039914997</v>
      </c>
      <c r="J121" s="334"/>
      <c r="K121" s="334"/>
    </row>
    <row r="122" spans="1:11" ht="27.95" customHeight="1">
      <c r="B122" s="334" t="s">
        <v>1640</v>
      </c>
      <c r="C122" s="7">
        <v>10.26</v>
      </c>
      <c r="D122" s="7">
        <v>100</v>
      </c>
      <c r="E122" s="7">
        <v>1</v>
      </c>
      <c r="F122" s="7">
        <v>10</v>
      </c>
      <c r="G122" s="7">
        <v>9.83</v>
      </c>
      <c r="H122" s="7">
        <v>0</v>
      </c>
      <c r="I122" s="7">
        <f t="shared" si="116"/>
        <v>9.5808966861598499</v>
      </c>
      <c r="J122" s="334">
        <f t="shared" ref="J122" si="121">(I122+I123)/2</f>
        <v>9.4388858430799303</v>
      </c>
      <c r="K122" s="334">
        <f t="shared" ref="K122" si="122">(I122-I123)/J122*100</f>
        <v>3.0090594470753</v>
      </c>
    </row>
    <row r="123" spans="1:11" ht="27.95" customHeight="1">
      <c r="B123" s="334"/>
      <c r="C123" s="7">
        <v>10.24</v>
      </c>
      <c r="D123" s="7">
        <v>100</v>
      </c>
      <c r="E123" s="7">
        <v>1</v>
      </c>
      <c r="F123" s="7">
        <v>10</v>
      </c>
      <c r="G123" s="7">
        <v>9.52</v>
      </c>
      <c r="H123" s="7">
        <v>0</v>
      </c>
      <c r="I123" s="7">
        <f t="shared" si="116"/>
        <v>9.296875</v>
      </c>
      <c r="J123" s="334"/>
      <c r="K123" s="334"/>
    </row>
    <row r="124" spans="1:11" ht="27.95" customHeight="1">
      <c r="B124" s="334" t="s">
        <v>1641</v>
      </c>
      <c r="C124" s="7">
        <v>10</v>
      </c>
      <c r="D124" s="7">
        <v>100</v>
      </c>
      <c r="E124" s="7">
        <v>1</v>
      </c>
      <c r="F124" s="7">
        <v>10</v>
      </c>
      <c r="G124" s="7">
        <v>13.36</v>
      </c>
      <c r="H124" s="7">
        <v>17.72</v>
      </c>
      <c r="I124" s="7">
        <f t="shared" si="116"/>
        <v>-4.3600000000000003</v>
      </c>
      <c r="J124" s="334">
        <f t="shared" ref="J124" si="123">(I124+I125)/2</f>
        <v>-4.4133000997009004</v>
      </c>
      <c r="K124" s="334">
        <f t="shared" ref="K124" si="124">(I124-I125)/J124*100</f>
        <v>-2.41543056201898</v>
      </c>
    </row>
    <row r="125" spans="1:11" ht="27.95" customHeight="1">
      <c r="B125" s="334"/>
      <c r="C125" s="7">
        <v>10.029999999999999</v>
      </c>
      <c r="D125" s="7">
        <v>100</v>
      </c>
      <c r="E125" s="7">
        <v>1</v>
      </c>
      <c r="F125" s="7">
        <v>10</v>
      </c>
      <c r="G125" s="7">
        <v>13.24</v>
      </c>
      <c r="H125" s="7">
        <v>17.72</v>
      </c>
      <c r="I125" s="7">
        <f t="shared" si="116"/>
        <v>-4.4666001994017899</v>
      </c>
      <c r="J125" s="334"/>
      <c r="K125" s="334"/>
    </row>
    <row r="126" spans="1:11" ht="27.95" customHeight="1">
      <c r="A126" s="7">
        <v>2.4</v>
      </c>
      <c r="B126" s="334" t="s">
        <v>1640</v>
      </c>
      <c r="C126" s="7">
        <v>10.292999999999999</v>
      </c>
      <c r="D126" s="7">
        <v>100</v>
      </c>
      <c r="E126" s="7">
        <v>1</v>
      </c>
      <c r="F126" s="7">
        <v>10</v>
      </c>
      <c r="G126" s="7">
        <v>7.0860000000000003</v>
      </c>
      <c r="H126" s="7">
        <v>0</v>
      </c>
      <c r="I126" s="7">
        <f t="shared" ref="I126:I131" si="125">(G126-H126)*D126/C126/F126</f>
        <v>6.8842902943748197</v>
      </c>
      <c r="J126" s="334">
        <f t="shared" ref="J126" si="126">(I126+I127)/2</f>
        <v>6.8927817779415799</v>
      </c>
      <c r="K126" s="334">
        <f t="shared" ref="K126" si="127">(I126-I127)/J126*100</f>
        <v>-0.24638770935502299</v>
      </c>
    </row>
    <row r="127" spans="1:11" ht="27.95" customHeight="1">
      <c r="B127" s="334"/>
      <c r="C127" s="7">
        <v>10.210000000000001</v>
      </c>
      <c r="D127" s="7">
        <v>100</v>
      </c>
      <c r="E127" s="7">
        <v>1</v>
      </c>
      <c r="F127" s="7">
        <v>10</v>
      </c>
      <c r="G127" s="7">
        <v>7.0461999999999998</v>
      </c>
      <c r="H127" s="7">
        <v>0</v>
      </c>
      <c r="I127" s="7">
        <f t="shared" si="125"/>
        <v>6.9012732615083303</v>
      </c>
      <c r="J127" s="334"/>
      <c r="K127" s="334"/>
    </row>
    <row r="128" spans="1:11" ht="27.95" customHeight="1">
      <c r="B128" s="334" t="s">
        <v>1639</v>
      </c>
      <c r="C128" s="7">
        <v>10.258100000000001</v>
      </c>
      <c r="D128" s="7">
        <v>100</v>
      </c>
      <c r="E128" s="7">
        <v>1</v>
      </c>
      <c r="F128" s="7">
        <v>10</v>
      </c>
      <c r="G128" s="7">
        <v>2.4437000000000002</v>
      </c>
      <c r="H128" s="7">
        <v>0</v>
      </c>
      <c r="I128" s="7">
        <f t="shared" si="125"/>
        <v>2.3822150300737999</v>
      </c>
      <c r="J128" s="334">
        <f t="shared" ref="J128" si="128">(I128+I129)/2</f>
        <v>2.3842827552638099</v>
      </c>
      <c r="K128" s="334">
        <f t="shared" ref="K128" si="129">(I128-I129)/J128*100</f>
        <v>-0.173446306689089</v>
      </c>
    </row>
    <row r="129" spans="1:11" ht="27.95" customHeight="1">
      <c r="B129" s="334"/>
      <c r="C129" s="7">
        <v>10.3652</v>
      </c>
      <c r="D129" s="7">
        <v>100</v>
      </c>
      <c r="E129" s="7">
        <v>1</v>
      </c>
      <c r="F129" s="7">
        <v>10</v>
      </c>
      <c r="G129" s="7">
        <v>2.4735</v>
      </c>
      <c r="H129" s="7">
        <v>0</v>
      </c>
      <c r="I129" s="7">
        <f t="shared" si="125"/>
        <v>2.3863504804538298</v>
      </c>
      <c r="J129" s="334"/>
      <c r="K129" s="334"/>
    </row>
    <row r="130" spans="1:11" ht="27.95" customHeight="1">
      <c r="B130" s="334" t="s">
        <v>37</v>
      </c>
      <c r="C130" s="7">
        <v>10.3093</v>
      </c>
      <c r="D130" s="7">
        <v>100</v>
      </c>
      <c r="E130" s="7">
        <v>1</v>
      </c>
      <c r="F130" s="7">
        <v>10</v>
      </c>
      <c r="G130" s="7">
        <v>184.25989999999999</v>
      </c>
      <c r="H130" s="7">
        <v>0</v>
      </c>
      <c r="I130" s="7">
        <f t="shared" si="125"/>
        <v>178.731727663372</v>
      </c>
      <c r="J130" s="334">
        <f t="shared" ref="J130" si="130">(I130+I131)/2</f>
        <v>170.183335478922</v>
      </c>
      <c r="K130" s="334">
        <f t="shared" ref="K130" si="131">(I130-I131)/J130*100</f>
        <v>10.046097827843701</v>
      </c>
    </row>
    <row r="131" spans="1:11" ht="27.95" customHeight="1">
      <c r="B131" s="334"/>
      <c r="C131" s="7">
        <v>10.087199999999999</v>
      </c>
      <c r="D131" s="7">
        <v>100</v>
      </c>
      <c r="E131" s="7">
        <v>1</v>
      </c>
      <c r="F131" s="7">
        <v>10</v>
      </c>
      <c r="G131" s="7">
        <v>163.0444</v>
      </c>
      <c r="H131" s="7">
        <v>0</v>
      </c>
      <c r="I131" s="7">
        <f t="shared" si="125"/>
        <v>161.63494329447201</v>
      </c>
      <c r="J131" s="334"/>
      <c r="K131" s="334"/>
    </row>
    <row r="132" spans="1:11" ht="27.95" customHeight="1">
      <c r="A132" s="7">
        <v>3.7</v>
      </c>
      <c r="B132" s="334" t="s">
        <v>1642</v>
      </c>
      <c r="C132" s="7">
        <v>10.227399999999999</v>
      </c>
      <c r="D132" s="7">
        <v>100</v>
      </c>
      <c r="E132" s="7">
        <v>1</v>
      </c>
      <c r="F132" s="7">
        <v>10</v>
      </c>
      <c r="G132" s="7">
        <v>2.1399999999999999E-2</v>
      </c>
      <c r="H132" s="7">
        <v>0</v>
      </c>
      <c r="I132" s="7">
        <f t="shared" ref="I132:I133" si="132">(G132-H132)*D132/C132/F132</f>
        <v>2.0924184054598401E-2</v>
      </c>
      <c r="J132" s="334">
        <f t="shared" ref="J132" si="133">(I132+I133)/2</f>
        <v>2.82434162187662E-2</v>
      </c>
      <c r="K132" s="334">
        <f t="shared" ref="K132" si="134">(I132-I133)/J132*100</f>
        <v>-51.829651961893497</v>
      </c>
    </row>
    <row r="133" spans="1:11" ht="27.95" customHeight="1">
      <c r="B133" s="334"/>
      <c r="C133" s="7">
        <v>10.1511</v>
      </c>
      <c r="D133" s="7">
        <v>100</v>
      </c>
      <c r="E133" s="7">
        <v>1</v>
      </c>
      <c r="F133" s="7">
        <v>10</v>
      </c>
      <c r="G133" s="7">
        <v>3.61E-2</v>
      </c>
      <c r="H133" s="7">
        <v>0</v>
      </c>
      <c r="I133" s="7">
        <f t="shared" si="132"/>
        <v>3.5562648382933902E-2</v>
      </c>
      <c r="J133" s="334"/>
      <c r="K133" s="334"/>
    </row>
    <row r="134" spans="1:11" ht="27.95" customHeight="1">
      <c r="B134" s="334" t="s">
        <v>1643</v>
      </c>
      <c r="C134" s="7">
        <v>10.352600000000001</v>
      </c>
      <c r="D134" s="7">
        <v>100</v>
      </c>
      <c r="E134" s="7">
        <v>1</v>
      </c>
      <c r="F134" s="7">
        <v>10</v>
      </c>
      <c r="G134" s="7">
        <v>2.3927999999999998</v>
      </c>
      <c r="H134" s="7">
        <v>0</v>
      </c>
      <c r="I134" s="7">
        <f t="shared" ref="I134:I135" si="135">(G134-H134)*D134/C134/F134</f>
        <v>2.31130344068157</v>
      </c>
      <c r="J134" s="334">
        <f t="shared" ref="J134" si="136">(I134+I135)/2</f>
        <v>2.3296385362708798</v>
      </c>
      <c r="K134" s="334">
        <f t="shared" ref="K134" si="137">(I134-I135)/J134*100</f>
        <v>-1.5740721407076701</v>
      </c>
    </row>
    <row r="135" spans="1:11" ht="27.95" customHeight="1">
      <c r="B135" s="334"/>
      <c r="C135" s="7">
        <v>10.254799999999999</v>
      </c>
      <c r="D135" s="7">
        <v>100</v>
      </c>
      <c r="E135" s="7">
        <v>1</v>
      </c>
      <c r="F135" s="7">
        <v>10</v>
      </c>
      <c r="G135" s="7">
        <v>2.4077999999999999</v>
      </c>
      <c r="H135" s="7">
        <v>0</v>
      </c>
      <c r="I135" s="7">
        <f t="shared" si="135"/>
        <v>2.3479736318601998</v>
      </c>
      <c r="J135" s="334"/>
      <c r="K135" s="334"/>
    </row>
    <row r="136" spans="1:11" ht="27.95" customHeight="1">
      <c r="A136" s="7">
        <v>3.11</v>
      </c>
      <c r="B136" s="334" t="s">
        <v>1644</v>
      </c>
      <c r="C136" s="7">
        <v>10.049799999999999</v>
      </c>
      <c r="D136" s="7">
        <v>100</v>
      </c>
      <c r="E136" s="7">
        <v>1</v>
      </c>
      <c r="F136" s="7">
        <v>1</v>
      </c>
      <c r="G136" s="7">
        <v>9.9548000000000005</v>
      </c>
      <c r="H136" s="7">
        <v>3.7408999999999999</v>
      </c>
      <c r="I136" s="7">
        <f t="shared" ref="I136:I145" si="138">(G136-H136)*D136/C136/F136</f>
        <v>61.831081215546597</v>
      </c>
      <c r="J136" s="334">
        <f t="shared" ref="J136" si="139">(I136+I137)/2</f>
        <v>61.495911073939901</v>
      </c>
      <c r="K136" s="334">
        <f t="shared" ref="K136" si="140">(I136-I137)/J136*100</f>
        <v>1.09005667451192</v>
      </c>
    </row>
    <row r="137" spans="1:11" ht="27.95" customHeight="1">
      <c r="B137" s="334"/>
      <c r="C137" s="7">
        <v>10.052199999999999</v>
      </c>
      <c r="D137" s="7">
        <v>100</v>
      </c>
      <c r="E137" s="7">
        <v>1</v>
      </c>
      <c r="F137" s="7">
        <v>1</v>
      </c>
      <c r="G137" s="7">
        <v>9.8888999999999996</v>
      </c>
      <c r="H137" s="7">
        <v>3.7408999999999999</v>
      </c>
      <c r="I137" s="7">
        <f t="shared" si="138"/>
        <v>61.160740932333198</v>
      </c>
      <c r="J137" s="334"/>
      <c r="K137" s="334"/>
    </row>
    <row r="138" spans="1:11" ht="27.95" customHeight="1">
      <c r="B138" s="334" t="s">
        <v>1645</v>
      </c>
      <c r="C138" s="7">
        <v>10.034700000000001</v>
      </c>
      <c r="D138" s="7">
        <v>100</v>
      </c>
      <c r="E138" s="7">
        <v>1</v>
      </c>
      <c r="F138" s="7">
        <v>0.5</v>
      </c>
      <c r="G138" s="7">
        <v>20.373100000000001</v>
      </c>
      <c r="H138" s="7">
        <v>15.1205</v>
      </c>
      <c r="I138" s="7">
        <f t="shared" si="138"/>
        <v>104.68873010653</v>
      </c>
      <c r="J138" s="334">
        <f t="shared" ref="J138" si="141">(I138+I139)/2</f>
        <v>105.294339626748</v>
      </c>
      <c r="K138" s="334">
        <f t="shared" ref="K138" si="142">(I138-I139)/J138*100</f>
        <v>-1.1503173339882999</v>
      </c>
    </row>
    <row r="139" spans="1:11" ht="27.95" customHeight="1">
      <c r="B139" s="334"/>
      <c r="C139" s="7">
        <v>10.0289</v>
      </c>
      <c r="D139" s="7">
        <v>100</v>
      </c>
      <c r="E139" s="7">
        <v>1</v>
      </c>
      <c r="F139" s="7">
        <v>0.5</v>
      </c>
      <c r="G139" s="7">
        <v>20.430800000000001</v>
      </c>
      <c r="H139" s="7">
        <v>15.1205</v>
      </c>
      <c r="I139" s="7">
        <f t="shared" si="138"/>
        <v>105.899949146965</v>
      </c>
      <c r="J139" s="334"/>
      <c r="K139" s="334"/>
    </row>
    <row r="140" spans="1:11" ht="27.95" customHeight="1">
      <c r="B140" s="334" t="s">
        <v>1646</v>
      </c>
      <c r="C140" s="7">
        <v>10.138500000000001</v>
      </c>
      <c r="D140" s="7">
        <v>100</v>
      </c>
      <c r="E140" s="7">
        <v>1</v>
      </c>
      <c r="F140" s="7">
        <v>5</v>
      </c>
      <c r="G140" s="7">
        <v>11.8573</v>
      </c>
      <c r="H140" s="7">
        <v>16.160499999999999</v>
      </c>
      <c r="I140" s="7">
        <v>0</v>
      </c>
      <c r="J140" s="334">
        <f t="shared" ref="J140" si="143">(I140+I141)/2</f>
        <v>0</v>
      </c>
      <c r="K140" s="334" t="e">
        <f t="shared" ref="K140" si="144">(I140-I141)/J140*100</f>
        <v>#DIV/0!</v>
      </c>
    </row>
    <row r="141" spans="1:11" ht="27.95" customHeight="1">
      <c r="B141" s="334"/>
      <c r="C141" s="7">
        <v>10.2247</v>
      </c>
      <c r="D141" s="7">
        <v>100</v>
      </c>
      <c r="E141" s="7">
        <v>1</v>
      </c>
      <c r="F141" s="7">
        <v>5</v>
      </c>
      <c r="G141" s="7">
        <v>11.8771</v>
      </c>
      <c r="H141" s="7">
        <v>16.160499999999999</v>
      </c>
      <c r="I141" s="7">
        <v>0</v>
      </c>
      <c r="J141" s="334"/>
      <c r="K141" s="334"/>
    </row>
    <row r="142" spans="1:11" ht="27.95" customHeight="1">
      <c r="B142" s="334" t="s">
        <v>1647</v>
      </c>
      <c r="C142" s="7">
        <v>10.3642</v>
      </c>
      <c r="D142" s="7">
        <v>100</v>
      </c>
      <c r="E142" s="7">
        <v>1</v>
      </c>
      <c r="F142" s="7">
        <v>5</v>
      </c>
      <c r="G142" s="7">
        <v>30.663799999999998</v>
      </c>
      <c r="H142" s="7">
        <v>24.911100000000001</v>
      </c>
      <c r="I142" s="7">
        <f t="shared" si="138"/>
        <v>11.101098010459101</v>
      </c>
      <c r="J142" s="334">
        <f t="shared" ref="J142" si="145">(I142+I143)/2</f>
        <v>11.1320207212013</v>
      </c>
      <c r="K142" s="334">
        <f t="shared" ref="K142" si="146">(I142-I143)/J142*100</f>
        <v>-0.55556329828431505</v>
      </c>
    </row>
    <row r="143" spans="1:11" ht="27.95" customHeight="1">
      <c r="B143" s="334"/>
      <c r="C143" s="7">
        <v>10.353899999999999</v>
      </c>
      <c r="D143" s="7">
        <v>100</v>
      </c>
      <c r="E143" s="7">
        <v>1</v>
      </c>
      <c r="F143" s="7">
        <v>5</v>
      </c>
      <c r="G143" s="7">
        <v>30.690100000000001</v>
      </c>
      <c r="H143" s="7">
        <v>24.911100000000001</v>
      </c>
      <c r="I143" s="7">
        <f t="shared" si="138"/>
        <v>11.1629434319435</v>
      </c>
      <c r="J143" s="334"/>
      <c r="K143" s="334"/>
    </row>
    <row r="144" spans="1:11" ht="27.95" customHeight="1">
      <c r="A144" s="7">
        <v>3.15</v>
      </c>
      <c r="B144" s="334" t="s">
        <v>1648</v>
      </c>
      <c r="C144" s="7">
        <v>10.305400000000001</v>
      </c>
      <c r="D144" s="7">
        <v>100</v>
      </c>
      <c r="E144" s="7">
        <v>1</v>
      </c>
      <c r="F144" s="7">
        <v>10</v>
      </c>
      <c r="G144" s="7">
        <v>9.5465</v>
      </c>
      <c r="H144" s="7">
        <v>14.2601</v>
      </c>
      <c r="I144" s="7">
        <f t="shared" si="138"/>
        <v>-4.5739127059599802</v>
      </c>
      <c r="J144" s="334">
        <f t="shared" ref="J144" si="147">(I144+I145)/2</f>
        <v>-4.55367042855499</v>
      </c>
      <c r="K144" s="334">
        <f t="shared" ref="K144" si="148">(I144-I145)/J144*100</f>
        <v>0.88905324715906298</v>
      </c>
    </row>
    <row r="145" spans="1:11" ht="27.95" customHeight="1">
      <c r="B145" s="334"/>
      <c r="C145" s="7">
        <v>10.2653</v>
      </c>
      <c r="D145" s="7">
        <v>100</v>
      </c>
      <c r="E145" s="7">
        <v>1</v>
      </c>
      <c r="F145" s="7">
        <v>10</v>
      </c>
      <c r="G145" s="7">
        <v>9.6064000000000007</v>
      </c>
      <c r="H145" s="7">
        <v>14.2601</v>
      </c>
      <c r="I145" s="7">
        <f t="shared" si="138"/>
        <v>-4.5334281511499901</v>
      </c>
      <c r="J145" s="334"/>
      <c r="K145" s="334"/>
    </row>
    <row r="146" spans="1:11" ht="27.95" customHeight="1">
      <c r="A146" s="7">
        <v>6.2</v>
      </c>
      <c r="B146" s="334" t="s">
        <v>1649</v>
      </c>
      <c r="C146" s="7">
        <v>10.0532</v>
      </c>
      <c r="D146" s="7">
        <v>100</v>
      </c>
      <c r="E146" s="7">
        <v>1</v>
      </c>
      <c r="F146" s="7">
        <v>10</v>
      </c>
      <c r="G146" s="7">
        <v>1.0757000000000001</v>
      </c>
      <c r="H146" s="7">
        <v>0</v>
      </c>
      <c r="I146" s="7">
        <f t="shared" ref="I146:I147" si="149">(G146-H146)*D146/C146/F146</f>
        <v>1.07000755978196</v>
      </c>
      <c r="J146" s="334">
        <f t="shared" ref="J146" si="150">(I146+I147)/2</f>
        <v>1.0419296440196499</v>
      </c>
      <c r="K146" s="334">
        <f t="shared" ref="K146" si="151">(I146-I147)/J146*100</f>
        <v>5.3895991775401404</v>
      </c>
    </row>
    <row r="147" spans="1:11" ht="27.95" customHeight="1">
      <c r="B147" s="334"/>
      <c r="C147" s="7">
        <v>10.1287</v>
      </c>
      <c r="D147" s="7">
        <v>100</v>
      </c>
      <c r="E147" s="7">
        <v>1</v>
      </c>
      <c r="F147" s="7">
        <v>10</v>
      </c>
      <c r="G147" s="7">
        <v>1.0268999999999999</v>
      </c>
      <c r="H147" s="7">
        <v>0</v>
      </c>
      <c r="I147" s="7">
        <f t="shared" si="149"/>
        <v>1.0138517282573301</v>
      </c>
      <c r="J147" s="334"/>
      <c r="K147" s="334"/>
    </row>
    <row r="148" spans="1:11" ht="27.95" customHeight="1">
      <c r="A148" s="7">
        <v>7.2</v>
      </c>
      <c r="B148" s="334" t="s">
        <v>1650</v>
      </c>
      <c r="C148" s="7">
        <v>10.3362</v>
      </c>
    </row>
    <row r="149" spans="1:11" ht="27.95" customHeight="1">
      <c r="B149" s="334"/>
    </row>
    <row r="150" spans="1:11" ht="27.95" customHeight="1">
      <c r="B150" s="334" t="s">
        <v>1651</v>
      </c>
      <c r="C150" s="7">
        <v>10.026199999999999</v>
      </c>
    </row>
    <row r="151" spans="1:11" ht="27.95" customHeight="1">
      <c r="B151" s="334"/>
    </row>
    <row r="152" spans="1:11" ht="27.95" customHeight="1">
      <c r="B152" s="334" t="s">
        <v>1652</v>
      </c>
      <c r="C152" s="7">
        <v>10.2197</v>
      </c>
    </row>
    <row r="153" spans="1:11" ht="27.95" customHeight="1">
      <c r="B153" s="334"/>
    </row>
    <row r="154" spans="1:11" ht="27.95" customHeight="1">
      <c r="B154" s="334" t="s">
        <v>1653</v>
      </c>
      <c r="C154" s="7">
        <v>10.166600000000001</v>
      </c>
    </row>
    <row r="155" spans="1:11" ht="27.95" customHeight="1">
      <c r="B155" s="334"/>
    </row>
    <row r="156" spans="1:11" ht="27.95" customHeight="1">
      <c r="B156" s="334" t="s">
        <v>1654</v>
      </c>
      <c r="C156" s="7">
        <v>10.051399999999999</v>
      </c>
    </row>
    <row r="157" spans="1:11" ht="27.95" customHeight="1">
      <c r="B157" s="334"/>
    </row>
    <row r="158" spans="1:11" ht="27.95" customHeight="1">
      <c r="B158" s="334" t="s">
        <v>1655</v>
      </c>
      <c r="C158" s="7">
        <v>10.0528</v>
      </c>
    </row>
    <row r="159" spans="1:11" ht="27.95" customHeight="1">
      <c r="B159" s="334"/>
    </row>
    <row r="160" spans="1:11" ht="27.95" customHeight="1">
      <c r="B160" s="334" t="s">
        <v>1656</v>
      </c>
      <c r="C160" s="7">
        <v>10.786300000000001</v>
      </c>
    </row>
    <row r="161" spans="1:11" ht="27.95" customHeight="1">
      <c r="B161" s="334"/>
    </row>
    <row r="162" spans="1:11" ht="27.95" customHeight="1">
      <c r="B162" s="334" t="s">
        <v>1657</v>
      </c>
      <c r="C162" s="7">
        <v>10.795</v>
      </c>
      <c r="D162" s="7">
        <v>100</v>
      </c>
      <c r="E162" s="7">
        <v>1</v>
      </c>
      <c r="F162" s="7">
        <v>10</v>
      </c>
      <c r="G162" s="7">
        <v>2.4449999999999998</v>
      </c>
      <c r="H162" s="7">
        <v>0</v>
      </c>
      <c r="I162" s="7">
        <f t="shared" ref="I162:I163" si="152">(G162-H162)*D162/C162/F162</f>
        <v>2.2649374710514101</v>
      </c>
      <c r="J162" s="334">
        <f t="shared" ref="J162" si="153">(I162+I163)/2</f>
        <v>2.2447213430516002</v>
      </c>
      <c r="K162" s="334">
        <f t="shared" ref="K162" si="154">(I162-I163)/J162*100</f>
        <v>1.8012149314116701</v>
      </c>
    </row>
    <row r="163" spans="1:11" ht="27.95" customHeight="1">
      <c r="B163" s="334"/>
      <c r="C163" s="7">
        <v>10.853199999999999</v>
      </c>
      <c r="D163" s="7">
        <v>100</v>
      </c>
      <c r="E163" s="7">
        <v>1</v>
      </c>
      <c r="F163" s="7">
        <v>10</v>
      </c>
      <c r="G163" s="7">
        <v>2.4142999999999999</v>
      </c>
      <c r="H163" s="7">
        <v>0</v>
      </c>
      <c r="I163" s="7">
        <f t="shared" si="152"/>
        <v>2.2245052150517801</v>
      </c>
      <c r="J163" s="334"/>
      <c r="K163" s="334"/>
    </row>
    <row r="164" spans="1:11" ht="27.95" customHeight="1">
      <c r="B164" s="334" t="s">
        <v>1658</v>
      </c>
      <c r="C164" s="7">
        <v>10.069000000000001</v>
      </c>
    </row>
    <row r="165" spans="1:11" ht="27.95" customHeight="1">
      <c r="B165" s="334"/>
    </row>
    <row r="166" spans="1:11" ht="27.95" customHeight="1">
      <c r="B166" s="334" t="s">
        <v>1659</v>
      </c>
      <c r="C166" s="7">
        <v>10.207599999999999</v>
      </c>
    </row>
    <row r="167" spans="1:11" ht="27.95" customHeight="1">
      <c r="B167" s="334"/>
    </row>
    <row r="168" spans="1:11" ht="27.95" customHeight="1">
      <c r="B168" s="334" t="s">
        <v>1660</v>
      </c>
      <c r="C168" s="7">
        <v>10.8565</v>
      </c>
    </row>
    <row r="169" spans="1:11" ht="27.95" customHeight="1">
      <c r="B169" s="334"/>
    </row>
    <row r="170" spans="1:11" ht="27.95" customHeight="1">
      <c r="B170" s="334" t="s">
        <v>1661</v>
      </c>
      <c r="C170" s="7">
        <v>10.0291</v>
      </c>
    </row>
    <row r="171" spans="1:11" ht="27.95" customHeight="1">
      <c r="B171" s="334"/>
    </row>
    <row r="172" spans="1:11" ht="27.95" customHeight="1">
      <c r="A172" s="7">
        <v>7.16</v>
      </c>
      <c r="B172" s="334" t="s">
        <v>1662</v>
      </c>
      <c r="C172" s="7">
        <v>10.263</v>
      </c>
      <c r="D172" s="7">
        <v>100</v>
      </c>
      <c r="E172" s="7">
        <v>1</v>
      </c>
      <c r="F172" s="7">
        <v>10</v>
      </c>
      <c r="G172" s="7">
        <v>58.689100000000003</v>
      </c>
      <c r="H172" s="7">
        <v>35.377499999999998</v>
      </c>
      <c r="I172" s="7">
        <f>(G172-H172)*D172/C172/F172</f>
        <v>22.714216116145401</v>
      </c>
      <c r="J172" s="334">
        <f t="shared" ref="J172" si="155">(I172+I173)/2</f>
        <v>22.729065214839999</v>
      </c>
      <c r="K172" s="334">
        <f t="shared" ref="K172" si="156">(I172-I173)/J172*100</f>
        <v>-0.130661763290678</v>
      </c>
    </row>
    <row r="173" spans="1:11" ht="27.95" customHeight="1">
      <c r="B173" s="334"/>
      <c r="C173" s="7">
        <v>10.27</v>
      </c>
      <c r="D173" s="7">
        <v>100</v>
      </c>
      <c r="E173" s="7">
        <v>1</v>
      </c>
      <c r="F173" s="7">
        <v>10</v>
      </c>
      <c r="G173" s="7">
        <v>58.735500000000002</v>
      </c>
      <c r="H173" s="7">
        <v>35.377499999999998</v>
      </c>
      <c r="I173" s="7">
        <f t="shared" ref="I173:I179" si="157">(G173-H173)*D173/C173/F173</f>
        <v>22.743914313534599</v>
      </c>
      <c r="J173" s="334"/>
      <c r="K173" s="334"/>
    </row>
    <row r="174" spans="1:11" ht="27.95" customHeight="1">
      <c r="B174" s="334" t="s">
        <v>1663</v>
      </c>
      <c r="C174" s="7">
        <v>10.122</v>
      </c>
      <c r="D174" s="7">
        <v>100</v>
      </c>
      <c r="E174" s="7">
        <v>1</v>
      </c>
      <c r="F174" s="7">
        <v>10</v>
      </c>
      <c r="G174" s="7">
        <v>66.168599999999998</v>
      </c>
      <c r="H174" s="7">
        <v>55.874400000000001</v>
      </c>
      <c r="I174" s="7">
        <f t="shared" si="157"/>
        <v>10.1701244813278</v>
      </c>
      <c r="J174" s="334">
        <f t="shared" ref="J174" si="158">(I174+I175)/2</f>
        <v>10.1160929749262</v>
      </c>
      <c r="K174" s="334">
        <f t="shared" ref="K174" si="159">(I174-I175)/J174*100</f>
        <v>1.06822874276705</v>
      </c>
    </row>
    <row r="175" spans="1:11" ht="27.95" customHeight="1">
      <c r="B175" s="334"/>
      <c r="C175" s="7">
        <v>10.119</v>
      </c>
      <c r="D175" s="7">
        <v>100</v>
      </c>
      <c r="E175" s="7">
        <v>1</v>
      </c>
      <c r="F175" s="7">
        <v>10</v>
      </c>
      <c r="G175" s="7">
        <v>66.056200000000004</v>
      </c>
      <c r="H175" s="7">
        <v>55.874400000000001</v>
      </c>
      <c r="I175" s="7">
        <f t="shared" si="157"/>
        <v>10.0620614685246</v>
      </c>
      <c r="J175" s="334"/>
      <c r="K175" s="334"/>
    </row>
    <row r="176" spans="1:11" ht="27.95" customHeight="1">
      <c r="B176" s="334" t="s">
        <v>1664</v>
      </c>
      <c r="C176" s="7">
        <v>10.058</v>
      </c>
      <c r="D176" s="7">
        <v>100</v>
      </c>
      <c r="E176" s="7">
        <v>1</v>
      </c>
      <c r="F176" s="7">
        <v>10</v>
      </c>
      <c r="G176" s="7">
        <v>81.5852</v>
      </c>
      <c r="H176" s="7">
        <v>37.823799999999999</v>
      </c>
      <c r="I176" s="7">
        <f t="shared" si="157"/>
        <v>43.509047524358699</v>
      </c>
      <c r="J176" s="334">
        <f t="shared" ref="J176" si="160">(I176+I177)/2</f>
        <v>43.513377721590402</v>
      </c>
      <c r="K176" s="334">
        <f t="shared" ref="K176" si="161">(I176-I177)/J176*100</f>
        <v>-1.9902831995275601E-2</v>
      </c>
    </row>
    <row r="177" spans="1:11" ht="27.95" customHeight="1">
      <c r="B177" s="334"/>
      <c r="C177" s="7">
        <v>10.052</v>
      </c>
      <c r="D177" s="7">
        <v>100</v>
      </c>
      <c r="E177" s="7">
        <v>1</v>
      </c>
      <c r="F177" s="7">
        <v>10</v>
      </c>
      <c r="G177" s="7">
        <v>81.567800000000005</v>
      </c>
      <c r="H177" s="7">
        <v>37.823799999999999</v>
      </c>
      <c r="I177" s="7">
        <f t="shared" si="157"/>
        <v>43.517707918822097</v>
      </c>
      <c r="J177" s="334"/>
      <c r="K177" s="334"/>
    </row>
    <row r="178" spans="1:11" ht="27.95" customHeight="1">
      <c r="B178" s="334" t="s">
        <v>1665</v>
      </c>
      <c r="C178" s="7">
        <v>10.459</v>
      </c>
      <c r="D178" s="7">
        <v>100</v>
      </c>
      <c r="E178" s="7">
        <v>1</v>
      </c>
      <c r="F178" s="7">
        <v>10</v>
      </c>
      <c r="G178" s="7">
        <v>143.90600000000001</v>
      </c>
      <c r="H178" s="7">
        <v>21.178999999999998</v>
      </c>
      <c r="I178" s="7">
        <f t="shared" si="157"/>
        <v>117.3410459891</v>
      </c>
      <c r="J178" s="334">
        <f t="shared" ref="J178" si="162">(I178+I179)/2</f>
        <v>117.308543080633</v>
      </c>
      <c r="K178" s="334">
        <f t="shared" ref="K178" si="163">(I178-I179)/J178*100</f>
        <v>5.5414392871035598E-2</v>
      </c>
    </row>
    <row r="179" spans="1:11" ht="27.95" customHeight="1">
      <c r="B179" s="334"/>
      <c r="C179" s="7">
        <v>10.455</v>
      </c>
      <c r="D179" s="7">
        <v>100</v>
      </c>
      <c r="E179" s="7">
        <v>1</v>
      </c>
      <c r="F179" s="7">
        <v>10</v>
      </c>
      <c r="G179" s="7">
        <v>143.7911</v>
      </c>
      <c r="H179" s="7">
        <v>21.178999999999998</v>
      </c>
      <c r="I179" s="7">
        <f t="shared" si="157"/>
        <v>117.27604017216601</v>
      </c>
      <c r="J179" s="334"/>
      <c r="K179" s="334"/>
    </row>
    <row r="180" spans="1:11" ht="27.95" customHeight="1">
      <c r="A180" s="7">
        <v>7.21</v>
      </c>
      <c r="B180" s="334" t="s">
        <v>1666</v>
      </c>
      <c r="C180" s="7">
        <v>10.1807</v>
      </c>
      <c r="D180" s="7">
        <v>100</v>
      </c>
      <c r="E180" s="7">
        <v>1</v>
      </c>
      <c r="F180" s="7">
        <v>10</v>
      </c>
      <c r="I180" s="7">
        <f t="shared" ref="I180:I192" si="164">(G180-H180)*D180/C180/F180</f>
        <v>0</v>
      </c>
      <c r="J180" s="334" t="e">
        <f t="shared" ref="J180" si="165">(I180+I181)/2</f>
        <v>#DIV/0!</v>
      </c>
      <c r="K180" s="334" t="e">
        <f t="shared" ref="K180" si="166">(I180-I181)/J180*100</f>
        <v>#DIV/0!</v>
      </c>
    </row>
    <row r="181" spans="1:11" ht="27.95" customHeight="1">
      <c r="B181" s="334"/>
      <c r="D181" s="7">
        <v>100</v>
      </c>
      <c r="E181" s="7">
        <v>1</v>
      </c>
      <c r="F181" s="7">
        <v>10</v>
      </c>
      <c r="I181" s="7" t="e">
        <f t="shared" si="164"/>
        <v>#DIV/0!</v>
      </c>
      <c r="J181" s="334"/>
      <c r="K181" s="334"/>
    </row>
    <row r="182" spans="1:11" ht="27.95" customHeight="1">
      <c r="A182" s="7">
        <v>7.29</v>
      </c>
      <c r="B182" s="334" t="s">
        <v>1667</v>
      </c>
      <c r="C182" s="7">
        <v>10.757</v>
      </c>
      <c r="D182" s="7">
        <v>100</v>
      </c>
      <c r="E182" s="7">
        <v>1</v>
      </c>
      <c r="F182" s="7">
        <v>10</v>
      </c>
      <c r="G182" s="7">
        <v>184.02719999999999</v>
      </c>
      <c r="H182" s="7">
        <v>158.869</v>
      </c>
      <c r="I182" s="7">
        <f t="shared" si="164"/>
        <v>23.387747513247199</v>
      </c>
      <c r="J182" s="334">
        <f t="shared" ref="J182" si="167">(I182+I183)/2</f>
        <v>23.324732225301101</v>
      </c>
      <c r="K182" s="334">
        <f t="shared" ref="K182" si="168">(I182-I183)/J182*100</f>
        <v>0.54033021547612303</v>
      </c>
    </row>
    <row r="183" spans="1:11" ht="27.95" customHeight="1">
      <c r="B183" s="334"/>
      <c r="C183" s="7">
        <v>10.775</v>
      </c>
      <c r="D183" s="7">
        <v>100</v>
      </c>
      <c r="E183" s="7">
        <v>1</v>
      </c>
      <c r="F183" s="7">
        <v>10</v>
      </c>
      <c r="G183" s="7">
        <v>183.93350000000001</v>
      </c>
      <c r="H183" s="7">
        <v>158.869</v>
      </c>
      <c r="I183" s="7">
        <f t="shared" si="164"/>
        <v>23.261716937355001</v>
      </c>
      <c r="J183" s="334"/>
      <c r="K183" s="334"/>
    </row>
    <row r="184" spans="1:11" ht="27.95" customHeight="1">
      <c r="B184" s="334" t="s">
        <v>1668</v>
      </c>
      <c r="C184" s="7">
        <v>10.545</v>
      </c>
      <c r="D184" s="7">
        <v>100</v>
      </c>
      <c r="E184" s="7">
        <v>1</v>
      </c>
      <c r="F184" s="7">
        <v>10</v>
      </c>
      <c r="G184" s="7">
        <v>110.0261</v>
      </c>
      <c r="H184" s="7">
        <v>100.1056</v>
      </c>
      <c r="I184" s="7">
        <f t="shared" si="164"/>
        <v>9.4077761972498806</v>
      </c>
      <c r="J184" s="334">
        <f t="shared" ref="J184" si="169">(I184+I185)/2</f>
        <v>9.4276072637103301</v>
      </c>
      <c r="K184" s="334">
        <f t="shared" ref="K184" si="170">(I184-I185)/J184*100</f>
        <v>-0.42070200647380002</v>
      </c>
    </row>
    <row r="185" spans="1:11" ht="27.95" customHeight="1">
      <c r="B185" s="334"/>
      <c r="C185" s="7">
        <v>10.54</v>
      </c>
      <c r="D185" s="7">
        <v>100</v>
      </c>
      <c r="E185" s="7">
        <v>1</v>
      </c>
      <c r="F185" s="7">
        <v>10</v>
      </c>
      <c r="G185" s="7">
        <v>110.06319999999999</v>
      </c>
      <c r="H185" s="7">
        <v>100.1056</v>
      </c>
      <c r="I185" s="7">
        <f t="shared" si="164"/>
        <v>9.4474383301707796</v>
      </c>
      <c r="J185" s="334"/>
      <c r="K185" s="334"/>
    </row>
    <row r="186" spans="1:11" ht="27.95" customHeight="1">
      <c r="B186" s="334" t="s">
        <v>1669</v>
      </c>
      <c r="C186" s="7">
        <v>10.864000000000001</v>
      </c>
      <c r="D186" s="7">
        <v>100</v>
      </c>
      <c r="E186" s="7">
        <v>1</v>
      </c>
      <c r="F186" s="7">
        <v>10</v>
      </c>
      <c r="G186" s="7">
        <v>7.4717000000000002</v>
      </c>
      <c r="H186" s="7">
        <v>12.7668</v>
      </c>
      <c r="I186" s="7">
        <v>0</v>
      </c>
      <c r="J186" s="334" t="s">
        <v>510</v>
      </c>
      <c r="K186" s="334" t="s">
        <v>511</v>
      </c>
    </row>
    <row r="187" spans="1:11" ht="27.95" customHeight="1">
      <c r="B187" s="334"/>
      <c r="C187" s="7">
        <v>10.569000000000001</v>
      </c>
      <c r="D187" s="7">
        <v>100</v>
      </c>
      <c r="E187" s="7">
        <v>1</v>
      </c>
      <c r="F187" s="7">
        <v>10</v>
      </c>
      <c r="G187" s="7">
        <v>7.3394000000000004</v>
      </c>
      <c r="H187" s="7">
        <v>12.7668</v>
      </c>
      <c r="I187" s="7">
        <v>0</v>
      </c>
      <c r="J187" s="334"/>
      <c r="K187" s="334"/>
    </row>
    <row r="188" spans="1:11" ht="27.95" customHeight="1">
      <c r="B188" s="334" t="s">
        <v>1670</v>
      </c>
      <c r="C188" s="7">
        <v>10.321999999999999</v>
      </c>
      <c r="D188" s="7">
        <v>100</v>
      </c>
      <c r="E188" s="7">
        <v>1</v>
      </c>
      <c r="F188" s="7">
        <v>10</v>
      </c>
      <c r="G188" s="7">
        <v>1.1697</v>
      </c>
      <c r="H188" s="7">
        <v>0</v>
      </c>
      <c r="I188" s="7">
        <f t="shared" si="164"/>
        <v>1.1332106180972701</v>
      </c>
      <c r="J188" s="334" t="s">
        <v>510</v>
      </c>
      <c r="K188" s="334" t="s">
        <v>511</v>
      </c>
    </row>
    <row r="189" spans="1:11" ht="27.95" customHeight="1">
      <c r="B189" s="334"/>
      <c r="C189" s="7">
        <v>10.128</v>
      </c>
      <c r="D189" s="7">
        <v>100</v>
      </c>
      <c r="E189" s="7">
        <v>1</v>
      </c>
      <c r="F189" s="7">
        <v>10</v>
      </c>
      <c r="G189" s="7">
        <v>1.0682</v>
      </c>
      <c r="H189" s="7">
        <v>0</v>
      </c>
      <c r="I189" s="7">
        <f t="shared" si="164"/>
        <v>1.0546998420221201</v>
      </c>
      <c r="J189" s="334"/>
      <c r="K189" s="334"/>
    </row>
    <row r="190" spans="1:11" ht="27.95" customHeight="1">
      <c r="B190" s="334" t="s">
        <v>1671</v>
      </c>
      <c r="C190" s="7">
        <v>10.855</v>
      </c>
      <c r="D190" s="7">
        <v>100</v>
      </c>
      <c r="E190" s="7">
        <v>1</v>
      </c>
      <c r="F190" s="7">
        <v>10</v>
      </c>
      <c r="G190" s="7">
        <v>2.7589000000000001</v>
      </c>
      <c r="H190" s="7">
        <v>0</v>
      </c>
      <c r="I190" s="7">
        <f t="shared" si="164"/>
        <v>2.5415937356057099</v>
      </c>
      <c r="J190" s="334" t="s">
        <v>510</v>
      </c>
      <c r="K190" s="334" t="s">
        <v>511</v>
      </c>
    </row>
    <row r="191" spans="1:11" ht="27.95" customHeight="1">
      <c r="B191" s="334"/>
      <c r="C191" s="7">
        <v>10.846</v>
      </c>
      <c r="D191" s="7">
        <v>100</v>
      </c>
      <c r="E191" s="7">
        <v>1</v>
      </c>
      <c r="F191" s="7">
        <v>10</v>
      </c>
      <c r="G191" s="7">
        <v>2.7511999999999999</v>
      </c>
      <c r="H191" s="7">
        <v>0</v>
      </c>
      <c r="I191" s="7">
        <f t="shared" si="164"/>
        <v>2.53660335607597</v>
      </c>
      <c r="J191" s="334"/>
      <c r="K191" s="334"/>
    </row>
    <row r="192" spans="1:11" ht="27.95" customHeight="1">
      <c r="A192" s="7">
        <v>8.1</v>
      </c>
      <c r="B192" s="334" t="s">
        <v>1672</v>
      </c>
      <c r="C192" s="7">
        <v>10.373200000000001</v>
      </c>
      <c r="D192" s="7">
        <v>100</v>
      </c>
      <c r="E192" s="7">
        <v>1</v>
      </c>
      <c r="F192" s="7">
        <v>10</v>
      </c>
      <c r="G192" s="7">
        <v>3.4499</v>
      </c>
      <c r="H192" s="7">
        <v>0</v>
      </c>
      <c r="I192" s="7">
        <f t="shared" si="164"/>
        <v>3.3257818223884601</v>
      </c>
      <c r="J192" s="334">
        <f t="shared" ref="J192" si="171">(I192+I193)/2</f>
        <v>3.3611889930369001</v>
      </c>
      <c r="K192" s="334">
        <f t="shared" ref="K192" si="172">(I192-I193)/J192*100</f>
        <v>-2.1068241459664998</v>
      </c>
    </row>
    <row r="193" spans="1:11" ht="27.95" customHeight="1">
      <c r="B193" s="334"/>
      <c r="C193" s="7">
        <v>10.3589</v>
      </c>
      <c r="D193" s="7">
        <v>100</v>
      </c>
      <c r="E193" s="7">
        <v>1</v>
      </c>
      <c r="F193" s="7">
        <v>10</v>
      </c>
      <c r="G193" s="7">
        <v>3.5185</v>
      </c>
      <c r="H193" s="7">
        <v>0</v>
      </c>
      <c r="I193" s="7">
        <f t="shared" ref="I193:I198" si="173">(G193-H193)*D193/C193/F193</f>
        <v>3.3965961636853299</v>
      </c>
      <c r="J193" s="334"/>
      <c r="K193" s="334"/>
    </row>
    <row r="194" spans="1:11" ht="27.95" customHeight="1">
      <c r="B194" s="334" t="s">
        <v>1673</v>
      </c>
      <c r="C194" s="7">
        <v>10.3202</v>
      </c>
      <c r="D194" s="7">
        <v>100</v>
      </c>
      <c r="E194" s="7">
        <v>1</v>
      </c>
      <c r="F194" s="7">
        <v>10</v>
      </c>
      <c r="G194" s="7">
        <v>16.764700000000001</v>
      </c>
      <c r="H194" s="7">
        <v>11.9405</v>
      </c>
      <c r="I194" s="7">
        <f t="shared" si="173"/>
        <v>4.6745218115927996</v>
      </c>
      <c r="J194" s="334">
        <f t="shared" ref="J194" si="174">(I194+I195)/2</f>
        <v>4.6183185916014997</v>
      </c>
      <c r="K194" s="334">
        <f t="shared" ref="K194" si="175">(I194-I195)/J194*100</f>
        <v>2.4339256323072398</v>
      </c>
    </row>
    <row r="195" spans="1:11" ht="27.95" customHeight="1">
      <c r="B195" s="334"/>
      <c r="C195" s="7">
        <v>10.350899999999999</v>
      </c>
      <c r="D195" s="7">
        <v>100</v>
      </c>
      <c r="E195" s="7">
        <v>1</v>
      </c>
      <c r="F195" s="7">
        <v>10</v>
      </c>
      <c r="G195" s="7">
        <v>16.662700000000001</v>
      </c>
      <c r="H195" s="7">
        <v>11.9405</v>
      </c>
      <c r="I195" s="7">
        <f t="shared" si="173"/>
        <v>4.5621153716101999</v>
      </c>
      <c r="J195" s="334"/>
      <c r="K195" s="334"/>
    </row>
    <row r="196" spans="1:11" ht="27.95" customHeight="1">
      <c r="B196" s="334" t="s">
        <v>1674</v>
      </c>
      <c r="C196" s="7">
        <v>10.7157</v>
      </c>
      <c r="D196" s="7">
        <v>100</v>
      </c>
      <c r="E196" s="7">
        <v>1</v>
      </c>
      <c r="F196" s="7">
        <v>10</v>
      </c>
      <c r="G196" s="7">
        <v>5.1879999999999997</v>
      </c>
      <c r="H196" s="7">
        <v>5.8639999999999999</v>
      </c>
      <c r="I196" s="7">
        <f t="shared" si="173"/>
        <v>-0.63085006112526498</v>
      </c>
      <c r="J196" s="334">
        <f t="shared" ref="J196" si="176">(I196+I197)/2</f>
        <v>-0.63621581715283204</v>
      </c>
      <c r="K196" s="334">
        <f t="shared" ref="K196" si="177">(I196-I197)/J196*100</f>
        <v>-1.6867722816383699</v>
      </c>
    </row>
    <row r="197" spans="1:11" ht="27.95" customHeight="1">
      <c r="B197" s="334"/>
      <c r="C197" s="7">
        <v>10.7235</v>
      </c>
      <c r="D197" s="7">
        <v>100</v>
      </c>
      <c r="E197" s="7">
        <v>1</v>
      </c>
      <c r="F197" s="7">
        <v>10</v>
      </c>
      <c r="G197" s="7">
        <v>5.1760000000000002</v>
      </c>
      <c r="H197" s="7">
        <v>5.8639999999999999</v>
      </c>
      <c r="I197" s="7">
        <f t="shared" si="173"/>
        <v>-0.64158157318039799</v>
      </c>
      <c r="J197" s="334"/>
      <c r="K197" s="334"/>
    </row>
    <row r="198" spans="1:11" ht="27.95" customHeight="1">
      <c r="A198" s="7">
        <v>8.4</v>
      </c>
      <c r="B198" s="334" t="s">
        <v>1675</v>
      </c>
      <c r="C198" s="7">
        <v>10.311500000000001</v>
      </c>
      <c r="D198" s="7">
        <v>100</v>
      </c>
      <c r="E198" s="7">
        <v>1</v>
      </c>
      <c r="F198" s="7">
        <v>10</v>
      </c>
      <c r="G198" s="7">
        <v>4.1643999999999997</v>
      </c>
      <c r="H198" s="7">
        <v>2.5546000000000002</v>
      </c>
      <c r="I198" s="7">
        <f t="shared" si="173"/>
        <v>1.5611695679580999</v>
      </c>
      <c r="J198" s="334" t="s">
        <v>510</v>
      </c>
      <c r="K198" s="334" t="s">
        <v>511</v>
      </c>
    </row>
    <row r="199" spans="1:11" ht="27.95" customHeight="1">
      <c r="B199" s="334"/>
      <c r="C199" s="7">
        <v>10.2988</v>
      </c>
      <c r="D199" s="7">
        <v>100</v>
      </c>
      <c r="E199" s="7">
        <v>1</v>
      </c>
      <c r="F199" s="7">
        <v>10</v>
      </c>
      <c r="G199" s="7">
        <v>3.0590999999999999</v>
      </c>
      <c r="H199" s="7">
        <v>2.5546000000000002</v>
      </c>
      <c r="I199" s="7">
        <f t="shared" ref="I199:I262" si="178">(G199-H199)*D199/C199/F199</f>
        <v>0.48986289664815302</v>
      </c>
      <c r="J199" s="334"/>
      <c r="K199" s="334"/>
    </row>
    <row r="200" spans="1:11" ht="27.95" customHeight="1">
      <c r="B200" s="334" t="s">
        <v>1676</v>
      </c>
      <c r="C200" s="7">
        <v>10.009399999999999</v>
      </c>
      <c r="D200" s="7">
        <v>100</v>
      </c>
      <c r="E200" s="7">
        <v>1</v>
      </c>
      <c r="F200" s="7">
        <v>10</v>
      </c>
      <c r="G200" s="7">
        <v>2.0019999999999998</v>
      </c>
      <c r="H200" s="7">
        <v>2.5546000000000002</v>
      </c>
      <c r="I200" s="7">
        <v>0</v>
      </c>
      <c r="J200" s="334" t="s">
        <v>510</v>
      </c>
      <c r="K200" s="334" t="s">
        <v>511</v>
      </c>
    </row>
    <row r="201" spans="1:11" ht="27.95" customHeight="1">
      <c r="B201" s="334"/>
      <c r="C201" s="7">
        <v>10.003299999999999</v>
      </c>
      <c r="D201" s="7">
        <v>100</v>
      </c>
      <c r="E201" s="7">
        <v>1</v>
      </c>
      <c r="F201" s="7">
        <v>10</v>
      </c>
      <c r="G201" s="7">
        <v>1.9298999999999999</v>
      </c>
      <c r="H201" s="7">
        <v>2.5546000000000002</v>
      </c>
      <c r="I201" s="7">
        <v>0</v>
      </c>
      <c r="J201" s="334"/>
      <c r="K201" s="334"/>
    </row>
    <row r="202" spans="1:11" ht="27.95" customHeight="1">
      <c r="B202" s="334" t="s">
        <v>1672</v>
      </c>
      <c r="C202" s="7">
        <v>10.134</v>
      </c>
      <c r="D202" s="7">
        <v>100</v>
      </c>
      <c r="E202" s="7">
        <v>1</v>
      </c>
      <c r="F202" s="7">
        <v>10</v>
      </c>
      <c r="G202" s="7">
        <v>4.8371000000000004</v>
      </c>
      <c r="H202" s="7">
        <v>2.5546000000000002</v>
      </c>
      <c r="I202" s="7">
        <f t="shared" si="178"/>
        <v>2.2523189263864198</v>
      </c>
      <c r="J202" s="334" t="s">
        <v>510</v>
      </c>
      <c r="K202" s="334" t="s">
        <v>511</v>
      </c>
    </row>
    <row r="203" spans="1:11" ht="27.95" customHeight="1">
      <c r="B203" s="334"/>
      <c r="C203" s="7">
        <v>10.138500000000001</v>
      </c>
      <c r="D203" s="7">
        <v>100</v>
      </c>
      <c r="E203" s="7">
        <v>1</v>
      </c>
      <c r="F203" s="7">
        <v>10</v>
      </c>
      <c r="G203" s="7">
        <v>4.8852000000000002</v>
      </c>
      <c r="H203" s="7">
        <v>2.5546000000000002</v>
      </c>
      <c r="I203" s="7">
        <f t="shared" si="178"/>
        <v>2.2987621443014299</v>
      </c>
      <c r="J203" s="334"/>
      <c r="K203" s="334"/>
    </row>
    <row r="204" spans="1:11" ht="27.95" customHeight="1">
      <c r="B204" s="334" t="s">
        <v>1673</v>
      </c>
      <c r="C204" s="7">
        <v>10.2051</v>
      </c>
      <c r="D204" s="7">
        <v>100</v>
      </c>
      <c r="E204" s="7">
        <v>1</v>
      </c>
      <c r="F204" s="7">
        <v>10</v>
      </c>
      <c r="G204" s="7">
        <v>3.0590999999999999</v>
      </c>
      <c r="H204" s="7">
        <v>2.5546000000000002</v>
      </c>
      <c r="I204" s="7">
        <f t="shared" si="178"/>
        <v>0.494360662805852</v>
      </c>
      <c r="J204" s="334" t="s">
        <v>510</v>
      </c>
      <c r="K204" s="334" t="s">
        <v>511</v>
      </c>
    </row>
    <row r="205" spans="1:11" ht="27.95" customHeight="1">
      <c r="B205" s="334"/>
      <c r="C205" s="7">
        <v>10.2265</v>
      </c>
      <c r="D205" s="7">
        <v>100</v>
      </c>
      <c r="E205" s="7">
        <v>1</v>
      </c>
      <c r="F205" s="7">
        <v>10</v>
      </c>
      <c r="G205" s="7">
        <v>3.0350999999999999</v>
      </c>
      <c r="H205" s="7">
        <v>2.5546000000000002</v>
      </c>
      <c r="I205" s="7">
        <f t="shared" si="178"/>
        <v>0.46985772258348402</v>
      </c>
      <c r="J205" s="334"/>
      <c r="K205" s="334"/>
    </row>
    <row r="206" spans="1:11" ht="27.95" customHeight="1">
      <c r="B206" s="334" t="s">
        <v>1677</v>
      </c>
      <c r="C206" s="7">
        <v>10.029199999999999</v>
      </c>
      <c r="D206" s="7">
        <v>100</v>
      </c>
      <c r="E206" s="7">
        <v>1</v>
      </c>
      <c r="F206" s="7">
        <v>10</v>
      </c>
      <c r="G206" s="7">
        <v>14.111599999999999</v>
      </c>
      <c r="H206" s="7">
        <v>17.547499999999999</v>
      </c>
      <c r="I206" s="7">
        <f t="shared" si="178"/>
        <v>-3.4258963825629198</v>
      </c>
      <c r="J206" s="334" t="s">
        <v>510</v>
      </c>
      <c r="K206" s="334" t="s">
        <v>511</v>
      </c>
    </row>
    <row r="207" spans="1:11" ht="27.95" customHeight="1">
      <c r="B207" s="334"/>
      <c r="C207" s="7">
        <v>10.013199999999999</v>
      </c>
      <c r="D207" s="7">
        <v>100</v>
      </c>
      <c r="E207" s="7">
        <v>1</v>
      </c>
      <c r="F207" s="7">
        <v>10</v>
      </c>
      <c r="G207" s="7">
        <v>14.015499999999999</v>
      </c>
      <c r="H207" s="7">
        <v>17.547499999999999</v>
      </c>
      <c r="I207" s="7">
        <f t="shared" si="178"/>
        <v>-3.5273439060440199</v>
      </c>
      <c r="J207" s="334"/>
      <c r="K207" s="334"/>
    </row>
    <row r="208" spans="1:11" ht="27.95" customHeight="1">
      <c r="A208" s="7">
        <v>8.2200000000000006</v>
      </c>
      <c r="B208" s="334" t="s">
        <v>1678</v>
      </c>
      <c r="C208" s="7">
        <v>10.486599999999999</v>
      </c>
      <c r="D208" s="7">
        <v>100</v>
      </c>
      <c r="E208" s="7">
        <v>1</v>
      </c>
      <c r="F208" s="7">
        <v>10</v>
      </c>
      <c r="G208" s="7">
        <v>3.2993999999999999</v>
      </c>
      <c r="H208" s="7">
        <v>3.6680999999999999</v>
      </c>
      <c r="I208" s="7">
        <f t="shared" si="178"/>
        <v>-0.35159155493677702</v>
      </c>
      <c r="J208" s="334">
        <f t="shared" ref="J208" si="179">(I208+I209)/2</f>
        <v>-0.36317231508206999</v>
      </c>
      <c r="K208" s="334">
        <f t="shared" ref="K208" si="180">(I208-I209)/J208*100</f>
        <v>-6.3775566938110204</v>
      </c>
    </row>
    <row r="209" spans="2:11" ht="27.95" customHeight="1">
      <c r="B209" s="334"/>
      <c r="C209" s="7">
        <v>10.478899999999999</v>
      </c>
      <c r="D209" s="7">
        <v>100</v>
      </c>
      <c r="E209" s="7">
        <v>1</v>
      </c>
      <c r="F209" s="7">
        <v>10</v>
      </c>
      <c r="G209" s="7">
        <v>3.2753999999999999</v>
      </c>
      <c r="H209" s="7">
        <v>3.6680999999999999</v>
      </c>
      <c r="I209" s="7">
        <f t="shared" si="178"/>
        <v>-0.37475307522736201</v>
      </c>
      <c r="J209" s="334"/>
      <c r="K209" s="334"/>
    </row>
    <row r="210" spans="2:11" ht="27.95" customHeight="1">
      <c r="B210" s="334" t="s">
        <v>1679</v>
      </c>
      <c r="C210" s="7">
        <v>10.497400000000001</v>
      </c>
      <c r="D210" s="7">
        <v>100</v>
      </c>
      <c r="E210" s="7">
        <v>1</v>
      </c>
      <c r="F210" s="7">
        <v>10</v>
      </c>
      <c r="G210" s="7">
        <v>3.1072000000000002</v>
      </c>
      <c r="H210" s="7">
        <v>3.9432999999999998</v>
      </c>
      <c r="I210" s="7">
        <f t="shared" si="178"/>
        <v>-0.79648293863242303</v>
      </c>
      <c r="J210" s="334">
        <f t="shared" ref="J210" si="181">(I210+I211)/2</f>
        <v>-0.79416271370816105</v>
      </c>
      <c r="K210" s="334">
        <f t="shared" ref="K210" si="182">(I210-I211)/J210*100</f>
        <v>0.58431978339269497</v>
      </c>
    </row>
    <row r="211" spans="2:11" ht="27.95" customHeight="1">
      <c r="B211" s="334"/>
      <c r="C211" s="7">
        <v>10.4983</v>
      </c>
      <c r="D211" s="7">
        <v>100</v>
      </c>
      <c r="E211" s="7">
        <v>1</v>
      </c>
      <c r="F211" s="7">
        <v>10</v>
      </c>
      <c r="G211" s="7">
        <v>3.1120000000000001</v>
      </c>
      <c r="H211" s="7">
        <v>3.9432999999999998</v>
      </c>
      <c r="I211" s="7">
        <f t="shared" si="178"/>
        <v>-0.79184248878389796</v>
      </c>
      <c r="J211" s="334"/>
      <c r="K211" s="334"/>
    </row>
    <row r="212" spans="2:11" ht="27.95" customHeight="1">
      <c r="B212" s="334" t="s">
        <v>1680</v>
      </c>
      <c r="C212" s="7">
        <v>10.0829</v>
      </c>
      <c r="D212" s="7">
        <v>100</v>
      </c>
      <c r="E212" s="7">
        <v>1</v>
      </c>
      <c r="F212" s="7">
        <v>10</v>
      </c>
      <c r="G212" s="7">
        <v>2.6025999999999998</v>
      </c>
      <c r="H212" s="7">
        <v>3.8302999999999998</v>
      </c>
      <c r="I212" s="7">
        <f t="shared" si="178"/>
        <v>-1.21760604587966</v>
      </c>
      <c r="J212" s="334">
        <f t="shared" ref="J212" si="183">(I212+I213)/2</f>
        <v>-1.2171957402654201</v>
      </c>
      <c r="K212" s="334">
        <f t="shared" ref="K212" si="184">(I212-I213)/J212*100</f>
        <v>6.7418181097245206E-2</v>
      </c>
    </row>
    <row r="213" spans="2:11" ht="27.95" customHeight="1">
      <c r="B213" s="334"/>
      <c r="C213" s="7">
        <v>10.089700000000001</v>
      </c>
      <c r="D213" s="7">
        <v>100</v>
      </c>
      <c r="E213" s="7">
        <v>1</v>
      </c>
      <c r="F213" s="7">
        <v>10</v>
      </c>
      <c r="G213" s="7">
        <v>2.6025999999999998</v>
      </c>
      <c r="H213" s="7">
        <v>3.8302999999999998</v>
      </c>
      <c r="I213" s="7">
        <f t="shared" si="178"/>
        <v>-1.2167854346511799</v>
      </c>
      <c r="J213" s="334"/>
      <c r="K213" s="334"/>
    </row>
    <row r="214" spans="2:11" ht="27.95" customHeight="1">
      <c r="B214" s="334" t="s">
        <v>1681</v>
      </c>
      <c r="C214" s="7">
        <v>10.575900000000001</v>
      </c>
      <c r="D214" s="7">
        <v>100</v>
      </c>
      <c r="E214" s="7">
        <v>1</v>
      </c>
      <c r="F214" s="7">
        <v>10</v>
      </c>
      <c r="G214" s="7">
        <v>7.36</v>
      </c>
      <c r="H214" s="7">
        <v>5.5564</v>
      </c>
      <c r="I214" s="7">
        <f t="shared" si="178"/>
        <v>1.7053867755935701</v>
      </c>
      <c r="J214" s="334">
        <f t="shared" ref="J214" si="185">(I214+I215)/2</f>
        <v>1.7243987365075499</v>
      </c>
      <c r="K214" s="334">
        <f t="shared" ref="K214" si="186">(I214-I215)/J214*100</f>
        <v>-2.2050539137462102</v>
      </c>
    </row>
    <row r="215" spans="2:11" ht="27.95" customHeight="1">
      <c r="B215" s="334"/>
      <c r="C215" s="7">
        <v>10.482900000000001</v>
      </c>
      <c r="D215" s="7">
        <v>100</v>
      </c>
      <c r="E215" s="7">
        <v>1</v>
      </c>
      <c r="F215" s="7">
        <v>10</v>
      </c>
      <c r="G215" s="7">
        <v>7.3840000000000003</v>
      </c>
      <c r="H215" s="7">
        <v>5.5564</v>
      </c>
      <c r="I215" s="7">
        <f t="shared" si="178"/>
        <v>1.74341069742152</v>
      </c>
      <c r="J215" s="334"/>
      <c r="K215" s="334"/>
    </row>
    <row r="216" spans="2:11" ht="27.95" customHeight="1">
      <c r="B216" s="334" t="s">
        <v>1682</v>
      </c>
      <c r="C216" s="7">
        <v>10.0456</v>
      </c>
      <c r="D216" s="7">
        <v>100</v>
      </c>
      <c r="E216" s="7">
        <v>1</v>
      </c>
      <c r="F216" s="7">
        <v>10</v>
      </c>
      <c r="G216" s="7">
        <v>3.6598000000000002</v>
      </c>
      <c r="H216" s="7">
        <v>2.9782999999999999</v>
      </c>
      <c r="I216" s="7">
        <f t="shared" si="178"/>
        <v>0.67840646651270198</v>
      </c>
      <c r="J216" s="334">
        <f t="shared" ref="J216" si="187">(I216+I217)/2</f>
        <v>0.67883018490706004</v>
      </c>
      <c r="K216" s="334">
        <f t="shared" ref="K216" si="188">(I216-I217)/J216*100</f>
        <v>-0.124837817698404</v>
      </c>
    </row>
    <row r="217" spans="2:11" ht="27.95" customHeight="1">
      <c r="B217" s="334"/>
      <c r="C217" s="7">
        <v>10.0684</v>
      </c>
      <c r="D217" s="7">
        <v>100</v>
      </c>
      <c r="E217" s="7">
        <v>1</v>
      </c>
      <c r="F217" s="7">
        <v>10</v>
      </c>
      <c r="G217" s="7">
        <v>3.6621999999999999</v>
      </c>
      <c r="H217" s="7">
        <v>2.9782999999999999</v>
      </c>
      <c r="I217" s="7">
        <f t="shared" si="178"/>
        <v>0.67925390330141799</v>
      </c>
      <c r="J217" s="334"/>
      <c r="K217" s="334"/>
    </row>
    <row r="218" spans="2:11" ht="27.95" customHeight="1">
      <c r="B218" s="334" t="s">
        <v>1683</v>
      </c>
      <c r="C218" s="7">
        <v>10.114800000000001</v>
      </c>
      <c r="D218" s="7">
        <v>100</v>
      </c>
      <c r="E218" s="7">
        <v>1</v>
      </c>
      <c r="F218" s="7">
        <v>10</v>
      </c>
      <c r="G218" s="7">
        <v>2.8252999999999999</v>
      </c>
      <c r="H218" s="7">
        <v>2.8073000000000001</v>
      </c>
      <c r="I218" s="7">
        <f t="shared" si="178"/>
        <v>1.779570530312E-2</v>
      </c>
      <c r="J218" s="334">
        <f t="shared" ref="J218" si="189">(I218+I219)/2</f>
        <v>1.58145831777292E-2</v>
      </c>
      <c r="K218" s="334">
        <f t="shared" ref="K218" si="190">(I218-I219)/J218*100</f>
        <v>25.054370426667401</v>
      </c>
    </row>
    <row r="219" spans="2:11" ht="27.95" customHeight="1">
      <c r="B219" s="334"/>
      <c r="C219" s="7">
        <v>10.0481</v>
      </c>
      <c r="D219" s="7">
        <v>100</v>
      </c>
      <c r="E219" s="7">
        <v>1</v>
      </c>
      <c r="F219" s="7">
        <v>10</v>
      </c>
      <c r="G219" s="7">
        <v>2.8212000000000002</v>
      </c>
      <c r="H219" s="7">
        <v>2.8073000000000001</v>
      </c>
      <c r="I219" s="7">
        <f t="shared" si="178"/>
        <v>1.38334610523383E-2</v>
      </c>
      <c r="J219" s="334"/>
      <c r="K219" s="334"/>
    </row>
    <row r="220" spans="2:11" ht="27.95" customHeight="1">
      <c r="B220" s="334" t="s">
        <v>1684</v>
      </c>
      <c r="C220" s="7">
        <v>10.217499999999999</v>
      </c>
      <c r="D220" s="7">
        <v>100</v>
      </c>
      <c r="E220" s="7">
        <v>1</v>
      </c>
      <c r="F220" s="7">
        <v>10</v>
      </c>
      <c r="G220" s="7">
        <v>2.5975000000000001</v>
      </c>
      <c r="H220" s="7">
        <v>2.5975000000000001</v>
      </c>
      <c r="I220" s="7">
        <f t="shared" si="178"/>
        <v>0</v>
      </c>
      <c r="J220" s="334">
        <f t="shared" ref="J220" si="191">(I220+I221)/2</f>
        <v>0</v>
      </c>
      <c r="K220" s="334" t="e">
        <f t="shared" ref="K220" si="192">(I220-I221)/J220*100</f>
        <v>#DIV/0!</v>
      </c>
    </row>
    <row r="221" spans="2:11" ht="27.95" customHeight="1">
      <c r="B221" s="334"/>
      <c r="C221" s="7">
        <v>10.2235</v>
      </c>
      <c r="D221" s="7">
        <v>100</v>
      </c>
      <c r="E221" s="7">
        <v>1</v>
      </c>
      <c r="F221" s="7">
        <v>10</v>
      </c>
      <c r="G221" s="7">
        <v>2.5975000000000001</v>
      </c>
      <c r="H221" s="7">
        <v>2.5975000000000001</v>
      </c>
      <c r="I221" s="7">
        <f t="shared" si="178"/>
        <v>0</v>
      </c>
      <c r="J221" s="334"/>
      <c r="K221" s="334"/>
    </row>
    <row r="222" spans="2:11" ht="27.95" customHeight="1">
      <c r="B222" s="334" t="s">
        <v>1685</v>
      </c>
      <c r="C222" s="7">
        <v>10.081300000000001</v>
      </c>
      <c r="D222" s="7">
        <v>100</v>
      </c>
      <c r="E222" s="7">
        <v>1</v>
      </c>
      <c r="F222" s="7">
        <v>10</v>
      </c>
      <c r="G222" s="7">
        <v>6.4766000000000004</v>
      </c>
      <c r="H222" s="7">
        <v>4.0147000000000004</v>
      </c>
      <c r="I222" s="7">
        <f t="shared" si="178"/>
        <v>2.4420461646811402</v>
      </c>
      <c r="J222" s="334">
        <f t="shared" ref="J222" si="193">(I222+I223)/2</f>
        <v>2.4622717968410099</v>
      </c>
      <c r="K222" s="334">
        <f t="shared" ref="K222" si="194">(I222-I223)/J222*100</f>
        <v>-1.6428431813103199</v>
      </c>
    </row>
    <row r="223" spans="2:11" ht="27.95" customHeight="1">
      <c r="B223" s="334"/>
      <c r="C223" s="7">
        <v>10.1128</v>
      </c>
      <c r="D223" s="7">
        <v>100</v>
      </c>
      <c r="E223" s="7">
        <v>1</v>
      </c>
      <c r="F223" s="7">
        <v>10</v>
      </c>
      <c r="G223" s="7">
        <v>6.5251999999999999</v>
      </c>
      <c r="H223" s="7">
        <v>4.0147000000000004</v>
      </c>
      <c r="I223" s="7">
        <f t="shared" si="178"/>
        <v>2.4824974290008699</v>
      </c>
      <c r="J223" s="334"/>
      <c r="K223" s="334"/>
    </row>
    <row r="224" spans="2:11" ht="27.95" customHeight="1">
      <c r="B224" s="334" t="s">
        <v>1686</v>
      </c>
      <c r="C224" s="7">
        <v>10.3352</v>
      </c>
      <c r="D224" s="7">
        <v>100</v>
      </c>
      <c r="E224" s="7">
        <v>1</v>
      </c>
      <c r="F224" s="7">
        <v>10</v>
      </c>
      <c r="G224" s="7">
        <v>3.6103000000000001</v>
      </c>
      <c r="H224" s="7">
        <v>3.726</v>
      </c>
      <c r="I224" s="7">
        <f t="shared" si="178"/>
        <v>-0.111947519157829</v>
      </c>
      <c r="J224" s="334">
        <f t="shared" ref="J224" si="195">(I224+I225)/2</f>
        <v>-0.12146328898158899</v>
      </c>
      <c r="K224" s="334">
        <f t="shared" ref="K224" si="196">(I224-I225)/J224*100</f>
        <v>-15.6685528665404</v>
      </c>
    </row>
    <row r="225" spans="2:23" ht="27.95" customHeight="1">
      <c r="B225" s="334"/>
      <c r="C225" s="7">
        <v>10.3528</v>
      </c>
      <c r="D225" s="7">
        <v>100</v>
      </c>
      <c r="E225" s="7">
        <v>1</v>
      </c>
      <c r="F225" s="7">
        <v>10</v>
      </c>
      <c r="G225" s="7">
        <v>3.5903999999999998</v>
      </c>
      <c r="H225" s="7">
        <v>3.726</v>
      </c>
      <c r="I225" s="7">
        <f t="shared" si="178"/>
        <v>-0.13097905880534799</v>
      </c>
      <c r="J225" s="334"/>
      <c r="K225" s="334"/>
    </row>
    <row r="226" spans="2:23" ht="27.95" customHeight="1">
      <c r="B226" s="334" t="s">
        <v>1687</v>
      </c>
      <c r="C226" s="7">
        <v>10.044700000000001</v>
      </c>
      <c r="D226" s="7">
        <v>100</v>
      </c>
      <c r="E226" s="7">
        <v>1</v>
      </c>
      <c r="F226" s="7">
        <v>10</v>
      </c>
      <c r="G226" s="7">
        <v>6.1463000000000001</v>
      </c>
      <c r="H226" s="7">
        <v>3.5270999999999999</v>
      </c>
      <c r="I226" s="7">
        <f t="shared" si="178"/>
        <v>2.6075442770814501</v>
      </c>
      <c r="J226" s="334">
        <f t="shared" ref="J226" si="197">(I226+I227)/2</f>
        <v>2.6095853637025299</v>
      </c>
      <c r="K226" s="334">
        <f t="shared" ref="K226" si="198">(I226-I227)/J226*100</f>
        <v>-0.156429956227912</v>
      </c>
    </row>
    <row r="227" spans="2:23" ht="27.95" customHeight="1">
      <c r="B227" s="334"/>
      <c r="C227" s="7">
        <v>10.0581</v>
      </c>
      <c r="D227" s="7">
        <v>100</v>
      </c>
      <c r="E227" s="7">
        <v>1</v>
      </c>
      <c r="F227" s="7">
        <v>10</v>
      </c>
      <c r="G227" s="7">
        <v>6.1539000000000001</v>
      </c>
      <c r="H227" s="7">
        <v>3.5270999999999999</v>
      </c>
      <c r="I227" s="7">
        <f t="shared" si="178"/>
        <v>2.61162645032362</v>
      </c>
      <c r="J227" s="334"/>
      <c r="K227" s="334"/>
    </row>
    <row r="228" spans="2:23" ht="27.95" customHeight="1">
      <c r="B228" s="334" t="s">
        <v>1688</v>
      </c>
      <c r="C228" s="7">
        <v>10.265599999999999</v>
      </c>
      <c r="D228" s="7">
        <v>100</v>
      </c>
      <c r="E228" s="7">
        <v>1</v>
      </c>
      <c r="F228" s="7">
        <v>10</v>
      </c>
      <c r="G228" s="7">
        <v>3.8113000000000001</v>
      </c>
      <c r="H228" s="7">
        <v>3.5185</v>
      </c>
      <c r="I228" s="7">
        <f t="shared" si="178"/>
        <v>0.28522443890274302</v>
      </c>
      <c r="J228" s="334">
        <f t="shared" ref="J228" si="199">(I228+I229)/2</f>
        <v>0.355237514764282</v>
      </c>
      <c r="K228" s="334">
        <f t="shared" ref="K228" si="200">(I228-I229)/J228*100</f>
        <v>-39.4176138226821</v>
      </c>
    </row>
    <row r="229" spans="2:23" ht="27.95" customHeight="1">
      <c r="B229" s="334"/>
      <c r="C229" s="7">
        <v>10.2857</v>
      </c>
      <c r="D229" s="7">
        <v>100</v>
      </c>
      <c r="E229" s="7">
        <v>1</v>
      </c>
      <c r="F229" s="7">
        <v>10</v>
      </c>
      <c r="G229" s="7">
        <v>3.9559000000000002</v>
      </c>
      <c r="H229" s="7">
        <v>3.5185</v>
      </c>
      <c r="I229" s="7">
        <f t="shared" si="178"/>
        <v>0.42525059062582099</v>
      </c>
      <c r="J229" s="334"/>
      <c r="K229" s="334"/>
    </row>
    <row r="230" spans="2:23" ht="27.95" customHeight="1">
      <c r="B230" s="334" t="s">
        <v>1689</v>
      </c>
      <c r="C230" s="7">
        <v>10.484999999999999</v>
      </c>
      <c r="D230" s="7">
        <v>100</v>
      </c>
      <c r="E230" s="7">
        <v>1</v>
      </c>
      <c r="F230" s="7">
        <v>10</v>
      </c>
      <c r="G230" s="7">
        <v>7.4569000000000001</v>
      </c>
      <c r="H230" s="7">
        <v>5.4366000000000003</v>
      </c>
      <c r="I230" s="7">
        <f t="shared" si="178"/>
        <v>1.92684787792084</v>
      </c>
      <c r="J230" s="334">
        <f t="shared" ref="J230" si="201">(I230+I231)/2</f>
        <v>1.9271289919186601</v>
      </c>
      <c r="K230" s="334">
        <f t="shared" ref="K230" si="202">(I230-I231)/J230*100</f>
        <v>-2.9174383136664799E-2</v>
      </c>
    </row>
    <row r="231" spans="2:23" ht="27.95" customHeight="1">
      <c r="B231" s="334"/>
      <c r="C231" s="7">
        <v>10.376099999999999</v>
      </c>
      <c r="D231" s="7">
        <v>100</v>
      </c>
      <c r="E231" s="7">
        <v>1</v>
      </c>
      <c r="F231" s="7">
        <v>10</v>
      </c>
      <c r="G231" s="7">
        <v>7.4364999999999997</v>
      </c>
      <c r="H231" s="7">
        <v>5.4366000000000003</v>
      </c>
      <c r="I231" s="7">
        <f t="shared" si="178"/>
        <v>1.9274101059164801</v>
      </c>
      <c r="J231" s="334"/>
      <c r="K231" s="334"/>
    </row>
    <row r="232" spans="2:23" ht="27.95" customHeight="1">
      <c r="B232" s="334" t="s">
        <v>1690</v>
      </c>
      <c r="C232" s="7">
        <v>10.1189</v>
      </c>
      <c r="D232" s="7">
        <v>100</v>
      </c>
      <c r="E232" s="7">
        <v>1</v>
      </c>
      <c r="F232" s="7">
        <v>10</v>
      </c>
      <c r="G232" s="7">
        <v>4.5801999999999996</v>
      </c>
      <c r="H232" s="7">
        <v>3.5028999999999999</v>
      </c>
      <c r="I232" s="7">
        <f t="shared" si="178"/>
        <v>1.0646414135923901</v>
      </c>
      <c r="J232" s="334">
        <f t="shared" ref="J232" si="203">(I232+I233)/2</f>
        <v>1.0703704124345099</v>
      </c>
      <c r="K232" s="334">
        <f t="shared" ref="K232" si="204">(I232-I233)/J232*100</f>
        <v>-1.07047032981501</v>
      </c>
    </row>
    <row r="233" spans="2:23" ht="27.95" customHeight="1">
      <c r="B233" s="334"/>
      <c r="C233" s="7">
        <v>10.1236</v>
      </c>
      <c r="D233" s="7">
        <v>100</v>
      </c>
      <c r="E233" s="7">
        <v>1</v>
      </c>
      <c r="F233" s="7">
        <v>10</v>
      </c>
      <c r="G233" s="7">
        <v>4.5922999999999998</v>
      </c>
      <c r="H233" s="7">
        <v>3.5028999999999999</v>
      </c>
      <c r="I233" s="7">
        <f t="shared" si="178"/>
        <v>1.07609941127662</v>
      </c>
      <c r="J233" s="334"/>
      <c r="K233" s="334"/>
    </row>
    <row r="234" spans="2:23" ht="27.95" customHeight="1">
      <c r="B234" s="334" t="s">
        <v>1691</v>
      </c>
      <c r="C234" s="7">
        <v>10.2117</v>
      </c>
      <c r="D234" s="7">
        <v>100</v>
      </c>
      <c r="E234" s="7">
        <v>1</v>
      </c>
      <c r="F234" s="7">
        <v>10</v>
      </c>
      <c r="G234" s="7">
        <v>2.8828</v>
      </c>
      <c r="H234" s="7">
        <v>3.6135000000000002</v>
      </c>
      <c r="I234" s="7">
        <f t="shared" si="178"/>
        <v>-0.71555176904922801</v>
      </c>
      <c r="J234" s="334">
        <f t="shared" ref="J234" si="205">(I234+I235)/2</f>
        <v>-0.70485818269163603</v>
      </c>
      <c r="K234" s="334">
        <f t="shared" ref="K234" si="206">(I234-I235)/J234*100</f>
        <v>3.0342518878780602</v>
      </c>
    </row>
    <row r="235" spans="2:23" ht="27.95" customHeight="1">
      <c r="B235" s="334"/>
      <c r="C235" s="7">
        <v>10.223800000000001</v>
      </c>
      <c r="D235" s="7">
        <v>100</v>
      </c>
      <c r="E235" s="7">
        <v>1</v>
      </c>
      <c r="F235" s="7">
        <v>10</v>
      </c>
      <c r="G235" s="7">
        <v>2.9037999999999999</v>
      </c>
      <c r="H235" s="7">
        <v>3.6135000000000002</v>
      </c>
      <c r="I235" s="7">
        <f t="shared" si="178"/>
        <v>-0.69416459633404404</v>
      </c>
      <c r="J235" s="334"/>
      <c r="K235" s="334"/>
    </row>
    <row r="236" spans="2:23" ht="27.95" customHeight="1">
      <c r="B236" s="334" t="s">
        <v>1692</v>
      </c>
      <c r="C236" s="7">
        <v>10.8064</v>
      </c>
      <c r="D236" s="7">
        <v>100</v>
      </c>
      <c r="E236" s="7">
        <v>1</v>
      </c>
      <c r="F236" s="7">
        <v>10</v>
      </c>
      <c r="G236" s="7">
        <v>6.7832999999999997</v>
      </c>
      <c r="H236" s="7">
        <v>5.5496999999999996</v>
      </c>
      <c r="I236" s="7">
        <f t="shared" si="178"/>
        <v>1.1415457506662701</v>
      </c>
      <c r="J236" s="334">
        <f t="shared" ref="J236" si="207">(I236+I237)/2</f>
        <v>1.14376882825335</v>
      </c>
      <c r="K236" s="334">
        <f t="shared" ref="K236" si="208">(I236-I237)/J236*100</f>
        <v>-0.388728479420063</v>
      </c>
    </row>
    <row r="237" spans="2:23" ht="27.95" customHeight="1">
      <c r="B237" s="334"/>
      <c r="C237" s="7">
        <v>10.773199999999999</v>
      </c>
      <c r="D237" s="7">
        <v>100</v>
      </c>
      <c r="E237" s="7">
        <v>1</v>
      </c>
      <c r="F237" s="7">
        <v>10</v>
      </c>
      <c r="G237" s="7">
        <v>6.7843</v>
      </c>
      <c r="H237" s="7">
        <v>5.5496999999999996</v>
      </c>
      <c r="I237" s="7">
        <f t="shared" si="178"/>
        <v>1.14599190584042</v>
      </c>
      <c r="J237" s="334"/>
      <c r="K237" s="334"/>
    </row>
    <row r="238" spans="2:23" ht="27.95" customHeight="1">
      <c r="B238" s="334" t="s">
        <v>1693</v>
      </c>
      <c r="C238" s="7">
        <v>10.1546</v>
      </c>
      <c r="D238" s="7">
        <v>100</v>
      </c>
      <c r="E238" s="7">
        <v>1</v>
      </c>
      <c r="F238" s="7">
        <v>10</v>
      </c>
      <c r="G238" s="7">
        <v>3.9055</v>
      </c>
      <c r="H238" s="7">
        <v>4.5727000000000002</v>
      </c>
      <c r="I238" s="7">
        <f t="shared" si="178"/>
        <v>-0.65704212869044598</v>
      </c>
      <c r="J238" s="334">
        <f t="shared" ref="J238" si="209">(I238+I239)/2</f>
        <v>-0.66755621730273196</v>
      </c>
      <c r="K238" s="334">
        <f t="shared" ref="K238" si="210">(I238-I239)/J238*100</f>
        <v>-3.15002342567292</v>
      </c>
    </row>
    <row r="239" spans="2:23" ht="27.95" customHeight="1">
      <c r="B239" s="334"/>
      <c r="C239" s="7">
        <v>10.0845</v>
      </c>
      <c r="D239" s="7">
        <v>100</v>
      </c>
      <c r="E239" s="7">
        <v>1</v>
      </c>
      <c r="F239" s="7">
        <v>10</v>
      </c>
      <c r="G239" s="7">
        <v>3.8889</v>
      </c>
      <c r="H239" s="7">
        <v>4.5727000000000002</v>
      </c>
      <c r="I239" s="7">
        <f t="shared" si="178"/>
        <v>-0.67807030591501805</v>
      </c>
      <c r="J239" s="334"/>
      <c r="K239" s="334"/>
    </row>
    <row r="240" spans="2:23" ht="27.95" customHeight="1">
      <c r="B240" s="334" t="s">
        <v>1694</v>
      </c>
      <c r="C240" s="7">
        <v>10.0946</v>
      </c>
      <c r="D240" s="7">
        <v>100</v>
      </c>
      <c r="E240" s="7">
        <v>1</v>
      </c>
      <c r="F240" s="7">
        <v>10</v>
      </c>
      <c r="G240" s="7">
        <v>7.2321</v>
      </c>
      <c r="H240" s="7">
        <v>5.5843999999999996</v>
      </c>
      <c r="I240" s="7">
        <f t="shared" si="178"/>
        <v>1.63225883145444</v>
      </c>
      <c r="J240" s="334">
        <f t="shared" ref="J240" si="211">(I240+I241)/2</f>
        <v>1.6119983686352599</v>
      </c>
      <c r="K240" s="334">
        <f t="shared" ref="K240" si="212">(I240-I241)/J240*100</f>
        <v>2.5137076083188199</v>
      </c>
      <c r="P240" s="344" t="s">
        <v>1678</v>
      </c>
      <c r="Q240" s="346">
        <v>0</v>
      </c>
      <c r="R240" s="344" t="s">
        <v>1688</v>
      </c>
      <c r="S240" s="346">
        <v>0.36</v>
      </c>
      <c r="T240" s="344" t="s">
        <v>1695</v>
      </c>
      <c r="U240" s="346">
        <v>0.22</v>
      </c>
      <c r="V240" s="344" t="s">
        <v>1696</v>
      </c>
      <c r="W240" s="346">
        <v>0.62</v>
      </c>
    </row>
    <row r="241" spans="2:23" ht="27.95" customHeight="1">
      <c r="B241" s="334"/>
      <c r="C241" s="7">
        <v>10.118499999999999</v>
      </c>
      <c r="D241" s="7">
        <v>100</v>
      </c>
      <c r="E241" s="7">
        <v>1</v>
      </c>
      <c r="F241" s="7">
        <v>10</v>
      </c>
      <c r="G241" s="7">
        <v>7.1950000000000003</v>
      </c>
      <c r="H241" s="7">
        <v>5.5843999999999996</v>
      </c>
      <c r="I241" s="7">
        <f t="shared" si="178"/>
        <v>1.5917379058160801</v>
      </c>
      <c r="J241" s="334"/>
      <c r="K241" s="334"/>
      <c r="P241" s="345"/>
      <c r="Q241" s="347"/>
      <c r="R241" s="345"/>
      <c r="S241" s="347"/>
      <c r="T241" s="345"/>
      <c r="U241" s="347"/>
      <c r="V241" s="345"/>
      <c r="W241" s="347"/>
    </row>
    <row r="242" spans="2:23" ht="27.95" customHeight="1">
      <c r="B242" s="334" t="s">
        <v>1697</v>
      </c>
      <c r="C242" s="7">
        <v>10.0307</v>
      </c>
      <c r="D242" s="7">
        <v>100</v>
      </c>
      <c r="E242" s="7">
        <v>1</v>
      </c>
      <c r="F242" s="7">
        <v>10</v>
      </c>
      <c r="G242" s="7">
        <v>3.6570999999999998</v>
      </c>
      <c r="H242" s="7">
        <v>3.2772999999999999</v>
      </c>
      <c r="I242" s="7">
        <f t="shared" si="178"/>
        <v>0.378637582621352</v>
      </c>
      <c r="J242" s="334">
        <f t="shared" ref="J242" si="213">(I242+I243)/2</f>
        <v>0.38211638852725399</v>
      </c>
      <c r="K242" s="334">
        <f t="shared" ref="K242" si="214">(I242-I243)/J242*100</f>
        <v>-1.8208095807193401</v>
      </c>
      <c r="P242" s="344" t="s">
        <v>1679</v>
      </c>
      <c r="Q242" s="346">
        <v>0</v>
      </c>
      <c r="R242" s="344" t="s">
        <v>1689</v>
      </c>
      <c r="S242" s="346">
        <v>1.93</v>
      </c>
      <c r="T242" s="344" t="s">
        <v>1698</v>
      </c>
      <c r="U242" s="346">
        <v>0.7</v>
      </c>
      <c r="V242" s="344" t="s">
        <v>1699</v>
      </c>
      <c r="W242" s="346">
        <v>2.52</v>
      </c>
    </row>
    <row r="243" spans="2:23" ht="27.95" customHeight="1">
      <c r="B243" s="334"/>
      <c r="C243" s="7">
        <v>10.0883</v>
      </c>
      <c r="D243" s="7">
        <v>100</v>
      </c>
      <c r="E243" s="7">
        <v>1</v>
      </c>
      <c r="F243" s="7">
        <v>10</v>
      </c>
      <c r="G243" s="7">
        <v>3.6663000000000001</v>
      </c>
      <c r="H243" s="7">
        <v>3.2772999999999999</v>
      </c>
      <c r="I243" s="7">
        <f t="shared" si="178"/>
        <v>0.38559519443315499</v>
      </c>
      <c r="J243" s="334"/>
      <c r="K243" s="334"/>
      <c r="P243" s="345"/>
      <c r="Q243" s="347"/>
      <c r="R243" s="345"/>
      <c r="S243" s="347"/>
      <c r="T243" s="345"/>
      <c r="U243" s="347"/>
      <c r="V243" s="345"/>
      <c r="W243" s="347"/>
    </row>
    <row r="244" spans="2:23" ht="27.95" customHeight="1">
      <c r="B244" s="334" t="s">
        <v>1700</v>
      </c>
      <c r="C244" s="7">
        <v>10.008100000000001</v>
      </c>
      <c r="D244" s="7">
        <v>100</v>
      </c>
      <c r="E244" s="7">
        <v>1</v>
      </c>
      <c r="F244" s="7">
        <v>10</v>
      </c>
      <c r="G244" s="7">
        <v>3.5308999999999999</v>
      </c>
      <c r="H244" s="7">
        <v>3.9679000000000002</v>
      </c>
      <c r="I244" s="7">
        <f t="shared" si="178"/>
        <v>-0.43664631648364899</v>
      </c>
      <c r="J244" s="334">
        <f t="shared" ref="J244" si="215">(I244+I245)/2</f>
        <v>-0.42814349407185398</v>
      </c>
      <c r="K244" s="334">
        <f t="shared" ref="K244" si="216">(I244-I245)/J244*100</f>
        <v>3.9719498390268702</v>
      </c>
      <c r="P244" s="344" t="s">
        <v>1680</v>
      </c>
      <c r="Q244" s="346">
        <v>0</v>
      </c>
      <c r="R244" s="344" t="s">
        <v>1690</v>
      </c>
      <c r="S244" s="346">
        <v>1.07</v>
      </c>
      <c r="T244" s="344" t="s">
        <v>1701</v>
      </c>
      <c r="U244" s="346">
        <v>0.54</v>
      </c>
      <c r="V244" s="344" t="s">
        <v>1702</v>
      </c>
      <c r="W244" s="346">
        <v>1</v>
      </c>
    </row>
    <row r="245" spans="2:23" ht="27.95" customHeight="1">
      <c r="B245" s="334"/>
      <c r="C245" s="7">
        <v>10.2135</v>
      </c>
      <c r="D245" s="7">
        <v>100</v>
      </c>
      <c r="E245" s="7">
        <v>1</v>
      </c>
      <c r="F245" s="7">
        <v>10</v>
      </c>
      <c r="G245" s="7">
        <v>3.5392999999999999</v>
      </c>
      <c r="H245" s="7">
        <v>3.9679000000000002</v>
      </c>
      <c r="I245" s="7">
        <f t="shared" si="178"/>
        <v>-0.41964067166005797</v>
      </c>
      <c r="J245" s="334"/>
      <c r="K245" s="334"/>
      <c r="P245" s="345"/>
      <c r="Q245" s="347"/>
      <c r="R245" s="345"/>
      <c r="S245" s="347"/>
      <c r="T245" s="345"/>
      <c r="U245" s="347"/>
      <c r="V245" s="345"/>
      <c r="W245" s="347"/>
    </row>
    <row r="246" spans="2:23" ht="27.95" customHeight="1">
      <c r="B246" s="334" t="s">
        <v>1703</v>
      </c>
      <c r="C246" s="7">
        <v>10.017799999999999</v>
      </c>
      <c r="D246" s="7">
        <v>100</v>
      </c>
      <c r="E246" s="7">
        <v>1</v>
      </c>
      <c r="F246" s="7">
        <v>10</v>
      </c>
      <c r="G246" s="7">
        <v>3.4249000000000001</v>
      </c>
      <c r="H246" s="7">
        <v>3.4718</v>
      </c>
      <c r="I246" s="7">
        <f t="shared" si="178"/>
        <v>-4.6816666333925602E-2</v>
      </c>
      <c r="J246" s="334">
        <f t="shared" ref="J246" si="217">(I246+I247)/2</f>
        <v>-4.3261980593910197E-2</v>
      </c>
      <c r="K246" s="334">
        <f t="shared" ref="K246" si="218">(I246-I247)/J246*100</f>
        <v>16.4333009779759</v>
      </c>
      <c r="P246" s="344" t="s">
        <v>1681</v>
      </c>
      <c r="Q246" s="346">
        <v>1.73</v>
      </c>
      <c r="R246" s="344" t="s">
        <v>1691</v>
      </c>
      <c r="S246" s="346">
        <v>0</v>
      </c>
      <c r="T246" s="344" t="s">
        <v>1704</v>
      </c>
      <c r="U246" s="346">
        <v>0</v>
      </c>
      <c r="V246" s="344" t="s">
        <v>1705</v>
      </c>
      <c r="W246" s="346">
        <v>0</v>
      </c>
    </row>
    <row r="247" spans="2:23" ht="27.95" customHeight="1">
      <c r="B247" s="334"/>
      <c r="C247" s="7">
        <v>10.0989</v>
      </c>
      <c r="D247" s="7">
        <v>100</v>
      </c>
      <c r="E247" s="7">
        <v>1</v>
      </c>
      <c r="F247" s="7">
        <v>10</v>
      </c>
      <c r="G247" s="7">
        <v>3.4317000000000002</v>
      </c>
      <c r="H247" s="7">
        <v>3.4718</v>
      </c>
      <c r="I247" s="7">
        <f t="shared" si="178"/>
        <v>-3.9707294853894799E-2</v>
      </c>
      <c r="J247" s="334"/>
      <c r="K247" s="334"/>
      <c r="P247" s="345"/>
      <c r="Q247" s="347"/>
      <c r="R247" s="345"/>
      <c r="S247" s="347"/>
      <c r="T247" s="345"/>
      <c r="U247" s="347"/>
      <c r="V247" s="345"/>
      <c r="W247" s="347"/>
    </row>
    <row r="248" spans="2:23" ht="27.95" customHeight="1">
      <c r="B248" s="334" t="s">
        <v>1695</v>
      </c>
      <c r="C248" s="7">
        <v>10.239800000000001</v>
      </c>
      <c r="D248" s="7">
        <v>100</v>
      </c>
      <c r="E248" s="7">
        <v>1</v>
      </c>
      <c r="F248" s="7">
        <v>10</v>
      </c>
      <c r="G248" s="7">
        <v>3.6825999999999999</v>
      </c>
      <c r="H248" s="7">
        <v>3.4615999999999998</v>
      </c>
      <c r="I248" s="7">
        <f t="shared" si="178"/>
        <v>0.215824527822809</v>
      </c>
      <c r="J248" s="334">
        <f t="shared" ref="J248" si="219">(I248+I249)/2</f>
        <v>0.21745532666773101</v>
      </c>
      <c r="K248" s="334">
        <f t="shared" ref="K248" si="220">(I248-I249)/J248*100</f>
        <v>-1.4998932147689701</v>
      </c>
      <c r="P248" s="344" t="s">
        <v>1682</v>
      </c>
      <c r="Q248" s="346">
        <v>0.68</v>
      </c>
      <c r="R248" s="344" t="s">
        <v>1692</v>
      </c>
      <c r="S248" s="346">
        <v>1.1499999999999999</v>
      </c>
      <c r="T248" s="344" t="s">
        <v>1706</v>
      </c>
      <c r="U248" s="346">
        <v>0.32</v>
      </c>
      <c r="W248" s="334"/>
    </row>
    <row r="249" spans="2:23" ht="27.95" customHeight="1">
      <c r="B249" s="334"/>
      <c r="C249" s="7">
        <v>10.3384</v>
      </c>
      <c r="D249" s="7">
        <v>100</v>
      </c>
      <c r="E249" s="7">
        <v>1</v>
      </c>
      <c r="F249" s="7">
        <v>10</v>
      </c>
      <c r="G249" s="7">
        <v>3.6880999999999999</v>
      </c>
      <c r="H249" s="7">
        <v>3.4615999999999998</v>
      </c>
      <c r="I249" s="7">
        <f t="shared" si="178"/>
        <v>0.219086125512652</v>
      </c>
      <c r="J249" s="334"/>
      <c r="K249" s="334"/>
      <c r="P249" s="345"/>
      <c r="Q249" s="347"/>
      <c r="R249" s="345"/>
      <c r="S249" s="347"/>
      <c r="T249" s="345"/>
      <c r="U249" s="347"/>
      <c r="W249" s="334"/>
    </row>
    <row r="250" spans="2:23" ht="27.95" customHeight="1">
      <c r="B250" s="334" t="s">
        <v>1698</v>
      </c>
      <c r="C250" s="7">
        <v>10.134600000000001</v>
      </c>
      <c r="D250" s="7">
        <v>100</v>
      </c>
      <c r="E250" s="7">
        <v>1</v>
      </c>
      <c r="F250" s="7">
        <v>10</v>
      </c>
      <c r="G250" s="7">
        <v>4.6128999999999998</v>
      </c>
      <c r="H250" s="7">
        <v>3.8933</v>
      </c>
      <c r="I250" s="7">
        <f t="shared" si="178"/>
        <v>0.71004282359441895</v>
      </c>
      <c r="J250" s="334">
        <f t="shared" ref="J250" si="221">(I250+I251)/2</f>
        <v>0.70037891706611899</v>
      </c>
      <c r="K250" s="334">
        <f t="shared" ref="K250" si="222">(I250-I251)/J250*100</f>
        <v>2.7596223395134398</v>
      </c>
      <c r="P250" s="344" t="s">
        <v>1683</v>
      </c>
      <c r="Q250" s="346">
        <v>0.02</v>
      </c>
      <c r="R250" s="344" t="s">
        <v>1693</v>
      </c>
      <c r="S250" s="346">
        <v>0</v>
      </c>
      <c r="T250" s="344" t="s">
        <v>1707</v>
      </c>
      <c r="U250" s="346">
        <v>0.55000000000000004</v>
      </c>
      <c r="V250" s="7" t="s">
        <v>1708</v>
      </c>
      <c r="W250" s="334"/>
    </row>
    <row r="251" spans="2:23" ht="27.95" customHeight="1">
      <c r="B251" s="334"/>
      <c r="C251" s="7">
        <v>10.248799999999999</v>
      </c>
      <c r="D251" s="7">
        <v>100</v>
      </c>
      <c r="E251" s="7">
        <v>1</v>
      </c>
      <c r="F251" s="7">
        <v>10</v>
      </c>
      <c r="G251" s="7">
        <v>4.6012000000000004</v>
      </c>
      <c r="H251" s="7">
        <v>3.8933</v>
      </c>
      <c r="I251" s="7">
        <f t="shared" si="178"/>
        <v>0.69071501053782003</v>
      </c>
      <c r="J251" s="334"/>
      <c r="K251" s="334"/>
      <c r="P251" s="345"/>
      <c r="Q251" s="347"/>
      <c r="R251" s="345"/>
      <c r="S251" s="347"/>
      <c r="T251" s="345"/>
      <c r="U251" s="347"/>
      <c r="W251" s="334"/>
    </row>
    <row r="252" spans="2:23" ht="27.95" customHeight="1">
      <c r="B252" s="334" t="s">
        <v>1701</v>
      </c>
      <c r="C252" s="7">
        <v>10.188499999999999</v>
      </c>
      <c r="D252" s="7">
        <v>100</v>
      </c>
      <c r="E252" s="7">
        <v>1</v>
      </c>
      <c r="F252" s="7">
        <v>10</v>
      </c>
      <c r="G252" s="7">
        <v>4.2843</v>
      </c>
      <c r="H252" s="7">
        <v>3.7096</v>
      </c>
      <c r="I252" s="7">
        <f t="shared" si="178"/>
        <v>0.56406733081415295</v>
      </c>
      <c r="J252" s="334">
        <f t="shared" ref="J252" si="223">(I252+I253)/2</f>
        <v>0.54050138375428702</v>
      </c>
      <c r="K252" s="334">
        <f t="shared" ref="K252" si="224">(I252-I253)/J252*100</f>
        <v>8.7200320917509799</v>
      </c>
      <c r="P252" s="344" t="s">
        <v>1684</v>
      </c>
      <c r="Q252" s="346">
        <v>0</v>
      </c>
      <c r="R252" s="344" t="s">
        <v>1694</v>
      </c>
      <c r="S252" s="346">
        <v>1.61</v>
      </c>
      <c r="T252" s="344" t="s">
        <v>1709</v>
      </c>
      <c r="U252" s="346">
        <v>2.2799999999999998</v>
      </c>
      <c r="W252" s="334"/>
    </row>
    <row r="253" spans="2:23" ht="27.95" customHeight="1">
      <c r="B253" s="334"/>
      <c r="C253" s="7">
        <v>10.256600000000001</v>
      </c>
      <c r="D253" s="7">
        <v>100</v>
      </c>
      <c r="E253" s="7">
        <v>1</v>
      </c>
      <c r="F253" s="7">
        <v>10</v>
      </c>
      <c r="G253" s="7">
        <v>4.2397999999999998</v>
      </c>
      <c r="H253" s="7">
        <v>3.7096</v>
      </c>
      <c r="I253" s="7">
        <f t="shared" si="178"/>
        <v>0.51693543669442099</v>
      </c>
      <c r="J253" s="334"/>
      <c r="K253" s="334"/>
      <c r="P253" s="345"/>
      <c r="Q253" s="347"/>
      <c r="R253" s="345"/>
      <c r="S253" s="347"/>
      <c r="T253" s="345"/>
      <c r="U253" s="347"/>
      <c r="W253" s="334"/>
    </row>
    <row r="254" spans="2:23" ht="27.95" customHeight="1">
      <c r="B254" s="334" t="s">
        <v>1704</v>
      </c>
      <c r="C254" s="7">
        <v>10.258100000000001</v>
      </c>
      <c r="D254" s="7">
        <v>100</v>
      </c>
      <c r="E254" s="7">
        <v>1</v>
      </c>
      <c r="F254" s="7">
        <v>10</v>
      </c>
      <c r="G254" s="7">
        <v>3.8077000000000001</v>
      </c>
      <c r="H254" s="7">
        <v>4.2084999999999999</v>
      </c>
      <c r="I254" s="7">
        <f t="shared" si="178"/>
        <v>-0.39071562960002298</v>
      </c>
      <c r="J254" s="334">
        <f t="shared" ref="J254" si="225">(I254+I255)/2</f>
        <v>-0.39826070128055102</v>
      </c>
      <c r="K254" s="334">
        <f t="shared" ref="K254" si="226">(I254-I255)/J254*100</f>
        <v>-3.7890113969407002</v>
      </c>
      <c r="P254" s="344" t="s">
        <v>1685</v>
      </c>
      <c r="Q254" s="346">
        <v>2.46</v>
      </c>
      <c r="R254" s="344" t="s">
        <v>1697</v>
      </c>
      <c r="S254" s="346">
        <v>0.39</v>
      </c>
      <c r="T254" s="344" t="s">
        <v>1710</v>
      </c>
      <c r="U254" s="346">
        <v>2.62</v>
      </c>
      <c r="W254" s="334"/>
    </row>
    <row r="255" spans="2:23" ht="27.95" customHeight="1">
      <c r="B255" s="334"/>
      <c r="C255" s="7">
        <v>10.3621</v>
      </c>
      <c r="D255" s="7">
        <v>100</v>
      </c>
      <c r="E255" s="7">
        <v>1</v>
      </c>
      <c r="F255" s="7">
        <v>10</v>
      </c>
      <c r="G255" s="7">
        <v>3.7879999999999998</v>
      </c>
      <c r="H255" s="7">
        <v>4.2084999999999999</v>
      </c>
      <c r="I255" s="7">
        <f t="shared" si="178"/>
        <v>-0.405805772961079</v>
      </c>
      <c r="J255" s="334"/>
      <c r="K255" s="334"/>
      <c r="P255" s="345"/>
      <c r="Q255" s="347"/>
      <c r="R255" s="345"/>
      <c r="S255" s="347"/>
      <c r="T255" s="345"/>
      <c r="U255" s="347"/>
      <c r="W255" s="334"/>
    </row>
    <row r="256" spans="2:23" ht="27.95" customHeight="1">
      <c r="B256" s="334" t="s">
        <v>1706</v>
      </c>
      <c r="C256" s="7">
        <v>10.1869</v>
      </c>
      <c r="D256" s="7">
        <v>100</v>
      </c>
      <c r="E256" s="7">
        <v>1</v>
      </c>
      <c r="F256" s="7">
        <v>10</v>
      </c>
      <c r="G256" s="7">
        <v>3.5865999999999998</v>
      </c>
      <c r="H256" s="7">
        <v>3.2195</v>
      </c>
      <c r="I256" s="7">
        <f t="shared" si="178"/>
        <v>0.36036478222030199</v>
      </c>
      <c r="J256" s="334">
        <f t="shared" ref="J256" si="227">(I256+I257)/2</f>
        <v>0.31994745528243801</v>
      </c>
      <c r="K256" s="334">
        <f t="shared" ref="K256" si="228">(I256-I257)/J256*100</f>
        <v>25.264977902190601</v>
      </c>
      <c r="P256" s="344" t="s">
        <v>1686</v>
      </c>
      <c r="Q256" s="346">
        <v>0</v>
      </c>
      <c r="R256" s="344" t="s">
        <v>1700</v>
      </c>
      <c r="S256" s="346">
        <v>0</v>
      </c>
      <c r="T256" s="344" t="s">
        <v>1711</v>
      </c>
      <c r="U256" s="346">
        <v>1.35</v>
      </c>
      <c r="W256" s="334"/>
    </row>
    <row r="257" spans="2:23" ht="27.95" customHeight="1">
      <c r="B257" s="334"/>
      <c r="C257" s="7">
        <v>10.1134</v>
      </c>
      <c r="D257" s="7">
        <v>100</v>
      </c>
      <c r="E257" s="7">
        <v>1</v>
      </c>
      <c r="F257" s="7">
        <v>10</v>
      </c>
      <c r="G257" s="7">
        <v>3.5022000000000002</v>
      </c>
      <c r="H257" s="7">
        <v>3.2195</v>
      </c>
      <c r="I257" s="7">
        <f t="shared" si="178"/>
        <v>0.27953012834457303</v>
      </c>
      <c r="J257" s="334"/>
      <c r="K257" s="334"/>
      <c r="P257" s="345"/>
      <c r="Q257" s="347"/>
      <c r="R257" s="345"/>
      <c r="S257" s="347"/>
      <c r="T257" s="345"/>
      <c r="U257" s="347"/>
      <c r="W257" s="334"/>
    </row>
    <row r="258" spans="2:23" ht="27.95" customHeight="1">
      <c r="B258" s="334" t="s">
        <v>1707</v>
      </c>
      <c r="C258" s="7">
        <v>10.116099999999999</v>
      </c>
      <c r="D258" s="7">
        <v>100</v>
      </c>
      <c r="E258" s="7">
        <v>1</v>
      </c>
      <c r="F258" s="7">
        <v>10</v>
      </c>
      <c r="G258" s="7">
        <v>4.2545000000000002</v>
      </c>
      <c r="H258" s="7">
        <v>3.7010999999999998</v>
      </c>
      <c r="I258" s="7">
        <f t="shared" si="178"/>
        <v>0.547048763851682</v>
      </c>
      <c r="J258" s="334">
        <f t="shared" ref="J258" si="229">(I258+I259)/2</f>
        <v>0.54964371222689401</v>
      </c>
      <c r="K258" s="334">
        <f t="shared" ref="K258" si="230">(I258-I259)/J258*100</f>
        <v>-0.94422925887699904</v>
      </c>
      <c r="P258" s="344" t="s">
        <v>1687</v>
      </c>
      <c r="Q258" s="346">
        <v>2.61</v>
      </c>
      <c r="R258" s="344" t="s">
        <v>1703</v>
      </c>
      <c r="S258" s="346">
        <v>0</v>
      </c>
      <c r="T258" s="348" t="s">
        <v>1712</v>
      </c>
      <c r="U258" s="350">
        <v>4.3899999999999997</v>
      </c>
      <c r="W258" s="334"/>
    </row>
    <row r="259" spans="2:23" ht="27.95" customHeight="1">
      <c r="B259" s="334"/>
      <c r="C259" s="7">
        <v>10.267300000000001</v>
      </c>
      <c r="D259" s="7">
        <v>100</v>
      </c>
      <c r="E259" s="7">
        <v>1</v>
      </c>
      <c r="F259" s="7">
        <v>10</v>
      </c>
      <c r="G259" s="7">
        <v>4.2680999999999996</v>
      </c>
      <c r="H259" s="7">
        <v>3.7010999999999998</v>
      </c>
      <c r="I259" s="7">
        <f t="shared" si="178"/>
        <v>0.55223866060210602</v>
      </c>
      <c r="J259" s="334"/>
      <c r="K259" s="334"/>
      <c r="P259" s="345"/>
      <c r="Q259" s="347"/>
      <c r="R259" s="345"/>
      <c r="S259" s="347"/>
      <c r="T259" s="349"/>
      <c r="U259" s="351"/>
      <c r="W259" s="334"/>
    </row>
    <row r="260" spans="2:23" ht="27.95" customHeight="1">
      <c r="B260" s="334" t="s">
        <v>1709</v>
      </c>
      <c r="C260" s="7">
        <v>10.5351</v>
      </c>
      <c r="D260" s="7">
        <v>100</v>
      </c>
      <c r="E260" s="7">
        <v>1</v>
      </c>
      <c r="F260" s="7">
        <v>10</v>
      </c>
      <c r="G260" s="7">
        <v>6.1383000000000001</v>
      </c>
      <c r="H260" s="7">
        <v>3.7387000000000001</v>
      </c>
      <c r="I260" s="7">
        <f t="shared" si="178"/>
        <v>2.2777192432914699</v>
      </c>
      <c r="J260" s="334">
        <f t="shared" ref="J260" si="231">(I260+I261)/2</f>
        <v>2.2761077040641502</v>
      </c>
      <c r="K260" s="334">
        <f t="shared" ref="K260" si="232">(I260-I261)/J260*100</f>
        <v>0.141604830425865</v>
      </c>
    </row>
    <row r="261" spans="2:23" ht="27.95" customHeight="1">
      <c r="B261" s="334"/>
      <c r="C261" s="7">
        <v>10.638400000000001</v>
      </c>
      <c r="D261" s="7">
        <v>100</v>
      </c>
      <c r="E261" s="7">
        <v>1</v>
      </c>
      <c r="F261" s="7">
        <v>10</v>
      </c>
      <c r="G261" s="7">
        <v>6.1584000000000003</v>
      </c>
      <c r="H261" s="7">
        <v>3.7387000000000001</v>
      </c>
      <c r="I261" s="7">
        <f t="shared" si="178"/>
        <v>2.2744961648368198</v>
      </c>
      <c r="J261" s="334"/>
      <c r="K261" s="334"/>
    </row>
    <row r="262" spans="2:23" ht="27.95" customHeight="1">
      <c r="B262" s="334" t="s">
        <v>1710</v>
      </c>
      <c r="C262" s="7">
        <v>10.087</v>
      </c>
      <c r="D262" s="7">
        <v>100</v>
      </c>
      <c r="E262" s="7">
        <v>1</v>
      </c>
      <c r="F262" s="7">
        <v>10</v>
      </c>
      <c r="G262" s="7">
        <v>7.8993000000000002</v>
      </c>
      <c r="H262" s="7">
        <v>5.1516000000000002</v>
      </c>
      <c r="I262" s="7">
        <f t="shared" si="178"/>
        <v>2.72400118965004</v>
      </c>
      <c r="J262" s="334">
        <f t="shared" ref="J262" si="233">(I262+I263)/2</f>
        <v>2.6238301024779198</v>
      </c>
      <c r="K262" s="334">
        <f t="shared" ref="K262" si="234">(I262-I263)/J262*100</f>
        <v>7.6354857791687403</v>
      </c>
    </row>
    <row r="263" spans="2:23" ht="27.95" customHeight="1">
      <c r="B263" s="334"/>
      <c r="C263" s="7">
        <v>10.8521</v>
      </c>
      <c r="D263" s="7">
        <v>100</v>
      </c>
      <c r="E263" s="7">
        <v>1</v>
      </c>
      <c r="F263" s="7">
        <v>10</v>
      </c>
      <c r="G263" s="7">
        <v>7.8902999999999999</v>
      </c>
      <c r="H263" s="7">
        <v>5.1516000000000002</v>
      </c>
      <c r="I263" s="7">
        <f t="shared" ref="I263:I326" si="235">(G263-H263)*D263/C263/F263</f>
        <v>2.5236590153057898</v>
      </c>
      <c r="J263" s="334"/>
      <c r="K263" s="334"/>
    </row>
    <row r="264" spans="2:23" ht="27.95" customHeight="1">
      <c r="B264" s="334" t="s">
        <v>1711</v>
      </c>
      <c r="C264" s="7">
        <v>10.352</v>
      </c>
      <c r="D264" s="7">
        <v>100</v>
      </c>
      <c r="E264" s="7">
        <v>1</v>
      </c>
      <c r="F264" s="7">
        <v>10</v>
      </c>
      <c r="G264" s="7">
        <v>5.0972</v>
      </c>
      <c r="H264" s="7">
        <v>3.7132999999999998</v>
      </c>
      <c r="I264" s="7">
        <f t="shared" si="235"/>
        <v>1.3368431221020101</v>
      </c>
      <c r="J264" s="334">
        <f t="shared" ref="J264" si="236">(I264+I265)/2</f>
        <v>1.34741578862169</v>
      </c>
      <c r="K264" s="334">
        <f t="shared" ref="K264" si="237">(I264-I265)/J264*100</f>
        <v>-1.5693250159254799</v>
      </c>
    </row>
    <row r="265" spans="2:23" ht="27.95" customHeight="1">
      <c r="B265" s="334"/>
      <c r="C265" s="7">
        <v>10.221</v>
      </c>
      <c r="D265" s="7">
        <v>100</v>
      </c>
      <c r="E265" s="7">
        <v>1</v>
      </c>
      <c r="F265" s="7">
        <v>10</v>
      </c>
      <c r="G265" s="7">
        <v>5.1013000000000002</v>
      </c>
      <c r="H265" s="7">
        <v>3.7132999999999998</v>
      </c>
      <c r="I265" s="7">
        <f t="shared" si="235"/>
        <v>1.3579884551413799</v>
      </c>
      <c r="J265" s="334"/>
      <c r="K265" s="334"/>
    </row>
    <row r="266" spans="2:23" s="6" customFormat="1" ht="27.95" customHeight="1">
      <c r="B266" s="335" t="s">
        <v>1712</v>
      </c>
      <c r="C266" s="6">
        <v>10.177099999999999</v>
      </c>
      <c r="D266" s="6">
        <v>100</v>
      </c>
      <c r="E266" s="6">
        <v>1</v>
      </c>
      <c r="F266" s="6">
        <v>10</v>
      </c>
      <c r="G266" s="6">
        <v>10.166</v>
      </c>
      <c r="H266" s="6">
        <v>5.6825000000000001</v>
      </c>
      <c r="I266" s="6">
        <f t="shared" si="235"/>
        <v>4.4054789674858297</v>
      </c>
      <c r="J266" s="335">
        <f t="shared" ref="J266" si="238">(I266+I267)/2</f>
        <v>4.3817992837293103</v>
      </c>
      <c r="K266" s="335">
        <f t="shared" ref="K266" si="239">(I266-I267)/J266*100</f>
        <v>1.0808201025751401</v>
      </c>
    </row>
    <row r="267" spans="2:23" s="6" customFormat="1" ht="27.95" customHeight="1">
      <c r="B267" s="335"/>
      <c r="C267" s="6">
        <v>10.289300000000001</v>
      </c>
      <c r="D267" s="6">
        <v>100</v>
      </c>
      <c r="E267" s="6">
        <v>1</v>
      </c>
      <c r="F267" s="6">
        <v>10</v>
      </c>
      <c r="G267" s="6">
        <v>10.166700000000001</v>
      </c>
      <c r="H267" s="6">
        <v>5.6825000000000001</v>
      </c>
      <c r="I267" s="6">
        <f t="shared" si="235"/>
        <v>4.35811959997279</v>
      </c>
      <c r="J267" s="335"/>
      <c r="K267" s="335"/>
    </row>
    <row r="268" spans="2:23" ht="27.95" customHeight="1">
      <c r="B268" s="334" t="s">
        <v>1696</v>
      </c>
      <c r="C268" s="7">
        <v>10.1531</v>
      </c>
      <c r="D268" s="7">
        <v>100</v>
      </c>
      <c r="E268" s="7">
        <v>1</v>
      </c>
      <c r="F268" s="7">
        <v>10</v>
      </c>
      <c r="G268" s="7">
        <v>3.9466000000000001</v>
      </c>
      <c r="H268" s="7">
        <v>3.2972000000000001</v>
      </c>
      <c r="I268" s="7">
        <f t="shared" si="235"/>
        <v>0.63960760752873502</v>
      </c>
      <c r="J268" s="334">
        <f t="shared" ref="J268" si="240">(I268+I269)/2</f>
        <v>0.61561124260329303</v>
      </c>
      <c r="K268" s="334">
        <f t="shared" ref="K268" si="241">(I268-I269)/J268*100</f>
        <v>7.7959475931486599</v>
      </c>
    </row>
    <row r="269" spans="2:23" ht="27.95" customHeight="1">
      <c r="B269" s="334"/>
      <c r="C269" s="7">
        <v>10.652200000000001</v>
      </c>
      <c r="D269" s="7">
        <v>100</v>
      </c>
      <c r="E269" s="7">
        <v>1</v>
      </c>
      <c r="F269" s="7">
        <v>10</v>
      </c>
      <c r="G269" s="7">
        <v>3.9274</v>
      </c>
      <c r="H269" s="7">
        <v>3.2972000000000001</v>
      </c>
      <c r="I269" s="7">
        <f t="shared" si="235"/>
        <v>0.59161487767785104</v>
      </c>
      <c r="J269" s="334"/>
      <c r="K269" s="334"/>
    </row>
    <row r="270" spans="2:23" ht="27.95" customHeight="1">
      <c r="B270" s="334" t="s">
        <v>1699</v>
      </c>
      <c r="C270" s="7">
        <v>10.065200000000001</v>
      </c>
      <c r="D270" s="7">
        <v>100</v>
      </c>
      <c r="E270" s="7">
        <v>1</v>
      </c>
      <c r="F270" s="7">
        <v>10</v>
      </c>
      <c r="G270" s="7">
        <v>5.4583000000000004</v>
      </c>
      <c r="H270" s="7">
        <v>2.8898999999999999</v>
      </c>
      <c r="I270" s="7">
        <f t="shared" si="235"/>
        <v>2.55176250844494</v>
      </c>
      <c r="J270" s="334">
        <f t="shared" ref="J270" si="242">(I270+I271)/2</f>
        <v>2.52157207809821</v>
      </c>
      <c r="K270" s="334">
        <f t="shared" ref="K270" si="243">(I270-I271)/J270*100</f>
        <v>2.39457206946072</v>
      </c>
    </row>
    <row r="271" spans="2:23" ht="27.95" customHeight="1">
      <c r="B271" s="334"/>
      <c r="C271" s="7">
        <v>10.3268</v>
      </c>
      <c r="D271" s="7">
        <v>100</v>
      </c>
      <c r="E271" s="7">
        <v>1</v>
      </c>
      <c r="F271" s="7">
        <v>10</v>
      </c>
      <c r="G271" s="7">
        <v>5.4626999999999999</v>
      </c>
      <c r="H271" s="7">
        <v>2.8898999999999999</v>
      </c>
      <c r="I271" s="7">
        <f t="shared" si="235"/>
        <v>2.4913816477514801</v>
      </c>
      <c r="J271" s="334"/>
      <c r="K271" s="334"/>
    </row>
    <row r="272" spans="2:23" ht="27.95" customHeight="1">
      <c r="B272" s="334" t="s">
        <v>1702</v>
      </c>
      <c r="C272" s="7">
        <v>10.581</v>
      </c>
      <c r="D272" s="7">
        <v>100</v>
      </c>
      <c r="E272" s="7">
        <v>1</v>
      </c>
      <c r="F272" s="7">
        <v>10</v>
      </c>
      <c r="G272" s="7">
        <v>4.5575999999999999</v>
      </c>
      <c r="H272" s="7">
        <v>3.5339999999999998</v>
      </c>
      <c r="I272" s="7">
        <f t="shared" si="235"/>
        <v>0.96739438616387896</v>
      </c>
      <c r="J272" s="334">
        <f t="shared" ref="J272" si="244">(I272+I273)/2</f>
        <v>0.99167478991914004</v>
      </c>
      <c r="K272" s="334">
        <f t="shared" ref="K272" si="245">(I272-I273)/J272*100</f>
        <v>-4.8968480397167902</v>
      </c>
    </row>
    <row r="273" spans="1:11" ht="27.95" customHeight="1">
      <c r="B273" s="334"/>
      <c r="C273" s="7">
        <v>10.6235</v>
      </c>
      <c r="D273" s="7">
        <v>100</v>
      </c>
      <c r="E273" s="7">
        <v>1</v>
      </c>
      <c r="F273" s="7">
        <v>10</v>
      </c>
      <c r="G273" s="7">
        <v>4.6132999999999997</v>
      </c>
      <c r="H273" s="7">
        <v>3.5339999999999998</v>
      </c>
      <c r="I273" s="7">
        <f t="shared" si="235"/>
        <v>1.0159551936744</v>
      </c>
      <c r="J273" s="334"/>
      <c r="K273" s="334"/>
    </row>
    <row r="274" spans="1:11" ht="27.95" customHeight="1">
      <c r="B274" s="334" t="s">
        <v>1705</v>
      </c>
      <c r="C274" s="7">
        <v>10.1158</v>
      </c>
      <c r="D274" s="7">
        <v>100</v>
      </c>
      <c r="E274" s="7">
        <v>1</v>
      </c>
      <c r="F274" s="7">
        <v>10</v>
      </c>
      <c r="G274" s="7">
        <v>5.6487999999999996</v>
      </c>
      <c r="H274" s="7">
        <v>8.3140000000000001</v>
      </c>
      <c r="I274" s="7">
        <f t="shared" si="235"/>
        <v>-2.6346902864825301</v>
      </c>
      <c r="J274" s="334">
        <f t="shared" ref="J274" si="246">(I274+I275)/2</f>
        <v>-2.60251404093614</v>
      </c>
      <c r="K274" s="334">
        <f t="shared" ref="K274" si="247">(I274-I275)/J274*100</f>
        <v>2.4727048569402599</v>
      </c>
    </row>
    <row r="275" spans="1:11" ht="27.95" customHeight="1">
      <c r="B275" s="334"/>
      <c r="C275" s="7">
        <v>10.346500000000001</v>
      </c>
      <c r="D275" s="7">
        <v>100</v>
      </c>
      <c r="E275" s="7">
        <v>1</v>
      </c>
      <c r="F275" s="7">
        <v>10</v>
      </c>
      <c r="G275" s="7">
        <v>5.6546000000000003</v>
      </c>
      <c r="H275" s="7">
        <v>8.3140000000000001</v>
      </c>
      <c r="I275" s="7">
        <f t="shared" si="235"/>
        <v>-2.5703377953897499</v>
      </c>
      <c r="J275" s="334"/>
      <c r="K275" s="334"/>
    </row>
    <row r="276" spans="1:11" ht="27.95" customHeight="1">
      <c r="A276" s="7">
        <v>8.26</v>
      </c>
      <c r="B276" s="334" t="s">
        <v>1713</v>
      </c>
      <c r="C276" s="7">
        <v>10.2879</v>
      </c>
      <c r="D276" s="7">
        <v>100</v>
      </c>
      <c r="E276" s="7">
        <v>1</v>
      </c>
      <c r="F276" s="7">
        <v>10</v>
      </c>
      <c r="G276" s="7">
        <v>6.3498000000000001</v>
      </c>
      <c r="H276" s="7">
        <v>2.5495999999999999</v>
      </c>
      <c r="I276" s="7">
        <f t="shared" si="235"/>
        <v>3.69385394492559</v>
      </c>
      <c r="J276" s="334">
        <f t="shared" ref="J276" si="248">(I276+I277)/2</f>
        <v>3.6947795063074098</v>
      </c>
      <c r="K276" s="334">
        <f t="shared" ref="K276" si="249">(I276-I277)/J276*100</f>
        <v>-5.0101034729398003E-2</v>
      </c>
    </row>
    <row r="277" spans="1:11" ht="27.95" customHeight="1">
      <c r="B277" s="334"/>
      <c r="C277" s="7">
        <v>10.274900000000001</v>
      </c>
      <c r="D277" s="7">
        <v>100</v>
      </c>
      <c r="E277" s="7">
        <v>1</v>
      </c>
      <c r="F277" s="7">
        <v>10</v>
      </c>
      <c r="G277" s="7">
        <v>6.3468999999999998</v>
      </c>
      <c r="H277" s="7">
        <v>2.5495999999999999</v>
      </c>
      <c r="I277" s="7">
        <f t="shared" si="235"/>
        <v>3.6957050676892198</v>
      </c>
      <c r="J277" s="334"/>
      <c r="K277" s="334"/>
    </row>
    <row r="278" spans="1:11" ht="27.95" customHeight="1">
      <c r="B278" s="334" t="s">
        <v>1714</v>
      </c>
      <c r="C278" s="7">
        <v>10.119</v>
      </c>
      <c r="D278" s="7">
        <v>100</v>
      </c>
      <c r="E278" s="7">
        <v>1</v>
      </c>
      <c r="F278" s="7">
        <v>10</v>
      </c>
      <c r="G278" s="7">
        <v>6.1189999999999998</v>
      </c>
      <c r="H278" s="7">
        <v>2.5495999999999999</v>
      </c>
      <c r="I278" s="7">
        <f t="shared" si="235"/>
        <v>3.5274236584642802</v>
      </c>
      <c r="J278" s="334">
        <f t="shared" ref="J278" si="250">(I278+I279)/2</f>
        <v>3.5111246273228001</v>
      </c>
      <c r="K278" s="334">
        <f t="shared" ref="K278" si="251">(I278-I279)/J278*100</f>
        <v>0.92842225050341598</v>
      </c>
    </row>
    <row r="279" spans="1:11" ht="27.95" customHeight="1">
      <c r="B279" s="334"/>
      <c r="C279" s="7">
        <v>10.2234</v>
      </c>
      <c r="D279" s="7">
        <v>100</v>
      </c>
      <c r="E279" s="7">
        <v>1</v>
      </c>
      <c r="F279" s="7">
        <v>10</v>
      </c>
      <c r="G279" s="7">
        <v>6.1224999999999996</v>
      </c>
      <c r="H279" s="7">
        <v>2.5495999999999999</v>
      </c>
      <c r="I279" s="7">
        <f t="shared" si="235"/>
        <v>3.4948255961813102</v>
      </c>
      <c r="J279" s="334"/>
      <c r="K279" s="334"/>
    </row>
    <row r="280" spans="1:11" ht="27.95" customHeight="1">
      <c r="A280" s="7">
        <v>8.2799999999999994</v>
      </c>
      <c r="B280" s="334" t="s">
        <v>1715</v>
      </c>
      <c r="C280" s="7">
        <v>10.0146</v>
      </c>
      <c r="D280" s="7">
        <v>100</v>
      </c>
      <c r="E280" s="7">
        <v>1</v>
      </c>
      <c r="F280" s="7">
        <v>10</v>
      </c>
      <c r="G280" s="7">
        <v>5.1375000000000002</v>
      </c>
      <c r="H280" s="7">
        <v>2.5546000000000002</v>
      </c>
      <c r="I280" s="7">
        <f t="shared" si="235"/>
        <v>2.5791344636830198</v>
      </c>
      <c r="J280" s="334">
        <f t="shared" ref="J280" si="252">(I280+I281)/2</f>
        <v>2.5789965360097198</v>
      </c>
      <c r="K280" s="334">
        <f t="shared" ref="K280" si="253">(I280-I281)/J280*100</f>
        <v>1.06962278839117E-2</v>
      </c>
    </row>
    <row r="281" spans="1:11" ht="27.95" customHeight="1">
      <c r="B281" s="334"/>
      <c r="C281" s="7">
        <v>10.021100000000001</v>
      </c>
      <c r="D281" s="7">
        <v>100</v>
      </c>
      <c r="E281" s="7">
        <v>1</v>
      </c>
      <c r="F281" s="7">
        <v>10</v>
      </c>
      <c r="G281" s="7">
        <v>5.1388999999999996</v>
      </c>
      <c r="H281" s="7">
        <v>2.5546000000000002</v>
      </c>
      <c r="I281" s="7">
        <f t="shared" si="235"/>
        <v>2.57885860833641</v>
      </c>
      <c r="J281" s="334"/>
      <c r="K281" s="334"/>
    </row>
    <row r="282" spans="1:11" ht="27.95" customHeight="1">
      <c r="B282" s="334" t="s">
        <v>1716</v>
      </c>
      <c r="C282" s="7">
        <v>10.1998</v>
      </c>
      <c r="D282" s="7">
        <v>100</v>
      </c>
      <c r="E282" s="7">
        <v>1</v>
      </c>
      <c r="F282" s="7">
        <v>10</v>
      </c>
      <c r="G282" s="7">
        <v>5.1417999999999999</v>
      </c>
      <c r="H282" s="7">
        <v>2.5546000000000002</v>
      </c>
      <c r="I282" s="7">
        <f t="shared" si="235"/>
        <v>2.5365203239279199</v>
      </c>
      <c r="J282" s="334">
        <f t="shared" ref="J282" si="254">(I282+I283)/2</f>
        <v>2.5327301125771302</v>
      </c>
      <c r="K282" s="334">
        <f t="shared" ref="K282" si="255">(I282-I283)/J282*100</f>
        <v>0.29929847890017702</v>
      </c>
    </row>
    <row r="283" spans="1:11" ht="27.95" customHeight="1">
      <c r="B283" s="334"/>
      <c r="C283" s="7">
        <v>10.184900000000001</v>
      </c>
      <c r="D283" s="7">
        <v>100</v>
      </c>
      <c r="E283" s="7">
        <v>1</v>
      </c>
      <c r="F283" s="7">
        <v>10</v>
      </c>
      <c r="G283" s="7">
        <v>5.1303000000000001</v>
      </c>
      <c r="H283" s="7">
        <v>2.5546000000000002</v>
      </c>
      <c r="I283" s="7">
        <f t="shared" si="235"/>
        <v>2.5289399012263298</v>
      </c>
      <c r="J283" s="334"/>
      <c r="K283" s="334"/>
    </row>
    <row r="284" spans="1:11" s="57" customFormat="1" ht="27.95" customHeight="1">
      <c r="B284" s="336" t="s">
        <v>1717</v>
      </c>
      <c r="C284" s="57">
        <v>10.6435</v>
      </c>
      <c r="D284" s="57">
        <v>100</v>
      </c>
      <c r="E284" s="57">
        <v>1</v>
      </c>
      <c r="F284" s="57">
        <v>10</v>
      </c>
      <c r="G284" s="57">
        <v>6.7352999999999996</v>
      </c>
      <c r="H284" s="57">
        <v>2.5546000000000002</v>
      </c>
      <c r="I284" s="57">
        <f t="shared" si="235"/>
        <v>3.92793723869028</v>
      </c>
      <c r="J284" s="336">
        <f t="shared" ref="J284" si="256">(I284+I285)/2</f>
        <v>3.9398800470841202</v>
      </c>
      <c r="K284" s="336">
        <f t="shared" ref="K284" si="257">(I284-I285)/J284*100</f>
        <v>-0.60625238591610298</v>
      </c>
    </row>
    <row r="285" spans="1:11" s="57" customFormat="1" ht="27.95" customHeight="1">
      <c r="B285" s="336"/>
      <c r="C285" s="57">
        <v>10.639900000000001</v>
      </c>
      <c r="D285" s="57">
        <v>100</v>
      </c>
      <c r="E285" s="57">
        <v>1</v>
      </c>
      <c r="F285" s="57">
        <v>10</v>
      </c>
      <c r="G285" s="57">
        <v>6.7592999999999996</v>
      </c>
      <c r="H285" s="57">
        <v>2.5546000000000002</v>
      </c>
      <c r="I285" s="57">
        <f t="shared" si="235"/>
        <v>3.95182285547796</v>
      </c>
      <c r="J285" s="336"/>
      <c r="K285" s="336"/>
    </row>
    <row r="286" spans="1:11" ht="27.95" customHeight="1">
      <c r="B286" s="334" t="s">
        <v>1718</v>
      </c>
      <c r="C286" s="7">
        <v>10.225300000000001</v>
      </c>
      <c r="D286" s="7">
        <v>100</v>
      </c>
      <c r="E286" s="7">
        <v>1</v>
      </c>
      <c r="F286" s="7">
        <v>10</v>
      </c>
      <c r="G286" s="7">
        <v>3.2753999999999999</v>
      </c>
      <c r="H286" s="7">
        <v>2.5546000000000002</v>
      </c>
      <c r="I286" s="7">
        <f t="shared" si="235"/>
        <v>0.70491819310924797</v>
      </c>
      <c r="J286" s="334">
        <f t="shared" ref="J286" si="258">(I286+I287)/2</f>
        <v>0.69294284930321903</v>
      </c>
      <c r="K286" s="334">
        <f t="shared" ref="K286" si="259">(I286-I287)/J286*100</f>
        <v>3.4563727205124302</v>
      </c>
    </row>
    <row r="287" spans="1:11" ht="27.95" customHeight="1">
      <c r="B287" s="334"/>
      <c r="C287" s="7">
        <v>10.2325</v>
      </c>
      <c r="D287" s="7">
        <v>100</v>
      </c>
      <c r="E287" s="7">
        <v>1</v>
      </c>
      <c r="F287" s="7">
        <v>10</v>
      </c>
      <c r="G287" s="7">
        <v>3.2513999999999998</v>
      </c>
      <c r="H287" s="7">
        <v>2.5546000000000002</v>
      </c>
      <c r="I287" s="7">
        <f t="shared" si="235"/>
        <v>0.68096750549718998</v>
      </c>
      <c r="J287" s="334"/>
      <c r="K287" s="334"/>
    </row>
    <row r="288" spans="1:11" ht="27.95" customHeight="1">
      <c r="B288" s="334" t="s">
        <v>1719</v>
      </c>
      <c r="C288" s="7">
        <v>10.7193</v>
      </c>
      <c r="D288" s="7">
        <v>100</v>
      </c>
      <c r="E288" s="7">
        <v>1</v>
      </c>
      <c r="F288" s="7">
        <v>10</v>
      </c>
      <c r="G288" s="7">
        <v>5.4114000000000004</v>
      </c>
      <c r="H288" s="7">
        <v>2.5546000000000002</v>
      </c>
      <c r="I288" s="7">
        <f t="shared" si="235"/>
        <v>2.6650994001474002</v>
      </c>
      <c r="J288" s="334">
        <f t="shared" ref="J288" si="260">(I288+I289)/2</f>
        <v>2.6689341394329702</v>
      </c>
      <c r="K288" s="334">
        <f t="shared" ref="K288" si="261">(I288-I289)/J288*100</f>
        <v>-0.287361102614896</v>
      </c>
    </row>
    <row r="289" spans="2:17" ht="27.95" customHeight="1">
      <c r="B289" s="334"/>
      <c r="C289" s="7">
        <v>10.7065</v>
      </c>
      <c r="D289" s="7">
        <v>100</v>
      </c>
      <c r="E289" s="7">
        <v>1</v>
      </c>
      <c r="F289" s="7">
        <v>10</v>
      </c>
      <c r="G289" s="7">
        <v>5.4161999999999999</v>
      </c>
      <c r="H289" s="7">
        <v>2.5546000000000002</v>
      </c>
      <c r="I289" s="7">
        <f t="shared" si="235"/>
        <v>2.6727688787185402</v>
      </c>
      <c r="J289" s="334"/>
      <c r="K289" s="334"/>
    </row>
    <row r="290" spans="2:17" ht="27.95" customHeight="1">
      <c r="B290" s="334" t="s">
        <v>1720</v>
      </c>
      <c r="C290" s="7">
        <v>10.287800000000001</v>
      </c>
      <c r="D290" s="7">
        <v>100</v>
      </c>
      <c r="E290" s="7">
        <v>1</v>
      </c>
      <c r="F290" s="7">
        <v>10</v>
      </c>
      <c r="G290" s="7">
        <v>3.6838000000000002</v>
      </c>
      <c r="H290" s="7">
        <v>2.5546000000000002</v>
      </c>
      <c r="I290" s="7">
        <f t="shared" si="235"/>
        <v>1.0976107622621001</v>
      </c>
      <c r="J290" s="334">
        <f t="shared" ref="J290" si="262">(I290+I291)/2</f>
        <v>1.0988565282887299</v>
      </c>
      <c r="K290" s="334">
        <f t="shared" ref="K290" si="263">(I290-I291)/J290*100</f>
        <v>-0.22673861319639499</v>
      </c>
    </row>
    <row r="291" spans="2:17" ht="27.95" customHeight="1">
      <c r="B291" s="334"/>
      <c r="C291" s="7">
        <v>10.2645</v>
      </c>
      <c r="D291" s="7">
        <v>100</v>
      </c>
      <c r="E291" s="7">
        <v>1</v>
      </c>
      <c r="F291" s="7">
        <v>10</v>
      </c>
      <c r="G291" s="7">
        <v>3.6838000000000002</v>
      </c>
      <c r="H291" s="7">
        <v>2.5546000000000002</v>
      </c>
      <c r="I291" s="7">
        <f t="shared" si="235"/>
        <v>1.10010229431536</v>
      </c>
      <c r="J291" s="334"/>
      <c r="K291" s="334"/>
    </row>
    <row r="292" spans="2:17" ht="27.95" customHeight="1">
      <c r="B292" s="334" t="s">
        <v>1721</v>
      </c>
      <c r="C292" s="7">
        <v>10.6235</v>
      </c>
      <c r="D292" s="7">
        <v>100</v>
      </c>
      <c r="E292" s="7">
        <v>1</v>
      </c>
      <c r="F292" s="7">
        <v>10</v>
      </c>
      <c r="G292" s="7">
        <v>3.0832000000000002</v>
      </c>
      <c r="H292" s="7">
        <v>2.5546000000000002</v>
      </c>
      <c r="I292" s="7">
        <f t="shared" si="235"/>
        <v>0.49757612839459697</v>
      </c>
      <c r="J292" s="334">
        <f t="shared" ref="J292" si="264">(I292+I293)/2</f>
        <v>0.47427964052654897</v>
      </c>
      <c r="K292" s="334">
        <f t="shared" ref="K292" si="265">(I292-I293)/J292*100</f>
        <v>9.8239459919401408</v>
      </c>
    </row>
    <row r="293" spans="2:17" ht="27.95" customHeight="1">
      <c r="B293" s="334"/>
      <c r="C293" s="7">
        <v>10.654500000000001</v>
      </c>
      <c r="D293" s="7">
        <v>100</v>
      </c>
      <c r="E293" s="7">
        <v>1</v>
      </c>
      <c r="F293" s="7">
        <v>10</v>
      </c>
      <c r="G293" s="7">
        <v>3.0350999999999999</v>
      </c>
      <c r="H293" s="7">
        <v>2.5546000000000002</v>
      </c>
      <c r="I293" s="7">
        <f t="shared" si="235"/>
        <v>0.45098315265850097</v>
      </c>
      <c r="J293" s="334"/>
      <c r="K293" s="334"/>
    </row>
    <row r="294" spans="2:17" ht="27.95" customHeight="1">
      <c r="B294" s="334" t="s">
        <v>1722</v>
      </c>
      <c r="C294" s="7">
        <v>10.4298</v>
      </c>
      <c r="D294" s="7">
        <v>100</v>
      </c>
      <c r="E294" s="7">
        <v>1</v>
      </c>
      <c r="F294" s="7">
        <v>10</v>
      </c>
      <c r="G294" s="7">
        <v>5.6540999999999997</v>
      </c>
      <c r="H294" s="7">
        <v>2.5546000000000002</v>
      </c>
      <c r="I294" s="7">
        <f t="shared" si="235"/>
        <v>2.9717731883641099</v>
      </c>
      <c r="J294" s="334">
        <f t="shared" ref="J294" si="266">(I294+I295)/2</f>
        <v>2.9505301724957702</v>
      </c>
      <c r="K294" s="334">
        <f t="shared" ref="K294" si="267">(I294-I295)/J294*100</f>
        <v>1.43994567934726</v>
      </c>
    </row>
    <row r="295" spans="2:17" ht="27.95" customHeight="1">
      <c r="B295" s="334"/>
      <c r="C295" s="7">
        <v>10.498799999999999</v>
      </c>
      <c r="D295" s="7">
        <v>100</v>
      </c>
      <c r="E295" s="7">
        <v>1</v>
      </c>
      <c r="F295" s="7">
        <v>10</v>
      </c>
      <c r="G295" s="7">
        <v>5.63</v>
      </c>
      <c r="H295" s="7">
        <v>2.5546000000000002</v>
      </c>
      <c r="I295" s="7">
        <f t="shared" si="235"/>
        <v>2.9292871566274199</v>
      </c>
      <c r="J295" s="334"/>
      <c r="K295" s="334"/>
    </row>
    <row r="296" spans="2:17" ht="27.95" customHeight="1">
      <c r="B296" s="334" t="s">
        <v>1723</v>
      </c>
      <c r="C296" s="7">
        <v>11.3893</v>
      </c>
      <c r="D296" s="7">
        <v>100</v>
      </c>
      <c r="E296" s="7">
        <v>1</v>
      </c>
      <c r="F296" s="7">
        <v>10</v>
      </c>
      <c r="G296" s="7">
        <v>4.8612000000000002</v>
      </c>
      <c r="H296" s="7">
        <v>2.5546000000000002</v>
      </c>
      <c r="I296" s="7">
        <f t="shared" si="235"/>
        <v>2.0252342110577501</v>
      </c>
      <c r="J296" s="334">
        <f t="shared" ref="J296" si="268">(I296+I297)/2</f>
        <v>2.0684468731193801</v>
      </c>
      <c r="K296" s="334">
        <f t="shared" ref="K296" si="269">(I296-I297)/J296*100</f>
        <v>-4.1782713999767296</v>
      </c>
      <c r="N296" s="344" t="s">
        <v>1724</v>
      </c>
      <c r="O296" s="346">
        <v>2.74</v>
      </c>
      <c r="P296" s="344" t="s">
        <v>1725</v>
      </c>
      <c r="Q296" s="346">
        <v>2.88</v>
      </c>
    </row>
    <row r="297" spans="2:17" ht="27.95" customHeight="1">
      <c r="B297" s="334"/>
      <c r="C297" s="7">
        <v>11.2646</v>
      </c>
      <c r="D297" s="7">
        <v>100</v>
      </c>
      <c r="E297" s="7">
        <v>1</v>
      </c>
      <c r="F297" s="7">
        <v>10</v>
      </c>
      <c r="G297" s="7">
        <v>4.9333</v>
      </c>
      <c r="H297" s="7">
        <v>2.5546000000000002</v>
      </c>
      <c r="I297" s="7">
        <f t="shared" si="235"/>
        <v>2.1116595351810101</v>
      </c>
      <c r="J297" s="334"/>
      <c r="K297" s="334"/>
      <c r="N297" s="345"/>
      <c r="O297" s="347"/>
      <c r="P297" s="345"/>
      <c r="Q297" s="347"/>
    </row>
    <row r="298" spans="2:17" s="58" customFormat="1" ht="27.95" customHeight="1">
      <c r="B298" s="337" t="s">
        <v>1726</v>
      </c>
      <c r="C298" s="58">
        <v>10.829000000000001</v>
      </c>
      <c r="D298" s="58">
        <v>100</v>
      </c>
      <c r="E298" s="58">
        <v>1</v>
      </c>
      <c r="F298" s="58">
        <v>10</v>
      </c>
      <c r="G298" s="58">
        <v>5.7020999999999997</v>
      </c>
      <c r="H298" s="58">
        <v>2.5546000000000002</v>
      </c>
      <c r="I298" s="58">
        <f t="shared" si="235"/>
        <v>2.9065472342783298</v>
      </c>
      <c r="J298" s="337">
        <f t="shared" ref="J298" si="270">(I298+I299)/2</f>
        <v>2.9186434826846002</v>
      </c>
      <c r="K298" s="337">
        <f t="shared" ref="K298" si="271">(I298-I299)/J298*100</f>
        <v>-0.828895236985144</v>
      </c>
      <c r="N298" s="344" t="s">
        <v>1727</v>
      </c>
      <c r="O298" s="346">
        <v>2.7</v>
      </c>
      <c r="P298" s="344" t="s">
        <v>1728</v>
      </c>
      <c r="Q298" s="346">
        <v>2.5</v>
      </c>
    </row>
    <row r="299" spans="2:17" s="58" customFormat="1" ht="27.95" customHeight="1">
      <c r="B299" s="337"/>
      <c r="C299" s="58">
        <v>10.8215</v>
      </c>
      <c r="D299" s="58">
        <v>100</v>
      </c>
      <c r="E299" s="58">
        <v>1</v>
      </c>
      <c r="F299" s="58">
        <v>10</v>
      </c>
      <c r="G299" s="58">
        <v>5.7260999999999997</v>
      </c>
      <c r="H299" s="58">
        <v>2.5546000000000002</v>
      </c>
      <c r="I299" s="58">
        <f t="shared" si="235"/>
        <v>2.9307397310908798</v>
      </c>
      <c r="J299" s="337"/>
      <c r="K299" s="337"/>
      <c r="N299" s="345"/>
      <c r="O299" s="347"/>
      <c r="P299" s="345"/>
      <c r="Q299" s="347"/>
    </row>
    <row r="300" spans="2:17" ht="27.95" customHeight="1">
      <c r="B300" s="334" t="s">
        <v>1729</v>
      </c>
      <c r="C300" s="7">
        <v>10.6465</v>
      </c>
      <c r="D300" s="7">
        <v>100</v>
      </c>
      <c r="E300" s="7">
        <v>1</v>
      </c>
      <c r="F300" s="7">
        <v>10</v>
      </c>
      <c r="G300" s="7">
        <v>4.0922999999999998</v>
      </c>
      <c r="H300" s="7">
        <v>2.5546000000000002</v>
      </c>
      <c r="I300" s="7">
        <f t="shared" si="235"/>
        <v>1.44432442586766</v>
      </c>
      <c r="J300" s="334">
        <f t="shared" ref="J300" si="272">(I300+I301)/2</f>
        <v>1.4127110082730201</v>
      </c>
      <c r="K300" s="334">
        <f t="shared" ref="K300" si="273">(I300-I301)/J300*100</f>
        <v>4.4755675307281804</v>
      </c>
      <c r="N300" s="344" t="s">
        <v>1730</v>
      </c>
      <c r="O300" s="346">
        <v>2.59</v>
      </c>
      <c r="P300" s="344" t="s">
        <v>1731</v>
      </c>
      <c r="Q300" s="346">
        <v>2.5499999999999998</v>
      </c>
    </row>
    <row r="301" spans="2:17" ht="27.95" customHeight="1">
      <c r="B301" s="334"/>
      <c r="C301" s="7">
        <v>10.2643</v>
      </c>
      <c r="D301" s="7">
        <v>100</v>
      </c>
      <c r="E301" s="7">
        <v>1</v>
      </c>
      <c r="F301" s="7">
        <v>10</v>
      </c>
      <c r="G301" s="7">
        <v>3.9722</v>
      </c>
      <c r="H301" s="7">
        <v>2.5546000000000002</v>
      </c>
      <c r="I301" s="7">
        <f t="shared" si="235"/>
        <v>1.38109759067837</v>
      </c>
      <c r="J301" s="334"/>
      <c r="K301" s="334"/>
      <c r="N301" s="345"/>
      <c r="O301" s="347"/>
      <c r="P301" s="345"/>
      <c r="Q301" s="347"/>
    </row>
    <row r="302" spans="2:17" ht="27.95" customHeight="1">
      <c r="B302" s="334" t="s">
        <v>1732</v>
      </c>
      <c r="C302" s="7">
        <v>10.663600000000001</v>
      </c>
      <c r="D302" s="7">
        <v>100</v>
      </c>
      <c r="E302" s="7">
        <v>1</v>
      </c>
      <c r="F302" s="7">
        <v>10</v>
      </c>
      <c r="G302" s="7">
        <v>4.9813000000000001</v>
      </c>
      <c r="H302" s="7">
        <v>2.5546000000000002</v>
      </c>
      <c r="I302" s="7">
        <f t="shared" si="235"/>
        <v>2.2756855095840098</v>
      </c>
      <c r="J302" s="334">
        <f t="shared" ref="J302" si="274">(I302+I303)/2</f>
        <v>2.2571993847224499</v>
      </c>
      <c r="K302" s="334">
        <f t="shared" ref="K302" si="275">(I302-I303)/J302*100</f>
        <v>1.6379700425824799</v>
      </c>
      <c r="N302" s="344" t="s">
        <v>1733</v>
      </c>
      <c r="O302" s="346">
        <v>2.8</v>
      </c>
      <c r="P302" s="344" t="s">
        <v>1734</v>
      </c>
      <c r="Q302" s="346">
        <v>2.91</v>
      </c>
    </row>
    <row r="303" spans="2:17" ht="27.95" customHeight="1">
      <c r="B303" s="334"/>
      <c r="C303" s="7">
        <v>10.625299999999999</v>
      </c>
      <c r="D303" s="7">
        <v>100</v>
      </c>
      <c r="E303" s="7">
        <v>1</v>
      </c>
      <c r="F303" s="7">
        <v>10</v>
      </c>
      <c r="G303" s="7">
        <v>4.9333</v>
      </c>
      <c r="H303" s="7">
        <v>2.5546000000000002</v>
      </c>
      <c r="I303" s="7">
        <f t="shared" si="235"/>
        <v>2.2387132598609001</v>
      </c>
      <c r="J303" s="334"/>
      <c r="K303" s="334"/>
      <c r="N303" s="345"/>
      <c r="O303" s="347"/>
      <c r="P303" s="345"/>
      <c r="Q303" s="347"/>
    </row>
    <row r="304" spans="2:17" ht="27.95" customHeight="1">
      <c r="B304" s="334" t="s">
        <v>1735</v>
      </c>
      <c r="C304" s="7">
        <v>10.181900000000001</v>
      </c>
      <c r="D304" s="7">
        <v>100</v>
      </c>
      <c r="E304" s="7">
        <v>1</v>
      </c>
      <c r="F304" s="7">
        <v>10</v>
      </c>
      <c r="G304" s="7">
        <v>4.7651000000000003</v>
      </c>
      <c r="H304" s="7">
        <v>2.5546000000000002</v>
      </c>
      <c r="I304" s="7">
        <f t="shared" si="235"/>
        <v>2.1710093401035202</v>
      </c>
      <c r="J304" s="334">
        <f t="shared" ref="J304" si="276">(I304+I305)/2</f>
        <v>2.1290032988250802</v>
      </c>
      <c r="K304" s="334">
        <f t="shared" ref="K304" si="277">(I304-I305)/J304*100</f>
        <v>3.94607573427685</v>
      </c>
      <c r="N304" s="344" t="s">
        <v>1736</v>
      </c>
      <c r="O304" s="346">
        <v>2.48</v>
      </c>
      <c r="P304" s="344" t="s">
        <v>1737</v>
      </c>
      <c r="Q304" s="346">
        <v>2.5299999999999998</v>
      </c>
    </row>
    <row r="305" spans="2:17" ht="27.95" customHeight="1">
      <c r="B305" s="334"/>
      <c r="C305" s="7">
        <v>10.2463</v>
      </c>
      <c r="D305" s="7">
        <v>100</v>
      </c>
      <c r="E305" s="7">
        <v>1</v>
      </c>
      <c r="F305" s="7">
        <v>10</v>
      </c>
      <c r="G305" s="7">
        <v>4.6929999999999996</v>
      </c>
      <c r="H305" s="7">
        <v>2.5546000000000002</v>
      </c>
      <c r="I305" s="7">
        <f t="shared" si="235"/>
        <v>2.08699725754663</v>
      </c>
      <c r="J305" s="334"/>
      <c r="K305" s="334"/>
      <c r="N305" s="345"/>
      <c r="O305" s="347"/>
      <c r="P305" s="345"/>
      <c r="Q305" s="347"/>
    </row>
    <row r="306" spans="2:17" ht="27.95" customHeight="1">
      <c r="B306" s="334" t="s">
        <v>1738</v>
      </c>
      <c r="C306" s="7">
        <v>11.2043</v>
      </c>
      <c r="D306" s="7">
        <v>100</v>
      </c>
      <c r="E306" s="7">
        <v>1</v>
      </c>
      <c r="F306" s="7">
        <v>10</v>
      </c>
      <c r="G306" s="7">
        <v>3.9481000000000002</v>
      </c>
      <c r="H306" s="7">
        <v>2.5546000000000002</v>
      </c>
      <c r="I306" s="7">
        <f t="shared" si="235"/>
        <v>1.24371892933963</v>
      </c>
      <c r="J306" s="334">
        <f t="shared" ref="J306" si="278">(I306+I307)/2</f>
        <v>1.2506271640950199</v>
      </c>
      <c r="K306" s="334">
        <f t="shared" ref="K306" si="279">(I306-I307)/J306*100</f>
        <v>-1.1047632665789699</v>
      </c>
      <c r="N306" s="344" t="s">
        <v>1739</v>
      </c>
      <c r="O306" s="346">
        <v>2.75</v>
      </c>
      <c r="P306" s="344" t="s">
        <v>1740</v>
      </c>
      <c r="Q306" s="346">
        <v>2.44</v>
      </c>
    </row>
    <row r="307" spans="2:17" ht="27.95" customHeight="1">
      <c r="B307" s="334"/>
      <c r="C307" s="7">
        <v>10.6995</v>
      </c>
      <c r="D307" s="7">
        <v>100</v>
      </c>
      <c r="E307" s="7">
        <v>1</v>
      </c>
      <c r="F307" s="7">
        <v>10</v>
      </c>
      <c r="G307" s="7">
        <v>3.9001000000000001</v>
      </c>
      <c r="H307" s="7">
        <v>2.5546000000000002</v>
      </c>
      <c r="I307" s="7">
        <f t="shared" si="235"/>
        <v>1.2575353988504101</v>
      </c>
      <c r="J307" s="334"/>
      <c r="K307" s="334"/>
      <c r="N307" s="345"/>
      <c r="O307" s="347"/>
      <c r="P307" s="345"/>
      <c r="Q307" s="347"/>
    </row>
    <row r="308" spans="2:17" ht="27.95" customHeight="1">
      <c r="B308" s="334" t="s">
        <v>1724</v>
      </c>
      <c r="C308" s="7">
        <v>10.082800000000001</v>
      </c>
      <c r="D308" s="7">
        <v>100</v>
      </c>
      <c r="E308" s="7">
        <v>1</v>
      </c>
      <c r="F308" s="7">
        <v>10</v>
      </c>
      <c r="G308" s="7">
        <v>5.3177000000000003</v>
      </c>
      <c r="H308" s="7">
        <v>2.5546000000000002</v>
      </c>
      <c r="I308" s="7">
        <f t="shared" si="235"/>
        <v>2.7404094100844998</v>
      </c>
      <c r="J308" s="334">
        <f t="shared" ref="J308" si="280">(I308+I309)/2</f>
        <v>2.7277260875504798</v>
      </c>
      <c r="K308" s="334">
        <f t="shared" ref="K308" si="281">(I308-I309)/J308*100</f>
        <v>0.929955730665733</v>
      </c>
      <c r="N308" s="344" t="s">
        <v>1741</v>
      </c>
      <c r="O308" s="346">
        <v>2.34</v>
      </c>
    </row>
    <row r="309" spans="2:17" ht="27.95" customHeight="1">
      <c r="B309" s="334"/>
      <c r="C309" s="7">
        <v>10.2654</v>
      </c>
      <c r="D309" s="7">
        <v>100</v>
      </c>
      <c r="E309" s="7">
        <v>1</v>
      </c>
      <c r="F309" s="7">
        <v>10</v>
      </c>
      <c r="G309" s="7">
        <v>5.3417000000000003</v>
      </c>
      <c r="H309" s="7">
        <v>2.5546000000000002</v>
      </c>
      <c r="I309" s="7">
        <f t="shared" si="235"/>
        <v>2.7150427650164599</v>
      </c>
      <c r="J309" s="334"/>
      <c r="K309" s="334"/>
      <c r="N309" s="345"/>
      <c r="O309" s="347"/>
    </row>
    <row r="310" spans="2:17" ht="27.95" customHeight="1">
      <c r="B310" s="334" t="s">
        <v>1727</v>
      </c>
      <c r="C310" s="7">
        <v>10.141299999999999</v>
      </c>
      <c r="D310" s="7">
        <v>100</v>
      </c>
      <c r="E310" s="7">
        <v>1</v>
      </c>
      <c r="F310" s="7">
        <v>10</v>
      </c>
      <c r="G310" s="7">
        <v>5.2937000000000003</v>
      </c>
      <c r="H310" s="7">
        <v>2.5546000000000002</v>
      </c>
      <c r="I310" s="7">
        <f t="shared" si="235"/>
        <v>2.70093577746443</v>
      </c>
      <c r="J310" s="334">
        <f t="shared" ref="J310" si="282">(I310+I311)/2</f>
        <v>2.6743802325690802</v>
      </c>
      <c r="K310" s="334">
        <f t="shared" ref="K310" si="283">(I310-I311)/J310*100</f>
        <v>1.9859214162561301</v>
      </c>
      <c r="N310" s="344" t="s">
        <v>1742</v>
      </c>
      <c r="O310" s="346">
        <v>2.4700000000000002</v>
      </c>
    </row>
    <row r="311" spans="2:17" ht="27.95" customHeight="1">
      <c r="B311" s="334"/>
      <c r="C311" s="7">
        <v>10.2537</v>
      </c>
      <c r="D311" s="7">
        <v>100</v>
      </c>
      <c r="E311" s="7">
        <v>1</v>
      </c>
      <c r="F311" s="7">
        <v>10</v>
      </c>
      <c r="G311" s="7">
        <v>5.2695999999999996</v>
      </c>
      <c r="H311" s="7">
        <v>2.5546000000000002</v>
      </c>
      <c r="I311" s="7">
        <f t="shared" si="235"/>
        <v>2.6478246876737201</v>
      </c>
      <c r="J311" s="334"/>
      <c r="K311" s="334"/>
      <c r="N311" s="345"/>
      <c r="O311" s="347"/>
    </row>
    <row r="312" spans="2:17" ht="27.95" customHeight="1">
      <c r="B312" s="334" t="s">
        <v>1730</v>
      </c>
      <c r="C312" s="7">
        <v>10.779299999999999</v>
      </c>
      <c r="D312" s="7">
        <v>100</v>
      </c>
      <c r="E312" s="7">
        <v>1</v>
      </c>
      <c r="F312" s="7">
        <v>10</v>
      </c>
      <c r="G312" s="7">
        <v>5.3445999999999998</v>
      </c>
      <c r="H312" s="7">
        <v>2.5546000000000002</v>
      </c>
      <c r="I312" s="7">
        <f t="shared" si="235"/>
        <v>2.5882942306086698</v>
      </c>
      <c r="J312" s="334">
        <f t="shared" ref="J312" si="284">(I312+I313)/2</f>
        <v>2.5883045962117501</v>
      </c>
      <c r="K312" s="334">
        <f t="shared" ref="K312" si="285">(I312-I313)/J312*100</f>
        <v>-8.0095697355474801E-4</v>
      </c>
      <c r="N312" s="344" t="s">
        <v>1743</v>
      </c>
      <c r="O312" s="346">
        <v>0.95</v>
      </c>
    </row>
    <row r="313" spans="2:17" ht="27.95" customHeight="1">
      <c r="B313" s="334"/>
      <c r="C313" s="7">
        <v>10.632400000000001</v>
      </c>
      <c r="D313" s="7">
        <v>100</v>
      </c>
      <c r="E313" s="7">
        <v>1</v>
      </c>
      <c r="F313" s="7">
        <v>10</v>
      </c>
      <c r="G313" s="7">
        <v>5.3066000000000004</v>
      </c>
      <c r="H313" s="7">
        <v>2.5546000000000002</v>
      </c>
      <c r="I313" s="7">
        <f t="shared" si="235"/>
        <v>2.58831496181483</v>
      </c>
      <c r="J313" s="334"/>
      <c r="K313" s="334"/>
      <c r="N313" s="345"/>
      <c r="O313" s="347"/>
    </row>
    <row r="314" spans="2:17" ht="27.95" customHeight="1">
      <c r="B314" s="334" t="s">
        <v>1733</v>
      </c>
      <c r="C314" s="7">
        <v>10.1937</v>
      </c>
      <c r="D314" s="7">
        <v>100</v>
      </c>
      <c r="E314" s="7">
        <v>1</v>
      </c>
      <c r="F314" s="7">
        <v>10</v>
      </c>
      <c r="G314" s="7">
        <v>5.4138000000000002</v>
      </c>
      <c r="H314" s="7">
        <v>2.5546000000000002</v>
      </c>
      <c r="I314" s="7">
        <f t="shared" si="235"/>
        <v>2.8048696744067398</v>
      </c>
      <c r="J314" s="334">
        <f t="shared" ref="J314" si="286">(I314+I315)/2</f>
        <v>2.75965425377911</v>
      </c>
      <c r="K314" s="334">
        <f t="shared" ref="K314" si="287">(I314-I315)/J314*100</f>
        <v>3.2768902528794102</v>
      </c>
      <c r="N314" s="344" t="s">
        <v>1744</v>
      </c>
      <c r="O314" s="346">
        <v>2.4700000000000002</v>
      </c>
    </row>
    <row r="315" spans="2:17" ht="27.95" customHeight="1">
      <c r="B315" s="334"/>
      <c r="C315" s="7">
        <v>10.3561</v>
      </c>
      <c r="D315" s="7">
        <v>100</v>
      </c>
      <c r="E315" s="7">
        <v>1</v>
      </c>
      <c r="F315" s="7">
        <v>10</v>
      </c>
      <c r="G315" s="7">
        <v>5.3657000000000004</v>
      </c>
      <c r="H315" s="7">
        <v>2.5546000000000002</v>
      </c>
      <c r="I315" s="7">
        <f t="shared" si="235"/>
        <v>2.7144388331514802</v>
      </c>
      <c r="J315" s="334"/>
      <c r="K315" s="334"/>
      <c r="N315" s="345"/>
      <c r="O315" s="347"/>
    </row>
    <row r="316" spans="2:17" ht="27.95" customHeight="1">
      <c r="B316" s="334" t="s">
        <v>1736</v>
      </c>
      <c r="C316" s="7">
        <v>10.3621</v>
      </c>
      <c r="D316" s="7">
        <v>100</v>
      </c>
      <c r="E316" s="7">
        <v>1</v>
      </c>
      <c r="F316" s="7">
        <v>10</v>
      </c>
      <c r="G316" s="7">
        <v>5.1279000000000003</v>
      </c>
      <c r="H316" s="7">
        <v>2.5546000000000002</v>
      </c>
      <c r="I316" s="7">
        <f t="shared" si="235"/>
        <v>2.4833769216664598</v>
      </c>
      <c r="J316" s="334">
        <f t="shared" ref="J316" si="288">(I316+I317)/2</f>
        <v>2.4794494156236002</v>
      </c>
      <c r="K316" s="334">
        <f t="shared" ref="K316" si="289">(I316-I317)/J316*100</f>
        <v>0.31680469205113099</v>
      </c>
    </row>
    <row r="317" spans="2:17" ht="27.95" customHeight="1">
      <c r="B317" s="334"/>
      <c r="C317" s="7">
        <v>10.356199999999999</v>
      </c>
      <c r="D317" s="7">
        <v>100</v>
      </c>
      <c r="E317" s="7">
        <v>1</v>
      </c>
      <c r="F317" s="7">
        <v>10</v>
      </c>
      <c r="G317" s="7">
        <v>5.1182999999999996</v>
      </c>
      <c r="H317" s="7">
        <v>2.5546000000000002</v>
      </c>
      <c r="I317" s="7">
        <f t="shared" si="235"/>
        <v>2.4755219095807299</v>
      </c>
      <c r="J317" s="334"/>
      <c r="K317" s="334"/>
    </row>
    <row r="318" spans="2:17" ht="27.95" customHeight="1">
      <c r="B318" s="334" t="s">
        <v>1739</v>
      </c>
      <c r="C318" s="7">
        <v>10.3171</v>
      </c>
      <c r="D318" s="7">
        <v>100</v>
      </c>
      <c r="E318" s="7">
        <v>1</v>
      </c>
      <c r="F318" s="7">
        <v>10</v>
      </c>
      <c r="G318" s="7">
        <v>5.3874000000000004</v>
      </c>
      <c r="H318" s="7">
        <v>2.5546000000000002</v>
      </c>
      <c r="I318" s="7">
        <f t="shared" si="235"/>
        <v>2.7457328125151501</v>
      </c>
      <c r="J318" s="334">
        <f t="shared" ref="J318" si="290">(I318+I319)/2</f>
        <v>2.7492875942587101</v>
      </c>
      <c r="K318" s="334">
        <f t="shared" ref="K318" si="291">(I318-I319)/J318*100</f>
        <v>-0.25859657250687201</v>
      </c>
    </row>
    <row r="319" spans="2:17" ht="27.95" customHeight="1">
      <c r="B319" s="334"/>
      <c r="C319" s="7">
        <v>10.2643</v>
      </c>
      <c r="D319" s="7">
        <v>100</v>
      </c>
      <c r="E319" s="7">
        <v>1</v>
      </c>
      <c r="F319" s="7">
        <v>10</v>
      </c>
      <c r="G319" s="7">
        <v>5.3802000000000003</v>
      </c>
      <c r="H319" s="7">
        <v>2.5546000000000002</v>
      </c>
      <c r="I319" s="7">
        <f t="shared" si="235"/>
        <v>2.7528423760022598</v>
      </c>
      <c r="J319" s="334"/>
      <c r="K319" s="334"/>
    </row>
    <row r="320" spans="2:17" ht="27.95" customHeight="1">
      <c r="B320" s="334" t="s">
        <v>1741</v>
      </c>
      <c r="C320" s="7">
        <v>10.869400000000001</v>
      </c>
      <c r="D320" s="7">
        <v>100</v>
      </c>
      <c r="E320" s="7">
        <v>1</v>
      </c>
      <c r="F320" s="7">
        <v>10</v>
      </c>
      <c r="G320" s="7">
        <v>5.1013999999999999</v>
      </c>
      <c r="H320" s="7">
        <v>2.5546000000000002</v>
      </c>
      <c r="I320" s="7">
        <f t="shared" si="235"/>
        <v>2.34309161499255</v>
      </c>
      <c r="J320" s="334">
        <f t="shared" ref="J320" si="292">(I320+I321)/2</f>
        <v>2.3666384314018898</v>
      </c>
      <c r="K320" s="334">
        <f t="shared" ref="K320" si="293">(I320-I321)/J320*100</f>
        <v>-1.9898955494766499</v>
      </c>
    </row>
    <row r="321" spans="2:11" ht="27.95" customHeight="1">
      <c r="B321" s="334"/>
      <c r="C321" s="7">
        <v>10.645200000000001</v>
      </c>
      <c r="D321" s="7">
        <v>100</v>
      </c>
      <c r="E321" s="7">
        <v>1</v>
      </c>
      <c r="F321" s="7">
        <v>10</v>
      </c>
      <c r="G321" s="7">
        <v>5.0990000000000002</v>
      </c>
      <c r="H321" s="7">
        <v>2.5546000000000002</v>
      </c>
      <c r="I321" s="7">
        <f t="shared" si="235"/>
        <v>2.3901852478112202</v>
      </c>
      <c r="J321" s="334"/>
      <c r="K321" s="334"/>
    </row>
    <row r="322" spans="2:11" ht="27.95" customHeight="1">
      <c r="B322" s="334" t="s">
        <v>1742</v>
      </c>
      <c r="C322" s="7">
        <v>10.1089</v>
      </c>
      <c r="D322" s="7">
        <v>100</v>
      </c>
      <c r="E322" s="7">
        <v>1</v>
      </c>
      <c r="F322" s="7">
        <v>10</v>
      </c>
      <c r="G322" s="7">
        <v>5.0533999999999999</v>
      </c>
      <c r="H322" s="7">
        <v>2.5546000000000002</v>
      </c>
      <c r="I322" s="7">
        <f t="shared" si="235"/>
        <v>2.4718812135840702</v>
      </c>
      <c r="J322" s="334">
        <f t="shared" ref="J322" si="294">(I322+I323)/2</f>
        <v>2.4616357976153198</v>
      </c>
      <c r="K322" s="334">
        <f t="shared" ref="K322" si="295">(I322-I323)/J322*100</f>
        <v>0.83240713176785097</v>
      </c>
    </row>
    <row r="323" spans="2:11" ht="27.95" customHeight="1">
      <c r="B323" s="334"/>
      <c r="C323" s="7">
        <v>10.2346</v>
      </c>
      <c r="D323" s="7">
        <v>100</v>
      </c>
      <c r="E323" s="7">
        <v>1</v>
      </c>
      <c r="F323" s="7">
        <v>10</v>
      </c>
      <c r="G323" s="7">
        <v>5.0635000000000003</v>
      </c>
      <c r="H323" s="7">
        <v>2.5546000000000002</v>
      </c>
      <c r="I323" s="7">
        <f t="shared" si="235"/>
        <v>2.4513903816465699</v>
      </c>
      <c r="J323" s="334"/>
      <c r="K323" s="334"/>
    </row>
    <row r="324" spans="2:11" ht="27.95" customHeight="1">
      <c r="B324" s="334" t="s">
        <v>1743</v>
      </c>
      <c r="C324" s="7">
        <v>10.6333</v>
      </c>
      <c r="D324" s="7">
        <v>100</v>
      </c>
      <c r="E324" s="7">
        <v>1</v>
      </c>
      <c r="F324" s="7">
        <v>10</v>
      </c>
      <c r="G324" s="7">
        <v>3.5613000000000001</v>
      </c>
      <c r="H324" s="7">
        <v>2.5546000000000002</v>
      </c>
      <c r="I324" s="7">
        <f t="shared" si="235"/>
        <v>0.94674277975792998</v>
      </c>
      <c r="J324" s="334">
        <f t="shared" ref="J324" si="296">(I324+I325)/2</f>
        <v>0.96162783320311496</v>
      </c>
      <c r="K324" s="334">
        <f t="shared" ref="K324" si="297">(I324-I325)/J324*100</f>
        <v>-3.0958033724135201</v>
      </c>
    </row>
    <row r="325" spans="2:11" ht="27.95" customHeight="1">
      <c r="B325" s="334"/>
      <c r="C325" s="7">
        <v>10.2354</v>
      </c>
      <c r="D325" s="7">
        <v>100</v>
      </c>
      <c r="E325" s="7">
        <v>1</v>
      </c>
      <c r="F325" s="7">
        <v>10</v>
      </c>
      <c r="G325" s="7">
        <v>3.5541</v>
      </c>
      <c r="H325" s="7">
        <v>2.5546000000000002</v>
      </c>
      <c r="I325" s="7">
        <f t="shared" si="235"/>
        <v>0.97651288664829905</v>
      </c>
      <c r="J325" s="334"/>
      <c r="K325" s="334"/>
    </row>
    <row r="326" spans="2:11" ht="27.95" customHeight="1">
      <c r="B326" s="334" t="s">
        <v>1744</v>
      </c>
      <c r="C326" s="7">
        <v>10.4299</v>
      </c>
      <c r="D326" s="7">
        <v>100</v>
      </c>
      <c r="E326" s="7">
        <v>1</v>
      </c>
      <c r="F326" s="7">
        <v>10</v>
      </c>
      <c r="G326" s="7">
        <v>5.1303000000000001</v>
      </c>
      <c r="H326" s="7">
        <v>2.5546000000000002</v>
      </c>
      <c r="I326" s="7">
        <f t="shared" si="235"/>
        <v>2.4695347031131698</v>
      </c>
      <c r="J326" s="334">
        <f t="shared" ref="J326" si="298">(I326+I327)/2</f>
        <v>2.5184008129223798</v>
      </c>
      <c r="K326" s="334">
        <f t="shared" ref="K326" si="299">(I326-I327)/J326*100</f>
        <v>-3.8807253840186302</v>
      </c>
    </row>
    <row r="327" spans="2:11" ht="27.95" customHeight="1">
      <c r="B327" s="334"/>
      <c r="C327" s="7">
        <v>10.0235</v>
      </c>
      <c r="D327" s="7">
        <v>100</v>
      </c>
      <c r="E327" s="7">
        <v>1</v>
      </c>
      <c r="F327" s="7">
        <v>10</v>
      </c>
      <c r="G327" s="7">
        <v>5.1279000000000003</v>
      </c>
      <c r="H327" s="7">
        <v>2.5546000000000002</v>
      </c>
      <c r="I327" s="7">
        <f t="shared" ref="I327:I349" si="300">(G327-H327)*D327/C327/F327</f>
        <v>2.5672669227315801</v>
      </c>
      <c r="J327" s="334"/>
      <c r="K327" s="334"/>
    </row>
    <row r="328" spans="2:11" ht="27.95" customHeight="1">
      <c r="B328" s="334" t="s">
        <v>1725</v>
      </c>
      <c r="C328" s="7">
        <v>10.1204</v>
      </c>
      <c r="D328" s="7">
        <v>100</v>
      </c>
      <c r="E328" s="7">
        <v>1</v>
      </c>
      <c r="F328" s="7">
        <v>10</v>
      </c>
      <c r="G328" s="7">
        <v>5.4667000000000003</v>
      </c>
      <c r="H328" s="7">
        <v>2.5546000000000002</v>
      </c>
      <c r="I328" s="7">
        <f t="shared" si="300"/>
        <v>2.8774554365440101</v>
      </c>
      <c r="J328" s="334">
        <f t="shared" ref="J328" si="301">(I328+I329)/2</f>
        <v>2.8760900328556498</v>
      </c>
      <c r="K328" s="334">
        <f t="shared" ref="K328" si="302">(I328-I329)/J328*100</f>
        <v>9.4948605416870002E-2</v>
      </c>
    </row>
    <row r="329" spans="2:11" ht="27.95" customHeight="1">
      <c r="B329" s="334"/>
      <c r="C329" s="7">
        <v>10.2135</v>
      </c>
      <c r="D329" s="7">
        <v>100</v>
      </c>
      <c r="E329" s="7">
        <v>1</v>
      </c>
      <c r="F329" s="7">
        <v>10</v>
      </c>
      <c r="G329" s="7">
        <v>5.4907000000000004</v>
      </c>
      <c r="H329" s="7">
        <v>2.5546000000000002</v>
      </c>
      <c r="I329" s="7">
        <f t="shared" si="300"/>
        <v>2.8747246291672801</v>
      </c>
      <c r="J329" s="334"/>
      <c r="K329" s="334"/>
    </row>
    <row r="330" spans="2:11" ht="27.95" customHeight="1">
      <c r="B330" s="334" t="s">
        <v>1728</v>
      </c>
      <c r="C330" s="7">
        <v>10.2121</v>
      </c>
      <c r="D330" s="7">
        <v>100</v>
      </c>
      <c r="E330" s="7">
        <v>1</v>
      </c>
      <c r="F330" s="7">
        <v>10</v>
      </c>
      <c r="G330" s="7">
        <v>5.1062000000000003</v>
      </c>
      <c r="H330" s="7">
        <v>2.5546000000000002</v>
      </c>
      <c r="I330" s="7">
        <f t="shared" si="300"/>
        <v>2.4986045965080601</v>
      </c>
      <c r="J330" s="334">
        <f t="shared" ref="J330" si="303">(I330+I331)/2</f>
        <v>2.4832172066704499</v>
      </c>
      <c r="K330" s="334">
        <f t="shared" ref="K330" si="304">(I330-I331)/J330*100</f>
        <v>1.2393108259947101</v>
      </c>
    </row>
    <row r="331" spans="2:11" ht="27.95" customHeight="1">
      <c r="B331" s="334"/>
      <c r="C331" s="7">
        <v>10.3512</v>
      </c>
      <c r="D331" s="7">
        <v>100</v>
      </c>
      <c r="E331" s="7">
        <v>1</v>
      </c>
      <c r="F331" s="7">
        <v>10</v>
      </c>
      <c r="G331" s="7">
        <v>5.1090999999999998</v>
      </c>
      <c r="H331" s="7">
        <v>2.5546000000000002</v>
      </c>
      <c r="I331" s="7">
        <f t="shared" si="300"/>
        <v>2.4678298168328299</v>
      </c>
      <c r="J331" s="334"/>
      <c r="K331" s="334"/>
    </row>
    <row r="332" spans="2:11" ht="27.95" customHeight="1">
      <c r="B332" s="334" t="s">
        <v>1731</v>
      </c>
      <c r="C332" s="7">
        <v>10.052899999999999</v>
      </c>
      <c r="D332" s="7">
        <v>100</v>
      </c>
      <c r="E332" s="7">
        <v>1</v>
      </c>
      <c r="F332" s="7">
        <v>10</v>
      </c>
      <c r="G332" s="7">
        <v>5.1182999999999996</v>
      </c>
      <c r="H332" s="7">
        <v>2.5546000000000002</v>
      </c>
      <c r="I332" s="7">
        <f t="shared" si="300"/>
        <v>2.55020939231466</v>
      </c>
      <c r="J332" s="334">
        <f t="shared" ref="J332" si="305">(I332+I333)/2</f>
        <v>2.5529573803021499</v>
      </c>
      <c r="K332" s="334">
        <f t="shared" ref="K332" si="306">(I332-I333)/J332*100</f>
        <v>-0.21527879851755599</v>
      </c>
    </row>
    <row r="333" spans="2:11" ht="27.95" customHeight="1">
      <c r="B333" s="334"/>
      <c r="C333" s="7">
        <v>10.012499999999999</v>
      </c>
      <c r="D333" s="7">
        <v>100</v>
      </c>
      <c r="E333" s="7">
        <v>1</v>
      </c>
      <c r="F333" s="7">
        <v>10</v>
      </c>
      <c r="G333" s="7">
        <v>5.1135000000000002</v>
      </c>
      <c r="H333" s="7">
        <v>2.5546000000000002</v>
      </c>
      <c r="I333" s="7">
        <f t="shared" si="300"/>
        <v>2.5557053682896398</v>
      </c>
      <c r="J333" s="334"/>
      <c r="K333" s="334"/>
    </row>
    <row r="334" spans="2:11" ht="27.95" customHeight="1">
      <c r="B334" s="334" t="s">
        <v>1734</v>
      </c>
      <c r="C334" s="7">
        <v>11.5962</v>
      </c>
      <c r="D334" s="7">
        <v>100</v>
      </c>
      <c r="E334" s="7">
        <v>1</v>
      </c>
      <c r="F334" s="7">
        <v>10</v>
      </c>
      <c r="G334" s="7">
        <v>5.9335000000000004</v>
      </c>
      <c r="H334" s="7">
        <v>2.5546000000000002</v>
      </c>
      <c r="I334" s="7">
        <f t="shared" si="300"/>
        <v>2.9137993480622999</v>
      </c>
      <c r="J334" s="334">
        <f t="shared" ref="J334" si="307">(I334+I335)/2</f>
        <v>2.9472045542315799</v>
      </c>
      <c r="K334" s="334">
        <f t="shared" ref="K334" si="308">(I334-I335)/J334*100</f>
        <v>-2.2669078820007198</v>
      </c>
    </row>
    <row r="335" spans="2:11" ht="27.95" customHeight="1">
      <c r="B335" s="334"/>
      <c r="C335" s="7">
        <v>11.335599999999999</v>
      </c>
      <c r="D335" s="7">
        <v>100</v>
      </c>
      <c r="E335" s="7">
        <v>1</v>
      </c>
      <c r="F335" s="7">
        <v>10</v>
      </c>
      <c r="G335" s="7">
        <v>5.9333</v>
      </c>
      <c r="H335" s="7">
        <v>2.5546000000000002</v>
      </c>
      <c r="I335" s="7">
        <f t="shared" si="300"/>
        <v>2.9806097604008599</v>
      </c>
      <c r="J335" s="334"/>
      <c r="K335" s="334"/>
    </row>
    <row r="336" spans="2:11" ht="27.95" customHeight="1">
      <c r="B336" s="334" t="s">
        <v>1737</v>
      </c>
      <c r="C336" s="7">
        <v>10.3142</v>
      </c>
      <c r="D336" s="7">
        <v>100</v>
      </c>
      <c r="E336" s="7">
        <v>1</v>
      </c>
      <c r="F336" s="7">
        <v>10</v>
      </c>
      <c r="G336" s="7">
        <v>5.1662999999999997</v>
      </c>
      <c r="H336" s="7">
        <v>2.5546000000000002</v>
      </c>
      <c r="I336" s="7">
        <f t="shared" si="300"/>
        <v>2.5321401562893899</v>
      </c>
      <c r="J336" s="334">
        <f t="shared" ref="J336" si="309">(I336+I337)/2</f>
        <v>2.5439211804568602</v>
      </c>
      <c r="K336" s="334">
        <f t="shared" ref="K336" si="310">(I336-I337)/J336*100</f>
        <v>-0.92620984156076103</v>
      </c>
    </row>
    <row r="337" spans="1:11" ht="27.95" customHeight="1">
      <c r="B337" s="334"/>
      <c r="C337" s="7">
        <v>10.2285</v>
      </c>
      <c r="D337" s="7">
        <v>100</v>
      </c>
      <c r="E337" s="7">
        <v>1</v>
      </c>
      <c r="F337" s="7">
        <v>10</v>
      </c>
      <c r="G337" s="7">
        <v>5.1687000000000003</v>
      </c>
      <c r="H337" s="7">
        <v>2.5546000000000002</v>
      </c>
      <c r="I337" s="7">
        <f t="shared" si="300"/>
        <v>2.5557022046243301</v>
      </c>
      <c r="J337" s="334"/>
      <c r="K337" s="334"/>
    </row>
    <row r="338" spans="1:11" ht="27.95" customHeight="1">
      <c r="B338" s="334" t="s">
        <v>1740</v>
      </c>
      <c r="C338" s="7">
        <v>10.5601</v>
      </c>
      <c r="D338" s="7">
        <v>100</v>
      </c>
      <c r="E338" s="7">
        <v>1</v>
      </c>
      <c r="F338" s="7">
        <v>10</v>
      </c>
      <c r="G338" s="7">
        <v>5.1303000000000001</v>
      </c>
      <c r="H338" s="7">
        <v>2.5546000000000002</v>
      </c>
      <c r="I338" s="7">
        <f t="shared" si="300"/>
        <v>2.4390867510724301</v>
      </c>
      <c r="J338" s="334">
        <f t="shared" ref="J338" si="311">(I338+I339)/2</f>
        <v>2.4742075092007898</v>
      </c>
      <c r="K338" s="334">
        <f t="shared" ref="K338" si="312">(I338-I339)/J338*100</f>
        <v>-2.8389500878767899</v>
      </c>
    </row>
    <row r="339" spans="1:11" ht="27.95" customHeight="1">
      <c r="B339" s="334"/>
      <c r="C339" s="7">
        <v>10.2645</v>
      </c>
      <c r="D339" s="7">
        <v>100</v>
      </c>
      <c r="E339" s="7">
        <v>1</v>
      </c>
      <c r="F339" s="7">
        <v>10</v>
      </c>
      <c r="G339" s="7">
        <v>5.1303000000000001</v>
      </c>
      <c r="H339" s="7">
        <v>2.5546000000000002</v>
      </c>
      <c r="I339" s="7">
        <f t="shared" si="300"/>
        <v>2.5093282673291402</v>
      </c>
      <c r="J339" s="334"/>
      <c r="K339" s="334"/>
    </row>
    <row r="340" spans="1:11" ht="27.95" customHeight="1">
      <c r="B340" s="334" t="s">
        <v>1745</v>
      </c>
      <c r="C340" s="7">
        <v>10.1533</v>
      </c>
      <c r="D340" s="7">
        <v>100</v>
      </c>
      <c r="E340" s="7">
        <v>1</v>
      </c>
      <c r="F340" s="7">
        <v>10</v>
      </c>
      <c r="G340" s="7">
        <v>4.1509</v>
      </c>
      <c r="H340" s="7">
        <v>2.5647000000000002</v>
      </c>
      <c r="I340" s="7">
        <f t="shared" si="300"/>
        <v>1.5622506968177801</v>
      </c>
      <c r="J340" s="334">
        <f t="shared" ref="J340" si="313">(I340+I341)/2</f>
        <v>1.5559700082236601</v>
      </c>
      <c r="K340" s="334">
        <f t="shared" ref="K340" si="314">(I340-I341)/J340*100</f>
        <v>0.807302012369149</v>
      </c>
    </row>
    <row r="341" spans="1:11" ht="27.95" customHeight="1">
      <c r="B341" s="334"/>
      <c r="C341" s="7">
        <v>10.2356</v>
      </c>
      <c r="D341" s="7">
        <v>100</v>
      </c>
      <c r="E341" s="7">
        <v>1</v>
      </c>
      <c r="F341" s="7">
        <v>10</v>
      </c>
      <c r="G341" s="7">
        <v>4.1509</v>
      </c>
      <c r="H341" s="7">
        <v>2.5647000000000002</v>
      </c>
      <c r="I341" s="7">
        <f t="shared" si="300"/>
        <v>1.54968931962953</v>
      </c>
      <c r="J341" s="334"/>
      <c r="K341" s="334"/>
    </row>
    <row r="342" spans="1:11" ht="27.95" customHeight="1">
      <c r="B342" s="334" t="s">
        <v>1746</v>
      </c>
      <c r="C342" s="7">
        <v>10.256399999999999</v>
      </c>
      <c r="D342" s="7">
        <v>100</v>
      </c>
      <c r="E342" s="7">
        <v>1</v>
      </c>
      <c r="F342" s="7">
        <v>10</v>
      </c>
      <c r="G342" s="7">
        <v>5.5983000000000001</v>
      </c>
      <c r="H342" s="7">
        <v>2.5647000000000002</v>
      </c>
      <c r="I342" s="7">
        <f t="shared" si="300"/>
        <v>2.9577629577629598</v>
      </c>
      <c r="J342" s="334">
        <f t="shared" ref="J342" si="315">(I342+I343)/2</f>
        <v>3.0254177573469101</v>
      </c>
      <c r="K342" s="334">
        <f t="shared" ref="K342" si="316">(I342-I343)/J342*100</f>
        <v>-4.4724269512636701</v>
      </c>
    </row>
    <row r="343" spans="1:11" ht="27.95" customHeight="1">
      <c r="B343" s="334"/>
      <c r="C343" s="7">
        <v>10.2361</v>
      </c>
      <c r="D343" s="7">
        <v>100</v>
      </c>
      <c r="E343" s="7">
        <v>1</v>
      </c>
      <c r="F343" s="7">
        <v>10</v>
      </c>
      <c r="G343" s="7">
        <v>5.7308000000000003</v>
      </c>
      <c r="H343" s="7">
        <v>2.5647000000000002</v>
      </c>
      <c r="I343" s="7">
        <f t="shared" si="300"/>
        <v>3.0930725569308599</v>
      </c>
      <c r="J343" s="334"/>
      <c r="K343" s="334"/>
    </row>
    <row r="344" spans="1:11" ht="27.95" customHeight="1">
      <c r="A344" s="7">
        <v>8.2899999999999991</v>
      </c>
      <c r="B344" s="334" t="s">
        <v>1747</v>
      </c>
      <c r="C344" s="7">
        <f>5.1757*2</f>
        <v>10.3514</v>
      </c>
      <c r="D344" s="7">
        <v>100</v>
      </c>
      <c r="E344" s="7">
        <v>1</v>
      </c>
      <c r="F344" s="7">
        <v>10</v>
      </c>
      <c r="G344" s="7">
        <v>6.6227999999999998</v>
      </c>
      <c r="H344" s="7">
        <v>2.6238000000000001</v>
      </c>
      <c r="I344" s="7">
        <f t="shared" si="300"/>
        <v>3.8632455513263899</v>
      </c>
      <c r="J344" s="334">
        <f t="shared" ref="J344:J348" si="317">(I344+I345)/2</f>
        <v>3.8620151183470499</v>
      </c>
      <c r="K344" s="334">
        <f t="shared" ref="K344:K348" si="318">(I344-I345)/J344*100</f>
        <v>6.3719739133052095E-2</v>
      </c>
    </row>
    <row r="345" spans="1:11" ht="27.95" customHeight="1">
      <c r="B345" s="334"/>
      <c r="C345" s="7">
        <v>10.552</v>
      </c>
      <c r="D345" s="7">
        <v>100</v>
      </c>
      <c r="E345" s="7">
        <v>1</v>
      </c>
      <c r="F345" s="7">
        <v>10</v>
      </c>
      <c r="G345" s="7">
        <v>6.6977000000000002</v>
      </c>
      <c r="H345" s="7">
        <v>2.6238000000000001</v>
      </c>
      <c r="I345" s="7">
        <f t="shared" si="300"/>
        <v>3.8607846853677001</v>
      </c>
      <c r="J345" s="334"/>
      <c r="K345" s="334"/>
    </row>
    <row r="346" spans="1:11" ht="27.95" customHeight="1">
      <c r="B346" s="334" t="s">
        <v>1748</v>
      </c>
      <c r="C346" s="7">
        <f>2*5.0154</f>
        <v>10.030799999999999</v>
      </c>
      <c r="D346" s="7">
        <v>100</v>
      </c>
      <c r="E346" s="7">
        <v>1</v>
      </c>
      <c r="F346" s="7">
        <v>10</v>
      </c>
      <c r="G346" s="7">
        <v>4.8545999999999996</v>
      </c>
      <c r="H346" s="7">
        <v>2.6238000000000001</v>
      </c>
      <c r="I346" s="7">
        <f t="shared" si="300"/>
        <v>2.22395023328149</v>
      </c>
      <c r="J346" s="334">
        <f t="shared" si="317"/>
        <v>2.6712083939848799</v>
      </c>
      <c r="K346" s="334">
        <f t="shared" si="318"/>
        <v>-33.487328185291801</v>
      </c>
    </row>
    <row r="347" spans="1:11" ht="27.95" customHeight="1">
      <c r="B347" s="334"/>
      <c r="C347" s="7">
        <v>10.121</v>
      </c>
      <c r="D347" s="7">
        <v>100</v>
      </c>
      <c r="E347" s="7">
        <v>1</v>
      </c>
      <c r="F347" s="7">
        <v>10</v>
      </c>
      <c r="G347" s="7">
        <v>5.78</v>
      </c>
      <c r="H347" s="7">
        <v>2.6238000000000001</v>
      </c>
      <c r="I347" s="7">
        <f t="shared" si="300"/>
        <v>3.1184665546882702</v>
      </c>
      <c r="J347" s="334"/>
      <c r="K347" s="334"/>
    </row>
    <row r="348" spans="1:11" ht="27.95" customHeight="1">
      <c r="B348" s="334" t="s">
        <v>1749</v>
      </c>
      <c r="C348" s="7">
        <f>2*5.1382</f>
        <v>10.276400000000001</v>
      </c>
      <c r="D348" s="7">
        <v>100</v>
      </c>
      <c r="E348" s="7">
        <v>1</v>
      </c>
      <c r="F348" s="7">
        <v>10</v>
      </c>
      <c r="G348" s="7">
        <v>5.5952000000000002</v>
      </c>
      <c r="H348" s="7">
        <v>2.6238000000000001</v>
      </c>
      <c r="I348" s="7">
        <f t="shared" si="300"/>
        <v>2.8914795064419399</v>
      </c>
      <c r="J348" s="334">
        <f t="shared" si="317"/>
        <v>2.3883762404951101</v>
      </c>
      <c r="K348" s="334">
        <f t="shared" si="318"/>
        <v>42.129314252643603</v>
      </c>
    </row>
    <row r="349" spans="1:11" ht="27.95" customHeight="1">
      <c r="B349" s="334"/>
      <c r="C349" s="7">
        <v>10.294</v>
      </c>
      <c r="D349" s="7">
        <v>100</v>
      </c>
      <c r="E349" s="7">
        <v>1</v>
      </c>
      <c r="F349" s="7">
        <v>10</v>
      </c>
      <c r="G349" s="7">
        <v>4.5644999999999998</v>
      </c>
      <c r="H349" s="7">
        <v>2.6238000000000001</v>
      </c>
      <c r="I349" s="7">
        <f t="shared" si="300"/>
        <v>1.8852729745482799</v>
      </c>
      <c r="J349" s="334"/>
      <c r="K349" s="334"/>
    </row>
    <row r="350" spans="1:11" ht="27.95" customHeight="1">
      <c r="B350" s="334" t="s">
        <v>1750</v>
      </c>
      <c r="C350" s="7">
        <f>2*5.079</f>
        <v>10.157999999999999</v>
      </c>
      <c r="D350" s="7">
        <v>100</v>
      </c>
      <c r="E350" s="7">
        <v>1</v>
      </c>
      <c r="F350" s="7">
        <v>10</v>
      </c>
      <c r="G350" s="7">
        <v>5.8730000000000002</v>
      </c>
      <c r="H350" s="7">
        <v>2.6238000000000001</v>
      </c>
      <c r="I350" s="7">
        <f t="shared" ref="I350:I367" si="319">(G350-H350)*D350/C350/F350</f>
        <v>3.1986611537704301</v>
      </c>
      <c r="J350" s="334">
        <f t="shared" ref="J350" si="320">(I350+I351)/2</f>
        <v>3.1943492079893598</v>
      </c>
      <c r="K350" s="334">
        <f t="shared" ref="K350" si="321">(I350-I351)/J350*100</f>
        <v>0.26997334983228499</v>
      </c>
    </row>
    <row r="351" spans="1:11" ht="27.95" customHeight="1">
      <c r="B351" s="334"/>
      <c r="C351" s="7">
        <v>10.198</v>
      </c>
      <c r="D351" s="7">
        <v>100</v>
      </c>
      <c r="E351" s="7">
        <v>1</v>
      </c>
      <c r="F351" s="7">
        <v>10</v>
      </c>
      <c r="G351" s="7">
        <v>5.8769999999999998</v>
      </c>
      <c r="H351" s="7">
        <v>2.6238000000000001</v>
      </c>
      <c r="I351" s="7">
        <f t="shared" si="319"/>
        <v>3.1900372622082802</v>
      </c>
      <c r="J351" s="334"/>
      <c r="K351" s="334"/>
    </row>
    <row r="352" spans="1:11" ht="27.95" customHeight="1">
      <c r="B352" s="334" t="s">
        <v>1751</v>
      </c>
      <c r="C352" s="7">
        <f>2*5.127</f>
        <v>10.254</v>
      </c>
      <c r="D352" s="7">
        <v>100</v>
      </c>
      <c r="E352" s="7">
        <v>1</v>
      </c>
      <c r="F352" s="7">
        <v>10</v>
      </c>
      <c r="G352" s="7">
        <v>3.6560000000000001</v>
      </c>
      <c r="H352" s="7">
        <v>2.6238000000000001</v>
      </c>
      <c r="I352" s="7">
        <f t="shared" si="319"/>
        <v>1.00663155841623</v>
      </c>
      <c r="J352" s="334">
        <f t="shared" ref="J352" si="322">(I352+I353)/2</f>
        <v>1.0229942984482501</v>
      </c>
      <c r="K352" s="334">
        <f t="shared" ref="K352" si="323">(I352-I353)/J352*100</f>
        <v>-3.1989894873979501</v>
      </c>
    </row>
    <row r="353" spans="1:11" ht="27.95" customHeight="1">
      <c r="B353" s="334"/>
      <c r="C353" s="7">
        <v>10.265000000000001</v>
      </c>
      <c r="D353" s="7">
        <v>100</v>
      </c>
      <c r="E353" s="7">
        <v>1</v>
      </c>
      <c r="F353" s="7">
        <v>10</v>
      </c>
      <c r="G353" s="7">
        <v>3.6907000000000001</v>
      </c>
      <c r="H353" s="7">
        <v>2.6238000000000001</v>
      </c>
      <c r="I353" s="7">
        <f t="shared" si="319"/>
        <v>1.0393570384802699</v>
      </c>
      <c r="J353" s="334"/>
      <c r="K353" s="334"/>
    </row>
    <row r="354" spans="1:11" ht="27.95" customHeight="1">
      <c r="B354" s="334" t="s">
        <v>1752</v>
      </c>
      <c r="C354" s="7">
        <f>2*5.127</f>
        <v>10.254</v>
      </c>
      <c r="D354" s="7">
        <v>100</v>
      </c>
      <c r="E354" s="7">
        <v>1</v>
      </c>
      <c r="F354" s="7">
        <v>10</v>
      </c>
      <c r="G354" s="7">
        <v>5.3647999999999998</v>
      </c>
      <c r="H354" s="7">
        <v>2.6238000000000001</v>
      </c>
      <c r="I354" s="7">
        <f t="shared" si="319"/>
        <v>2.67310317924712</v>
      </c>
      <c r="J354" s="334">
        <f t="shared" ref="J354" si="324">(I354+I355)/2</f>
        <v>2.6940056070485299</v>
      </c>
      <c r="K354" s="334">
        <f t="shared" ref="K354" si="325">(I354-I355)/J354*100</f>
        <v>-1.5517731475187999</v>
      </c>
    </row>
    <row r="355" spans="1:11" ht="27.95" customHeight="1">
      <c r="B355" s="334"/>
      <c r="C355" s="7">
        <v>10.33</v>
      </c>
      <c r="D355" s="7">
        <v>100</v>
      </c>
      <c r="E355" s="7">
        <v>1</v>
      </c>
      <c r="F355" s="7">
        <v>10</v>
      </c>
      <c r="G355" s="7">
        <v>5.4283000000000001</v>
      </c>
      <c r="H355" s="7">
        <v>2.6238000000000001</v>
      </c>
      <c r="I355" s="7">
        <f t="shared" si="319"/>
        <v>2.7149080348499499</v>
      </c>
      <c r="J355" s="334"/>
      <c r="K355" s="334"/>
    </row>
    <row r="356" spans="1:11" ht="27.95" customHeight="1">
      <c r="B356" s="334" t="s">
        <v>1753</v>
      </c>
      <c r="C356" s="7">
        <f>2*5.19</f>
        <v>10.38</v>
      </c>
      <c r="D356" s="7">
        <v>100</v>
      </c>
      <c r="E356" s="7">
        <v>1</v>
      </c>
      <c r="F356" s="7">
        <v>10</v>
      </c>
      <c r="G356" s="7">
        <v>4.3997999999999999</v>
      </c>
      <c r="H356" s="7">
        <v>2.6238000000000001</v>
      </c>
      <c r="I356" s="7">
        <f t="shared" si="319"/>
        <v>1.71098265895954</v>
      </c>
      <c r="J356" s="334">
        <f t="shared" ref="J356" si="326">(I356+I357)/2</f>
        <v>1.7171439334948999</v>
      </c>
      <c r="K356" s="334">
        <f t="shared" ref="K356" si="327">(I356-I357)/J356*100</f>
        <v>-0.71761888041847999</v>
      </c>
    </row>
    <row r="357" spans="1:11" ht="27.95" customHeight="1">
      <c r="B357" s="334"/>
      <c r="C357" s="7">
        <v>10.311</v>
      </c>
      <c r="D357" s="7">
        <v>100</v>
      </c>
      <c r="E357" s="7">
        <v>1</v>
      </c>
      <c r="F357" s="7">
        <v>10</v>
      </c>
      <c r="G357" s="7">
        <v>4.4006999999999996</v>
      </c>
      <c r="H357" s="7">
        <v>2.6238000000000001</v>
      </c>
      <c r="I357" s="7">
        <f t="shared" si="319"/>
        <v>1.72330520803026</v>
      </c>
      <c r="J357" s="334"/>
      <c r="K357" s="334"/>
    </row>
    <row r="358" spans="1:11" ht="27.95" customHeight="1">
      <c r="A358" s="7">
        <v>9.1</v>
      </c>
      <c r="B358" s="334" t="s">
        <v>1717</v>
      </c>
      <c r="C358" s="7">
        <v>10.925599999999999</v>
      </c>
      <c r="D358" s="7">
        <v>100</v>
      </c>
      <c r="E358" s="7">
        <v>1</v>
      </c>
      <c r="F358" s="7">
        <v>10</v>
      </c>
      <c r="G358" s="7">
        <v>14.040100000000001</v>
      </c>
      <c r="H358" s="7">
        <v>14.3513</v>
      </c>
      <c r="I358" s="7">
        <f t="shared" si="319"/>
        <v>-0.284835615435307</v>
      </c>
      <c r="J358" s="334">
        <f t="shared" ref="J358" si="328">(I358+I359)/2</f>
        <v>-0.234031587899687</v>
      </c>
      <c r="K358" s="334">
        <f t="shared" ref="K358" si="329">(I358-I359)/J358*100</f>
        <v>43.416384934666702</v>
      </c>
    </row>
    <row r="359" spans="1:11" ht="27.95" customHeight="1">
      <c r="B359" s="334"/>
      <c r="C359" s="7">
        <v>10.8881</v>
      </c>
      <c r="D359" s="7">
        <v>100</v>
      </c>
      <c r="E359" s="7">
        <v>1</v>
      </c>
      <c r="F359" s="7">
        <v>10</v>
      </c>
      <c r="G359" s="7">
        <v>15.3184</v>
      </c>
      <c r="H359" s="7">
        <v>15.517899999999999</v>
      </c>
      <c r="I359" s="7">
        <f t="shared" si="319"/>
        <v>-0.18322756036406601</v>
      </c>
      <c r="J359" s="334"/>
      <c r="K359" s="334"/>
    </row>
    <row r="360" spans="1:11" ht="27.95" customHeight="1">
      <c r="B360" s="334" t="s">
        <v>1754</v>
      </c>
      <c r="C360" s="7">
        <v>10.163</v>
      </c>
      <c r="D360" s="7">
        <v>100</v>
      </c>
      <c r="E360" s="7">
        <v>1</v>
      </c>
      <c r="F360" s="7">
        <v>10</v>
      </c>
      <c r="G360" s="7">
        <v>11.770300000000001</v>
      </c>
      <c r="H360" s="7">
        <v>13.7791</v>
      </c>
      <c r="I360" s="7">
        <f t="shared" si="319"/>
        <v>-1.9765817179966501</v>
      </c>
      <c r="J360" s="334">
        <f t="shared" ref="J360" si="330">(I360+I361)/2</f>
        <v>-1.9710692519119599</v>
      </c>
      <c r="K360" s="334">
        <f t="shared" ref="K360" si="331">(I360-I361)/J360*100</f>
        <v>0.55933763659931002</v>
      </c>
    </row>
    <row r="361" spans="1:11" ht="27.95" customHeight="1">
      <c r="B361" s="334"/>
      <c r="C361" s="7">
        <v>10.1152</v>
      </c>
      <c r="D361" s="7">
        <v>100</v>
      </c>
      <c r="E361" s="7">
        <v>1</v>
      </c>
      <c r="F361" s="7">
        <v>10</v>
      </c>
      <c r="G361" s="7">
        <v>11.770300000000001</v>
      </c>
      <c r="H361" s="7">
        <v>13.7585</v>
      </c>
      <c r="I361" s="7">
        <f t="shared" si="319"/>
        <v>-1.96555678582727</v>
      </c>
      <c r="J361" s="334"/>
      <c r="K361" s="334"/>
    </row>
    <row r="362" spans="1:11" ht="27.95" customHeight="1">
      <c r="B362" s="334" t="s">
        <v>1755</v>
      </c>
      <c r="C362" s="7">
        <v>10.9572</v>
      </c>
      <c r="D362" s="7">
        <v>100</v>
      </c>
      <c r="E362" s="7">
        <v>1</v>
      </c>
      <c r="F362" s="7">
        <v>10</v>
      </c>
      <c r="G362" s="7">
        <v>2.5583</v>
      </c>
      <c r="H362" s="7">
        <v>2.5503999999999998</v>
      </c>
      <c r="I362" s="7">
        <f t="shared" si="319"/>
        <v>7.2098711349617099E-3</v>
      </c>
      <c r="J362" s="334">
        <f t="shared" ref="J362" si="332">(I362+I363)/2</f>
        <v>-3.6865018087021998E-3</v>
      </c>
      <c r="K362" s="334">
        <f t="shared" ref="K362" si="333">(I362-I363)/J362*100</f>
        <v>-591.14974081620596</v>
      </c>
    </row>
    <row r="363" spans="1:11" ht="27.95" customHeight="1">
      <c r="B363" s="334"/>
      <c r="C363" s="7">
        <v>10.9032</v>
      </c>
      <c r="D363" s="7">
        <v>100</v>
      </c>
      <c r="E363" s="7">
        <v>1</v>
      </c>
      <c r="F363" s="7">
        <v>10</v>
      </c>
      <c r="G363" s="7">
        <v>2.5345</v>
      </c>
      <c r="H363" s="7">
        <v>2.5503999999999998</v>
      </c>
      <c r="I363" s="7">
        <f t="shared" si="319"/>
        <v>-1.4582874752366101E-2</v>
      </c>
      <c r="J363" s="334"/>
      <c r="K363" s="334"/>
    </row>
    <row r="364" spans="1:11" ht="27.95" customHeight="1">
      <c r="B364" s="334" t="s">
        <v>1756</v>
      </c>
      <c r="C364" s="7">
        <v>11.7676</v>
      </c>
      <c r="D364" s="7">
        <v>100</v>
      </c>
      <c r="E364" s="7">
        <v>1</v>
      </c>
      <c r="F364" s="7">
        <v>10</v>
      </c>
      <c r="G364" s="7">
        <v>5.4051999999999998</v>
      </c>
      <c r="H364" s="7">
        <v>2.5503999999999998</v>
      </c>
      <c r="I364" s="7">
        <f t="shared" si="319"/>
        <v>2.4259832081308002</v>
      </c>
      <c r="J364" s="334">
        <f t="shared" ref="J364" si="334">(I364+I365)/2</f>
        <v>2.4159060589449499</v>
      </c>
      <c r="K364" s="334">
        <f t="shared" ref="K364" si="335">(I364-I365)/J364*100</f>
        <v>0.83423352895235603</v>
      </c>
    </row>
    <row r="365" spans="1:11" ht="27.95" customHeight="1">
      <c r="B365" s="334"/>
      <c r="C365" s="7">
        <v>11.7552</v>
      </c>
      <c r="D365" s="7">
        <v>100</v>
      </c>
      <c r="E365" s="7">
        <v>1</v>
      </c>
      <c r="F365" s="7">
        <v>10</v>
      </c>
      <c r="G365" s="7">
        <v>5.3784999999999998</v>
      </c>
      <c r="H365" s="7">
        <v>2.5503999999999998</v>
      </c>
      <c r="I365" s="7">
        <f t="shared" si="319"/>
        <v>2.4058289097590899</v>
      </c>
      <c r="J365" s="334"/>
      <c r="K365" s="334"/>
    </row>
    <row r="366" spans="1:11" ht="27.95" customHeight="1">
      <c r="B366" s="334" t="s">
        <v>1757</v>
      </c>
      <c r="C366" s="7">
        <v>11.0709</v>
      </c>
      <c r="D366" s="7">
        <v>100</v>
      </c>
      <c r="E366" s="7">
        <v>1</v>
      </c>
      <c r="F366" s="7">
        <v>10</v>
      </c>
      <c r="G366" s="7">
        <v>4.57</v>
      </c>
      <c r="H366" s="7">
        <v>2.5503999999999998</v>
      </c>
      <c r="I366" s="7">
        <f t="shared" si="319"/>
        <v>1.82424193155028</v>
      </c>
      <c r="J366" s="334">
        <f t="shared" ref="J366" si="336">(I366+I367)/2</f>
        <v>1.8299319237082401</v>
      </c>
      <c r="K366" s="334">
        <f t="shared" ref="K366" si="337">(I366-I367)/J366*100</f>
        <v>-0.62188020048576997</v>
      </c>
    </row>
    <row r="367" spans="1:11" ht="27.95" customHeight="1">
      <c r="B367" s="334"/>
      <c r="C367" s="7">
        <v>11.0039</v>
      </c>
      <c r="D367" s="7">
        <v>100</v>
      </c>
      <c r="E367" s="7">
        <v>1</v>
      </c>
      <c r="F367" s="7">
        <v>10</v>
      </c>
      <c r="G367" s="7">
        <v>4.5702999999999996</v>
      </c>
      <c r="H367" s="7">
        <v>2.5503999999999998</v>
      </c>
      <c r="I367" s="7">
        <f t="shared" si="319"/>
        <v>1.8356219158661899</v>
      </c>
      <c r="J367" s="334"/>
      <c r="K367" s="334"/>
    </row>
    <row r="368" spans="1:11" ht="27.95" customHeight="1">
      <c r="A368" s="7">
        <v>9.3000000000000007</v>
      </c>
      <c r="B368" s="334" t="s">
        <v>1758</v>
      </c>
      <c r="C368" s="7">
        <v>10.0243</v>
      </c>
      <c r="D368" s="7">
        <v>100</v>
      </c>
      <c r="E368" s="7">
        <v>1</v>
      </c>
      <c r="F368" s="7">
        <v>10</v>
      </c>
      <c r="G368" s="7">
        <v>2.3149999999999999</v>
      </c>
      <c r="H368" s="7">
        <v>2.5583</v>
      </c>
      <c r="I368" s="7">
        <f t="shared" ref="I368:I391" si="338">(G368-H368)*D368/C368/F368</f>
        <v>-0.242710214179544</v>
      </c>
      <c r="J368" s="334">
        <f t="shared" ref="J368" si="339">(I368+I369)/2</f>
        <v>-0.30420416444558601</v>
      </c>
      <c r="K368" s="334">
        <f t="shared" ref="K368" si="340">(I368-I369)/J368*100</f>
        <v>-40.429394106497298</v>
      </c>
    </row>
    <row r="369" spans="1:11" ht="27.95" customHeight="1">
      <c r="B369" s="334"/>
      <c r="C369" s="7">
        <v>10.035600000000001</v>
      </c>
      <c r="D369" s="7">
        <v>100</v>
      </c>
      <c r="E369" s="7">
        <v>1</v>
      </c>
      <c r="F369" s="7">
        <v>10</v>
      </c>
      <c r="G369" s="7">
        <v>2.1913</v>
      </c>
      <c r="H369" s="7">
        <v>2.5583</v>
      </c>
      <c r="I369" s="7">
        <f t="shared" si="338"/>
        <v>-0.365698114711627</v>
      </c>
      <c r="J369" s="334"/>
      <c r="K369" s="334"/>
    </row>
    <row r="370" spans="1:11" ht="27.95" customHeight="1">
      <c r="A370" s="7">
        <v>9.3000000000000007</v>
      </c>
      <c r="B370" s="334" t="s">
        <v>1759</v>
      </c>
      <c r="C370" s="7">
        <v>10.1036</v>
      </c>
      <c r="D370" s="7">
        <v>100</v>
      </c>
      <c r="E370" s="7">
        <v>1</v>
      </c>
      <c r="F370" s="7">
        <v>10</v>
      </c>
      <c r="G370" s="7">
        <v>0.7056</v>
      </c>
      <c r="H370" s="7">
        <v>2.5583</v>
      </c>
      <c r="I370" s="7">
        <f t="shared" si="338"/>
        <v>-1.8337028385921901</v>
      </c>
      <c r="J370" s="334">
        <f t="shared" ref="J370" si="341">(I370+I371)/2</f>
        <v>-1.86694634474007</v>
      </c>
      <c r="K370" s="334">
        <f t="shared" ref="K370" si="342">(I370-I371)/J370*100</f>
        <v>-3.5612706537110901</v>
      </c>
    </row>
    <row r="371" spans="1:11" ht="27.95" customHeight="1">
      <c r="B371" s="334"/>
      <c r="C371" s="7">
        <v>10.113200000000001</v>
      </c>
      <c r="D371" s="7">
        <v>100</v>
      </c>
      <c r="E371" s="7">
        <v>1</v>
      </c>
      <c r="F371" s="7">
        <v>10</v>
      </c>
      <c r="G371" s="7">
        <v>0.63660000000000005</v>
      </c>
      <c r="H371" s="7">
        <v>2.5583</v>
      </c>
      <c r="I371" s="7">
        <f t="shared" si="338"/>
        <v>-1.90018985088795</v>
      </c>
      <c r="J371" s="334"/>
      <c r="K371" s="334"/>
    </row>
    <row r="372" spans="1:11" ht="27.95" customHeight="1">
      <c r="A372" s="7">
        <v>9.4</v>
      </c>
      <c r="B372" s="334" t="s">
        <v>1760</v>
      </c>
      <c r="C372" s="7">
        <v>10.197900000000001</v>
      </c>
      <c r="D372" s="7">
        <v>100</v>
      </c>
      <c r="E372" s="7">
        <v>1</v>
      </c>
      <c r="F372" s="7">
        <v>10</v>
      </c>
      <c r="G372" s="7">
        <v>0</v>
      </c>
      <c r="H372" s="7">
        <v>2.5546000000000002</v>
      </c>
      <c r="I372" s="7">
        <f t="shared" si="338"/>
        <v>-2.5050255444748402</v>
      </c>
      <c r="J372" s="334">
        <f t="shared" ref="J372" si="343">(I372+I373)/2</f>
        <v>-2.4907705058951901</v>
      </c>
      <c r="K372" s="334">
        <f t="shared" ref="K372" si="344">(I372-I373)/J372*100</f>
        <v>1.14462882436668</v>
      </c>
    </row>
    <row r="373" spans="1:11" ht="27.95" customHeight="1">
      <c r="B373" s="334"/>
      <c r="C373" s="7">
        <v>10.315300000000001</v>
      </c>
      <c r="D373" s="7">
        <v>100</v>
      </c>
      <c r="E373" s="7">
        <v>1</v>
      </c>
      <c r="F373" s="7">
        <v>10</v>
      </c>
      <c r="G373" s="7">
        <v>0</v>
      </c>
      <c r="H373" s="7">
        <v>2.5546000000000002</v>
      </c>
      <c r="I373" s="7">
        <f t="shared" si="338"/>
        <v>-2.4765154673155401</v>
      </c>
      <c r="J373" s="334"/>
      <c r="K373" s="334"/>
    </row>
    <row r="374" spans="1:11" ht="27.95" customHeight="1">
      <c r="B374" s="334" t="s">
        <v>1761</v>
      </c>
      <c r="C374" s="7">
        <v>10.482100000000001</v>
      </c>
      <c r="D374" s="7">
        <v>100</v>
      </c>
      <c r="E374" s="7">
        <v>1</v>
      </c>
      <c r="F374" s="7">
        <v>10</v>
      </c>
      <c r="G374" s="7">
        <v>0</v>
      </c>
      <c r="H374" s="7">
        <v>2.5546000000000002</v>
      </c>
      <c r="I374" s="7">
        <f t="shared" si="338"/>
        <v>-2.4371070682401399</v>
      </c>
      <c r="J374" s="334">
        <f t="shared" ref="J374" si="345">(I374+I375)/2</f>
        <v>-2.4850377588409498</v>
      </c>
      <c r="K374" s="334">
        <f t="shared" ref="K374" si="346">(I374-I375)/J374*100</f>
        <v>-3.85754223896947</v>
      </c>
    </row>
    <row r="375" spans="1:11" ht="27.95" customHeight="1">
      <c r="B375" s="334"/>
      <c r="C375" s="7">
        <v>10.0854</v>
      </c>
      <c r="D375" s="7">
        <v>100</v>
      </c>
      <c r="E375" s="7">
        <v>1</v>
      </c>
      <c r="F375" s="7">
        <v>10</v>
      </c>
      <c r="G375" s="7">
        <v>0</v>
      </c>
      <c r="H375" s="7">
        <v>2.5546000000000002</v>
      </c>
      <c r="I375" s="7">
        <f t="shared" si="338"/>
        <v>-2.5329684494417699</v>
      </c>
      <c r="J375" s="334"/>
      <c r="K375" s="334"/>
    </row>
    <row r="376" spans="1:11" ht="27.95" customHeight="1">
      <c r="B376" s="334" t="s">
        <v>1762</v>
      </c>
      <c r="C376" s="7">
        <v>10.3291</v>
      </c>
      <c r="D376" s="7">
        <v>100</v>
      </c>
      <c r="E376" s="7">
        <v>1</v>
      </c>
      <c r="F376" s="7">
        <v>10</v>
      </c>
      <c r="G376" s="7">
        <v>0</v>
      </c>
      <c r="H376" s="7">
        <v>2.5546000000000002</v>
      </c>
      <c r="I376" s="7">
        <f t="shared" si="338"/>
        <v>-2.47320676535226</v>
      </c>
      <c r="J376" s="334">
        <f t="shared" ref="J376" si="347">(I376+I377)/2</f>
        <v>-2.48747251784991</v>
      </c>
      <c r="K376" s="334">
        <f t="shared" ref="K376" si="348">(I376-I377)/J376*100</f>
        <v>-1.14700784794847</v>
      </c>
    </row>
    <row r="377" spans="1:11" ht="27.95" customHeight="1">
      <c r="B377" s="334"/>
      <c r="C377" s="7">
        <v>10.2113</v>
      </c>
      <c r="D377" s="7">
        <v>100</v>
      </c>
      <c r="E377" s="7">
        <v>1</v>
      </c>
      <c r="F377" s="7">
        <v>10</v>
      </c>
      <c r="G377" s="7">
        <v>0</v>
      </c>
      <c r="H377" s="7">
        <v>2.5546000000000002</v>
      </c>
      <c r="I377" s="7">
        <f t="shared" si="338"/>
        <v>-2.5017382703475599</v>
      </c>
      <c r="J377" s="334"/>
      <c r="K377" s="334"/>
    </row>
    <row r="378" spans="1:11" ht="27.95" customHeight="1">
      <c r="B378" s="334" t="s">
        <v>1763</v>
      </c>
      <c r="C378" s="7">
        <v>10.1645</v>
      </c>
      <c r="D378" s="7">
        <v>100</v>
      </c>
      <c r="E378" s="7">
        <v>1</v>
      </c>
      <c r="F378" s="7">
        <v>10</v>
      </c>
      <c r="G378" s="7">
        <v>25.2121</v>
      </c>
      <c r="H378" s="7">
        <v>30.954599999999999</v>
      </c>
      <c r="I378" s="7">
        <f t="shared" si="338"/>
        <v>-5.6495646613212704</v>
      </c>
      <c r="J378" s="334">
        <f t="shared" ref="J378" si="349">(I378+I379)/2</f>
        <v>-5.6202658849070799</v>
      </c>
      <c r="K378" s="334">
        <f t="shared" ref="K378" si="350">(I378-I379)/J378*100</f>
        <v>1.0426117558913299</v>
      </c>
    </row>
    <row r="379" spans="1:11" ht="27.95" customHeight="1">
      <c r="B379" s="334"/>
      <c r="C379" s="7">
        <v>10.185</v>
      </c>
      <c r="D379" s="7">
        <v>100</v>
      </c>
      <c r="E379" s="7">
        <v>1</v>
      </c>
      <c r="F379" s="7">
        <v>10</v>
      </c>
      <c r="G379" s="7">
        <v>25.284199999999998</v>
      </c>
      <c r="H379" s="7">
        <v>30.9786</v>
      </c>
      <c r="I379" s="7">
        <f t="shared" si="338"/>
        <v>-5.5909671084928796</v>
      </c>
      <c r="J379" s="334"/>
      <c r="K379" s="334"/>
    </row>
    <row r="380" spans="1:11" ht="27.95" customHeight="1">
      <c r="B380" s="334" t="s">
        <v>1764</v>
      </c>
      <c r="C380" s="7">
        <v>10.0329</v>
      </c>
      <c r="D380" s="7">
        <v>100</v>
      </c>
      <c r="E380" s="7">
        <v>1</v>
      </c>
      <c r="F380" s="7">
        <v>10</v>
      </c>
      <c r="G380" s="7">
        <v>0</v>
      </c>
      <c r="H380" s="7">
        <v>2.5546000000000002</v>
      </c>
      <c r="I380" s="7">
        <f t="shared" si="338"/>
        <v>-2.5462229265715801</v>
      </c>
      <c r="J380" s="334">
        <f t="shared" ref="J380" si="351">(I380+I381)/2</f>
        <v>-2.5465656316971899</v>
      </c>
      <c r="K380" s="334">
        <f t="shared" ref="K380" si="352">(I380-I381)/J380*100</f>
        <v>-2.6915082913175001E-2</v>
      </c>
    </row>
    <row r="381" spans="1:11" ht="27.95" customHeight="1">
      <c r="B381" s="334"/>
      <c r="C381" s="7">
        <v>10.030200000000001</v>
      </c>
      <c r="D381" s="7">
        <v>100</v>
      </c>
      <c r="E381" s="7">
        <v>1</v>
      </c>
      <c r="F381" s="7">
        <v>10</v>
      </c>
      <c r="G381" s="7">
        <v>0</v>
      </c>
      <c r="H381" s="7">
        <v>2.5546000000000002</v>
      </c>
      <c r="I381" s="7">
        <f t="shared" si="338"/>
        <v>-2.5469083368227898</v>
      </c>
      <c r="J381" s="334"/>
      <c r="K381" s="334"/>
    </row>
    <row r="382" spans="1:11" ht="27.95" customHeight="1">
      <c r="B382" s="334" t="s">
        <v>1765</v>
      </c>
      <c r="C382" s="7">
        <v>10.1624</v>
      </c>
      <c r="D382" s="7">
        <v>100</v>
      </c>
      <c r="E382" s="7">
        <v>1</v>
      </c>
      <c r="F382" s="7">
        <v>10</v>
      </c>
      <c r="G382" s="7">
        <v>0</v>
      </c>
      <c r="H382" s="7">
        <v>2.5546000000000002</v>
      </c>
      <c r="I382" s="7">
        <f t="shared" si="338"/>
        <v>-2.5137762733212599</v>
      </c>
      <c r="J382" s="334">
        <f t="shared" ref="J382" si="353">(I382+I383)/2</f>
        <v>-2.5149027722963302</v>
      </c>
      <c r="K382" s="334">
        <f t="shared" ref="K382" si="354">(I382-I383)/J382*100</f>
        <v>-8.9585886777356599E-2</v>
      </c>
    </row>
    <row r="383" spans="1:11" ht="27.95" customHeight="1">
      <c r="B383" s="334"/>
      <c r="C383" s="7">
        <v>10.1533</v>
      </c>
      <c r="D383" s="7">
        <v>100</v>
      </c>
      <c r="E383" s="7">
        <v>1</v>
      </c>
      <c r="F383" s="7">
        <v>10</v>
      </c>
      <c r="G383" s="7">
        <v>0</v>
      </c>
      <c r="H383" s="7">
        <v>2.5546000000000002</v>
      </c>
      <c r="I383" s="7">
        <f t="shared" si="338"/>
        <v>-2.5160292712714099</v>
      </c>
      <c r="J383" s="334"/>
      <c r="K383" s="334"/>
    </row>
    <row r="384" spans="1:11" ht="27.95" customHeight="1">
      <c r="B384" s="334" t="s">
        <v>1766</v>
      </c>
      <c r="C384" s="7">
        <v>10.063000000000001</v>
      </c>
      <c r="D384" s="7">
        <v>100</v>
      </c>
      <c r="E384" s="7">
        <v>1</v>
      </c>
      <c r="F384" s="7">
        <v>10</v>
      </c>
      <c r="G384" s="7">
        <v>0</v>
      </c>
      <c r="H384" s="7">
        <v>2.5546000000000002</v>
      </c>
      <c r="I384" s="7">
        <f t="shared" si="338"/>
        <v>-2.5386067773029901</v>
      </c>
      <c r="J384" s="334">
        <f t="shared" ref="J384" si="355">(I384+I385)/2</f>
        <v>-2.53912414440014</v>
      </c>
      <c r="K384" s="334">
        <f t="shared" ref="K384" si="356">(I384-I385)/J384*100</f>
        <v>-4.0751618882914599E-2</v>
      </c>
    </row>
    <row r="385" spans="1:11" ht="27.95" customHeight="1">
      <c r="B385" s="334"/>
      <c r="C385" s="7">
        <v>10.0589</v>
      </c>
      <c r="D385" s="7">
        <v>100</v>
      </c>
      <c r="E385" s="7">
        <v>1</v>
      </c>
      <c r="F385" s="7">
        <v>10</v>
      </c>
      <c r="G385" s="7">
        <v>0</v>
      </c>
      <c r="H385" s="7">
        <v>2.5546000000000002</v>
      </c>
      <c r="I385" s="7">
        <f t="shared" si="338"/>
        <v>-2.5396415114972801</v>
      </c>
      <c r="J385" s="334"/>
      <c r="K385" s="334"/>
    </row>
    <row r="386" spans="1:11" ht="27.95" customHeight="1">
      <c r="B386" s="334" t="s">
        <v>1767</v>
      </c>
      <c r="C386" s="7">
        <v>10.040100000000001</v>
      </c>
      <c r="D386" s="7">
        <v>100</v>
      </c>
      <c r="E386" s="7">
        <v>1</v>
      </c>
      <c r="F386" s="7">
        <v>10</v>
      </c>
      <c r="G386" s="7">
        <v>0</v>
      </c>
      <c r="H386" s="7">
        <v>2.5546000000000002</v>
      </c>
      <c r="I386" s="7">
        <f t="shared" si="338"/>
        <v>-2.5443969681576899</v>
      </c>
      <c r="J386" s="334">
        <f t="shared" ref="J386" si="357">(I386+I387)/2</f>
        <v>-2.5421581173982601</v>
      </c>
      <c r="K386" s="334">
        <f t="shared" ref="K386" si="358">(I386-I387)/J386*100</f>
        <v>0.176137805442354</v>
      </c>
    </row>
    <row r="387" spans="1:11" ht="27.95" customHeight="1">
      <c r="B387" s="334"/>
      <c r="C387" s="7">
        <v>10.0578</v>
      </c>
      <c r="D387" s="7">
        <v>100</v>
      </c>
      <c r="E387" s="7">
        <v>1</v>
      </c>
      <c r="F387" s="7">
        <v>10</v>
      </c>
      <c r="G387" s="7">
        <v>0</v>
      </c>
      <c r="H387" s="7">
        <v>2.5546000000000002</v>
      </c>
      <c r="I387" s="7">
        <f t="shared" si="338"/>
        <v>-2.5399192666388299</v>
      </c>
      <c r="J387" s="334"/>
      <c r="K387" s="334"/>
    </row>
    <row r="388" spans="1:11" ht="27.95" customHeight="1">
      <c r="B388" s="334" t="s">
        <v>1768</v>
      </c>
      <c r="C388" s="7">
        <v>10.1084</v>
      </c>
      <c r="D388" s="7">
        <v>100</v>
      </c>
      <c r="E388" s="7">
        <v>1</v>
      </c>
      <c r="F388" s="7">
        <v>10</v>
      </c>
      <c r="G388" s="7">
        <v>0</v>
      </c>
      <c r="H388" s="7">
        <v>2.5546000000000002</v>
      </c>
      <c r="I388" s="7">
        <f t="shared" si="338"/>
        <v>-2.5272050967512198</v>
      </c>
      <c r="J388" s="334">
        <f t="shared" ref="J388" si="359">(I388+I389)/2</f>
        <v>-2.53197321885543</v>
      </c>
      <c r="K388" s="334">
        <f t="shared" ref="K388" si="360">(I388-I389)/J388*100</f>
        <v>-0.37663290185712101</v>
      </c>
    </row>
    <row r="389" spans="1:11" ht="27.95" customHeight="1">
      <c r="B389" s="334"/>
      <c r="C389" s="7">
        <v>10.070399999999999</v>
      </c>
      <c r="D389" s="7">
        <v>100</v>
      </c>
      <c r="E389" s="7">
        <v>1</v>
      </c>
      <c r="F389" s="7">
        <v>10</v>
      </c>
      <c r="G389" s="7">
        <v>0</v>
      </c>
      <c r="H389" s="7">
        <v>2.5546000000000002</v>
      </c>
      <c r="I389" s="7">
        <f t="shared" si="338"/>
        <v>-2.5367413409596402</v>
      </c>
      <c r="J389" s="334"/>
      <c r="K389" s="334"/>
    </row>
    <row r="390" spans="1:11" ht="27.95" customHeight="1">
      <c r="B390" s="334" t="s">
        <v>1769</v>
      </c>
      <c r="C390" s="7">
        <v>10.2606</v>
      </c>
      <c r="D390" s="7">
        <v>100</v>
      </c>
      <c r="E390" s="7">
        <v>1</v>
      </c>
      <c r="F390" s="7">
        <v>10</v>
      </c>
      <c r="G390" s="7">
        <v>0.96879999999999999</v>
      </c>
      <c r="H390" s="7">
        <v>2.5546000000000002</v>
      </c>
      <c r="I390" s="7">
        <f t="shared" si="338"/>
        <v>-1.5455236535875101</v>
      </c>
      <c r="J390" s="334">
        <f t="shared" ref="J390" si="361">(I390+I391)/2</f>
        <v>-1.4510314993397999</v>
      </c>
      <c r="K390" s="334">
        <f t="shared" ref="K390" si="362">(I390-I391)/J390*100</f>
        <v>13.0241354912981</v>
      </c>
    </row>
    <row r="391" spans="1:11" ht="27.95" customHeight="1">
      <c r="B391" s="334"/>
      <c r="C391" s="7">
        <v>10.273199999999999</v>
      </c>
      <c r="D391" s="7">
        <v>100</v>
      </c>
      <c r="E391" s="7">
        <v>1</v>
      </c>
      <c r="F391" s="7">
        <v>10</v>
      </c>
      <c r="G391" s="7">
        <v>1.161</v>
      </c>
      <c r="H391" s="7">
        <v>2.5546000000000002</v>
      </c>
      <c r="I391" s="7">
        <f t="shared" si="338"/>
        <v>-1.35653934509208</v>
      </c>
      <c r="J391" s="334"/>
      <c r="K391" s="334"/>
    </row>
    <row r="392" spans="1:11" ht="27.95" customHeight="1">
      <c r="A392" s="7">
        <v>9.5</v>
      </c>
      <c r="B392" s="334" t="s">
        <v>1770</v>
      </c>
      <c r="C392" s="7">
        <v>10.321899999999999</v>
      </c>
      <c r="D392" s="7">
        <v>100</v>
      </c>
      <c r="E392" s="7">
        <v>1</v>
      </c>
      <c r="F392" s="7">
        <v>10</v>
      </c>
      <c r="G392" s="7">
        <v>3.4361000000000002</v>
      </c>
      <c r="H392" s="7">
        <v>2.5628000000000002</v>
      </c>
      <c r="I392" s="7">
        <f t="shared" ref="I392:I393" si="363">(G392-H392)*D392/C392/F392</f>
        <v>0.84606516242164698</v>
      </c>
      <c r="J392" s="334">
        <f t="shared" ref="J392" si="364">(I392+I393)/2</f>
        <v>0.544654603696065</v>
      </c>
      <c r="K392" s="334">
        <f t="shared" ref="K392" si="365">(I392-I393)/J392*100</f>
        <v>110.679523015206</v>
      </c>
    </row>
    <row r="393" spans="1:11" ht="27.95" customHeight="1">
      <c r="B393" s="334"/>
      <c r="C393" s="7">
        <v>10.113300000000001</v>
      </c>
      <c r="D393" s="7">
        <v>100</v>
      </c>
      <c r="E393" s="7">
        <v>1</v>
      </c>
      <c r="F393" s="7">
        <v>10</v>
      </c>
      <c r="G393" s="7">
        <v>2.8088000000000002</v>
      </c>
      <c r="H393" s="7">
        <v>2.5628000000000002</v>
      </c>
      <c r="I393" s="7">
        <f t="shared" si="363"/>
        <v>0.24324404497048399</v>
      </c>
      <c r="J393" s="334"/>
      <c r="K393" s="334"/>
    </row>
    <row r="394" spans="1:11" ht="27.95" customHeight="1">
      <c r="A394" s="7">
        <v>9.9</v>
      </c>
      <c r="B394" s="334" t="s">
        <v>1771</v>
      </c>
      <c r="C394" s="7">
        <v>11.835100000000001</v>
      </c>
      <c r="D394" s="7">
        <v>100</v>
      </c>
      <c r="E394" s="7">
        <v>1</v>
      </c>
      <c r="F394" s="7">
        <v>10</v>
      </c>
      <c r="G394" s="7">
        <v>6.0149999999999997</v>
      </c>
      <c r="H394" s="7">
        <v>2.5754999999999999</v>
      </c>
      <c r="I394" s="7">
        <f t="shared" ref="I394:I399" si="366">(G394-H394)*D394/C394/F394</f>
        <v>2.9061858370440499</v>
      </c>
      <c r="J394" s="334">
        <f t="shared" ref="J394" si="367">(I394+I395)/2</f>
        <v>2.7277786510611599</v>
      </c>
      <c r="K394" s="334">
        <f t="shared" ref="K394" si="368">(I394-I395)/J394*100</f>
        <v>13.080767085957699</v>
      </c>
    </row>
    <row r="395" spans="1:11" ht="27.95" customHeight="1">
      <c r="B395" s="334"/>
      <c r="C395" s="7">
        <v>10.643800000000001</v>
      </c>
      <c r="D395" s="7">
        <v>100</v>
      </c>
      <c r="E395" s="7">
        <v>1</v>
      </c>
      <c r="F395" s="7">
        <v>10</v>
      </c>
      <c r="G395" s="7">
        <v>5.2889999999999997</v>
      </c>
      <c r="H395" s="7">
        <v>2.5754999999999999</v>
      </c>
      <c r="I395" s="7">
        <f t="shared" si="366"/>
        <v>2.5493714650782602</v>
      </c>
      <c r="J395" s="334"/>
      <c r="K395" s="334"/>
    </row>
    <row r="396" spans="1:11" ht="27.95" customHeight="1">
      <c r="B396" s="334" t="s">
        <v>1772</v>
      </c>
      <c r="C396" s="7">
        <v>10.1562</v>
      </c>
      <c r="D396" s="7">
        <v>100</v>
      </c>
      <c r="E396" s="7">
        <v>1</v>
      </c>
      <c r="F396" s="7">
        <v>10</v>
      </c>
      <c r="G396" s="7">
        <v>4.1619999999999999</v>
      </c>
      <c r="H396" s="7">
        <v>2.5754999999999999</v>
      </c>
      <c r="I396" s="7">
        <f t="shared" si="366"/>
        <v>1.5620999980307599</v>
      </c>
      <c r="J396" s="334">
        <f t="shared" ref="J396" si="369">(I396+I397)/2</f>
        <v>1.2186597574282101</v>
      </c>
      <c r="K396" s="334">
        <f t="shared" ref="K396" si="370">(I396-I397)/J396*100</f>
        <v>56.363597552006297</v>
      </c>
    </row>
    <row r="397" spans="1:11" ht="27.95" customHeight="1">
      <c r="B397" s="334"/>
      <c r="C397" s="7">
        <v>10.5345</v>
      </c>
      <c r="D397" s="7">
        <v>100</v>
      </c>
      <c r="E397" s="7">
        <v>1</v>
      </c>
      <c r="F397" s="7">
        <v>10</v>
      </c>
      <c r="G397" s="7">
        <v>3.4975000000000001</v>
      </c>
      <c r="H397" s="7">
        <v>2.5754999999999999</v>
      </c>
      <c r="I397" s="7">
        <f t="shared" si="366"/>
        <v>0.87521951682566801</v>
      </c>
      <c r="J397" s="334"/>
      <c r="K397" s="334"/>
    </row>
    <row r="398" spans="1:11" ht="27.95" customHeight="1">
      <c r="A398" s="7">
        <v>9.11</v>
      </c>
      <c r="B398" s="334" t="s">
        <v>1773</v>
      </c>
      <c r="C398" s="7">
        <f>5.49*2</f>
        <v>10.98</v>
      </c>
      <c r="D398" s="7">
        <v>100</v>
      </c>
      <c r="E398" s="7">
        <v>1</v>
      </c>
      <c r="F398" s="7">
        <v>10</v>
      </c>
      <c r="G398" s="7">
        <v>2.9939</v>
      </c>
      <c r="H398" s="7">
        <v>2.5693999999999999</v>
      </c>
      <c r="I398" s="7">
        <f t="shared" si="366"/>
        <v>0.38661202185792398</v>
      </c>
      <c r="J398" s="334">
        <f t="shared" ref="J398" si="371">(I398+I399)/2</f>
        <v>0.51328149627948205</v>
      </c>
      <c r="K398" s="334">
        <f t="shared" ref="K398" si="372">(I398-I399)/J398*100</f>
        <v>-49.356727386325403</v>
      </c>
    </row>
    <row r="399" spans="1:11" ht="27.95" customHeight="1">
      <c r="B399" s="334"/>
      <c r="C399" s="7">
        <f>2*5.0582</f>
        <v>10.116400000000001</v>
      </c>
      <c r="D399" s="7">
        <v>100</v>
      </c>
      <c r="E399" s="7">
        <v>1</v>
      </c>
      <c r="F399" s="7">
        <v>10</v>
      </c>
      <c r="G399" s="7">
        <v>3.2168000000000001</v>
      </c>
      <c r="H399" s="7">
        <v>2.5693999999999999</v>
      </c>
      <c r="I399" s="7">
        <f t="shared" si="366"/>
        <v>0.63995097070104001</v>
      </c>
      <c r="J399" s="334"/>
      <c r="K399" s="334"/>
    </row>
    <row r="400" spans="1:11" ht="27.95" customHeight="1">
      <c r="A400" s="7">
        <v>9.16</v>
      </c>
      <c r="B400" s="334" t="s">
        <v>1774</v>
      </c>
      <c r="C400" s="7">
        <v>13.352600000000001</v>
      </c>
      <c r="D400" s="7">
        <v>100</v>
      </c>
      <c r="E400" s="7">
        <v>1</v>
      </c>
      <c r="F400" s="7">
        <v>10</v>
      </c>
      <c r="G400" s="7">
        <v>6.4272999999999998</v>
      </c>
      <c r="H400" s="7">
        <v>2.4933999999999998</v>
      </c>
      <c r="I400" s="7">
        <f t="shared" ref="I400:I401" si="373">(G400-H400)*D400/C400/F400</f>
        <v>2.9461677875469898</v>
      </c>
      <c r="J400" s="334">
        <f t="shared" ref="J400" si="374">(I400+I401)/2</f>
        <v>2.96912557453674</v>
      </c>
      <c r="K400" s="334">
        <f t="shared" ref="K400" si="375">(I400-I401)/J400*100</f>
        <v>-1.54643422202391</v>
      </c>
    </row>
    <row r="401" spans="1:11" ht="27.95" customHeight="1">
      <c r="B401" s="334"/>
      <c r="C401" s="7">
        <v>13.3011</v>
      </c>
      <c r="D401" s="7">
        <v>100</v>
      </c>
      <c r="E401" s="7">
        <v>1</v>
      </c>
      <c r="F401" s="7">
        <v>10</v>
      </c>
      <c r="G401" s="7">
        <v>6.4732000000000003</v>
      </c>
      <c r="H401" s="7">
        <v>2.4933999999999998</v>
      </c>
      <c r="I401" s="7">
        <f t="shared" si="373"/>
        <v>2.9920833615264901</v>
      </c>
      <c r="J401" s="334"/>
      <c r="K401" s="334"/>
    </row>
    <row r="402" spans="1:11" ht="27.95" customHeight="1">
      <c r="B402" s="334" t="s">
        <v>1775</v>
      </c>
      <c r="C402" s="7">
        <v>10.231999999999999</v>
      </c>
      <c r="D402" s="7">
        <v>100</v>
      </c>
      <c r="E402" s="7">
        <v>1</v>
      </c>
      <c r="F402" s="7">
        <v>10</v>
      </c>
      <c r="G402" s="7">
        <v>2.8592</v>
      </c>
      <c r="H402" s="7">
        <v>2.4933999999999998</v>
      </c>
      <c r="I402" s="7">
        <f t="shared" ref="I402:I403" si="376">(G402-H402)*D402/C402/F402</f>
        <v>0.35750586395621597</v>
      </c>
      <c r="J402" s="334">
        <f t="shared" ref="J402" si="377">(I402+I403)/2</f>
        <v>0.388170821235089</v>
      </c>
      <c r="K402" s="334">
        <f t="shared" ref="K402" si="378">(I402-I403)/J402*100</f>
        <v>-15.7997230092168</v>
      </c>
    </row>
    <row r="403" spans="1:11" ht="27.95" customHeight="1">
      <c r="B403" s="334"/>
      <c r="C403" s="7">
        <v>10.565</v>
      </c>
      <c r="D403" s="7">
        <v>100</v>
      </c>
      <c r="E403" s="7">
        <v>1</v>
      </c>
      <c r="F403" s="7">
        <v>10</v>
      </c>
      <c r="G403" s="7">
        <v>2.9359000000000002</v>
      </c>
      <c r="H403" s="7">
        <v>2.4933999999999998</v>
      </c>
      <c r="I403" s="7">
        <f t="shared" si="376"/>
        <v>0.41883577851396198</v>
      </c>
      <c r="J403" s="334"/>
      <c r="K403" s="334"/>
    </row>
    <row r="404" spans="1:11" ht="27.95" customHeight="1">
      <c r="A404" s="7">
        <v>9.24</v>
      </c>
      <c r="B404" s="334" t="s">
        <v>1776</v>
      </c>
      <c r="C404" s="7">
        <v>10.326000000000001</v>
      </c>
      <c r="D404" s="7">
        <v>100</v>
      </c>
      <c r="E404" s="7">
        <v>1</v>
      </c>
      <c r="F404" s="7">
        <v>10</v>
      </c>
      <c r="G404" s="7">
        <v>3.9394999999999998</v>
      </c>
      <c r="H404" s="7">
        <v>2.5924</v>
      </c>
      <c r="I404" s="7">
        <f t="shared" ref="I404:I405" si="379">(G404-H404)*D404/C404/F404</f>
        <v>1.30457098586093</v>
      </c>
      <c r="J404" s="334">
        <f t="shared" ref="J404" si="380">(I404+I405)/2</f>
        <v>1.3028404687392099</v>
      </c>
      <c r="K404" s="334">
        <f t="shared" ref="K404" si="381">(I404-I405)/J404*100</f>
        <v>0.26565295801636801</v>
      </c>
    </row>
    <row r="405" spans="1:11" ht="27.95" customHeight="1">
      <c r="B405" s="334"/>
      <c r="C405" s="7">
        <v>10.541</v>
      </c>
      <c r="D405" s="7">
        <v>100</v>
      </c>
      <c r="E405" s="7">
        <v>1</v>
      </c>
      <c r="F405" s="7">
        <v>10</v>
      </c>
      <c r="G405" s="7">
        <v>3.9639000000000002</v>
      </c>
      <c r="H405" s="7">
        <v>2.5924</v>
      </c>
      <c r="I405" s="7">
        <f t="shared" si="379"/>
        <v>1.30110995161749</v>
      </c>
      <c r="J405" s="334"/>
      <c r="K405" s="334"/>
    </row>
    <row r="406" spans="1:11" ht="27.95" customHeight="1">
      <c r="A406" s="7">
        <v>9.26</v>
      </c>
      <c r="B406" s="334" t="s">
        <v>1777</v>
      </c>
      <c r="C406" s="7">
        <v>10.022500000000001</v>
      </c>
      <c r="D406" s="7">
        <v>100</v>
      </c>
      <c r="E406" s="7">
        <v>1</v>
      </c>
      <c r="F406" s="7">
        <v>10</v>
      </c>
      <c r="G406" s="7">
        <v>10.4055</v>
      </c>
      <c r="H406" s="7">
        <v>2.5467</v>
      </c>
      <c r="I406" s="7">
        <f t="shared" ref="I406:I409" si="382">(G406-H406)*D406/C406/F406</f>
        <v>7.8411573958593204</v>
      </c>
      <c r="J406" s="334">
        <f t="shared" ref="J406" si="383">(I406+I407)/2</f>
        <v>7.8376332937689401</v>
      </c>
      <c r="K406" s="334">
        <f t="shared" ref="K406" si="384">(I406-I407)/J406*100</f>
        <v>8.9927710529321206E-2</v>
      </c>
    </row>
    <row r="407" spans="1:11" ht="27.95" customHeight="1">
      <c r="B407" s="334"/>
      <c r="C407" s="7">
        <v>10.0319</v>
      </c>
      <c r="D407" s="7">
        <v>100</v>
      </c>
      <c r="E407" s="7">
        <v>1</v>
      </c>
      <c r="F407" s="7">
        <v>10</v>
      </c>
      <c r="G407" s="7">
        <v>10.405799999999999</v>
      </c>
      <c r="H407" s="7">
        <v>2.5467</v>
      </c>
      <c r="I407" s="7">
        <f t="shared" si="382"/>
        <v>7.8341091916785501</v>
      </c>
      <c r="J407" s="334"/>
      <c r="K407" s="334"/>
    </row>
    <row r="408" spans="1:11" ht="27.95" customHeight="1">
      <c r="B408" s="334" t="s">
        <v>1778</v>
      </c>
      <c r="C408" s="7">
        <v>10.135</v>
      </c>
      <c r="D408" s="7">
        <v>100</v>
      </c>
      <c r="E408" s="7">
        <v>1</v>
      </c>
      <c r="F408" s="7">
        <v>10</v>
      </c>
      <c r="G408" s="7">
        <v>73.243099999999998</v>
      </c>
      <c r="H408" s="7">
        <v>3.0091000000000001</v>
      </c>
      <c r="I408" s="7">
        <f t="shared" si="382"/>
        <v>69.298470646275305</v>
      </c>
      <c r="J408" s="334">
        <f t="shared" ref="J408" si="385">(I408+I409)/2</f>
        <v>69.233504432672703</v>
      </c>
      <c r="K408" s="334">
        <f t="shared" ref="K408" si="386">(I408-I409)/J408*100</f>
        <v>0.18767275796584801</v>
      </c>
    </row>
    <row r="409" spans="1:11" ht="27.95" customHeight="1">
      <c r="B409" s="334"/>
      <c r="C409" s="7">
        <v>10.151999999999999</v>
      </c>
      <c r="D409" s="7">
        <v>100</v>
      </c>
      <c r="E409" s="7">
        <v>1</v>
      </c>
      <c r="F409" s="7">
        <v>10</v>
      </c>
      <c r="G409" s="7">
        <v>73.224800000000002</v>
      </c>
      <c r="H409" s="7">
        <v>3.0049000000000001</v>
      </c>
      <c r="I409" s="7">
        <f t="shared" si="382"/>
        <v>69.168538219070101</v>
      </c>
      <c r="J409" s="334"/>
      <c r="K409" s="334"/>
    </row>
    <row r="410" spans="1:11" ht="27.95" customHeight="1">
      <c r="A410" s="7">
        <v>9.2899999999999991</v>
      </c>
      <c r="B410" s="334" t="s">
        <v>1779</v>
      </c>
      <c r="C410" s="7">
        <v>10.2311</v>
      </c>
      <c r="D410" s="7">
        <v>100</v>
      </c>
      <c r="E410" s="7">
        <v>1</v>
      </c>
      <c r="F410" s="7">
        <v>10</v>
      </c>
      <c r="G410" s="7">
        <v>11.2502</v>
      </c>
      <c r="H410" s="7">
        <v>13.962300000000001</v>
      </c>
      <c r="I410" s="7">
        <f t="shared" ref="I410:I429" si="387">(G410-H410)*D410/C410/F410</f>
        <v>-2.6508391082092899</v>
      </c>
      <c r="J410" s="334">
        <f t="shared" ref="J410" si="388">(I410+I411)/2</f>
        <v>-3.01796000930791</v>
      </c>
      <c r="K410" s="334">
        <f t="shared" ref="K410" si="389">(I410-I411)/J410*100</f>
        <v>-24.3290765925559</v>
      </c>
    </row>
    <row r="411" spans="1:11" ht="27.95" customHeight="1">
      <c r="B411" s="334"/>
      <c r="C411" s="7">
        <v>10.641400000000001</v>
      </c>
      <c r="D411" s="7">
        <v>100</v>
      </c>
      <c r="E411" s="7">
        <v>1</v>
      </c>
      <c r="F411" s="7">
        <v>10</v>
      </c>
      <c r="G411" s="7">
        <v>13.1028</v>
      </c>
      <c r="H411" s="7">
        <v>16.704999999999998</v>
      </c>
      <c r="I411" s="7">
        <f t="shared" si="387"/>
        <v>-3.3850809104065198</v>
      </c>
      <c r="J411" s="334"/>
      <c r="K411" s="334"/>
    </row>
    <row r="412" spans="1:11" ht="27.95" customHeight="1">
      <c r="B412" s="334" t="s">
        <v>1780</v>
      </c>
      <c r="C412" s="7">
        <v>10.5222</v>
      </c>
      <c r="D412" s="7">
        <v>100</v>
      </c>
      <c r="E412" s="7">
        <v>1</v>
      </c>
      <c r="F412" s="7">
        <v>10</v>
      </c>
      <c r="G412" s="7">
        <v>6.3033000000000001</v>
      </c>
      <c r="H412" s="7">
        <v>8.7256</v>
      </c>
      <c r="I412" s="7">
        <f t="shared" si="387"/>
        <v>-2.3020851152800699</v>
      </c>
      <c r="J412" s="334">
        <f t="shared" ref="J412" si="390">(I412+I413)/2</f>
        <v>-2.75028876581099</v>
      </c>
      <c r="K412" s="334">
        <f t="shared" ref="K412" si="391">(I412-I413)/J412*100</f>
        <v>-32.593206655429597</v>
      </c>
    </row>
    <row r="413" spans="1:11" ht="27.95" customHeight="1">
      <c r="B413" s="334"/>
      <c r="C413" s="7">
        <v>10.9314</v>
      </c>
      <c r="D413" s="7">
        <v>100</v>
      </c>
      <c r="E413" s="7">
        <v>1</v>
      </c>
      <c r="F413" s="7">
        <v>10</v>
      </c>
      <c r="G413" s="7">
        <v>8.0236000000000001</v>
      </c>
      <c r="H413" s="7">
        <v>11.52</v>
      </c>
      <c r="I413" s="7">
        <f t="shared" si="387"/>
        <v>-3.1984924163419102</v>
      </c>
      <c r="J413" s="334"/>
      <c r="K413" s="334"/>
    </row>
    <row r="414" spans="1:11" ht="27.95" customHeight="1">
      <c r="B414" s="334" t="s">
        <v>1781</v>
      </c>
      <c r="C414" s="7">
        <v>10.1639</v>
      </c>
      <c r="D414" s="7">
        <v>100</v>
      </c>
      <c r="E414" s="7">
        <v>1</v>
      </c>
      <c r="F414" s="7">
        <v>10</v>
      </c>
      <c r="G414" s="7">
        <v>4.4553000000000003</v>
      </c>
      <c r="H414" s="7">
        <v>2.5634000000000001</v>
      </c>
      <c r="I414" s="7">
        <f t="shared" si="387"/>
        <v>1.8613917885850899</v>
      </c>
      <c r="J414" s="334">
        <f t="shared" ref="J414" si="392">(I414+I415)/2</f>
        <v>1.68550600437096</v>
      </c>
      <c r="K414" s="334">
        <f t="shared" ref="K414" si="393">(I414-I415)/J414*100</f>
        <v>20.870383583091598</v>
      </c>
    </row>
    <row r="415" spans="1:11" ht="27.95" customHeight="1">
      <c r="B415" s="334"/>
      <c r="C415" s="7">
        <v>10.7378</v>
      </c>
      <c r="D415" s="7">
        <v>100</v>
      </c>
      <c r="E415" s="7">
        <v>1</v>
      </c>
      <c r="F415" s="7">
        <v>10</v>
      </c>
      <c r="G415" s="7">
        <v>4.1844000000000001</v>
      </c>
      <c r="H415" s="7">
        <v>2.5634000000000001</v>
      </c>
      <c r="I415" s="7">
        <f t="shared" si="387"/>
        <v>1.5096202201568301</v>
      </c>
      <c r="J415" s="334"/>
      <c r="K415" s="334"/>
    </row>
    <row r="416" spans="1:11" ht="27.95" customHeight="1">
      <c r="B416" s="334" t="s">
        <v>1782</v>
      </c>
      <c r="C416" s="7">
        <v>11.404199999999999</v>
      </c>
      <c r="D416" s="7">
        <v>100</v>
      </c>
      <c r="E416" s="7">
        <v>1</v>
      </c>
      <c r="F416" s="7">
        <v>10</v>
      </c>
      <c r="G416" s="7">
        <v>3.3687999999999998</v>
      </c>
      <c r="H416" s="7">
        <v>2.5634000000000001</v>
      </c>
      <c r="I416" s="7">
        <f t="shared" si="387"/>
        <v>0.70623103768786899</v>
      </c>
      <c r="J416" s="334">
        <f t="shared" ref="J416" si="394">(I416+I417)/2</f>
        <v>1.3055821933113101</v>
      </c>
      <c r="K416" s="334">
        <f t="shared" ref="K416" si="395">(I416-I417)/J416*100</f>
        <v>-91.813622871697405</v>
      </c>
    </row>
    <row r="417" spans="1:11" ht="27.95" customHeight="1">
      <c r="B417" s="334"/>
      <c r="C417" s="7">
        <v>11.110099999999999</v>
      </c>
      <c r="D417" s="7">
        <v>100</v>
      </c>
      <c r="E417" s="7">
        <v>1</v>
      </c>
      <c r="F417" s="7">
        <v>10</v>
      </c>
      <c r="G417" s="7">
        <v>4.6798000000000002</v>
      </c>
      <c r="H417" s="7">
        <v>2.5634000000000001</v>
      </c>
      <c r="I417" s="7">
        <f t="shared" si="387"/>
        <v>1.90493334893475</v>
      </c>
      <c r="J417" s="334"/>
      <c r="K417" s="334"/>
    </row>
    <row r="418" spans="1:11" ht="27.95" customHeight="1">
      <c r="B418" s="334" t="s">
        <v>1783</v>
      </c>
      <c r="C418" s="7">
        <v>10.710800000000001</v>
      </c>
      <c r="D418" s="7">
        <v>100</v>
      </c>
      <c r="E418" s="7">
        <v>1</v>
      </c>
      <c r="F418" s="7">
        <v>10</v>
      </c>
      <c r="G418" s="7">
        <v>5.1033999999999997</v>
      </c>
      <c r="H418" s="7">
        <v>2.5634000000000001</v>
      </c>
      <c r="I418" s="7">
        <f t="shared" si="387"/>
        <v>2.3714381745527899</v>
      </c>
      <c r="J418" s="334">
        <f t="shared" ref="J418" si="396">(I418+I419)/2</f>
        <v>2.56937639537214</v>
      </c>
      <c r="K418" s="334">
        <f t="shared" ref="K418" si="397">(I418-I419)/J418*100</f>
        <v>-15.407491185477401</v>
      </c>
    </row>
    <row r="419" spans="1:11" ht="27.95" customHeight="1">
      <c r="B419" s="334"/>
      <c r="C419" s="7">
        <v>10.582100000000001</v>
      </c>
      <c r="D419" s="7">
        <v>100</v>
      </c>
      <c r="E419" s="7">
        <v>1</v>
      </c>
      <c r="F419" s="7">
        <v>10</v>
      </c>
      <c r="G419" s="7">
        <v>5.4917999999999996</v>
      </c>
      <c r="H419" s="7">
        <v>2.5634000000000001</v>
      </c>
      <c r="I419" s="7">
        <f t="shared" si="387"/>
        <v>2.7673146161914901</v>
      </c>
      <c r="J419" s="334"/>
      <c r="K419" s="334"/>
    </row>
    <row r="420" spans="1:11" ht="27.95" customHeight="1">
      <c r="B420" s="334" t="s">
        <v>1784</v>
      </c>
      <c r="C420" s="7">
        <v>11.3774</v>
      </c>
      <c r="D420" s="7">
        <v>100</v>
      </c>
      <c r="E420" s="7">
        <v>1</v>
      </c>
      <c r="F420" s="7">
        <v>10</v>
      </c>
      <c r="G420" s="7">
        <v>5.9317000000000002</v>
      </c>
      <c r="H420" s="7">
        <v>2.5634000000000001</v>
      </c>
      <c r="I420" s="7">
        <f t="shared" si="387"/>
        <v>2.9605182203315299</v>
      </c>
      <c r="J420" s="334">
        <f t="shared" ref="J420" si="398">(I420+I421)/2</f>
        <v>2.89092453982183</v>
      </c>
      <c r="K420" s="334">
        <f t="shared" ref="K420" si="399">(I420-I421)/J420*100</f>
        <v>4.8146314129658396</v>
      </c>
    </row>
    <row r="421" spans="1:11" ht="27.95" customHeight="1">
      <c r="B421" s="334"/>
      <c r="C421" s="7">
        <v>10.5631</v>
      </c>
      <c r="D421" s="7">
        <v>100</v>
      </c>
      <c r="E421" s="7">
        <v>1</v>
      </c>
      <c r="F421" s="7">
        <v>10</v>
      </c>
      <c r="G421" s="7">
        <v>5.5435999999999996</v>
      </c>
      <c r="H421" s="7">
        <v>2.5634000000000001</v>
      </c>
      <c r="I421" s="7">
        <f t="shared" si="387"/>
        <v>2.82133085931213</v>
      </c>
      <c r="J421" s="334"/>
      <c r="K421" s="334"/>
    </row>
    <row r="422" spans="1:11" ht="27.95" customHeight="1">
      <c r="B422" s="334" t="s">
        <v>1785</v>
      </c>
      <c r="C422" s="7">
        <v>10.039300000000001</v>
      </c>
      <c r="D422" s="7">
        <v>100</v>
      </c>
      <c r="E422" s="7">
        <v>1</v>
      </c>
      <c r="F422" s="7">
        <v>10</v>
      </c>
      <c r="G422" s="7">
        <v>7.6885000000000003</v>
      </c>
      <c r="H422" s="7">
        <v>10.086</v>
      </c>
      <c r="I422" s="7">
        <f t="shared" si="387"/>
        <v>-2.3881147091928701</v>
      </c>
      <c r="J422" s="334">
        <f t="shared" ref="J422" si="400">(I422+I423)/2</f>
        <v>-1.21292958437177</v>
      </c>
      <c r="K422" s="334">
        <f t="shared" ref="K422" si="401">(I422-I423)/J422*100</f>
        <v>193.776314794033</v>
      </c>
    </row>
    <row r="423" spans="1:11" ht="27.95" customHeight="1">
      <c r="B423" s="334"/>
      <c r="C423" s="7">
        <v>10.5181</v>
      </c>
      <c r="D423" s="7">
        <v>100</v>
      </c>
      <c r="E423" s="7">
        <v>1</v>
      </c>
      <c r="F423" s="7">
        <v>10</v>
      </c>
      <c r="G423" s="7">
        <v>6.7637999999999998</v>
      </c>
      <c r="H423" s="7">
        <v>6.8034999999999997</v>
      </c>
      <c r="I423" s="7">
        <f t="shared" si="387"/>
        <v>-3.7744459550679198E-2</v>
      </c>
      <c r="J423" s="334"/>
      <c r="K423" s="334"/>
    </row>
    <row r="424" spans="1:11" ht="27.95" customHeight="1">
      <c r="B424" s="335" t="s">
        <v>1786</v>
      </c>
      <c r="C424" s="6">
        <v>10.2902</v>
      </c>
      <c r="D424" s="6">
        <v>100</v>
      </c>
      <c r="E424" s="6">
        <v>1</v>
      </c>
      <c r="F424" s="6">
        <v>10</v>
      </c>
      <c r="G424" s="6">
        <v>12.1389</v>
      </c>
      <c r="H424" s="6">
        <v>7.6121999999999996</v>
      </c>
      <c r="I424" s="6">
        <f t="shared" si="387"/>
        <v>4.3990398631707803</v>
      </c>
      <c r="J424" s="335">
        <f t="shared" ref="J424" si="402">(I424+I425)/2</f>
        <v>5.5575406475194802</v>
      </c>
      <c r="K424" s="335">
        <f t="shared" ref="K424" si="403">(I424-I425)/J424*100</f>
        <v>-41.691131305203598</v>
      </c>
    </row>
    <row r="425" spans="1:11" ht="27.95" customHeight="1">
      <c r="B425" s="335"/>
      <c r="C425" s="6">
        <v>11.1798</v>
      </c>
      <c r="D425" s="6">
        <v>100</v>
      </c>
      <c r="E425" s="6">
        <v>1</v>
      </c>
      <c r="F425" s="6">
        <v>10</v>
      </c>
      <c r="G425" s="6">
        <v>12.526</v>
      </c>
      <c r="H425" s="6">
        <v>5.0175999999999998</v>
      </c>
      <c r="I425" s="6">
        <f t="shared" si="387"/>
        <v>6.7160414318681898</v>
      </c>
      <c r="J425" s="335"/>
      <c r="K425" s="335"/>
    </row>
    <row r="426" spans="1:11" ht="27.95" customHeight="1">
      <c r="B426" s="334" t="s">
        <v>1787</v>
      </c>
      <c r="C426" s="7">
        <v>10.8437</v>
      </c>
      <c r="D426" s="7">
        <v>100</v>
      </c>
      <c r="E426" s="7">
        <v>1</v>
      </c>
      <c r="F426" s="7">
        <v>10</v>
      </c>
      <c r="G426" s="7">
        <v>5.9016000000000002</v>
      </c>
      <c r="H426" s="7">
        <v>7.0978000000000003</v>
      </c>
      <c r="I426" s="7">
        <f t="shared" si="387"/>
        <v>-1.1031290057821601</v>
      </c>
      <c r="J426" s="334">
        <f t="shared" ref="J426" si="404">(I426+I427)/2</f>
        <v>-0.56151199162841903</v>
      </c>
      <c r="K426" s="334">
        <f t="shared" ref="K426" si="405">(I426-I427)/J426*100</f>
        <v>192.91378358029999</v>
      </c>
    </row>
    <row r="427" spans="1:11" ht="27.95" customHeight="1">
      <c r="B427" s="334"/>
      <c r="C427" s="7">
        <v>10.4549</v>
      </c>
      <c r="D427" s="7">
        <v>100</v>
      </c>
      <c r="E427" s="7">
        <v>1</v>
      </c>
      <c r="F427" s="7">
        <v>10</v>
      </c>
      <c r="G427" s="7">
        <v>5.9169999999999998</v>
      </c>
      <c r="H427" s="7">
        <v>5.9378000000000002</v>
      </c>
      <c r="I427" s="7">
        <f t="shared" si="387"/>
        <v>-1.9894977474677299E-2</v>
      </c>
      <c r="J427" s="334"/>
      <c r="K427" s="334"/>
    </row>
    <row r="428" spans="1:11" ht="27.95" customHeight="1">
      <c r="B428" s="334" t="s">
        <v>1777</v>
      </c>
      <c r="C428" s="7">
        <v>10.405200000000001</v>
      </c>
      <c r="D428" s="7">
        <v>100</v>
      </c>
      <c r="E428" s="7">
        <v>1</v>
      </c>
      <c r="F428" s="7">
        <v>10</v>
      </c>
      <c r="G428" s="7">
        <v>14.9154</v>
      </c>
      <c r="H428" s="7">
        <v>15.2148</v>
      </c>
      <c r="I428" s="7">
        <f t="shared" si="387"/>
        <v>-0.28774074501211</v>
      </c>
      <c r="J428" s="334">
        <f t="shared" ref="J428" si="406">(I428+I429)/2</f>
        <v>-0.82433020975247995</v>
      </c>
      <c r="K428" s="334">
        <f t="shared" ref="K428" si="407">(I428-I429)/J428*100</f>
        <v>-130.187989810901</v>
      </c>
    </row>
    <row r="429" spans="1:11" ht="27.95" customHeight="1">
      <c r="B429" s="334"/>
      <c r="C429" s="7">
        <v>10.273199999999999</v>
      </c>
      <c r="D429" s="7">
        <v>100</v>
      </c>
      <c r="E429" s="7">
        <v>1</v>
      </c>
      <c r="F429" s="7">
        <v>10</v>
      </c>
      <c r="G429" s="7">
        <v>15.2547</v>
      </c>
      <c r="H429" s="7">
        <v>16.652799999999999</v>
      </c>
      <c r="I429" s="7">
        <f t="shared" si="387"/>
        <v>-1.36091967449285</v>
      </c>
      <c r="J429" s="334"/>
      <c r="K429" s="334"/>
    </row>
    <row r="430" spans="1:11" ht="27.95" customHeight="1">
      <c r="A430" s="7">
        <v>9.3000000000000007</v>
      </c>
      <c r="B430" s="334" t="s">
        <v>1788</v>
      </c>
      <c r="C430" s="7">
        <v>11.1661</v>
      </c>
      <c r="D430" s="7">
        <v>100</v>
      </c>
      <c r="E430" s="7">
        <v>1</v>
      </c>
      <c r="F430" s="7">
        <v>10</v>
      </c>
      <c r="I430" s="7">
        <f t="shared" ref="I430:I433" si="408">(G430-H430)*D430/C430/F430</f>
        <v>0</v>
      </c>
      <c r="J430" s="334">
        <f t="shared" ref="J430" si="409">(I430+I431)/2</f>
        <v>0</v>
      </c>
      <c r="K430" s="334" t="e">
        <f t="shared" ref="K430" si="410">(I430-I431)/J430*100</f>
        <v>#DIV/0!</v>
      </c>
    </row>
    <row r="431" spans="1:11" ht="27.95" customHeight="1">
      <c r="B431" s="334"/>
      <c r="C431" s="7">
        <v>10.0092</v>
      </c>
      <c r="D431" s="7">
        <v>100</v>
      </c>
      <c r="E431" s="7">
        <v>1</v>
      </c>
      <c r="F431" s="7">
        <v>10</v>
      </c>
      <c r="I431" s="7">
        <f t="shared" si="408"/>
        <v>0</v>
      </c>
      <c r="J431" s="334"/>
      <c r="K431" s="334"/>
    </row>
    <row r="432" spans="1:11" ht="27.95" customHeight="1">
      <c r="B432" s="334" t="s">
        <v>1789</v>
      </c>
      <c r="C432" s="7">
        <v>10.117000000000001</v>
      </c>
      <c r="D432" s="7">
        <v>100</v>
      </c>
      <c r="E432" s="7">
        <v>1</v>
      </c>
      <c r="F432" s="7">
        <v>10</v>
      </c>
      <c r="G432" s="7">
        <v>56.075099999999999</v>
      </c>
      <c r="H432" s="7">
        <v>3.3155999999999999</v>
      </c>
      <c r="I432" s="7">
        <f t="shared" si="408"/>
        <v>52.149352574874001</v>
      </c>
      <c r="J432" s="334">
        <f t="shared" ref="J432" si="411">(I432+I433)/2</f>
        <v>52.248535537164798</v>
      </c>
      <c r="K432" s="334">
        <f t="shared" ref="K432" si="412">(I432-I433)/J432*100</f>
        <v>-0.37965834361137701</v>
      </c>
    </row>
    <row r="433" spans="1:11" ht="27.95" customHeight="1">
      <c r="B433" s="334"/>
      <c r="C433" s="7">
        <v>10.103</v>
      </c>
      <c r="D433" s="7">
        <v>100</v>
      </c>
      <c r="E433" s="7">
        <v>1</v>
      </c>
      <c r="F433" s="7">
        <v>10</v>
      </c>
      <c r="G433" s="7">
        <v>56.054900000000004</v>
      </c>
      <c r="H433" s="7">
        <v>3.1680000000000001</v>
      </c>
      <c r="I433" s="7">
        <f t="shared" si="408"/>
        <v>52.347718499455603</v>
      </c>
      <c r="J433" s="334"/>
      <c r="K433" s="334"/>
    </row>
    <row r="434" spans="1:11" ht="27.95" customHeight="1">
      <c r="A434" s="7">
        <v>10.8</v>
      </c>
      <c r="B434" s="334" t="s">
        <v>1786</v>
      </c>
      <c r="C434" s="7">
        <v>10.548500000000001</v>
      </c>
      <c r="D434" s="7">
        <v>100</v>
      </c>
      <c r="E434" s="7">
        <v>1</v>
      </c>
      <c r="F434" s="7">
        <v>10</v>
      </c>
      <c r="G434" s="7">
        <v>2.4382999999999999</v>
      </c>
      <c r="H434" s="7">
        <v>1.0267999999999999</v>
      </c>
      <c r="I434" s="7">
        <f t="shared" ref="I434:I439" si="413">(G434-H434)*D434/C434/F434</f>
        <v>1.3381049438308801</v>
      </c>
      <c r="J434" s="334">
        <f t="shared" ref="J434" si="414">(I434+I435)/2</f>
        <v>1.0379452679709</v>
      </c>
      <c r="K434" s="334">
        <f t="shared" ref="K434" si="415">(I434-I435)/J434*100</f>
        <v>57.837283934396197</v>
      </c>
    </row>
    <row r="435" spans="1:11" ht="27.95" customHeight="1">
      <c r="B435" s="334"/>
      <c r="C435" s="7">
        <v>10.4651</v>
      </c>
      <c r="D435" s="7">
        <v>100</v>
      </c>
      <c r="E435" s="7">
        <v>1</v>
      </c>
      <c r="F435" s="7">
        <v>10</v>
      </c>
      <c r="G435" s="7">
        <v>1.7988999999999999</v>
      </c>
      <c r="H435" s="7">
        <v>1.0267999999999999</v>
      </c>
      <c r="I435" s="7">
        <f t="shared" si="413"/>
        <v>0.73778559211092098</v>
      </c>
      <c r="J435" s="334"/>
      <c r="K435" s="334"/>
    </row>
    <row r="436" spans="1:11" ht="27.95" customHeight="1">
      <c r="B436" s="334" t="s">
        <v>1790</v>
      </c>
      <c r="C436" s="7">
        <v>10.002000000000001</v>
      </c>
      <c r="D436" s="7">
        <v>100</v>
      </c>
      <c r="E436" s="7">
        <v>1</v>
      </c>
      <c r="F436" s="7">
        <v>10</v>
      </c>
      <c r="G436" s="7">
        <v>8.3801000000000005</v>
      </c>
      <c r="H436" s="7">
        <v>8.0137</v>
      </c>
      <c r="I436" s="7">
        <f t="shared" si="413"/>
        <v>0.36632673465306997</v>
      </c>
      <c r="J436" s="334">
        <f t="shared" ref="J436" si="416">(I436+I437)/2</f>
        <v>0.33034843420615201</v>
      </c>
      <c r="K436" s="334">
        <f t="shared" ref="K436" si="417">(I436-I437)/J436*100</f>
        <v>21.782031771015401</v>
      </c>
    </row>
    <row r="437" spans="1:11" ht="27.95" customHeight="1">
      <c r="B437" s="334"/>
      <c r="C437" s="7">
        <v>10.018000000000001</v>
      </c>
      <c r="D437" s="7">
        <v>100</v>
      </c>
      <c r="E437" s="7">
        <v>1</v>
      </c>
      <c r="F437" s="7">
        <v>10</v>
      </c>
      <c r="G437" s="7">
        <v>8.3210999999999995</v>
      </c>
      <c r="H437" s="7">
        <v>8.0261999999999993</v>
      </c>
      <c r="I437" s="7">
        <f t="shared" si="413"/>
        <v>0.29437013375923399</v>
      </c>
      <c r="J437" s="334"/>
      <c r="K437" s="334"/>
    </row>
    <row r="438" spans="1:11" ht="27.95" customHeight="1">
      <c r="B438" s="334" t="s">
        <v>1791</v>
      </c>
      <c r="C438" s="7">
        <v>9.9890000000000008</v>
      </c>
      <c r="D438" s="7">
        <v>100</v>
      </c>
      <c r="E438" s="7">
        <v>1</v>
      </c>
      <c r="F438" s="7">
        <v>10</v>
      </c>
      <c r="G438" s="7">
        <v>5.9892000000000003</v>
      </c>
      <c r="H438" s="7">
        <v>5.8064999999999998</v>
      </c>
      <c r="I438" s="7">
        <f t="shared" si="413"/>
        <v>0.182901191310442</v>
      </c>
      <c r="J438" s="334">
        <f t="shared" ref="J438" si="418">(I438+I439)/2</f>
        <v>0.161555229436985</v>
      </c>
      <c r="K438" s="334">
        <f t="shared" ref="K438" si="419">(I438-I439)/J438*100</f>
        <v>26.4255907380374</v>
      </c>
    </row>
    <row r="439" spans="1:11" ht="27.95" customHeight="1">
      <c r="B439" s="334"/>
      <c r="C439" s="7">
        <v>10.035</v>
      </c>
      <c r="D439" s="7">
        <v>100</v>
      </c>
      <c r="E439" s="7">
        <v>1</v>
      </c>
      <c r="F439" s="7">
        <v>10</v>
      </c>
      <c r="G439" s="7">
        <v>5.9505999999999997</v>
      </c>
      <c r="H439" s="7">
        <v>5.8098999999999998</v>
      </c>
      <c r="I439" s="7">
        <f t="shared" si="413"/>
        <v>0.140209267563527</v>
      </c>
      <c r="J439" s="334"/>
      <c r="K439" s="334"/>
    </row>
    <row r="440" spans="1:11" ht="27.95" customHeight="1">
      <c r="A440" s="7">
        <v>10.210000000000001</v>
      </c>
      <c r="B440" s="334" t="s">
        <v>1792</v>
      </c>
      <c r="C440" s="7">
        <v>10.528499999999999</v>
      </c>
      <c r="D440" s="7">
        <v>100</v>
      </c>
      <c r="E440" s="7">
        <v>1</v>
      </c>
      <c r="F440" s="7">
        <v>10</v>
      </c>
      <c r="G440" s="7">
        <v>56.367600000000003</v>
      </c>
      <c r="H440" s="7">
        <v>1.1375</v>
      </c>
      <c r="I440" s="7">
        <f t="shared" ref="I440:I447" si="420">(G440-H440)*D440/C440/F440</f>
        <v>52.457710025169803</v>
      </c>
      <c r="J440" s="334">
        <f t="shared" ref="J440" si="421">(I440+I441)/2</f>
        <v>54.818522749855099</v>
      </c>
      <c r="K440" s="334">
        <f t="shared" ref="K440" si="422">(I440-I441)/J440*100</f>
        <v>-8.6131935202193706</v>
      </c>
    </row>
    <row r="441" spans="1:11" ht="27.95" customHeight="1">
      <c r="B441" s="334"/>
      <c r="C441" s="7">
        <v>10.648199999999999</v>
      </c>
      <c r="D441" s="7">
        <v>100</v>
      </c>
      <c r="E441" s="7">
        <v>1</v>
      </c>
      <c r="F441" s="7">
        <v>10</v>
      </c>
      <c r="G441" s="7">
        <v>62.023200000000003</v>
      </c>
      <c r="H441" s="7">
        <v>1.1375</v>
      </c>
      <c r="I441" s="7">
        <f t="shared" si="420"/>
        <v>57.179335474540302</v>
      </c>
      <c r="J441" s="334"/>
      <c r="K441" s="334"/>
    </row>
    <row r="442" spans="1:11" ht="27.95" customHeight="1">
      <c r="B442" s="334" t="s">
        <v>1793</v>
      </c>
      <c r="C442" s="7">
        <v>10.345000000000001</v>
      </c>
      <c r="D442" s="7">
        <v>100</v>
      </c>
      <c r="E442" s="7">
        <v>1</v>
      </c>
      <c r="F442" s="7">
        <v>10</v>
      </c>
      <c r="G442" s="7">
        <v>75.255799999999994</v>
      </c>
      <c r="H442" s="7">
        <v>1.1375</v>
      </c>
      <c r="I442" s="7">
        <f t="shared" si="420"/>
        <v>71.6464958917351</v>
      </c>
      <c r="J442" s="334">
        <f t="shared" ref="J442" si="423">(I442+I443)/2</f>
        <v>71.796974910096594</v>
      </c>
      <c r="K442" s="334">
        <f t="shared" ref="K442" si="424">(I442-I443)/J442*100</f>
        <v>-0.41917927196773902</v>
      </c>
    </row>
    <row r="443" spans="1:11" ht="27.95" customHeight="1">
      <c r="B443" s="334"/>
      <c r="C443" s="7">
        <v>10.4023</v>
      </c>
      <c r="D443" s="7">
        <v>100</v>
      </c>
      <c r="E443" s="7">
        <v>1</v>
      </c>
      <c r="F443" s="7">
        <v>10</v>
      </c>
      <c r="G443" s="7">
        <v>75.979399999999998</v>
      </c>
      <c r="H443" s="7">
        <v>1.1375</v>
      </c>
      <c r="I443" s="7">
        <f t="shared" si="420"/>
        <v>71.947453928458103</v>
      </c>
      <c r="J443" s="334"/>
      <c r="K443" s="334"/>
    </row>
    <row r="444" spans="1:11" ht="27.95" customHeight="1">
      <c r="B444" s="334" t="s">
        <v>1794</v>
      </c>
      <c r="C444" s="7">
        <v>10.2127</v>
      </c>
      <c r="D444" s="7">
        <v>100</v>
      </c>
      <c r="E444" s="7">
        <v>1</v>
      </c>
      <c r="F444" s="7">
        <v>0.4</v>
      </c>
      <c r="G444" s="7">
        <v>108.6568</v>
      </c>
      <c r="H444" s="7">
        <v>1.1375</v>
      </c>
      <c r="I444" s="7">
        <f t="shared" si="420"/>
        <v>2631.9998629157799</v>
      </c>
      <c r="J444" s="334">
        <f t="shared" ref="J444" si="425">(I444+I445)/2</f>
        <v>2597.5117300894599</v>
      </c>
      <c r="K444" s="334">
        <f t="shared" ref="K444" si="426">(I444-I445)/J444*100</f>
        <v>2.6554746549793</v>
      </c>
    </row>
    <row r="445" spans="1:11" ht="27.95" customHeight="1">
      <c r="B445" s="334"/>
      <c r="C445" s="7">
        <v>10.4207</v>
      </c>
      <c r="D445" s="7">
        <v>100</v>
      </c>
      <c r="E445" s="7">
        <v>1</v>
      </c>
      <c r="F445" s="7">
        <v>0.4</v>
      </c>
      <c r="G445" s="7">
        <v>107.97150000000001</v>
      </c>
      <c r="H445" s="7">
        <v>1.1375</v>
      </c>
      <c r="I445" s="7">
        <f t="shared" si="420"/>
        <v>2563.0235972631399</v>
      </c>
      <c r="J445" s="334"/>
      <c r="K445" s="334"/>
    </row>
    <row r="446" spans="1:11" ht="27.95" customHeight="1">
      <c r="B446" s="334" t="s">
        <v>1795</v>
      </c>
      <c r="C446" s="7">
        <v>10.200799999999999</v>
      </c>
      <c r="D446" s="7">
        <v>100</v>
      </c>
      <c r="E446" s="7">
        <v>1</v>
      </c>
      <c r="F446" s="7">
        <v>0.02</v>
      </c>
      <c r="G446" s="7">
        <v>66.145799999999994</v>
      </c>
      <c r="H446" s="7">
        <v>1.1375</v>
      </c>
      <c r="I446" s="7">
        <f t="shared" si="420"/>
        <v>31864.314563563599</v>
      </c>
      <c r="J446" s="334">
        <f t="shared" ref="J446" si="427">(I446+I447)/2</f>
        <v>30547.02539884</v>
      </c>
      <c r="K446" s="334">
        <f t="shared" ref="K446" si="428">(I446-I447)/J446*100</f>
        <v>8.6246640877423904</v>
      </c>
    </row>
    <row r="447" spans="1:11" ht="27.95" customHeight="1">
      <c r="B447" s="334"/>
      <c r="C447" s="7">
        <v>10.388</v>
      </c>
      <c r="D447" s="7">
        <v>100</v>
      </c>
      <c r="E447" s="7">
        <v>1</v>
      </c>
      <c r="F447" s="7">
        <v>0.02</v>
      </c>
      <c r="G447" s="7">
        <v>61.865200000000002</v>
      </c>
      <c r="H447" s="7">
        <v>1.1375</v>
      </c>
      <c r="I447" s="7">
        <f t="shared" si="420"/>
        <v>29229.736234116299</v>
      </c>
      <c r="J447" s="334"/>
      <c r="K447" s="334"/>
    </row>
    <row r="448" spans="1:11" s="6" customFormat="1" ht="27.95" customHeight="1">
      <c r="B448" s="335" t="s">
        <v>1795</v>
      </c>
      <c r="C448" s="6">
        <v>10.388</v>
      </c>
      <c r="D448" s="6">
        <v>100</v>
      </c>
      <c r="E448" s="6">
        <v>1</v>
      </c>
      <c r="F448" s="6">
        <v>10</v>
      </c>
      <c r="G448" s="6">
        <v>1090.1458</v>
      </c>
      <c r="H448" s="6">
        <v>1.1375</v>
      </c>
      <c r="I448" s="6">
        <f t="shared" ref="I448:I449" si="429">(G448-H448)*D448/C448/F448</f>
        <v>1048.3329803619599</v>
      </c>
      <c r="J448" s="335">
        <f t="shared" ref="J448" si="430">(I448+I449)/2</f>
        <v>9663.85892375818</v>
      </c>
      <c r="K448" s="335">
        <f t="shared" ref="K448" si="431">(I448-I449)/J448*100</f>
        <v>-178.304050408172</v>
      </c>
    </row>
    <row r="449" spans="1:11" s="6" customFormat="1" ht="27.95" customHeight="1">
      <c r="B449" s="335"/>
      <c r="C449" s="6">
        <v>10.388</v>
      </c>
      <c r="D449" s="6">
        <v>100</v>
      </c>
      <c r="E449" s="6">
        <v>1</v>
      </c>
      <c r="F449" s="6">
        <v>1</v>
      </c>
      <c r="G449" s="6">
        <v>1900</v>
      </c>
      <c r="H449" s="6">
        <v>1.1375</v>
      </c>
      <c r="I449" s="6">
        <f t="shared" si="429"/>
        <v>18279.3848671544</v>
      </c>
      <c r="J449" s="335"/>
      <c r="K449" s="335"/>
    </row>
    <row r="450" spans="1:11" s="6" customFormat="1" ht="27.95" customHeight="1">
      <c r="B450" s="335" t="s">
        <v>1795</v>
      </c>
      <c r="C450" s="6">
        <v>10.388</v>
      </c>
      <c r="D450" s="6">
        <v>100</v>
      </c>
      <c r="E450" s="6">
        <v>1</v>
      </c>
      <c r="F450" s="6">
        <v>0.1</v>
      </c>
      <c r="G450" s="6">
        <v>230</v>
      </c>
      <c r="H450" s="6">
        <v>1.1375</v>
      </c>
      <c r="I450" s="6">
        <f t="shared" ref="I450:I453" si="432">(G450-H450)*D450/C450/F450</f>
        <v>22031.430496727</v>
      </c>
      <c r="J450" s="335">
        <f t="shared" ref="J450" si="433">(I450+I451)/2</f>
        <v>26625.673854447501</v>
      </c>
      <c r="K450" s="335">
        <f t="shared" ref="K450" si="434">(I450-I451)/J450*100</f>
        <v>-34.509874813576097</v>
      </c>
    </row>
    <row r="451" spans="1:11" s="6" customFormat="1" ht="27.95" customHeight="1">
      <c r="B451" s="335"/>
      <c r="C451" s="6">
        <v>10.388</v>
      </c>
      <c r="D451" s="6">
        <v>100</v>
      </c>
      <c r="E451" s="6">
        <v>1</v>
      </c>
      <c r="F451" s="6">
        <v>0.02</v>
      </c>
      <c r="G451" s="6">
        <v>66</v>
      </c>
      <c r="H451" s="6">
        <v>1.1375</v>
      </c>
      <c r="I451" s="6">
        <f t="shared" si="432"/>
        <v>31219.9172121679</v>
      </c>
      <c r="J451" s="335"/>
      <c r="K451" s="335"/>
    </row>
    <row r="452" spans="1:11" ht="27.95" customHeight="1">
      <c r="A452" s="7">
        <v>11.23</v>
      </c>
      <c r="B452" s="334" t="s">
        <v>1796</v>
      </c>
      <c r="C452" s="7">
        <v>10.3469</v>
      </c>
      <c r="D452" s="7">
        <v>100</v>
      </c>
      <c r="E452" s="7">
        <v>1</v>
      </c>
      <c r="F452" s="7">
        <v>10</v>
      </c>
      <c r="G452" s="7">
        <v>20.0062</v>
      </c>
      <c r="H452" s="7">
        <v>1.3191999999999999</v>
      </c>
      <c r="I452" s="7">
        <f t="shared" si="432"/>
        <v>18.0604818834627</v>
      </c>
      <c r="J452" s="334">
        <f t="shared" ref="J452" si="435">(I452+I453)/2</f>
        <v>17.713145174226</v>
      </c>
      <c r="K452" s="334">
        <f t="shared" ref="K452" si="436">(I452-I453)/J452*100</f>
        <v>3.92179599749571</v>
      </c>
    </row>
    <row r="453" spans="1:11" ht="27.95" customHeight="1">
      <c r="B453" s="334"/>
      <c r="C453" s="7">
        <v>10.254</v>
      </c>
      <c r="D453" s="7">
        <v>100</v>
      </c>
      <c r="E453" s="7">
        <v>1</v>
      </c>
      <c r="F453" s="7">
        <v>10</v>
      </c>
      <c r="G453" s="7">
        <v>19.126100000000001</v>
      </c>
      <c r="H453" s="7">
        <v>1.3191999999999999</v>
      </c>
      <c r="I453" s="7">
        <f t="shared" si="432"/>
        <v>17.3658084649893</v>
      </c>
      <c r="J453" s="334"/>
      <c r="K453" s="334"/>
    </row>
    <row r="454" spans="1:11" ht="27.95" customHeight="1">
      <c r="A454" s="7">
        <v>12.13</v>
      </c>
      <c r="B454" s="334" t="s">
        <v>1797</v>
      </c>
      <c r="C454" s="7">
        <v>10.452999999999999</v>
      </c>
      <c r="D454" s="7">
        <v>100</v>
      </c>
      <c r="E454" s="7">
        <v>1</v>
      </c>
      <c r="F454" s="7">
        <v>10</v>
      </c>
      <c r="G454" s="7">
        <v>19.063500000000001</v>
      </c>
      <c r="H454" s="7">
        <v>1.0660000000000001</v>
      </c>
      <c r="I454" s="7">
        <f t="shared" ref="I454:I457" si="437">(G454-H454)*D454/C454/F454</f>
        <v>17.2175452023343</v>
      </c>
      <c r="J454" s="334">
        <f t="shared" ref="J454" si="438">(I454+I455)/2</f>
        <v>16.6300183761551</v>
      </c>
      <c r="K454" s="334">
        <f t="shared" ref="K454" si="439">(I454-I455)/J454*100</f>
        <v>7.0658590133805701</v>
      </c>
    </row>
    <row r="455" spans="1:11" ht="27.95" customHeight="1">
      <c r="B455" s="334"/>
      <c r="C455" s="7">
        <v>10.355</v>
      </c>
      <c r="D455" s="7">
        <v>100</v>
      </c>
      <c r="E455" s="7">
        <v>1</v>
      </c>
      <c r="F455" s="7">
        <v>10</v>
      </c>
      <c r="G455" s="7">
        <v>17.678000000000001</v>
      </c>
      <c r="H455" s="7">
        <v>1.0660000000000001</v>
      </c>
      <c r="I455" s="7">
        <f t="shared" si="437"/>
        <v>16.0424915499759</v>
      </c>
      <c r="J455" s="334"/>
      <c r="K455" s="334"/>
    </row>
    <row r="456" spans="1:11" ht="27.95" customHeight="1">
      <c r="B456" s="334" t="s">
        <v>1798</v>
      </c>
      <c r="C456" s="7">
        <v>10.121499999999999</v>
      </c>
      <c r="D456" s="7">
        <v>100</v>
      </c>
      <c r="E456" s="7">
        <v>1</v>
      </c>
      <c r="F456" s="7">
        <v>10</v>
      </c>
      <c r="G456" s="7">
        <v>7.9387999999999996</v>
      </c>
      <c r="H456" s="7">
        <v>1.0660000000000001</v>
      </c>
      <c r="I456" s="7">
        <f t="shared" si="437"/>
        <v>6.7902978807489003</v>
      </c>
      <c r="J456" s="334">
        <f t="shared" ref="J456" si="440">(I456+I457)/2</f>
        <v>6.5020317471704399</v>
      </c>
      <c r="K456" s="334">
        <f t="shared" ref="K456" si="441">(I456-I457)/J456*100</f>
        <v>8.8669555851957593</v>
      </c>
    </row>
    <row r="457" spans="1:11" ht="27.95" customHeight="1">
      <c r="B457" s="334"/>
      <c r="C457" s="7">
        <v>10.135400000000001</v>
      </c>
      <c r="D457" s="7">
        <v>100</v>
      </c>
      <c r="E457" s="7">
        <v>1</v>
      </c>
      <c r="F457" s="7">
        <v>10</v>
      </c>
      <c r="G457" s="7">
        <v>7.3639000000000001</v>
      </c>
      <c r="H457" s="7">
        <v>1.0660000000000001</v>
      </c>
      <c r="I457" s="7">
        <f t="shared" si="437"/>
        <v>6.2137656135919697</v>
      </c>
      <c r="J457" s="334"/>
      <c r="K457" s="334"/>
    </row>
    <row r="458" spans="1:11" ht="27.95" customHeight="1">
      <c r="A458" s="7">
        <v>12.2</v>
      </c>
      <c r="B458" s="334" t="s">
        <v>1799</v>
      </c>
      <c r="C458" s="7">
        <v>10.113300000000001</v>
      </c>
      <c r="D458" s="7">
        <v>100</v>
      </c>
      <c r="E458" s="7">
        <v>1</v>
      </c>
      <c r="F458" s="7">
        <v>10</v>
      </c>
      <c r="G458" s="7">
        <v>12.158200000000001</v>
      </c>
      <c r="H458" s="7">
        <v>5.4926000000000004</v>
      </c>
      <c r="I458" s="7">
        <f t="shared" ref="I458:I471" si="442">(G458-H458)*D458/C458/F458</f>
        <v>6.5909248217693497</v>
      </c>
      <c r="J458" s="334">
        <f t="shared" ref="J458" si="443">(I458+I459)/2</f>
        <v>4.8010265761665201</v>
      </c>
      <c r="K458" s="334">
        <f t="shared" ref="K458" si="444">(I458-I459)/J458*100</f>
        <v>74.563146744003504</v>
      </c>
    </row>
    <row r="459" spans="1:11" ht="27.95" customHeight="1">
      <c r="B459" s="334"/>
      <c r="C459" s="7">
        <v>10.711399999999999</v>
      </c>
      <c r="D459" s="7">
        <v>100</v>
      </c>
      <c r="E459" s="7">
        <v>1</v>
      </c>
      <c r="F459" s="7">
        <v>10</v>
      </c>
      <c r="G459" s="7">
        <v>9.4040999999999997</v>
      </c>
      <c r="H459" s="7">
        <v>6.1787599999999996</v>
      </c>
      <c r="I459" s="7">
        <f t="shared" si="442"/>
        <v>3.0111283305637002</v>
      </c>
      <c r="J459" s="334"/>
      <c r="K459" s="334"/>
    </row>
    <row r="460" spans="1:11" ht="27.95" customHeight="1">
      <c r="B460" s="334" t="s">
        <v>1800</v>
      </c>
      <c r="C460" s="7">
        <v>10.2598</v>
      </c>
      <c r="D460" s="7">
        <v>100</v>
      </c>
      <c r="E460" s="7">
        <v>1</v>
      </c>
      <c r="F460" s="7">
        <v>10</v>
      </c>
      <c r="G460" s="7">
        <v>37.378900000000002</v>
      </c>
      <c r="H460" s="7">
        <v>6.2667999999999999</v>
      </c>
      <c r="I460" s="7">
        <f t="shared" si="442"/>
        <v>30.324275327004401</v>
      </c>
      <c r="J460" s="334">
        <f t="shared" ref="J460" si="445">(I460+I461)/2</f>
        <v>17.475388511824899</v>
      </c>
      <c r="K460" s="334">
        <f t="shared" ref="K460" si="446">(I460-I461)/J460*100</f>
        <v>147.051229292958</v>
      </c>
    </row>
    <row r="461" spans="1:11" ht="27.95" customHeight="1">
      <c r="B461" s="334"/>
      <c r="C461" s="7">
        <v>10.579700000000001</v>
      </c>
      <c r="D461" s="7">
        <v>100</v>
      </c>
      <c r="E461" s="7">
        <v>1</v>
      </c>
      <c r="F461" s="7">
        <v>10</v>
      </c>
      <c r="G461" s="7">
        <v>17.849599999999999</v>
      </c>
      <c r="H461" s="7">
        <v>12.9549</v>
      </c>
      <c r="I461" s="7">
        <f t="shared" si="442"/>
        <v>4.6265016966454597</v>
      </c>
      <c r="J461" s="334"/>
      <c r="K461" s="334"/>
    </row>
    <row r="462" spans="1:11" ht="27.95" customHeight="1">
      <c r="B462" s="334" t="s">
        <v>1801</v>
      </c>
      <c r="C462" s="7">
        <v>10.6282</v>
      </c>
      <c r="D462" s="7">
        <v>100</v>
      </c>
      <c r="E462" s="7">
        <v>1</v>
      </c>
      <c r="F462" s="7">
        <v>10</v>
      </c>
      <c r="G462" s="7">
        <v>26.368200000000002</v>
      </c>
      <c r="H462" s="7">
        <v>5.5225999999999997</v>
      </c>
      <c r="I462" s="7">
        <f t="shared" si="442"/>
        <v>19.613481116275601</v>
      </c>
      <c r="J462" s="334">
        <f t="shared" ref="J462" si="447">(I462+I463)/2</f>
        <v>12.352349382915101</v>
      </c>
      <c r="K462" s="334">
        <f t="shared" ref="K462" si="448">(I462-I463)/J462*100</f>
        <v>117.566812729627</v>
      </c>
    </row>
    <row r="463" spans="1:11" ht="27.95" customHeight="1">
      <c r="B463" s="334"/>
      <c r="C463" s="7">
        <v>10.6065</v>
      </c>
      <c r="D463" s="7">
        <v>100</v>
      </c>
      <c r="E463" s="7">
        <v>1</v>
      </c>
      <c r="F463" s="7">
        <v>10</v>
      </c>
      <c r="G463" s="7">
        <v>10.0222</v>
      </c>
      <c r="H463" s="7">
        <v>4.6222000000000003</v>
      </c>
      <c r="I463" s="7">
        <f t="shared" si="442"/>
        <v>5.0912176495545198</v>
      </c>
      <c r="J463" s="334"/>
      <c r="K463" s="334"/>
    </row>
    <row r="464" spans="1:11" ht="27.95" customHeight="1">
      <c r="B464" s="334" t="s">
        <v>1802</v>
      </c>
      <c r="C464" s="7">
        <v>10.597</v>
      </c>
      <c r="D464" s="7">
        <v>100</v>
      </c>
      <c r="E464" s="7">
        <v>1</v>
      </c>
      <c r="F464" s="7">
        <v>10</v>
      </c>
      <c r="G464" s="7">
        <v>3.3188</v>
      </c>
      <c r="H464" s="7">
        <v>2.5234000000000001</v>
      </c>
      <c r="I464" s="7">
        <f t="shared" si="442"/>
        <v>0.75058978956308398</v>
      </c>
      <c r="J464" s="334">
        <f t="shared" ref="J464" si="449">(I464+I465)/2</f>
        <v>0.93590522342004201</v>
      </c>
      <c r="K464" s="334">
        <f t="shared" ref="K464" si="450">(I464-I465)/J464*100</f>
        <v>-39.601324839232603</v>
      </c>
    </row>
    <row r="465" spans="1:11" ht="27.95" customHeight="1">
      <c r="B465" s="334"/>
      <c r="C465" s="7">
        <v>10.65</v>
      </c>
      <c r="D465" s="7">
        <v>100</v>
      </c>
      <c r="E465" s="7">
        <v>1</v>
      </c>
      <c r="F465" s="7">
        <v>10</v>
      </c>
      <c r="G465" s="7">
        <v>3.7174999999999998</v>
      </c>
      <c r="H465" s="7">
        <v>2.5234000000000001</v>
      </c>
      <c r="I465" s="7">
        <f t="shared" si="442"/>
        <v>1.121220657277</v>
      </c>
      <c r="J465" s="334"/>
      <c r="K465" s="334"/>
    </row>
    <row r="466" spans="1:11" ht="27.95" customHeight="1">
      <c r="B466" s="334" t="s">
        <v>1803</v>
      </c>
      <c r="C466" s="7">
        <v>10.56</v>
      </c>
      <c r="D466" s="7">
        <v>100</v>
      </c>
      <c r="E466" s="7">
        <v>1</v>
      </c>
      <c r="F466" s="7">
        <v>10</v>
      </c>
      <c r="G466" s="7">
        <v>3.1556000000000002</v>
      </c>
      <c r="H466" s="7">
        <v>2.5234000000000001</v>
      </c>
      <c r="I466" s="7">
        <f t="shared" si="442"/>
        <v>0.59867424242424305</v>
      </c>
      <c r="J466" s="334">
        <f t="shared" ref="J466" si="451">(I466+I467)/2</f>
        <v>0.58954062334179502</v>
      </c>
      <c r="K466" s="334">
        <f t="shared" ref="K466" si="452">(I466-I467)/J466*100</f>
        <v>3.0985546104267998</v>
      </c>
    </row>
    <row r="467" spans="1:11" ht="27.95" customHeight="1">
      <c r="B467" s="334"/>
      <c r="C467" s="7">
        <v>10.565</v>
      </c>
      <c r="D467" s="7">
        <v>100</v>
      </c>
      <c r="E467" s="7">
        <v>1</v>
      </c>
      <c r="F467" s="7">
        <v>10</v>
      </c>
      <c r="G467" s="7">
        <v>3.1366000000000001</v>
      </c>
      <c r="H467" s="7">
        <v>2.5234000000000001</v>
      </c>
      <c r="I467" s="7">
        <f t="shared" si="442"/>
        <v>0.58040700425934699</v>
      </c>
      <c r="J467" s="334"/>
      <c r="K467" s="334"/>
    </row>
    <row r="468" spans="1:11" ht="27.95" customHeight="1">
      <c r="B468" s="334" t="s">
        <v>1804</v>
      </c>
      <c r="C468" s="7">
        <v>10.375</v>
      </c>
      <c r="D468" s="7">
        <v>100</v>
      </c>
      <c r="E468" s="7">
        <v>1</v>
      </c>
      <c r="F468" s="7">
        <v>10</v>
      </c>
      <c r="G468" s="7">
        <v>3.1173999999999999</v>
      </c>
      <c r="H468" s="7">
        <v>2.5234000000000001</v>
      </c>
      <c r="I468" s="7">
        <f t="shared" si="442"/>
        <v>0.57253012048192797</v>
      </c>
      <c r="J468" s="334">
        <f t="shared" ref="J468" si="453">(I468+I469)/2</f>
        <v>0.54567353497790605</v>
      </c>
      <c r="K468" s="334">
        <f t="shared" ref="K468" si="454">(I468-I469)/J468*100</f>
        <v>9.8434627235896208</v>
      </c>
    </row>
    <row r="469" spans="1:11" ht="27.95" customHeight="1">
      <c r="B469" s="334"/>
      <c r="C469" s="7">
        <v>10.548999999999999</v>
      </c>
      <c r="D469" s="7">
        <v>100</v>
      </c>
      <c r="E469" s="7">
        <v>1</v>
      </c>
      <c r="F469" s="7">
        <v>10</v>
      </c>
      <c r="G469" s="7">
        <v>3.0707</v>
      </c>
      <c r="H469" s="7">
        <v>2.5234000000000001</v>
      </c>
      <c r="I469" s="7">
        <f t="shared" si="442"/>
        <v>0.51881694947388401</v>
      </c>
      <c r="J469" s="334"/>
      <c r="K469" s="334"/>
    </row>
    <row r="470" spans="1:11" ht="27.95" customHeight="1">
      <c r="B470" s="334" t="s">
        <v>1805</v>
      </c>
      <c r="C470" s="7">
        <v>10.275</v>
      </c>
      <c r="D470" s="7">
        <v>100</v>
      </c>
      <c r="E470" s="7">
        <v>1</v>
      </c>
      <c r="F470" s="7">
        <v>10</v>
      </c>
      <c r="G470" s="7">
        <v>4.2782</v>
      </c>
      <c r="H470" s="7">
        <v>2.5234000000000001</v>
      </c>
      <c r="I470" s="7">
        <f t="shared" si="442"/>
        <v>1.70783454987835</v>
      </c>
      <c r="J470" s="334">
        <f t="shared" ref="J470" si="455">(I470+I471)/2</f>
        <v>1.7511649813612</v>
      </c>
      <c r="K470" s="334">
        <f t="shared" ref="K470" si="456">(I470-I471)/J470*100</f>
        <v>-4.9487549081941697</v>
      </c>
    </row>
    <row r="471" spans="1:11" ht="27.95" customHeight="1">
      <c r="B471" s="334"/>
      <c r="C471" s="7">
        <v>10.355</v>
      </c>
      <c r="D471" s="7">
        <v>100</v>
      </c>
      <c r="E471" s="7">
        <v>1</v>
      </c>
      <c r="F471" s="7">
        <v>10</v>
      </c>
      <c r="G471" s="7">
        <v>4.3815999999999997</v>
      </c>
      <c r="H471" s="7">
        <v>2.5234000000000001</v>
      </c>
      <c r="I471" s="7">
        <f t="shared" si="442"/>
        <v>1.79449541284404</v>
      </c>
      <c r="J471" s="334"/>
      <c r="K471" s="334"/>
    </row>
    <row r="472" spans="1:11" ht="27.95" customHeight="1">
      <c r="A472" s="7">
        <v>12.3</v>
      </c>
      <c r="B472" s="334" t="s">
        <v>1806</v>
      </c>
      <c r="C472" s="7">
        <v>5.1299000000000001</v>
      </c>
    </row>
    <row r="473" spans="1:11" ht="27.95" customHeight="1">
      <c r="B473" s="334"/>
      <c r="C473" s="7">
        <v>5.0998999999999999</v>
      </c>
    </row>
    <row r="474" spans="1:11" ht="27.95" customHeight="1">
      <c r="B474" s="334"/>
      <c r="C474" s="7">
        <v>10.315</v>
      </c>
      <c r="D474" s="7">
        <v>100</v>
      </c>
      <c r="E474" s="7">
        <v>1</v>
      </c>
      <c r="F474" s="7">
        <v>10</v>
      </c>
      <c r="G474" s="7">
        <v>3.8904000000000001</v>
      </c>
      <c r="H474" s="7">
        <v>2.5468999999999999</v>
      </c>
      <c r="I474" s="7">
        <f t="shared" ref="I474:I475" si="457">(G474-H474)*D474/C474/F474</f>
        <v>1.3024721279689799</v>
      </c>
      <c r="J474" s="334">
        <f t="shared" ref="J474" si="458">(I474+I475)/2</f>
        <v>1.14693414767632</v>
      </c>
      <c r="K474" s="334">
        <f t="shared" ref="K474" si="459">(I474-I475)/J474*100</f>
        <v>27.1223906983295</v>
      </c>
    </row>
    <row r="475" spans="1:11" ht="27.95" customHeight="1">
      <c r="B475" s="334"/>
      <c r="C475" s="7">
        <v>10.228</v>
      </c>
      <c r="D475" s="7">
        <v>100</v>
      </c>
      <c r="E475" s="7">
        <v>1</v>
      </c>
      <c r="F475" s="7">
        <v>10</v>
      </c>
      <c r="G475" s="7">
        <v>3.5609000000000002</v>
      </c>
      <c r="H475" s="7">
        <v>2.5468999999999999</v>
      </c>
      <c r="I475" s="7">
        <f t="shared" si="457"/>
        <v>0.99139616738365299</v>
      </c>
      <c r="J475" s="334"/>
      <c r="K475" s="334"/>
    </row>
    <row r="476" spans="1:11" ht="27.95" customHeight="1">
      <c r="A476" s="7">
        <v>1.17</v>
      </c>
      <c r="B476" s="334" t="s">
        <v>1807</v>
      </c>
      <c r="C476" s="7">
        <v>10.2485</v>
      </c>
      <c r="D476" s="7">
        <v>100</v>
      </c>
      <c r="E476" s="7">
        <v>1</v>
      </c>
      <c r="F476" s="7">
        <v>1</v>
      </c>
      <c r="G476" s="7">
        <v>57.657499999999999</v>
      </c>
      <c r="H476" s="7">
        <v>0</v>
      </c>
      <c r="I476" s="7">
        <f t="shared" ref="I476:I481" si="460">(G476-H476)*D476/C476/F476</f>
        <v>562.59452602819897</v>
      </c>
      <c r="J476" s="334">
        <f t="shared" ref="J476" si="461">(I476+I477)/2</f>
        <v>553.52904957780299</v>
      </c>
      <c r="K476" s="334">
        <f t="shared" ref="K476" si="462">(I476-I477)/J476*100</f>
        <v>3.2755196704890399</v>
      </c>
    </row>
    <row r="477" spans="1:11" ht="27.95" customHeight="1">
      <c r="B477" s="334"/>
      <c r="C477" s="7">
        <v>10.0489</v>
      </c>
      <c r="D477" s="7">
        <v>100</v>
      </c>
      <c r="E477" s="7">
        <v>1</v>
      </c>
      <c r="F477" s="7">
        <v>1</v>
      </c>
      <c r="G477" s="7">
        <v>54.712600000000002</v>
      </c>
      <c r="H477" s="7">
        <v>0</v>
      </c>
      <c r="I477" s="7">
        <f t="shared" si="460"/>
        <v>544.46357312740702</v>
      </c>
      <c r="J477" s="334"/>
      <c r="K477" s="334"/>
    </row>
    <row r="478" spans="1:11" ht="27.95" customHeight="1">
      <c r="B478" s="334" t="s">
        <v>1808</v>
      </c>
      <c r="C478" s="7">
        <v>10.275</v>
      </c>
      <c r="D478" s="7">
        <v>100</v>
      </c>
      <c r="E478" s="7">
        <v>1</v>
      </c>
      <c r="F478" s="7">
        <v>10</v>
      </c>
      <c r="G478" s="7">
        <v>48.962800000000001</v>
      </c>
      <c r="H478" s="7">
        <v>7.9839000000000002</v>
      </c>
      <c r="I478" s="7">
        <f t="shared" si="460"/>
        <v>39.882141119221401</v>
      </c>
      <c r="J478" s="334">
        <f t="shared" ref="J478" si="463">(I478+I479)/2</f>
        <v>39.784545880773699</v>
      </c>
      <c r="K478" s="334">
        <f t="shared" ref="K478" si="464">(I478-I479)/J478*100</f>
        <v>0.490618838481785</v>
      </c>
    </row>
    <row r="479" spans="1:11" ht="27.95" customHeight="1">
      <c r="B479" s="334"/>
      <c r="C479" s="7">
        <v>10.353</v>
      </c>
      <c r="D479" s="7">
        <v>100</v>
      </c>
      <c r="E479" s="7">
        <v>1</v>
      </c>
      <c r="F479" s="7">
        <v>10</v>
      </c>
      <c r="G479" s="7">
        <v>49.050199999999997</v>
      </c>
      <c r="H479" s="7">
        <v>7.9622999999999999</v>
      </c>
      <c r="I479" s="7">
        <f t="shared" si="460"/>
        <v>39.686950642325897</v>
      </c>
      <c r="J479" s="334"/>
      <c r="K479" s="334"/>
    </row>
    <row r="480" spans="1:11" ht="27.95" customHeight="1">
      <c r="B480" s="334" t="s">
        <v>1809</v>
      </c>
      <c r="C480" s="7">
        <v>10.061</v>
      </c>
      <c r="D480" s="7">
        <v>100</v>
      </c>
      <c r="E480" s="7">
        <v>1</v>
      </c>
      <c r="F480" s="7">
        <v>10</v>
      </c>
      <c r="G480" s="7">
        <v>152.5369</v>
      </c>
      <c r="H480" s="7">
        <v>136.21289999999999</v>
      </c>
      <c r="I480" s="7">
        <f t="shared" si="460"/>
        <v>16.2250273332671</v>
      </c>
      <c r="J480" s="334" t="e">
        <f t="shared" ref="J480" si="465">(I480+I481)/2</f>
        <v>#DIV/0!</v>
      </c>
      <c r="K480" s="334" t="e">
        <f t="shared" ref="K480" si="466">(I480-I481)/J480*100</f>
        <v>#DIV/0!</v>
      </c>
    </row>
    <row r="481" spans="1:11" ht="27.95" customHeight="1">
      <c r="B481" s="334"/>
      <c r="D481" s="7">
        <v>100</v>
      </c>
      <c r="E481" s="7">
        <v>1</v>
      </c>
      <c r="F481" s="7">
        <v>10</v>
      </c>
      <c r="G481" s="7">
        <v>152.85929999999999</v>
      </c>
      <c r="H481" s="7">
        <v>136.2389</v>
      </c>
      <c r="I481" s="7" t="e">
        <f t="shared" si="460"/>
        <v>#DIV/0!</v>
      </c>
      <c r="J481" s="334"/>
      <c r="K481" s="334"/>
    </row>
    <row r="482" spans="1:11" ht="27.95" customHeight="1">
      <c r="B482" s="334" t="s">
        <v>1809</v>
      </c>
      <c r="C482" s="7">
        <v>10.361499999999999</v>
      </c>
      <c r="D482" s="7">
        <v>100</v>
      </c>
      <c r="E482" s="7">
        <v>1</v>
      </c>
      <c r="F482" s="7">
        <v>10</v>
      </c>
      <c r="G482" s="7">
        <v>16.7639</v>
      </c>
      <c r="H482" s="7">
        <v>12.7407</v>
      </c>
      <c r="I482" s="7">
        <f t="shared" ref="I482:I483" si="467">(G482-H482)*D482/C482/F482</f>
        <v>3.8828354967909999</v>
      </c>
      <c r="J482" s="334">
        <f t="shared" ref="J482" si="468">(I482+I483)/2</f>
        <v>3.899261461674</v>
      </c>
      <c r="K482" s="334">
        <f t="shared" ref="K482" si="469">(I482-I483)/J482*100</f>
        <v>-0.84251671986843901</v>
      </c>
    </row>
    <row r="483" spans="1:11" ht="27.95" customHeight="1">
      <c r="B483" s="334"/>
      <c r="C483" s="7">
        <v>10.212</v>
      </c>
      <c r="D483" s="7">
        <v>100</v>
      </c>
      <c r="E483" s="7">
        <v>1</v>
      </c>
      <c r="F483" s="7">
        <v>10</v>
      </c>
      <c r="G483" s="7">
        <v>16.721900000000002</v>
      </c>
      <c r="H483" s="7">
        <v>12.7232</v>
      </c>
      <c r="I483" s="7">
        <f t="shared" si="467"/>
        <v>3.9156874265569899</v>
      </c>
      <c r="J483" s="334"/>
      <c r="K483" s="334"/>
    </row>
    <row r="484" spans="1:11" ht="27.95" customHeight="1">
      <c r="A484" s="7">
        <v>2.7</v>
      </c>
      <c r="B484" s="334" t="s">
        <v>1810</v>
      </c>
      <c r="C484" s="7">
        <v>10.1442</v>
      </c>
      <c r="D484" s="7">
        <v>100</v>
      </c>
      <c r="E484" s="7">
        <v>1</v>
      </c>
      <c r="F484" s="7">
        <v>10</v>
      </c>
      <c r="G484" s="7">
        <v>10.9565</v>
      </c>
      <c r="H484" s="7">
        <v>0.39810000000000001</v>
      </c>
      <c r="I484" s="7">
        <f t="shared" ref="I484:I485" si="470">(G484-H484)*D484/C484/F484</f>
        <v>10.408312138956299</v>
      </c>
      <c r="J484" s="334">
        <f t="shared" ref="J484" si="471">(I484+I485)/2</f>
        <v>7.5762870548362802</v>
      </c>
      <c r="K484" s="334">
        <f t="shared" ref="K484" si="472">(I484-I485)/J484*100</f>
        <v>74.760237135212904</v>
      </c>
    </row>
    <row r="485" spans="1:11" ht="27.95" customHeight="1">
      <c r="B485" s="334"/>
      <c r="C485" s="7">
        <v>10.108000000000001</v>
      </c>
      <c r="D485" s="7">
        <v>100</v>
      </c>
      <c r="E485" s="7">
        <v>1</v>
      </c>
      <c r="F485" s="7">
        <v>10</v>
      </c>
      <c r="G485" s="7">
        <v>4.8701999999999996</v>
      </c>
      <c r="H485" s="7">
        <v>7.4700000000000003E-2</v>
      </c>
      <c r="I485" s="7">
        <f t="shared" si="470"/>
        <v>4.7442619707162601</v>
      </c>
      <c r="J485" s="334"/>
      <c r="K485" s="334"/>
    </row>
    <row r="486" spans="1:11" ht="27.95" customHeight="1">
      <c r="A486" s="7">
        <v>2.12</v>
      </c>
      <c r="B486" s="334" t="s">
        <v>1811</v>
      </c>
      <c r="C486" s="7">
        <v>10.048999999999999</v>
      </c>
      <c r="D486" s="7">
        <v>100</v>
      </c>
      <c r="E486" s="7">
        <v>1</v>
      </c>
      <c r="F486" s="7">
        <v>10</v>
      </c>
      <c r="G486" s="7">
        <v>1.4098999999999999</v>
      </c>
      <c r="H486" s="7">
        <v>0</v>
      </c>
      <c r="I486" s="7">
        <f t="shared" ref="I486:I489" si="473">(G486-H486)*D486/C486/F486</f>
        <v>1.4030251766344899</v>
      </c>
      <c r="J486" s="334">
        <f t="shared" ref="J486" si="474">(I486+I487)/2</f>
        <v>1.3818053586817201</v>
      </c>
      <c r="K486" s="334">
        <f t="shared" ref="K486" si="475">(I486-I487)/J486*100</f>
        <v>3.0713179420608498</v>
      </c>
    </row>
    <row r="487" spans="1:11" ht="27.95" customHeight="1">
      <c r="B487" s="334"/>
      <c r="C487" s="7">
        <v>10.042</v>
      </c>
      <c r="D487" s="7">
        <v>100</v>
      </c>
      <c r="E487" s="7">
        <v>1</v>
      </c>
      <c r="F487" s="7">
        <v>10</v>
      </c>
      <c r="G487" s="7">
        <v>1.3663000000000001</v>
      </c>
      <c r="H487" s="7">
        <v>0</v>
      </c>
      <c r="I487" s="7">
        <f t="shared" si="473"/>
        <v>1.36058554072894</v>
      </c>
      <c r="J487" s="334"/>
      <c r="K487" s="334"/>
    </row>
    <row r="488" spans="1:11" ht="27.95" customHeight="1">
      <c r="B488" s="334" t="s">
        <v>1812</v>
      </c>
      <c r="C488" s="7">
        <v>10.053000000000001</v>
      </c>
      <c r="D488" s="7">
        <v>100</v>
      </c>
      <c r="E488" s="7">
        <v>1</v>
      </c>
      <c r="F488" s="7">
        <v>10</v>
      </c>
      <c r="G488" s="7">
        <v>1.0463</v>
      </c>
      <c r="H488" s="7">
        <v>0</v>
      </c>
      <c r="I488" s="7">
        <f t="shared" si="473"/>
        <v>1.0407838456182199</v>
      </c>
      <c r="J488" s="334">
        <f t="shared" ref="J488" si="476">(I488+I489)/2</f>
        <v>1.0076122112228301</v>
      </c>
      <c r="K488" s="334">
        <f t="shared" ref="K488" si="477">(I488-I489)/J488*100</f>
        <v>6.5842065084004098</v>
      </c>
    </row>
    <row r="489" spans="1:11" ht="27.95" customHeight="1">
      <c r="B489" s="334"/>
      <c r="C489" s="7">
        <v>10.055</v>
      </c>
      <c r="D489" s="7">
        <v>100</v>
      </c>
      <c r="E489" s="7">
        <v>1</v>
      </c>
      <c r="F489" s="7">
        <v>10</v>
      </c>
      <c r="G489" s="7">
        <v>0.9798</v>
      </c>
      <c r="H489" s="7">
        <v>0</v>
      </c>
      <c r="I489" s="7">
        <f t="shared" si="473"/>
        <v>0.974440576827449</v>
      </c>
      <c r="J489" s="334"/>
      <c r="K489" s="334"/>
    </row>
    <row r="490" spans="1:11" ht="27.95" customHeight="1">
      <c r="A490" s="7">
        <v>2.13</v>
      </c>
      <c r="B490" s="334" t="s">
        <v>1813</v>
      </c>
      <c r="C490" s="7">
        <v>10.375500000000001</v>
      </c>
      <c r="D490" s="7">
        <v>100</v>
      </c>
      <c r="E490" s="7">
        <v>1</v>
      </c>
      <c r="F490" s="7">
        <v>10</v>
      </c>
      <c r="G490" s="7">
        <v>2.9085999999999999</v>
      </c>
      <c r="H490" s="7">
        <v>0</v>
      </c>
      <c r="I490" s="7">
        <f t="shared" ref="I490:I495" si="478">(G490-H490)*D490/C490/F490</f>
        <v>2.8033347790467902</v>
      </c>
      <c r="J490" s="334">
        <f t="shared" ref="J490" si="479">(I490+I491)/2</f>
        <v>2.7790195238898199</v>
      </c>
      <c r="K490" s="334">
        <f t="shared" ref="K490" si="480">(I490-I491)/J490*100</f>
        <v>1.74991610875269</v>
      </c>
    </row>
    <row r="491" spans="1:11" ht="27.95" customHeight="1">
      <c r="B491" s="334"/>
      <c r="C491" s="7">
        <v>10.3895</v>
      </c>
      <c r="D491" s="7">
        <v>100</v>
      </c>
      <c r="E491" s="7">
        <v>1</v>
      </c>
      <c r="F491" s="7">
        <v>10</v>
      </c>
      <c r="G491" s="7">
        <v>2.8620000000000001</v>
      </c>
      <c r="H491" s="7">
        <v>0</v>
      </c>
      <c r="I491" s="7">
        <f t="shared" si="478"/>
        <v>2.7547042687328598</v>
      </c>
      <c r="J491" s="334"/>
      <c r="K491" s="334"/>
    </row>
    <row r="492" spans="1:11" ht="27.95" customHeight="1">
      <c r="B492" s="334" t="s">
        <v>1814</v>
      </c>
      <c r="C492" s="7">
        <v>10.0814</v>
      </c>
      <c r="D492" s="7">
        <v>100</v>
      </c>
      <c r="E492" s="7">
        <v>1</v>
      </c>
      <c r="F492" s="7">
        <v>10</v>
      </c>
      <c r="G492" s="7">
        <v>0</v>
      </c>
      <c r="H492" s="7">
        <v>0</v>
      </c>
      <c r="I492" s="7">
        <f t="shared" si="478"/>
        <v>0</v>
      </c>
      <c r="J492" s="334">
        <f t="shared" ref="J492" si="481">(I492+I493)/2</f>
        <v>0</v>
      </c>
      <c r="K492" s="334" t="e">
        <f t="shared" ref="K492" si="482">(I492-I493)/J492*100</f>
        <v>#DIV/0!</v>
      </c>
    </row>
    <row r="493" spans="1:11" ht="27.95" customHeight="1">
      <c r="B493" s="334"/>
      <c r="C493" s="7">
        <v>10.1121</v>
      </c>
      <c r="D493" s="7">
        <v>100</v>
      </c>
      <c r="E493" s="7">
        <v>1</v>
      </c>
      <c r="F493" s="7">
        <v>10</v>
      </c>
      <c r="G493" s="7">
        <v>0</v>
      </c>
      <c r="H493" s="7">
        <v>0</v>
      </c>
      <c r="I493" s="7">
        <f t="shared" si="478"/>
        <v>0</v>
      </c>
      <c r="J493" s="334"/>
      <c r="K493" s="334"/>
    </row>
    <row r="494" spans="1:11" ht="27.95" customHeight="1">
      <c r="B494" s="334" t="s">
        <v>1810</v>
      </c>
      <c r="C494" s="7">
        <v>10.259600000000001</v>
      </c>
      <c r="D494" s="7">
        <v>100</v>
      </c>
      <c r="E494" s="7">
        <v>1</v>
      </c>
      <c r="F494" s="7">
        <v>10</v>
      </c>
      <c r="G494" s="7">
        <v>11.238899999999999</v>
      </c>
      <c r="H494" s="7">
        <v>0</v>
      </c>
      <c r="I494" s="7">
        <f t="shared" si="478"/>
        <v>10.9545206440797</v>
      </c>
      <c r="J494" s="334">
        <f t="shared" ref="J494" si="483">(I494+I495)/2</f>
        <v>9.7056420239582</v>
      </c>
      <c r="K494" s="334">
        <f t="shared" ref="K494" si="484">(I494-I495)/J494*100</f>
        <v>25.735105767113001</v>
      </c>
    </row>
    <row r="495" spans="1:11" ht="27.95" customHeight="1">
      <c r="B495" s="334"/>
      <c r="C495" s="7">
        <v>10.164999999999999</v>
      </c>
      <c r="D495" s="7">
        <v>100</v>
      </c>
      <c r="E495" s="7">
        <v>1</v>
      </c>
      <c r="F495" s="7">
        <v>10</v>
      </c>
      <c r="G495" s="7">
        <v>8.5962999999999994</v>
      </c>
      <c r="H495" s="7">
        <v>0</v>
      </c>
      <c r="I495" s="7">
        <f t="shared" si="478"/>
        <v>8.4567634038366908</v>
      </c>
      <c r="J495" s="334"/>
      <c r="K495" s="334"/>
    </row>
    <row r="496" spans="1:11" ht="27.95" customHeight="1">
      <c r="A496" s="7">
        <v>2.17</v>
      </c>
      <c r="B496" s="334" t="s">
        <v>1815</v>
      </c>
      <c r="C496" s="7">
        <v>10.295</v>
      </c>
      <c r="D496" s="7">
        <v>100</v>
      </c>
      <c r="E496" s="7">
        <v>1</v>
      </c>
      <c r="F496" s="7">
        <v>0.5</v>
      </c>
      <c r="G496" s="7">
        <v>95.236900000000006</v>
      </c>
      <c r="H496" s="7">
        <v>0</v>
      </c>
      <c r="I496" s="7">
        <f t="shared" ref="I496:I499" si="485">(G496-H496)*D496/C496/F496</f>
        <v>1850.1583292860601</v>
      </c>
      <c r="J496" s="334">
        <f t="shared" ref="J496" si="486">(I496+I497)/2</f>
        <v>1848.97802905146</v>
      </c>
      <c r="K496" s="334">
        <f t="shared" ref="K496" si="487">(I496-I497)/J496*100</f>
        <v>0.12767055271182001</v>
      </c>
    </row>
    <row r="497" spans="1:11" ht="27.95" customHeight="1">
      <c r="B497" s="334"/>
      <c r="C497" s="7">
        <v>10.303000000000001</v>
      </c>
      <c r="D497" s="7">
        <v>100</v>
      </c>
      <c r="E497" s="7">
        <v>1</v>
      </c>
      <c r="F497" s="7">
        <v>0.5</v>
      </c>
      <c r="G497" s="7">
        <v>95.189300000000003</v>
      </c>
      <c r="H497" s="7">
        <v>0</v>
      </c>
      <c r="I497" s="7">
        <f t="shared" si="485"/>
        <v>1847.7977288168499</v>
      </c>
      <c r="J497" s="334"/>
      <c r="K497" s="334"/>
    </row>
    <row r="498" spans="1:11" ht="27.95" customHeight="1">
      <c r="A498" s="7">
        <v>3.13</v>
      </c>
      <c r="B498" s="334" t="s">
        <v>1816</v>
      </c>
      <c r="C498" s="7">
        <v>10.352600000000001</v>
      </c>
      <c r="D498" s="7">
        <v>100</v>
      </c>
      <c r="E498" s="7">
        <v>1</v>
      </c>
      <c r="F498" s="7">
        <v>10</v>
      </c>
      <c r="G498" s="7">
        <v>0.14760000000000001</v>
      </c>
      <c r="H498" s="7">
        <v>0</v>
      </c>
      <c r="I498" s="7">
        <f t="shared" si="485"/>
        <v>0.142572880242644</v>
      </c>
      <c r="J498" s="334">
        <f t="shared" ref="J498" si="488">(I498+I499)/2</f>
        <v>0.17511434692011299</v>
      </c>
      <c r="K498" s="334">
        <f t="shared" ref="K498" si="489">(I498-I499)/J498*100</f>
        <v>-37.165962983392099</v>
      </c>
    </row>
    <row r="499" spans="1:11" ht="27.95" customHeight="1">
      <c r="B499" s="334"/>
      <c r="C499" s="7">
        <v>10.454800000000001</v>
      </c>
      <c r="D499" s="7">
        <v>100</v>
      </c>
      <c r="E499" s="7">
        <v>1</v>
      </c>
      <c r="F499" s="7">
        <v>10</v>
      </c>
      <c r="G499" s="7">
        <v>0.21709999999999999</v>
      </c>
      <c r="H499" s="7">
        <v>0</v>
      </c>
      <c r="I499" s="7">
        <f t="shared" si="485"/>
        <v>0.20765581359758201</v>
      </c>
      <c r="J499" s="334"/>
      <c r="K499" s="334"/>
    </row>
    <row r="500" spans="1:11" ht="27.95" customHeight="1">
      <c r="A500" s="7">
        <v>3.2</v>
      </c>
      <c r="B500" s="334" t="s">
        <v>1817</v>
      </c>
      <c r="C500" s="7">
        <v>10.085000000000001</v>
      </c>
      <c r="D500" s="7">
        <v>100</v>
      </c>
      <c r="E500" s="7">
        <v>1</v>
      </c>
      <c r="F500" s="7">
        <v>10</v>
      </c>
      <c r="G500" s="7">
        <v>15.8714</v>
      </c>
      <c r="H500" s="7">
        <v>15.9421</v>
      </c>
      <c r="I500" s="7">
        <f t="shared" ref="I500:I507" si="490">(G500-H500)*D500/C500/F500</f>
        <v>-7.0104115022310801E-2</v>
      </c>
      <c r="J500" s="334">
        <f t="shared" ref="J500" si="491">(I500+I501)/2</f>
        <v>-0.20186374916167199</v>
      </c>
      <c r="K500" s="334">
        <f t="shared" ref="K500" si="492">(I500-I501)/J500*100</f>
        <v>-130.54313583944699</v>
      </c>
    </row>
    <row r="501" spans="1:11" ht="27.95" customHeight="1">
      <c r="B501" s="334"/>
      <c r="C501" s="7">
        <v>10.113200000000001</v>
      </c>
      <c r="D501" s="7">
        <v>100</v>
      </c>
      <c r="E501" s="7">
        <v>1</v>
      </c>
      <c r="F501" s="7">
        <v>10</v>
      </c>
      <c r="G501" s="7">
        <v>15.7308</v>
      </c>
      <c r="H501" s="7">
        <v>16.068200000000001</v>
      </c>
      <c r="I501" s="7">
        <f t="shared" si="490"/>
        <v>-0.33362338330103303</v>
      </c>
      <c r="J501" s="334"/>
      <c r="K501" s="334"/>
    </row>
    <row r="502" spans="1:11" ht="27.95" customHeight="1">
      <c r="B502" s="334" t="s">
        <v>1818</v>
      </c>
      <c r="C502" s="7">
        <v>10.116400000000001</v>
      </c>
      <c r="D502" s="7">
        <v>100</v>
      </c>
      <c r="E502" s="7">
        <v>1</v>
      </c>
      <c r="F502" s="7">
        <v>10</v>
      </c>
      <c r="G502" s="7">
        <v>13.565099999999999</v>
      </c>
      <c r="H502" s="7">
        <v>13.2532</v>
      </c>
      <c r="I502" s="7">
        <f t="shared" si="490"/>
        <v>0.30831125696888201</v>
      </c>
      <c r="J502" s="334">
        <f t="shared" ref="J502" si="493">(I502+I503)/2</f>
        <v>0.23138867079471701</v>
      </c>
      <c r="K502" s="334">
        <f t="shared" ref="K502" si="494">(I502-I503)/J502*100</f>
        <v>66.487772205933993</v>
      </c>
    </row>
    <row r="503" spans="1:11" ht="27.95" customHeight="1">
      <c r="B503" s="334"/>
      <c r="C503" s="7">
        <v>10.1252</v>
      </c>
      <c r="D503" s="7">
        <v>100</v>
      </c>
      <c r="E503" s="7">
        <v>1</v>
      </c>
      <c r="F503" s="7">
        <v>10</v>
      </c>
      <c r="G503" s="7">
        <v>13.431900000000001</v>
      </c>
      <c r="H503" s="7">
        <v>13.275499999999999</v>
      </c>
      <c r="I503" s="7">
        <f t="shared" si="490"/>
        <v>0.154466084620552</v>
      </c>
      <c r="J503" s="334"/>
      <c r="K503" s="334"/>
    </row>
    <row r="504" spans="1:11" ht="27.95" customHeight="1">
      <c r="B504" s="334" t="s">
        <v>1819</v>
      </c>
      <c r="C504" s="7">
        <v>10.101100000000001</v>
      </c>
      <c r="D504" s="7">
        <v>100</v>
      </c>
      <c r="E504" s="7">
        <v>1</v>
      </c>
      <c r="F504" s="7">
        <v>10</v>
      </c>
      <c r="G504" s="7">
        <v>16.5639</v>
      </c>
      <c r="H504" s="7">
        <v>7.0156999999999998</v>
      </c>
      <c r="I504" s="7">
        <f t="shared" si="490"/>
        <v>9.4526338715585396</v>
      </c>
      <c r="J504" s="334">
        <f t="shared" ref="J504" si="495">(I504+I505)/2</f>
        <v>9.4824940458800793</v>
      </c>
      <c r="K504" s="334">
        <f t="shared" ref="K504" si="496">(I504-I505)/J504*100</f>
        <v>-0.62979579374508698</v>
      </c>
    </row>
    <row r="505" spans="1:11" ht="27.95" customHeight="1">
      <c r="B505" s="334"/>
      <c r="C505" s="7">
        <v>10.118</v>
      </c>
      <c r="D505" s="7">
        <v>100</v>
      </c>
      <c r="E505" s="7">
        <v>1</v>
      </c>
      <c r="F505" s="7">
        <v>10</v>
      </c>
      <c r="G505" s="7">
        <v>16.568100000000001</v>
      </c>
      <c r="H505" s="7">
        <v>6.9435000000000002</v>
      </c>
      <c r="I505" s="7">
        <f t="shared" si="490"/>
        <v>9.5123542202016207</v>
      </c>
      <c r="J505" s="334"/>
      <c r="K505" s="334"/>
    </row>
    <row r="506" spans="1:11" ht="27.95" customHeight="1">
      <c r="B506" s="334" t="s">
        <v>1820</v>
      </c>
      <c r="C506" s="7">
        <v>10.039</v>
      </c>
      <c r="D506" s="7">
        <v>100</v>
      </c>
      <c r="E506" s="7">
        <v>1</v>
      </c>
      <c r="F506" s="7">
        <v>10</v>
      </c>
      <c r="G506" s="7">
        <v>15.510199999999999</v>
      </c>
      <c r="H506" s="7">
        <v>28.197500000000002</v>
      </c>
      <c r="I506" s="7">
        <f t="shared" si="490"/>
        <v>-12.6380117541588</v>
      </c>
      <c r="J506" s="334">
        <f t="shared" ref="J506" si="497">(I506+I507)/2</f>
        <v>-12.622390645621</v>
      </c>
      <c r="K506" s="334">
        <f t="shared" ref="K506" si="498">(I506-I507)/J506*100</f>
        <v>0.24751426217773501</v>
      </c>
    </row>
    <row r="507" spans="1:11" ht="27.95" customHeight="1">
      <c r="B507" s="334"/>
      <c r="C507" s="7">
        <v>10.045</v>
      </c>
      <c r="D507" s="7">
        <v>100</v>
      </c>
      <c r="E507" s="7">
        <v>1</v>
      </c>
      <c r="F507" s="7">
        <v>10</v>
      </c>
      <c r="G507" s="7">
        <v>15.5252</v>
      </c>
      <c r="H507" s="7">
        <v>28.188700000000001</v>
      </c>
      <c r="I507" s="7">
        <f t="shared" si="490"/>
        <v>-12.6067695370831</v>
      </c>
      <c r="J507" s="334"/>
      <c r="K507" s="334"/>
    </row>
    <row r="508" spans="1:11" ht="27.95" customHeight="1">
      <c r="A508" s="7">
        <v>4.8</v>
      </c>
      <c r="B508" s="334" t="s">
        <v>1821</v>
      </c>
    </row>
    <row r="509" spans="1:11" ht="27.95" customHeight="1">
      <c r="B509" s="334"/>
    </row>
    <row r="510" spans="1:11" ht="27.95" customHeight="1">
      <c r="B510" s="334"/>
      <c r="C510" s="7">
        <v>10.562099999999999</v>
      </c>
      <c r="D510" s="7">
        <v>100</v>
      </c>
      <c r="E510" s="7">
        <v>1</v>
      </c>
      <c r="F510" s="7">
        <v>10</v>
      </c>
      <c r="G510" s="7">
        <v>6.3754</v>
      </c>
      <c r="H510" s="7">
        <v>4.5351999999999997</v>
      </c>
      <c r="I510" s="7">
        <f t="shared" ref="I510:I511" si="499">(G510-H510)*D510/C510/F510</f>
        <v>1.7422671627801301</v>
      </c>
      <c r="J510" s="334">
        <f t="shared" ref="J510" si="500">(I510+I511)/2</f>
        <v>1.7520393820356699</v>
      </c>
      <c r="K510" s="334">
        <f t="shared" ref="K510" si="501">(I510-I511)/J510*100</f>
        <v>-1.11552506818491</v>
      </c>
    </row>
    <row r="511" spans="1:11" ht="27.95" customHeight="1">
      <c r="B511" s="334"/>
      <c r="C511" s="7">
        <v>10.223000000000001</v>
      </c>
      <c r="D511" s="7">
        <v>100</v>
      </c>
      <c r="E511" s="7">
        <v>1</v>
      </c>
      <c r="F511" s="7">
        <v>10</v>
      </c>
      <c r="G511" s="7">
        <v>6.3494000000000002</v>
      </c>
      <c r="H511" s="7">
        <v>4.5483000000000002</v>
      </c>
      <c r="I511" s="7">
        <f t="shared" si="499"/>
        <v>1.7618116012912099</v>
      </c>
      <c r="J511" s="334"/>
      <c r="K511" s="334"/>
    </row>
    <row r="512" spans="1:11" ht="27.95" customHeight="1">
      <c r="B512" s="334"/>
      <c r="C512" s="7">
        <v>10.312900000000001</v>
      </c>
      <c r="D512" s="7">
        <v>100</v>
      </c>
      <c r="E512" s="7">
        <v>1</v>
      </c>
      <c r="F512" s="7">
        <v>10</v>
      </c>
      <c r="G512" s="7">
        <v>3.7326999999999999</v>
      </c>
      <c r="H512" s="7">
        <v>3.5070999999999999</v>
      </c>
      <c r="I512" s="7">
        <f t="shared" ref="I512:I513" si="502">(G512-H512)*D512/C512/F512</f>
        <v>0.21875515131534301</v>
      </c>
      <c r="J512" s="334">
        <f t="shared" ref="J512" si="503">(I512+I513)/2</f>
        <v>0.23304672361579601</v>
      </c>
      <c r="K512" s="334">
        <f t="shared" ref="K512" si="504">(I512-I513)/J512*100</f>
        <v>-12.2649845307538</v>
      </c>
    </row>
    <row r="513" spans="1:11" ht="27.95" customHeight="1">
      <c r="B513" s="334"/>
      <c r="C513" s="7">
        <v>10.1157</v>
      </c>
      <c r="D513" s="7">
        <v>100</v>
      </c>
      <c r="E513" s="7">
        <v>1</v>
      </c>
      <c r="F513" s="7">
        <v>10</v>
      </c>
      <c r="G513" s="7">
        <v>3.7584</v>
      </c>
      <c r="H513" s="7">
        <v>3.5082</v>
      </c>
      <c r="I513" s="7">
        <f t="shared" si="502"/>
        <v>0.24733829591624901</v>
      </c>
      <c r="J513" s="334"/>
      <c r="K513" s="334"/>
    </row>
    <row r="514" spans="1:11" ht="27.95" customHeight="1">
      <c r="A514" s="7">
        <v>4.8</v>
      </c>
      <c r="B514" s="334" t="s">
        <v>1821</v>
      </c>
      <c r="C514" s="7">
        <v>10.162000000000001</v>
      </c>
      <c r="D514" s="7">
        <v>100</v>
      </c>
      <c r="E514" s="7">
        <v>1</v>
      </c>
      <c r="F514" s="7">
        <v>0.5</v>
      </c>
      <c r="G514" s="7">
        <v>174.3091</v>
      </c>
      <c r="H514" s="7">
        <v>0</v>
      </c>
      <c r="I514" s="7">
        <f t="shared" ref="I514:I517" si="505">(G514-H514)*D514/C514/F514</f>
        <v>3430.60617988585</v>
      </c>
      <c r="J514" s="334">
        <f t="shared" ref="J514" si="506">(I514+I515)/2</f>
        <v>3430.0059628276199</v>
      </c>
      <c r="K514" s="334">
        <f t="shared" ref="K514" si="507">(I514-I515)/J514*100</f>
        <v>3.4998018355647198E-2</v>
      </c>
    </row>
    <row r="515" spans="1:11" ht="27.95" customHeight="1">
      <c r="B515" s="334"/>
      <c r="C515" s="7">
        <v>10.164</v>
      </c>
      <c r="D515" s="7">
        <v>100</v>
      </c>
      <c r="E515" s="7">
        <v>1</v>
      </c>
      <c r="F515" s="7">
        <v>0.5</v>
      </c>
      <c r="G515" s="7">
        <v>174.2824</v>
      </c>
      <c r="H515" s="7">
        <v>0</v>
      </c>
      <c r="I515" s="7">
        <f t="shared" si="505"/>
        <v>3429.4057457693798</v>
      </c>
      <c r="J515" s="334"/>
      <c r="K515" s="334"/>
    </row>
    <row r="516" spans="1:11" ht="27.95" customHeight="1">
      <c r="B516" s="334"/>
      <c r="C516" s="7">
        <v>10.1654</v>
      </c>
      <c r="D516" s="7">
        <v>100</v>
      </c>
      <c r="E516" s="7">
        <v>1</v>
      </c>
      <c r="F516" s="7">
        <v>0.1</v>
      </c>
      <c r="G516" s="7">
        <v>34.6631</v>
      </c>
      <c r="H516" s="7">
        <v>0</v>
      </c>
      <c r="I516" s="7">
        <f t="shared" si="505"/>
        <v>3409.9100871584001</v>
      </c>
      <c r="J516" s="334">
        <f t="shared" ref="J516" si="508">(I516+I517)/2</f>
        <v>3409.75506718104</v>
      </c>
      <c r="K516" s="334">
        <f t="shared" ref="K516" si="509">(I516-I517)/J516*100</f>
        <v>9.0927338950044009E-3</v>
      </c>
    </row>
    <row r="517" spans="1:11" ht="27.95" customHeight="1">
      <c r="B517" s="334"/>
      <c r="C517" s="7">
        <v>10.168699999999999</v>
      </c>
      <c r="D517" s="7">
        <v>100</v>
      </c>
      <c r="E517" s="7">
        <v>1</v>
      </c>
      <c r="F517" s="7">
        <v>0.1</v>
      </c>
      <c r="G517" s="7">
        <v>34.671199999999999</v>
      </c>
      <c r="H517" s="7">
        <v>0</v>
      </c>
      <c r="I517" s="7">
        <f t="shared" si="505"/>
        <v>3409.6000472036699</v>
      </c>
      <c r="J517" s="334"/>
      <c r="K517" s="334"/>
    </row>
    <row r="518" spans="1:11" ht="27.95" customHeight="1">
      <c r="A518" s="7">
        <v>4.2300000000000004</v>
      </c>
      <c r="B518" s="334" t="s">
        <v>1822</v>
      </c>
      <c r="C518" s="7">
        <v>15.088800000000001</v>
      </c>
      <c r="D518" s="7">
        <v>100</v>
      </c>
      <c r="E518" s="7">
        <v>1</v>
      </c>
      <c r="F518" s="7">
        <v>10</v>
      </c>
      <c r="G518" s="7">
        <v>20.636600000000001</v>
      </c>
      <c r="H518" s="7">
        <v>16.1784</v>
      </c>
      <c r="I518" s="7">
        <f t="shared" ref="I518:I527" si="510">(G518-H518)*D518/C518/F518</f>
        <v>2.9546418535602599</v>
      </c>
      <c r="J518" s="334">
        <f t="shared" ref="J518" si="511">(I518+I519)/2</f>
        <v>2.8881517983636802</v>
      </c>
      <c r="K518" s="334">
        <f t="shared" ref="K518" si="512">(I518-I519)/J518*100</f>
        <v>4.6043324477789396</v>
      </c>
    </row>
    <row r="519" spans="1:11" ht="27.95" customHeight="1">
      <c r="B519" s="334"/>
      <c r="C519" s="7">
        <v>16.113199999999999</v>
      </c>
      <c r="D519" s="7">
        <v>100</v>
      </c>
      <c r="E519" s="7">
        <v>1</v>
      </c>
      <c r="F519" s="7">
        <v>10</v>
      </c>
      <c r="G519" s="7">
        <v>20.724499999999999</v>
      </c>
      <c r="H519" s="7">
        <v>16.177900000000001</v>
      </c>
      <c r="I519" s="7">
        <f t="shared" si="510"/>
        <v>2.8216617431670898</v>
      </c>
      <c r="J519" s="334"/>
      <c r="K519" s="334"/>
    </row>
    <row r="520" spans="1:11" ht="27.95" customHeight="1">
      <c r="B520" s="334" t="s">
        <v>1823</v>
      </c>
      <c r="C520" s="7">
        <v>10.005800000000001</v>
      </c>
      <c r="D520" s="7">
        <v>100</v>
      </c>
      <c r="E520" s="7">
        <v>1</v>
      </c>
      <c r="F520" s="7">
        <v>10</v>
      </c>
      <c r="G520" s="7">
        <v>0.37519999999999998</v>
      </c>
      <c r="H520" s="7">
        <v>0</v>
      </c>
      <c r="I520" s="7">
        <f t="shared" si="510"/>
        <v>0.37498251014411599</v>
      </c>
      <c r="J520" s="334" t="s">
        <v>510</v>
      </c>
      <c r="K520" s="334" t="s">
        <v>511</v>
      </c>
    </row>
    <row r="521" spans="1:11" ht="27.95" customHeight="1">
      <c r="B521" s="334"/>
      <c r="C521" s="7">
        <v>10.010199999999999</v>
      </c>
      <c r="D521" s="7">
        <v>100</v>
      </c>
      <c r="E521" s="7">
        <v>1</v>
      </c>
      <c r="F521" s="7">
        <v>10</v>
      </c>
      <c r="G521" s="7">
        <v>0.29520000000000002</v>
      </c>
      <c r="H521" s="7">
        <v>0</v>
      </c>
      <c r="I521" s="7">
        <f t="shared" si="510"/>
        <v>0.29489920281313098</v>
      </c>
      <c r="J521" s="334"/>
      <c r="K521" s="334"/>
    </row>
    <row r="522" spans="1:11" ht="27.95" customHeight="1">
      <c r="B522" s="334" t="s">
        <v>1824</v>
      </c>
      <c r="C522" s="7">
        <v>10.0794</v>
      </c>
      <c r="D522" s="7">
        <v>100</v>
      </c>
      <c r="E522" s="7">
        <v>1</v>
      </c>
      <c r="F522" s="7">
        <v>10</v>
      </c>
      <c r="G522" s="7">
        <v>0.70930000000000004</v>
      </c>
      <c r="H522" s="7">
        <v>0</v>
      </c>
      <c r="I522" s="7">
        <f t="shared" si="510"/>
        <v>0.70371252257078798</v>
      </c>
      <c r="J522" s="334" t="s">
        <v>510</v>
      </c>
      <c r="K522" s="334" t="s">
        <v>511</v>
      </c>
    </row>
    <row r="523" spans="1:11" ht="27.95" customHeight="1">
      <c r="B523" s="334"/>
      <c r="C523" s="7">
        <v>10.085800000000001</v>
      </c>
      <c r="D523" s="7">
        <v>100</v>
      </c>
      <c r="E523" s="7">
        <v>1</v>
      </c>
      <c r="F523" s="7">
        <v>10</v>
      </c>
      <c r="G523" s="7">
        <v>0.72289999999999999</v>
      </c>
      <c r="H523" s="7">
        <v>0</v>
      </c>
      <c r="I523" s="7">
        <f t="shared" si="510"/>
        <v>0.716750282575502</v>
      </c>
      <c r="J523" s="334"/>
      <c r="K523" s="334"/>
    </row>
    <row r="524" spans="1:11" ht="27.95" customHeight="1">
      <c r="B524" s="334" t="s">
        <v>1825</v>
      </c>
      <c r="C524" s="7">
        <v>10.0101</v>
      </c>
      <c r="D524" s="7">
        <v>100</v>
      </c>
      <c r="E524" s="7">
        <v>1</v>
      </c>
      <c r="F524" s="7">
        <v>10</v>
      </c>
      <c r="G524" s="7">
        <v>3.0619000000000001</v>
      </c>
      <c r="H524" s="7">
        <v>0.9768</v>
      </c>
      <c r="I524" s="7">
        <f t="shared" si="510"/>
        <v>2.0829961738643998</v>
      </c>
      <c r="J524" s="334" t="s">
        <v>510</v>
      </c>
      <c r="K524" s="334" t="s">
        <v>511</v>
      </c>
    </row>
    <row r="525" spans="1:11" ht="27.95" customHeight="1">
      <c r="B525" s="334"/>
      <c r="C525" s="7">
        <v>10.0205</v>
      </c>
      <c r="D525" s="7">
        <v>100</v>
      </c>
      <c r="E525" s="7">
        <v>1</v>
      </c>
      <c r="F525" s="7">
        <v>10</v>
      </c>
      <c r="G525" s="7">
        <v>3.1522999999999999</v>
      </c>
      <c r="H525" s="7">
        <v>0.95789999999999997</v>
      </c>
      <c r="I525" s="7">
        <f t="shared" si="510"/>
        <v>2.18991068309965</v>
      </c>
      <c r="J525" s="334"/>
      <c r="K525" s="334"/>
    </row>
    <row r="526" spans="1:11" ht="27.95" customHeight="1">
      <c r="B526" s="334" t="s">
        <v>1826</v>
      </c>
      <c r="C526" s="7">
        <v>10.1898</v>
      </c>
      <c r="D526" s="7">
        <v>100</v>
      </c>
      <c r="E526" s="7">
        <v>1</v>
      </c>
      <c r="F526" s="7">
        <v>10</v>
      </c>
      <c r="G526" s="7">
        <v>6.0411999999999999</v>
      </c>
      <c r="H526" s="7">
        <v>4.6073000000000004</v>
      </c>
      <c r="I526" s="7">
        <f t="shared" si="510"/>
        <v>1.40719150523072</v>
      </c>
      <c r="J526" s="334" t="s">
        <v>510</v>
      </c>
      <c r="K526" s="334" t="s">
        <v>511</v>
      </c>
    </row>
    <row r="527" spans="1:11" ht="27.95" customHeight="1">
      <c r="B527" s="334"/>
      <c r="C527" s="7">
        <v>10.2235</v>
      </c>
      <c r="D527" s="7">
        <v>100</v>
      </c>
      <c r="E527" s="7">
        <v>1</v>
      </c>
      <c r="F527" s="7">
        <v>10</v>
      </c>
      <c r="G527" s="7">
        <v>6.0610999999999997</v>
      </c>
      <c r="H527" s="7">
        <v>4.6359000000000004</v>
      </c>
      <c r="I527" s="7">
        <f t="shared" si="510"/>
        <v>1.39404313591236</v>
      </c>
      <c r="J527" s="334"/>
      <c r="K527" s="334"/>
    </row>
    <row r="528" spans="1:11" ht="27.95" customHeight="1">
      <c r="A528" s="7">
        <v>4.25</v>
      </c>
      <c r="B528" s="334" t="s">
        <v>1827</v>
      </c>
      <c r="C528" s="7">
        <v>8.5747</v>
      </c>
      <c r="D528" s="7">
        <v>100</v>
      </c>
      <c r="E528" s="7">
        <v>1</v>
      </c>
      <c r="F528" s="7">
        <v>10</v>
      </c>
      <c r="G528" s="7">
        <v>307.92149999999998</v>
      </c>
      <c r="H528" s="7">
        <v>0</v>
      </c>
      <c r="I528" s="7">
        <f>(G528-H528)*D528/C528/F534</f>
        <v>359.10469170933101</v>
      </c>
      <c r="J528" s="334">
        <f t="shared" ref="J528" si="513">(I528+I529)/2</f>
        <v>359.129590539611</v>
      </c>
      <c r="K528" s="334">
        <f t="shared" ref="K528" si="514">(I528-I529)/J528*100</f>
        <v>-1.3866209265899E-2</v>
      </c>
    </row>
    <row r="529" spans="1:11" ht="27.95" customHeight="1">
      <c r="B529" s="334"/>
      <c r="C529" s="7">
        <v>8.5747</v>
      </c>
      <c r="D529" s="7">
        <v>100</v>
      </c>
      <c r="E529" s="7">
        <v>1</v>
      </c>
      <c r="F529" s="7">
        <v>10</v>
      </c>
      <c r="G529" s="7">
        <v>307.96420000000001</v>
      </c>
      <c r="H529" s="7">
        <v>0</v>
      </c>
      <c r="I529" s="7">
        <f>(G529-H529)*D529/C529/F535</f>
        <v>359.154489369891</v>
      </c>
      <c r="J529" s="334"/>
      <c r="K529" s="334"/>
    </row>
    <row r="530" spans="1:11" ht="27.95" customHeight="1">
      <c r="A530" s="7">
        <v>4.29</v>
      </c>
      <c r="B530" s="334" t="s">
        <v>1827</v>
      </c>
      <c r="C530" s="7">
        <v>10.23</v>
      </c>
      <c r="D530" s="7">
        <v>100</v>
      </c>
      <c r="E530" s="7">
        <v>1</v>
      </c>
      <c r="F530" s="7">
        <v>1</v>
      </c>
      <c r="G530" s="7">
        <v>22.971900000000002</v>
      </c>
      <c r="H530" s="7">
        <v>0</v>
      </c>
      <c r="I530" s="7">
        <f t="shared" ref="I530:I531" si="515">(G530-H530)*D530/C530/F530</f>
        <v>224.55425219941401</v>
      </c>
      <c r="J530" s="334">
        <f t="shared" ref="J530" si="516">(I530+I531)/2</f>
        <v>223.649532537559</v>
      </c>
      <c r="K530" s="334">
        <f t="shared" ref="K530" si="517">(I530-I531)/J530*100</f>
        <v>0.80905124333633305</v>
      </c>
    </row>
    <row r="531" spans="1:11" ht="27.95" customHeight="1">
      <c r="B531" s="334"/>
      <c r="C531" s="7">
        <v>10.314</v>
      </c>
      <c r="D531" s="7">
        <v>100</v>
      </c>
      <c r="E531" s="7">
        <v>1</v>
      </c>
      <c r="F531" s="7">
        <v>1</v>
      </c>
      <c r="G531" s="7">
        <v>22.9739</v>
      </c>
      <c r="H531" s="7">
        <v>0</v>
      </c>
      <c r="I531" s="7">
        <f t="shared" si="515"/>
        <v>222.74481287570299</v>
      </c>
      <c r="J531" s="334"/>
      <c r="K531" s="334"/>
    </row>
    <row r="532" spans="1:11" ht="27.95" customHeight="1">
      <c r="A532" s="7">
        <v>5.17</v>
      </c>
      <c r="B532" s="334" t="s">
        <v>1828</v>
      </c>
      <c r="C532" s="7">
        <v>10.000999999999999</v>
      </c>
      <c r="D532" s="7">
        <v>100</v>
      </c>
      <c r="E532" s="7">
        <v>1</v>
      </c>
      <c r="F532" s="7">
        <v>1</v>
      </c>
      <c r="G532" s="7">
        <v>60.930399999999999</v>
      </c>
      <c r="H532" s="7">
        <v>35.047199999999997</v>
      </c>
      <c r="I532" s="7">
        <f t="shared" ref="I532:I535" si="518">(G532-H532)*D532/C532/F532</f>
        <v>258.80611938806101</v>
      </c>
      <c r="J532" s="334">
        <f t="shared" ref="J532" si="519">(I532+I533)/2</f>
        <v>258.49524125771802</v>
      </c>
      <c r="K532" s="334">
        <f t="shared" ref="K532" si="520">(I532-I533)/J532*100</f>
        <v>0.24052909355770599</v>
      </c>
    </row>
    <row r="533" spans="1:11" ht="27.95" customHeight="1">
      <c r="B533" s="334"/>
      <c r="C533" s="7">
        <v>10.002000000000001</v>
      </c>
      <c r="D533" s="7">
        <v>100</v>
      </c>
      <c r="E533" s="7">
        <v>1</v>
      </c>
      <c r="F533" s="7">
        <v>1</v>
      </c>
      <c r="G533" s="7">
        <v>60.8675</v>
      </c>
      <c r="H533" s="7">
        <v>35.043900000000001</v>
      </c>
      <c r="I533" s="7">
        <f t="shared" si="518"/>
        <v>258.18436312737401</v>
      </c>
      <c r="J533" s="334"/>
      <c r="K533" s="334"/>
    </row>
    <row r="534" spans="1:11" ht="27.95" customHeight="1">
      <c r="A534" s="7">
        <v>5.3</v>
      </c>
      <c r="B534" s="334" t="s">
        <v>1829</v>
      </c>
      <c r="C534" s="7">
        <v>10.053000000000001</v>
      </c>
      <c r="D534" s="7">
        <v>100</v>
      </c>
      <c r="E534" s="7">
        <v>1</v>
      </c>
      <c r="F534" s="7">
        <v>10</v>
      </c>
      <c r="G534" s="7">
        <v>1.4334</v>
      </c>
      <c r="H534" s="7">
        <v>0</v>
      </c>
      <c r="I534" s="7">
        <f t="shared" si="518"/>
        <v>1.42584303193077</v>
      </c>
      <c r="J534" s="334">
        <f t="shared" ref="J534" si="521">(I534+I535)/2</f>
        <v>1.4634531031755</v>
      </c>
      <c r="K534" s="334">
        <f t="shared" ref="K534" si="522">(I534-I535)/J534*100</f>
        <v>-5.1399079564785701</v>
      </c>
    </row>
    <row r="535" spans="1:11" ht="27.95" customHeight="1">
      <c r="B535" s="334"/>
      <c r="C535" s="7">
        <v>10.0642</v>
      </c>
      <c r="D535" s="7">
        <v>100</v>
      </c>
      <c r="E535" s="7">
        <v>1</v>
      </c>
      <c r="F535" s="7">
        <v>10</v>
      </c>
      <c r="G535" s="7">
        <v>1.5106999999999999</v>
      </c>
      <c r="H535" s="7">
        <v>0</v>
      </c>
      <c r="I535" s="7">
        <f t="shared" si="518"/>
        <v>1.5010631744202201</v>
      </c>
      <c r="J535" s="334"/>
      <c r="K535" s="334"/>
    </row>
    <row r="536" spans="1:11" ht="27.95" customHeight="1">
      <c r="B536" s="334" t="s">
        <v>1830</v>
      </c>
      <c r="C536" s="7">
        <v>10.0517</v>
      </c>
      <c r="D536" s="7">
        <v>100</v>
      </c>
      <c r="E536" s="7">
        <v>1</v>
      </c>
      <c r="F536" s="7">
        <v>10</v>
      </c>
      <c r="G536" s="7">
        <v>2.8593000000000002</v>
      </c>
      <c r="H536" s="7">
        <v>0</v>
      </c>
      <c r="I536" s="7">
        <f t="shared" ref="I536:I599" si="523">(G536-H536)*D536/C536/F536</f>
        <v>2.8445934518539202</v>
      </c>
      <c r="J536" s="334">
        <f t="shared" ref="J536" si="524">(I536+I537)/2</f>
        <v>2.8390271645121201</v>
      </c>
      <c r="K536" s="334">
        <f t="shared" ref="K536" si="525">(I536-I537)/J536*100</f>
        <v>0.392126388319123</v>
      </c>
    </row>
    <row r="537" spans="1:11" ht="27.95" customHeight="1">
      <c r="B537" s="334"/>
      <c r="C537" s="7">
        <v>10.0619</v>
      </c>
      <c r="D537" s="7">
        <v>100</v>
      </c>
      <c r="E537" s="7">
        <v>1</v>
      </c>
      <c r="F537" s="7">
        <v>10</v>
      </c>
      <c r="G537" s="7">
        <v>2.851</v>
      </c>
      <c r="H537" s="7">
        <v>0</v>
      </c>
      <c r="I537" s="7">
        <f t="shared" si="523"/>
        <v>2.83346087717032</v>
      </c>
      <c r="J537" s="334"/>
      <c r="K537" s="334"/>
    </row>
    <row r="538" spans="1:11" ht="27.95" customHeight="1">
      <c r="B538" s="334" t="s">
        <v>1831</v>
      </c>
      <c r="C538" s="7">
        <v>10.3119</v>
      </c>
      <c r="D538" s="7">
        <v>100</v>
      </c>
      <c r="E538" s="7">
        <v>1</v>
      </c>
      <c r="F538" s="7">
        <v>10</v>
      </c>
      <c r="G538" s="7">
        <v>1.3187</v>
      </c>
      <c r="H538" s="7">
        <v>0</v>
      </c>
      <c r="I538" s="7">
        <f t="shared" si="523"/>
        <v>1.2788137976512599</v>
      </c>
      <c r="J538" s="334">
        <f t="shared" ref="J538" si="526">(I538+I539)/2</f>
        <v>1.30441815047458</v>
      </c>
      <c r="K538" s="334">
        <f t="shared" ref="K538" si="527">(I538-I539)/J538*100</f>
        <v>-3.9257891058943901</v>
      </c>
    </row>
    <row r="539" spans="1:11" ht="27.95" customHeight="1">
      <c r="B539" s="334"/>
      <c r="C539" s="7">
        <v>10.3096</v>
      </c>
      <c r="D539" s="7">
        <v>100</v>
      </c>
      <c r="E539" s="7">
        <v>1</v>
      </c>
      <c r="F539" s="7">
        <v>10</v>
      </c>
      <c r="G539" s="7">
        <v>1.3712</v>
      </c>
      <c r="H539" s="7">
        <v>0</v>
      </c>
      <c r="I539" s="7">
        <f t="shared" si="523"/>
        <v>1.3300225032979001</v>
      </c>
      <c r="J539" s="334"/>
      <c r="K539" s="334"/>
    </row>
    <row r="540" spans="1:11" ht="27.95" customHeight="1">
      <c r="B540" s="334" t="s">
        <v>1832</v>
      </c>
      <c r="C540" s="7">
        <v>10.099600000000001</v>
      </c>
      <c r="D540" s="7">
        <v>100</v>
      </c>
      <c r="E540" s="7">
        <v>1</v>
      </c>
      <c r="F540" s="7">
        <v>10</v>
      </c>
      <c r="G540" s="7">
        <v>0.90590000000000004</v>
      </c>
      <c r="H540" s="7">
        <v>0</v>
      </c>
      <c r="I540" s="7">
        <f t="shared" si="523"/>
        <v>0.89696621648382102</v>
      </c>
      <c r="J540" s="334">
        <f t="shared" ref="J540" si="528">(I540+I541)/2</f>
        <v>0.85737350525582301</v>
      </c>
      <c r="K540" s="334">
        <f t="shared" ref="K540" si="529">(I540-I541)/J540*100</f>
        <v>9.2358140262765307</v>
      </c>
    </row>
    <row r="541" spans="1:11" ht="27.95" customHeight="1">
      <c r="B541" s="334"/>
      <c r="C541" s="7">
        <v>10.0198</v>
      </c>
      <c r="D541" s="7">
        <v>100</v>
      </c>
      <c r="E541" s="7">
        <v>1</v>
      </c>
      <c r="F541" s="7">
        <v>10</v>
      </c>
      <c r="G541" s="7">
        <v>0.81940000000000002</v>
      </c>
      <c r="H541" s="7">
        <v>0</v>
      </c>
      <c r="I541" s="7">
        <f t="shared" si="523"/>
        <v>0.817780794027825</v>
      </c>
      <c r="J541" s="334"/>
      <c r="K541" s="334"/>
    </row>
    <row r="542" spans="1:11" ht="27.95" customHeight="1">
      <c r="B542" s="334" t="s">
        <v>1833</v>
      </c>
      <c r="C542" s="7">
        <v>10.0824</v>
      </c>
      <c r="D542" s="7">
        <v>100</v>
      </c>
      <c r="E542" s="7">
        <v>1</v>
      </c>
      <c r="F542" s="7">
        <v>10</v>
      </c>
      <c r="G542" s="7">
        <v>1.5507</v>
      </c>
      <c r="H542" s="7">
        <v>0</v>
      </c>
      <c r="I542" s="7">
        <f t="shared" si="523"/>
        <v>1.5380266603189701</v>
      </c>
      <c r="J542" s="334">
        <f t="shared" ref="J542" si="530">(I542+I543)/2</f>
        <v>1.5496004926698901</v>
      </c>
      <c r="K542" s="334">
        <f t="shared" ref="K542" si="531">(I542-I543)/J542*100</f>
        <v>-1.49378274021827</v>
      </c>
    </row>
    <row r="543" spans="1:11" ht="27.95" customHeight="1">
      <c r="B543" s="334"/>
      <c r="C543" s="7">
        <v>10.0892</v>
      </c>
      <c r="D543" s="7">
        <v>100</v>
      </c>
      <c r="E543" s="7">
        <v>1</v>
      </c>
      <c r="F543" s="7">
        <v>10</v>
      </c>
      <c r="G543" s="7">
        <v>1.5750999999999999</v>
      </c>
      <c r="H543" s="7">
        <v>0</v>
      </c>
      <c r="I543" s="7">
        <f t="shared" si="523"/>
        <v>1.5611743250208101</v>
      </c>
      <c r="J543" s="334"/>
      <c r="K543" s="334"/>
    </row>
    <row r="544" spans="1:11" ht="27.95" customHeight="1">
      <c r="B544" s="334" t="s">
        <v>1834</v>
      </c>
      <c r="C544" s="7">
        <v>10.039300000000001</v>
      </c>
      <c r="D544" s="7">
        <v>100</v>
      </c>
      <c r="E544" s="7">
        <v>1</v>
      </c>
      <c r="F544" s="7">
        <v>10</v>
      </c>
      <c r="G544" s="7">
        <v>1.5024999999999999</v>
      </c>
      <c r="H544" s="7">
        <v>0</v>
      </c>
      <c r="I544" s="7">
        <f t="shared" si="523"/>
        <v>1.4966182901198299</v>
      </c>
      <c r="J544" s="334">
        <f t="shared" ref="J544" si="532">(I544+I545)/2</f>
        <v>1.4519472711974499</v>
      </c>
      <c r="K544" s="334">
        <f t="shared" ref="K544" si="533">(I544-I545)/J544*100</f>
        <v>6.15325636247643</v>
      </c>
    </row>
    <row r="545" spans="1:11" ht="27.95" customHeight="1">
      <c r="B545" s="334"/>
      <c r="C545" s="7">
        <v>10.1096</v>
      </c>
      <c r="D545" s="7">
        <v>100</v>
      </c>
      <c r="E545" s="7">
        <v>1</v>
      </c>
      <c r="F545" s="7">
        <v>10</v>
      </c>
      <c r="G545" s="7">
        <v>1.4227000000000001</v>
      </c>
      <c r="H545" s="7">
        <v>0</v>
      </c>
      <c r="I545" s="7">
        <f t="shared" si="523"/>
        <v>1.4072762522750699</v>
      </c>
      <c r="J545" s="334"/>
      <c r="K545" s="334"/>
    </row>
    <row r="546" spans="1:11" ht="27.95" customHeight="1">
      <c r="B546" s="334" t="s">
        <v>1835</v>
      </c>
      <c r="C546" s="7">
        <v>10.1998</v>
      </c>
      <c r="D546" s="7">
        <v>100</v>
      </c>
      <c r="E546" s="7">
        <v>1</v>
      </c>
      <c r="F546" s="7">
        <v>10</v>
      </c>
      <c r="G546" s="7">
        <v>1.9585999999999999</v>
      </c>
      <c r="H546" s="7">
        <v>0</v>
      </c>
      <c r="I546" s="7">
        <f t="shared" si="523"/>
        <v>1.92023373007314</v>
      </c>
      <c r="J546" s="334">
        <f t="shared" ref="J546" si="534">(I546+I547)/2</f>
        <v>1.91519835696574</v>
      </c>
      <c r="K546" s="334">
        <f t="shared" ref="K546" si="535">(I546-I547)/J546*100</f>
        <v>0.52583306466308299</v>
      </c>
    </row>
    <row r="547" spans="1:11" ht="27.95" customHeight="1">
      <c r="B547" s="334"/>
      <c r="C547" s="7">
        <v>10.2096</v>
      </c>
      <c r="D547" s="7">
        <v>100</v>
      </c>
      <c r="E547" s="7">
        <v>1</v>
      </c>
      <c r="F547" s="7">
        <v>10</v>
      </c>
      <c r="G547" s="7">
        <v>1.9501999999999999</v>
      </c>
      <c r="H547" s="7">
        <v>0</v>
      </c>
      <c r="I547" s="7">
        <f t="shared" si="523"/>
        <v>1.9101629838583301</v>
      </c>
      <c r="J547" s="334"/>
      <c r="K547" s="334"/>
    </row>
    <row r="548" spans="1:11" ht="27.95" customHeight="1">
      <c r="B548" s="334" t="s">
        <v>1836</v>
      </c>
      <c r="C548" s="7">
        <v>10.113099999999999</v>
      </c>
      <c r="D548" s="7">
        <v>100</v>
      </c>
      <c r="E548" s="7">
        <v>1</v>
      </c>
      <c r="F548" s="7">
        <v>10</v>
      </c>
      <c r="G548" s="7">
        <v>2.7067000000000001</v>
      </c>
      <c r="H548" s="7">
        <v>0</v>
      </c>
      <c r="I548" s="7">
        <f t="shared" si="523"/>
        <v>2.6764295814339798</v>
      </c>
      <c r="J548" s="334">
        <f t="shared" ref="J548" si="536">(I548+I549)/2</f>
        <v>2.7209626277842802</v>
      </c>
      <c r="K548" s="334">
        <f t="shared" ref="K548" si="537">(I548-I549)/J548*100</f>
        <v>-3.2733302468445999</v>
      </c>
    </row>
    <row r="549" spans="1:11" ht="27.95" customHeight="1">
      <c r="B549" s="334"/>
      <c r="C549" s="7">
        <v>10.136699999999999</v>
      </c>
      <c r="D549" s="7">
        <v>100</v>
      </c>
      <c r="E549" s="7">
        <v>1</v>
      </c>
      <c r="F549" s="7">
        <v>10</v>
      </c>
      <c r="G549" s="7">
        <v>2.8033000000000001</v>
      </c>
      <c r="H549" s="7">
        <v>0</v>
      </c>
      <c r="I549" s="7">
        <f t="shared" si="523"/>
        <v>2.7654956741345802</v>
      </c>
      <c r="J549" s="334"/>
      <c r="K549" s="334"/>
    </row>
    <row r="550" spans="1:11" ht="27.95" customHeight="1">
      <c r="B550" s="334" t="s">
        <v>1837</v>
      </c>
      <c r="C550" s="7">
        <v>10.094900000000001</v>
      </c>
      <c r="D550" s="7">
        <v>100</v>
      </c>
      <c r="E550" s="7">
        <v>1</v>
      </c>
      <c r="F550" s="7">
        <v>1</v>
      </c>
      <c r="G550" s="7">
        <v>8.0905000000000005</v>
      </c>
      <c r="H550" s="7">
        <f>6.9885/10</f>
        <v>0.69884999999999997</v>
      </c>
      <c r="I550" s="7">
        <f t="shared" si="523"/>
        <v>73.221626762028393</v>
      </c>
      <c r="J550" s="334">
        <f t="shared" ref="J550" si="538">(I550+I551)/2</f>
        <v>73.268251458831003</v>
      </c>
      <c r="K550" s="334">
        <f t="shared" ref="K550" si="539">(I550-I551)/J550*100</f>
        <v>-0.12727121467829999</v>
      </c>
    </row>
    <row r="551" spans="1:11" ht="27.95" customHeight="1">
      <c r="B551" s="334"/>
      <c r="C551" s="7">
        <v>10.1135</v>
      </c>
      <c r="D551" s="7">
        <v>100</v>
      </c>
      <c r="E551" s="7">
        <v>1</v>
      </c>
      <c r="F551" s="7">
        <v>1</v>
      </c>
      <c r="G551" s="7">
        <v>8.1163000000000007</v>
      </c>
      <c r="H551" s="7">
        <v>0.7016</v>
      </c>
      <c r="I551" s="7">
        <f t="shared" si="523"/>
        <v>73.314876155633598</v>
      </c>
      <c r="J551" s="334"/>
      <c r="K551" s="334"/>
    </row>
    <row r="552" spans="1:11" ht="27.95" customHeight="1">
      <c r="B552" s="334" t="s">
        <v>1838</v>
      </c>
      <c r="C552" s="7">
        <v>10.0943</v>
      </c>
      <c r="D552" s="7">
        <v>100</v>
      </c>
      <c r="E552" s="7">
        <v>1</v>
      </c>
      <c r="F552" s="7">
        <v>1</v>
      </c>
      <c r="G552" s="7">
        <v>8.9286999999999992</v>
      </c>
      <c r="H552" s="7">
        <v>0.76839999999999997</v>
      </c>
      <c r="I552" s="7">
        <f t="shared" si="523"/>
        <v>80.840672458714295</v>
      </c>
      <c r="J552" s="334">
        <f t="shared" ref="J552" si="540">(I552+I553)/2</f>
        <v>80.902794540010802</v>
      </c>
      <c r="K552" s="334">
        <f t="shared" ref="K552" si="541">(I552-I553)/J552*100</f>
        <v>-0.15357215198735299</v>
      </c>
    </row>
    <row r="553" spans="1:11" ht="27.95" customHeight="1">
      <c r="B553" s="334"/>
      <c r="C553" s="7">
        <v>10.1045</v>
      </c>
      <c r="D553" s="7">
        <v>100</v>
      </c>
      <c r="E553" s="7">
        <v>1</v>
      </c>
      <c r="F553" s="7">
        <v>1</v>
      </c>
      <c r="G553" s="7">
        <v>8.9499999999999993</v>
      </c>
      <c r="H553" s="7">
        <v>0.76890000000000003</v>
      </c>
      <c r="I553" s="7">
        <f t="shared" si="523"/>
        <v>80.964916621307296</v>
      </c>
      <c r="J553" s="334"/>
      <c r="K553" s="334"/>
    </row>
    <row r="554" spans="1:11" ht="27.95" customHeight="1">
      <c r="B554" s="334" t="s">
        <v>1839</v>
      </c>
      <c r="C554" s="7">
        <v>10.2209</v>
      </c>
      <c r="D554" s="7">
        <v>100</v>
      </c>
      <c r="E554" s="7">
        <v>1</v>
      </c>
      <c r="F554" s="7">
        <v>1</v>
      </c>
      <c r="G554" s="7">
        <v>7.7196999999999996</v>
      </c>
      <c r="H554" s="7">
        <v>14.371499999999999</v>
      </c>
      <c r="I554" s="7">
        <f t="shared" si="523"/>
        <v>-65.0803745267051</v>
      </c>
      <c r="J554" s="334">
        <f t="shared" ref="J554" si="542">(I554+I555)/2</f>
        <v>-65.040700344477997</v>
      </c>
      <c r="K554" s="334">
        <f t="shared" ref="K554" si="543">(I554-I555)/J554*100</f>
        <v>0.12199801667870799</v>
      </c>
    </row>
    <row r="555" spans="1:11" ht="27.95" customHeight="1">
      <c r="B555" s="334"/>
      <c r="C555" s="7">
        <v>10.2323</v>
      </c>
      <c r="D555" s="7">
        <v>100</v>
      </c>
      <c r="E555" s="7">
        <v>1</v>
      </c>
      <c r="F555" s="7">
        <v>1</v>
      </c>
      <c r="G555" s="7">
        <v>7.694</v>
      </c>
      <c r="H555" s="7">
        <v>14.3451</v>
      </c>
      <c r="I555" s="7">
        <f t="shared" si="523"/>
        <v>-65.001026162250895</v>
      </c>
      <c r="J555" s="334"/>
      <c r="K555" s="334"/>
    </row>
    <row r="556" spans="1:11" ht="27.95" customHeight="1">
      <c r="B556" s="334" t="s">
        <v>1840</v>
      </c>
      <c r="C556" s="7">
        <v>10.1823</v>
      </c>
      <c r="D556" s="7">
        <v>100</v>
      </c>
      <c r="E556" s="7">
        <v>1</v>
      </c>
      <c r="F556" s="7">
        <v>10</v>
      </c>
      <c r="G556" s="7">
        <v>4.1131000000000002</v>
      </c>
      <c r="H556" s="7">
        <v>9.6388999999999996</v>
      </c>
      <c r="I556" s="7">
        <f t="shared" si="523"/>
        <v>-5.4268681928444504</v>
      </c>
      <c r="J556" s="334">
        <f t="shared" ref="J556" si="544">(I556+I557)/2</f>
        <v>-5.4599164222544596</v>
      </c>
      <c r="K556" s="334">
        <f t="shared" ref="K556" si="545">(I556-I557)/J556*100</f>
        <v>-1.2105763844772801</v>
      </c>
    </row>
    <row r="557" spans="1:11" ht="27.95" customHeight="1">
      <c r="B557" s="334"/>
      <c r="C557" s="7">
        <v>10.198499999999999</v>
      </c>
      <c r="D557" s="7">
        <v>100</v>
      </c>
      <c r="E557" s="7">
        <v>1</v>
      </c>
      <c r="F557" s="7">
        <v>10</v>
      </c>
      <c r="G557" s="7">
        <v>4.0522999999999998</v>
      </c>
      <c r="H557" s="7">
        <v>9.6542999999999992</v>
      </c>
      <c r="I557" s="7">
        <f t="shared" si="523"/>
        <v>-5.4929646516644599</v>
      </c>
      <c r="J557" s="334"/>
      <c r="K557" s="334"/>
    </row>
    <row r="558" spans="1:11" ht="27.95" customHeight="1">
      <c r="A558" s="7">
        <v>6.3</v>
      </c>
      <c r="B558" s="334" t="s">
        <v>1837</v>
      </c>
      <c r="C558" s="7">
        <v>10.080399999999999</v>
      </c>
      <c r="D558" s="7">
        <v>100</v>
      </c>
      <c r="E558" s="7">
        <v>1</v>
      </c>
      <c r="F558" s="7">
        <v>10</v>
      </c>
      <c r="G558" s="7">
        <v>66.830600000000004</v>
      </c>
      <c r="H558" s="7">
        <v>10.063700000000001</v>
      </c>
      <c r="I558" s="7">
        <f t="shared" si="523"/>
        <v>56.314134359747598</v>
      </c>
      <c r="J558" s="334">
        <f t="shared" ref="J558" si="546">(I558+I559)/2</f>
        <v>56.256382248366997</v>
      </c>
      <c r="K558" s="334">
        <f t="shared" ref="K558" si="547">(I558-I559)/J558*100</f>
        <v>0.20531754468560401</v>
      </c>
    </row>
    <row r="559" spans="1:11" ht="27.95" customHeight="1">
      <c r="B559" s="334"/>
      <c r="C559" s="7">
        <v>10.103199999999999</v>
      </c>
      <c r="D559" s="7">
        <v>100</v>
      </c>
      <c r="E559" s="7">
        <v>1</v>
      </c>
      <c r="F559" s="7">
        <v>10</v>
      </c>
      <c r="G559" s="7">
        <v>66.8536</v>
      </c>
      <c r="H559" s="7">
        <v>10.074999999999999</v>
      </c>
      <c r="I559" s="7">
        <f t="shared" si="523"/>
        <v>56.198630136986303</v>
      </c>
      <c r="J559" s="334"/>
      <c r="K559" s="334"/>
    </row>
    <row r="560" spans="1:11" ht="27.95" customHeight="1">
      <c r="B560" s="334" t="s">
        <v>1838</v>
      </c>
      <c r="C560" s="7">
        <v>10.0176</v>
      </c>
      <c r="D560" s="7">
        <v>100</v>
      </c>
      <c r="E560" s="7">
        <v>1</v>
      </c>
      <c r="F560" s="7">
        <v>10</v>
      </c>
      <c r="G560" s="7">
        <v>59.4833</v>
      </c>
      <c r="H560" s="7">
        <v>7.8735999999999997</v>
      </c>
      <c r="I560" s="7">
        <f t="shared" si="523"/>
        <v>51.519026513336499</v>
      </c>
      <c r="J560" s="334">
        <f t="shared" ref="J560" si="548">(I560+I561)/2</f>
        <v>51.481787022368302</v>
      </c>
      <c r="K560" s="334">
        <f t="shared" ref="K560" si="549">(I560-I561)/J560*100</f>
        <v>0.144670545146657</v>
      </c>
    </row>
    <row r="561" spans="1:11" ht="27.95" customHeight="1">
      <c r="B561" s="334"/>
      <c r="C561" s="7">
        <v>10.023899999999999</v>
      </c>
      <c r="D561" s="7">
        <v>100</v>
      </c>
      <c r="E561" s="7">
        <v>1</v>
      </c>
      <c r="F561" s="7">
        <v>10</v>
      </c>
      <c r="G561" s="7">
        <v>59.495199999999997</v>
      </c>
      <c r="H561" s="7">
        <v>7.9276999999999997</v>
      </c>
      <c r="I561" s="7">
        <f t="shared" si="523"/>
        <v>51.444547531399998</v>
      </c>
      <c r="J561" s="334"/>
      <c r="K561" s="334"/>
    </row>
    <row r="562" spans="1:11" ht="27.95" customHeight="1">
      <c r="A562" s="7">
        <v>6.5</v>
      </c>
      <c r="B562" s="334" t="s">
        <v>1837</v>
      </c>
      <c r="C562" s="7">
        <v>10.202500000000001</v>
      </c>
      <c r="D562" s="7">
        <v>100</v>
      </c>
      <c r="E562" s="7">
        <v>1</v>
      </c>
      <c r="F562" s="7">
        <v>10</v>
      </c>
      <c r="G562" s="7">
        <v>67.950900000000004</v>
      </c>
      <c r="H562" s="7">
        <v>18.752199999999998</v>
      </c>
      <c r="I562" s="7">
        <f t="shared" si="523"/>
        <v>48.222200441068402</v>
      </c>
      <c r="J562" s="334">
        <f t="shared" ref="J562" si="550">(I562+I563)/2</f>
        <v>48.221238627146398</v>
      </c>
      <c r="K562" s="334">
        <f t="shared" ref="K562" si="551">(I562-I563)/J562*100</f>
        <v>3.9891713667378698E-3</v>
      </c>
    </row>
    <row r="563" spans="1:11" ht="27.95" customHeight="1">
      <c r="B563" s="334"/>
      <c r="C563" s="7">
        <v>10.2235</v>
      </c>
      <c r="D563" s="7">
        <v>100</v>
      </c>
      <c r="E563" s="7">
        <v>1</v>
      </c>
      <c r="F563" s="7">
        <v>10</v>
      </c>
      <c r="G563" s="7">
        <v>68.015799999999999</v>
      </c>
      <c r="H563" s="7">
        <v>18.7178</v>
      </c>
      <c r="I563" s="7">
        <f t="shared" si="523"/>
        <v>48.220276813224402</v>
      </c>
      <c r="J563" s="334"/>
      <c r="K563" s="334"/>
    </row>
    <row r="564" spans="1:11" ht="27.95" customHeight="1">
      <c r="B564" s="334" t="s">
        <v>1838</v>
      </c>
      <c r="C564" s="7">
        <v>10.1401</v>
      </c>
      <c r="D564" s="7">
        <v>100</v>
      </c>
      <c r="E564" s="7">
        <v>1</v>
      </c>
      <c r="F564" s="7">
        <v>10</v>
      </c>
      <c r="G564" s="7">
        <v>35.295699999999997</v>
      </c>
      <c r="H564" s="7">
        <v>13.9841</v>
      </c>
      <c r="I564" s="7">
        <f t="shared" si="523"/>
        <v>21.017149732251202</v>
      </c>
      <c r="J564" s="334">
        <f t="shared" ref="J564" si="552">(I564+I565)/2</f>
        <v>21.012356180132201</v>
      </c>
      <c r="K564" s="334">
        <f t="shared" ref="K564" si="553">(I564-I565)/J564*100</f>
        <v>4.5626031444612698E-2</v>
      </c>
    </row>
    <row r="565" spans="1:11" ht="27.95" customHeight="1">
      <c r="B565" s="334"/>
      <c r="C565" s="7">
        <v>10.155200000000001</v>
      </c>
      <c r="D565" s="7">
        <v>100</v>
      </c>
      <c r="E565" s="7">
        <v>1</v>
      </c>
      <c r="F565" s="7">
        <v>10</v>
      </c>
      <c r="G565" s="7">
        <v>35.3123</v>
      </c>
      <c r="H565" s="7">
        <v>13.9787</v>
      </c>
      <c r="I565" s="7">
        <f t="shared" si="523"/>
        <v>21.007562628013201</v>
      </c>
      <c r="J565" s="334"/>
      <c r="K565" s="334"/>
    </row>
    <row r="566" spans="1:11" ht="27.95" customHeight="1">
      <c r="A566" s="7">
        <v>6.9</v>
      </c>
      <c r="B566" s="334" t="s">
        <v>1841</v>
      </c>
      <c r="C566" s="7">
        <v>10.3909</v>
      </c>
      <c r="D566" s="7">
        <v>100</v>
      </c>
      <c r="E566" s="7">
        <v>1</v>
      </c>
      <c r="F566" s="7">
        <v>10</v>
      </c>
      <c r="G566" s="7">
        <v>37.101799999999997</v>
      </c>
      <c r="H566" s="7">
        <v>0.29330000000000001</v>
      </c>
      <c r="I566" s="7">
        <f t="shared" si="523"/>
        <v>35.423784272777098</v>
      </c>
      <c r="J566" s="334">
        <f t="shared" ref="J566" si="554">(I566+I567)/2</f>
        <v>35.343220702874497</v>
      </c>
      <c r="K566" s="334">
        <f t="shared" ref="K566" si="555">(I566-I567)/J566*100</f>
        <v>0.45589263400658703</v>
      </c>
    </row>
    <row r="567" spans="1:11" ht="27.95" customHeight="1">
      <c r="B567" s="334"/>
      <c r="C567" s="7">
        <v>10.405200000000001</v>
      </c>
      <c r="D567" s="7">
        <v>100</v>
      </c>
      <c r="E567" s="7">
        <v>1</v>
      </c>
      <c r="F567" s="7">
        <v>10</v>
      </c>
      <c r="G567" s="7">
        <v>36.983400000000003</v>
      </c>
      <c r="H567" s="7">
        <v>0.29189999999999999</v>
      </c>
      <c r="I567" s="7">
        <f t="shared" si="523"/>
        <v>35.262657132972002</v>
      </c>
      <c r="J567" s="334"/>
      <c r="K567" s="334"/>
    </row>
    <row r="568" spans="1:11" ht="27.95" customHeight="1">
      <c r="B568" s="334" t="s">
        <v>1842</v>
      </c>
      <c r="C568" s="7">
        <v>10.020300000000001</v>
      </c>
      <c r="D568" s="7">
        <v>100</v>
      </c>
      <c r="E568" s="7">
        <v>1</v>
      </c>
      <c r="F568" s="7">
        <v>10</v>
      </c>
      <c r="G568" s="7">
        <v>0.19850000000000001</v>
      </c>
      <c r="H568" s="7">
        <v>0</v>
      </c>
      <c r="I568" s="7">
        <f t="shared" si="523"/>
        <v>0.198097861341477</v>
      </c>
      <c r="J568" s="334" t="s">
        <v>510</v>
      </c>
      <c r="K568" s="334" t="s">
        <v>511</v>
      </c>
    </row>
    <row r="569" spans="1:11" ht="27.95" customHeight="1">
      <c r="B569" s="334"/>
      <c r="C569" s="7">
        <v>10.0319</v>
      </c>
      <c r="D569" s="7">
        <v>100</v>
      </c>
      <c r="E569" s="7">
        <v>1</v>
      </c>
      <c r="F569" s="7">
        <v>10</v>
      </c>
      <c r="G569" s="7">
        <v>0.1052</v>
      </c>
      <c r="H569" s="7">
        <v>0</v>
      </c>
      <c r="I569" s="7">
        <f t="shared" si="523"/>
        <v>0.104865479121602</v>
      </c>
      <c r="J569" s="334"/>
      <c r="K569" s="334"/>
    </row>
    <row r="570" spans="1:11" ht="27.95" customHeight="1">
      <c r="A570" s="7">
        <v>6.23</v>
      </c>
      <c r="B570" s="334" t="s">
        <v>1843</v>
      </c>
      <c r="C570" s="7">
        <v>10.4687</v>
      </c>
      <c r="D570" s="7">
        <v>100</v>
      </c>
      <c r="E570" s="7">
        <v>1</v>
      </c>
      <c r="F570" s="7">
        <v>10</v>
      </c>
      <c r="G570" s="7">
        <v>70.1614</v>
      </c>
      <c r="H570" s="7">
        <v>69.697299999999998</v>
      </c>
      <c r="I570" s="7">
        <f t="shared" si="523"/>
        <v>0.443321520341592</v>
      </c>
      <c r="J570" s="334">
        <f t="shared" ref="J570" si="556">(I570+I571)/2</f>
        <v>0.40029572222013499</v>
      </c>
      <c r="K570" s="334">
        <f t="shared" ref="K570" si="557">(I570-I571)/J570*100</f>
        <v>21.4970062047257</v>
      </c>
    </row>
    <row r="571" spans="1:11" ht="27.95" customHeight="1">
      <c r="B571" s="334"/>
      <c r="C571" s="7">
        <v>10.118399999999999</v>
      </c>
      <c r="D571" s="7">
        <v>100</v>
      </c>
      <c r="E571" s="7">
        <v>1</v>
      </c>
      <c r="F571" s="7">
        <v>10</v>
      </c>
      <c r="G571" s="7">
        <v>70.1173</v>
      </c>
      <c r="H571" s="7">
        <v>69.755799999999994</v>
      </c>
      <c r="I571" s="7">
        <f t="shared" si="523"/>
        <v>0.35726992409867803</v>
      </c>
      <c r="J571" s="334"/>
      <c r="K571" s="334"/>
    </row>
    <row r="572" spans="1:11" ht="27.95" customHeight="1">
      <c r="A572" s="7">
        <v>6.25</v>
      </c>
      <c r="B572" s="334" t="s">
        <v>1844</v>
      </c>
      <c r="C572" s="7">
        <v>1.0031000000000001</v>
      </c>
      <c r="D572" s="7">
        <v>100</v>
      </c>
      <c r="E572" s="7">
        <v>1</v>
      </c>
      <c r="F572" s="7">
        <v>0.05</v>
      </c>
      <c r="G572" s="7">
        <v>150.67660000000001</v>
      </c>
      <c r="H572" s="7">
        <v>3.2648000000000001</v>
      </c>
      <c r="I572" s="7">
        <f t="shared" si="523"/>
        <v>293912.47133884998</v>
      </c>
      <c r="J572" s="334">
        <v>293000</v>
      </c>
      <c r="K572" s="334">
        <f t="shared" ref="K572" si="558">(I572-I573)/J572*100</f>
        <v>0.41801530577199902</v>
      </c>
    </row>
    <row r="573" spans="1:11" ht="27.95" customHeight="1">
      <c r="B573" s="334"/>
      <c r="C573" s="7">
        <v>1.0054000000000001</v>
      </c>
      <c r="D573" s="7">
        <v>100</v>
      </c>
      <c r="E573" s="7">
        <v>1</v>
      </c>
      <c r="F573" s="7">
        <v>0.05</v>
      </c>
      <c r="G573" s="7">
        <v>150.61089999999999</v>
      </c>
      <c r="H573" s="7">
        <v>3.4767999999999999</v>
      </c>
      <c r="I573" s="7">
        <f t="shared" si="523"/>
        <v>292687.68649293802</v>
      </c>
      <c r="J573" s="334"/>
      <c r="K573" s="334"/>
    </row>
    <row r="574" spans="1:11" ht="27.95" customHeight="1">
      <c r="B574" s="334" t="s">
        <v>1845</v>
      </c>
      <c r="C574" s="7">
        <v>1.2053</v>
      </c>
      <c r="D574" s="7">
        <v>100</v>
      </c>
      <c r="E574" s="7">
        <v>1</v>
      </c>
      <c r="F574" s="7">
        <v>0.05</v>
      </c>
      <c r="G574" s="7">
        <v>116.6887</v>
      </c>
      <c r="H574" s="7">
        <v>0</v>
      </c>
      <c r="I574" s="7">
        <f t="shared" si="523"/>
        <v>193625.985231892</v>
      </c>
      <c r="J574" s="334">
        <f t="shared" ref="J574" si="559">(I574+I575)/2</f>
        <v>193332.00402279</v>
      </c>
      <c r="K574" s="334">
        <f t="shared" ref="K574" si="560">(I574-I575)/J574*100</f>
        <v>0.304120583229815</v>
      </c>
    </row>
    <row r="575" spans="1:11" ht="27.95" customHeight="1">
      <c r="B575" s="334"/>
      <c r="C575" s="7">
        <v>1.2098</v>
      </c>
      <c r="D575" s="7">
        <v>100</v>
      </c>
      <c r="E575" s="7">
        <v>1</v>
      </c>
      <c r="F575" s="7">
        <v>0.05</v>
      </c>
      <c r="G575" s="7">
        <v>116.7687</v>
      </c>
      <c r="H575" s="7">
        <v>0</v>
      </c>
      <c r="I575" s="7">
        <f t="shared" si="523"/>
        <v>193038.022813688</v>
      </c>
      <c r="J575" s="334"/>
      <c r="K575" s="334"/>
    </row>
    <row r="576" spans="1:11" ht="27.95" customHeight="1">
      <c r="B576" s="334" t="s">
        <v>1846</v>
      </c>
      <c r="C576" s="7">
        <v>1.0196000000000001</v>
      </c>
      <c r="D576" s="7">
        <v>100</v>
      </c>
      <c r="E576" s="7">
        <v>1</v>
      </c>
      <c r="F576" s="7">
        <v>0.05</v>
      </c>
      <c r="G576" s="7">
        <v>89.806700000000006</v>
      </c>
      <c r="H576" s="7">
        <v>1.9173</v>
      </c>
      <c r="I576" s="7">
        <f t="shared" si="523"/>
        <v>172399.76461357399</v>
      </c>
      <c r="J576" s="334">
        <f t="shared" ref="J576" si="561">(I576+I577)/2</f>
        <v>172299.44220898801</v>
      </c>
      <c r="K576" s="334">
        <f t="shared" ref="K576" si="562">(I576-I577)/J576*100</f>
        <v>0.11645122386967099</v>
      </c>
    </row>
    <row r="577" spans="1:11" ht="27.95" customHeight="1">
      <c r="B577" s="334"/>
      <c r="C577" s="7">
        <v>1.0225</v>
      </c>
      <c r="D577" s="7">
        <v>100</v>
      </c>
      <c r="E577" s="7">
        <v>1</v>
      </c>
      <c r="F577" s="7">
        <v>0.05</v>
      </c>
      <c r="G577" s="7">
        <v>89.861599999999996</v>
      </c>
      <c r="H577" s="7">
        <v>1.8248</v>
      </c>
      <c r="I577" s="7">
        <f t="shared" si="523"/>
        <v>172199.11980440101</v>
      </c>
      <c r="J577" s="334"/>
      <c r="K577" s="334"/>
    </row>
    <row r="578" spans="1:11" ht="27.95" customHeight="1">
      <c r="A578" s="7">
        <v>8.8000000000000007</v>
      </c>
      <c r="B578" s="334" t="s">
        <v>1847</v>
      </c>
      <c r="C578" s="7">
        <v>10.399800000000001</v>
      </c>
      <c r="D578" s="7">
        <v>100</v>
      </c>
      <c r="E578" s="7">
        <v>1</v>
      </c>
      <c r="F578" s="7">
        <v>10</v>
      </c>
      <c r="G578" s="7">
        <v>1.0204</v>
      </c>
      <c r="H578" s="7">
        <v>0</v>
      </c>
      <c r="I578" s="7">
        <f t="shared" si="523"/>
        <v>0.98117271485990099</v>
      </c>
      <c r="J578" s="334">
        <f t="shared" ref="J578" si="563">(I578+I579)/2</f>
        <v>1.1293432529458201</v>
      </c>
      <c r="K578" s="334">
        <f t="shared" ref="K578" si="564">(I578-I579)/J578*100</f>
        <v>-26.2401245501615</v>
      </c>
    </row>
    <row r="579" spans="1:11" ht="27.95" customHeight="1">
      <c r="B579" s="334"/>
      <c r="C579" s="7">
        <v>10.9854</v>
      </c>
      <c r="D579" s="7">
        <v>100</v>
      </c>
      <c r="E579" s="7">
        <v>1</v>
      </c>
      <c r="F579" s="7">
        <v>10</v>
      </c>
      <c r="G579" s="7">
        <v>1.4034</v>
      </c>
      <c r="H579" s="7">
        <v>0</v>
      </c>
      <c r="I579" s="7">
        <f t="shared" si="523"/>
        <v>1.27751379103173</v>
      </c>
      <c r="J579" s="334"/>
      <c r="K579" s="334"/>
    </row>
    <row r="580" spans="1:11" ht="27.95" customHeight="1">
      <c r="B580" s="334" t="s">
        <v>1848</v>
      </c>
      <c r="C580" s="7">
        <v>10.060700000000001</v>
      </c>
      <c r="D580" s="7">
        <v>100</v>
      </c>
      <c r="E580" s="7">
        <v>1</v>
      </c>
      <c r="F580" s="7">
        <v>10</v>
      </c>
      <c r="G580" s="7">
        <v>9.2700000000000005E-2</v>
      </c>
      <c r="H580" s="7">
        <v>0</v>
      </c>
      <c r="I580" s="7">
        <f t="shared" si="523"/>
        <v>9.2140705915095406E-2</v>
      </c>
      <c r="J580" s="334">
        <f t="shared" ref="J580" si="565">(I580+I581)/2</f>
        <v>4.6070352957547703E-2</v>
      </c>
      <c r="K580" s="334">
        <f t="shared" ref="K580" si="566">(I580-I581)/J580*100</f>
        <v>200</v>
      </c>
    </row>
    <row r="581" spans="1:11" ht="27.95" customHeight="1">
      <c r="B581" s="334"/>
      <c r="C581" s="7">
        <v>10.4389</v>
      </c>
      <c r="D581" s="7">
        <v>100</v>
      </c>
      <c r="E581" s="7">
        <v>1</v>
      </c>
      <c r="F581" s="7">
        <v>10</v>
      </c>
      <c r="G581" s="7">
        <v>0</v>
      </c>
      <c r="H581" s="7">
        <v>0</v>
      </c>
      <c r="I581" s="7">
        <f t="shared" si="523"/>
        <v>0</v>
      </c>
      <c r="J581" s="334"/>
      <c r="K581" s="334"/>
    </row>
    <row r="582" spans="1:11" ht="27.95" customHeight="1">
      <c r="B582" s="334" t="s">
        <v>1849</v>
      </c>
      <c r="C582" s="7">
        <v>10.872</v>
      </c>
      <c r="D582" s="7">
        <v>100</v>
      </c>
      <c r="E582" s="7">
        <v>1</v>
      </c>
      <c r="F582" s="7">
        <v>10</v>
      </c>
      <c r="G582" s="7">
        <v>0.2555</v>
      </c>
      <c r="H582" s="7">
        <v>0</v>
      </c>
      <c r="I582" s="7">
        <f t="shared" si="523"/>
        <v>0.23500735835172901</v>
      </c>
      <c r="J582" s="334">
        <f t="shared" ref="J582" si="567">(I582+I583)/2</f>
        <v>0.27401167768446699</v>
      </c>
      <c r="K582" s="334">
        <f t="shared" ref="K582" si="568">(I582-I583)/J582*100</f>
        <v>-28.469092749873401</v>
      </c>
    </row>
    <row r="583" spans="1:11" ht="27.95" customHeight="1">
      <c r="B583" s="334"/>
      <c r="C583" s="7">
        <v>11.2646</v>
      </c>
      <c r="D583" s="7">
        <v>100</v>
      </c>
      <c r="E583" s="7">
        <v>1</v>
      </c>
      <c r="F583" s="7">
        <v>10</v>
      </c>
      <c r="G583" s="7">
        <v>0.35260000000000002</v>
      </c>
      <c r="H583" s="7">
        <v>0</v>
      </c>
      <c r="I583" s="7">
        <f t="shared" si="523"/>
        <v>0.31301599701720401</v>
      </c>
      <c r="J583" s="334"/>
      <c r="K583" s="334"/>
    </row>
    <row r="584" spans="1:11" ht="27.95" customHeight="1">
      <c r="B584" s="334" t="s">
        <v>1850</v>
      </c>
      <c r="C584" s="7">
        <v>10.756</v>
      </c>
      <c r="D584" s="7">
        <v>100</v>
      </c>
      <c r="E584" s="7">
        <v>1</v>
      </c>
      <c r="F584" s="7">
        <v>10</v>
      </c>
      <c r="G584" s="7">
        <v>0.2286</v>
      </c>
      <c r="H584" s="7">
        <v>0</v>
      </c>
      <c r="I584" s="7">
        <f t="shared" si="523"/>
        <v>0.21253253997768701</v>
      </c>
      <c r="J584" s="334">
        <f t="shared" ref="J584" si="569">(I584+I585)/2</f>
        <v>0.25317623887959001</v>
      </c>
      <c r="K584" s="334">
        <f t="shared" ref="K584" si="570">(I584-I585)/J584*100</f>
        <v>-32.107040598886996</v>
      </c>
    </row>
    <row r="585" spans="1:11" ht="27.95" customHeight="1">
      <c r="B585" s="334"/>
      <c r="C585" s="7">
        <v>10.7685</v>
      </c>
      <c r="D585" s="7">
        <v>100</v>
      </c>
      <c r="E585" s="7">
        <v>1</v>
      </c>
      <c r="F585" s="7">
        <v>10</v>
      </c>
      <c r="G585" s="7">
        <v>0.31640000000000001</v>
      </c>
      <c r="H585" s="7">
        <v>0</v>
      </c>
      <c r="I585" s="7">
        <f t="shared" si="523"/>
        <v>0.29381993778149201</v>
      </c>
      <c r="J585" s="334"/>
      <c r="K585" s="334"/>
    </row>
    <row r="586" spans="1:11" ht="27.95" customHeight="1">
      <c r="A586" s="7">
        <v>8.9</v>
      </c>
      <c r="B586" s="334" t="s">
        <v>1851</v>
      </c>
      <c r="C586" s="7">
        <v>10.387499999999999</v>
      </c>
      <c r="D586" s="7">
        <v>100</v>
      </c>
      <c r="E586" s="7">
        <v>1</v>
      </c>
      <c r="F586" s="7">
        <v>10</v>
      </c>
      <c r="G586" s="7">
        <v>14.988</v>
      </c>
      <c r="H586" s="7">
        <v>13.514699999999999</v>
      </c>
      <c r="I586" s="7">
        <f t="shared" si="523"/>
        <v>1.4183393501805099</v>
      </c>
      <c r="J586" s="334">
        <f t="shared" ref="J586" si="571">(I586+I587)/2</f>
        <v>1.55652423577975</v>
      </c>
      <c r="K586" s="334">
        <f t="shared" ref="K586" si="572">(I586-I587)/J586*100</f>
        <v>-17.755571345795399</v>
      </c>
    </row>
    <row r="587" spans="1:11" ht="27.95" customHeight="1">
      <c r="B587" s="334"/>
      <c r="C587" s="7">
        <v>10.442500000000001</v>
      </c>
      <c r="D587" s="7">
        <v>100</v>
      </c>
      <c r="E587" s="7">
        <v>1</v>
      </c>
      <c r="F587" s="7">
        <v>10</v>
      </c>
      <c r="G587" s="7">
        <v>15.0222</v>
      </c>
      <c r="H587" s="7">
        <v>13.2525</v>
      </c>
      <c r="I587" s="7">
        <f t="shared" si="523"/>
        <v>1.69470912137898</v>
      </c>
      <c r="J587" s="334"/>
      <c r="K587" s="334"/>
    </row>
    <row r="588" spans="1:11" ht="27.95" customHeight="1">
      <c r="B588" s="334" t="s">
        <v>1852</v>
      </c>
      <c r="C588" s="7">
        <v>10.113099999999999</v>
      </c>
      <c r="D588" s="7">
        <v>100</v>
      </c>
      <c r="E588" s="7">
        <v>1</v>
      </c>
      <c r="F588" s="7">
        <v>10</v>
      </c>
      <c r="G588" s="7">
        <v>17.549299999999999</v>
      </c>
      <c r="H588" s="7">
        <v>17.042300000000001</v>
      </c>
      <c r="I588" s="7">
        <f t="shared" si="523"/>
        <v>0.50132995817306103</v>
      </c>
      <c r="J588" s="334">
        <f t="shared" ref="J588" si="573">(I588+I589)/2</f>
        <v>0.50171637403588698</v>
      </c>
      <c r="K588" s="334">
        <f t="shared" ref="K588" si="574">(I588-I589)/J588*100</f>
        <v>-0.15403757294868201</v>
      </c>
    </row>
    <row r="589" spans="1:11" ht="27.95" customHeight="1">
      <c r="B589" s="334"/>
      <c r="C589" s="7">
        <v>10.1294</v>
      </c>
      <c r="D589" s="7">
        <v>100</v>
      </c>
      <c r="E589" s="7">
        <v>1</v>
      </c>
      <c r="F589" s="7">
        <v>10</v>
      </c>
      <c r="G589" s="7">
        <v>17.5029</v>
      </c>
      <c r="H589" s="7">
        <v>16.994299999999999</v>
      </c>
      <c r="I589" s="7">
        <f t="shared" si="523"/>
        <v>0.50210278989871204</v>
      </c>
      <c r="J589" s="334"/>
      <c r="K589" s="334"/>
    </row>
    <row r="590" spans="1:11" ht="27.95" customHeight="1">
      <c r="A590" s="7">
        <v>8.23</v>
      </c>
      <c r="B590" s="334" t="s">
        <v>1853</v>
      </c>
      <c r="C590" s="7">
        <v>10.6191</v>
      </c>
      <c r="D590" s="7">
        <v>100</v>
      </c>
      <c r="E590" s="7">
        <v>1</v>
      </c>
      <c r="F590" s="7">
        <v>10</v>
      </c>
      <c r="G590" s="7">
        <v>19.073699999999999</v>
      </c>
      <c r="H590" s="7">
        <v>16.184699999999999</v>
      </c>
      <c r="I590" s="7">
        <f t="shared" si="523"/>
        <v>2.7205695397915099</v>
      </c>
      <c r="J590" s="334">
        <f t="shared" ref="J590" si="575">(I590+I591)/2</f>
        <v>2.73863667960988</v>
      </c>
      <c r="K590" s="334">
        <f t="shared" ref="K590" si="576">(I590-I591)/J590*100</f>
        <v>-1.3194258262066201</v>
      </c>
    </row>
    <row r="591" spans="1:11" ht="27.95" customHeight="1">
      <c r="B591" s="334"/>
      <c r="C591" s="7">
        <v>10.721500000000001</v>
      </c>
      <c r="D591" s="7">
        <v>100</v>
      </c>
      <c r="E591" s="7">
        <v>1</v>
      </c>
      <c r="F591" s="7">
        <v>10</v>
      </c>
      <c r="G591" s="7">
        <v>19.0778</v>
      </c>
      <c r="H591" s="7">
        <v>16.122199999999999</v>
      </c>
      <c r="I591" s="7">
        <f t="shared" si="523"/>
        <v>2.75670381942825</v>
      </c>
      <c r="J591" s="334"/>
      <c r="K591" s="334"/>
    </row>
    <row r="592" spans="1:11" ht="27.95" customHeight="1">
      <c r="B592" s="334" t="s">
        <v>1854</v>
      </c>
      <c r="C592" s="7">
        <v>10.459199999999999</v>
      </c>
      <c r="D592" s="7">
        <v>100</v>
      </c>
      <c r="E592" s="7">
        <v>1</v>
      </c>
      <c r="F592" s="7">
        <v>10</v>
      </c>
      <c r="G592" s="7">
        <v>0.31119999999999998</v>
      </c>
      <c r="H592" s="7">
        <v>0</v>
      </c>
      <c r="I592" s="7">
        <f t="shared" si="523"/>
        <v>0.29753709652745902</v>
      </c>
      <c r="J592" s="334">
        <f t="shared" ref="J592" si="577">(I592+I593)/2</f>
        <v>0.30714912126817301</v>
      </c>
      <c r="K592" s="334">
        <f t="shared" ref="K592" si="578">(I592-I593)/J592*100</f>
        <v>-6.2588652059474397</v>
      </c>
    </row>
    <row r="593" spans="1:11" ht="27.95" customHeight="1">
      <c r="B593" s="334"/>
      <c r="C593" s="7">
        <v>10.443199999999999</v>
      </c>
      <c r="D593" s="7">
        <v>100</v>
      </c>
      <c r="E593" s="7">
        <v>1</v>
      </c>
      <c r="F593" s="7">
        <v>10</v>
      </c>
      <c r="G593" s="7">
        <v>0.33079999999999998</v>
      </c>
      <c r="H593" s="7">
        <v>0</v>
      </c>
      <c r="I593" s="7">
        <f t="shared" si="523"/>
        <v>0.316761146008886</v>
      </c>
      <c r="J593" s="334"/>
      <c r="K593" s="334"/>
    </row>
    <row r="594" spans="1:11" ht="27.95" customHeight="1">
      <c r="A594" s="7">
        <v>8.26</v>
      </c>
      <c r="B594" s="334" t="s">
        <v>1855</v>
      </c>
      <c r="C594" s="7">
        <v>10.354100000000001</v>
      </c>
      <c r="D594" s="7">
        <v>100</v>
      </c>
      <c r="E594" s="7">
        <v>1</v>
      </c>
      <c r="F594" s="7">
        <v>10</v>
      </c>
      <c r="G594" s="7">
        <v>14.943899999999999</v>
      </c>
      <c r="H594" s="7">
        <v>12.1533</v>
      </c>
      <c r="I594" s="7">
        <f t="shared" si="523"/>
        <v>2.6951642344578501</v>
      </c>
      <c r="J594" s="334">
        <f t="shared" ref="J594" si="579">(I594+I595)/2</f>
        <v>2.8406974765909898</v>
      </c>
      <c r="K594" s="334">
        <f t="shared" ref="K594" si="580">(I594-I595)/J594*100</f>
        <v>-10.246303475285099</v>
      </c>
    </row>
    <row r="595" spans="1:11" ht="27.95" customHeight="1">
      <c r="B595" s="334"/>
      <c r="C595" s="7">
        <v>10.508900000000001</v>
      </c>
      <c r="D595" s="7">
        <v>100</v>
      </c>
      <c r="E595" s="7">
        <v>1</v>
      </c>
      <c r="F595" s="7">
        <v>10</v>
      </c>
      <c r="G595" s="7">
        <v>14.4247</v>
      </c>
      <c r="H595" s="7">
        <v>11.2865</v>
      </c>
      <c r="I595" s="7">
        <f t="shared" si="523"/>
        <v>2.9862307187241299</v>
      </c>
      <c r="J595" s="334"/>
      <c r="K595" s="334"/>
    </row>
    <row r="596" spans="1:11" ht="27.95" customHeight="1">
      <c r="A596" s="7">
        <v>8.2899999999999991</v>
      </c>
      <c r="B596" s="334" t="s">
        <v>1856</v>
      </c>
      <c r="C596" s="7">
        <v>10.589</v>
      </c>
      <c r="D596" s="7">
        <v>100</v>
      </c>
      <c r="E596" s="7">
        <v>1</v>
      </c>
      <c r="F596" s="7">
        <v>10</v>
      </c>
      <c r="G596" s="7">
        <v>0</v>
      </c>
      <c r="H596" s="7">
        <v>0</v>
      </c>
      <c r="I596" s="7">
        <f t="shared" si="523"/>
        <v>0</v>
      </c>
      <c r="J596" s="334">
        <f t="shared" ref="J596" si="581">(I596+I597)/2</f>
        <v>0</v>
      </c>
      <c r="K596" s="334" t="e">
        <f t="shared" ref="K596" si="582">(I596-I597)/J596*100</f>
        <v>#DIV/0!</v>
      </c>
    </row>
    <row r="597" spans="1:11" ht="27.95" customHeight="1">
      <c r="B597" s="334"/>
      <c r="C597" s="7">
        <v>10.448499999999999</v>
      </c>
      <c r="D597" s="7">
        <v>100</v>
      </c>
      <c r="E597" s="7">
        <v>1</v>
      </c>
      <c r="F597" s="7">
        <v>10</v>
      </c>
      <c r="G597" s="7">
        <v>0</v>
      </c>
      <c r="H597" s="7">
        <v>0</v>
      </c>
      <c r="I597" s="7">
        <f t="shared" si="523"/>
        <v>0</v>
      </c>
      <c r="J597" s="334"/>
      <c r="K597" s="334"/>
    </row>
    <row r="598" spans="1:11" ht="27.95" customHeight="1">
      <c r="B598" s="334" t="s">
        <v>1857</v>
      </c>
      <c r="C598" s="7">
        <v>10.1675</v>
      </c>
      <c r="D598" s="7">
        <v>100</v>
      </c>
      <c r="E598" s="7">
        <v>1</v>
      </c>
      <c r="F598" s="7">
        <v>10</v>
      </c>
      <c r="G598" s="7">
        <v>1.2944</v>
      </c>
      <c r="H598" s="7">
        <v>0</v>
      </c>
      <c r="I598" s="7">
        <f t="shared" si="523"/>
        <v>1.2730759773789</v>
      </c>
      <c r="J598" s="334">
        <f t="shared" ref="J598" si="583">(I598+I599)/2</f>
        <v>1.2772909087429301</v>
      </c>
      <c r="K598" s="334">
        <f t="shared" ref="K598" si="584">(I598-I599)/J598*100</f>
        <v>-0.65997985817861304</v>
      </c>
    </row>
    <row r="599" spans="1:11" ht="27.95" customHeight="1">
      <c r="B599" s="334"/>
      <c r="C599" s="7">
        <v>10.248100000000001</v>
      </c>
      <c r="D599" s="7">
        <v>100</v>
      </c>
      <c r="E599" s="7">
        <v>1</v>
      </c>
      <c r="F599" s="7">
        <v>10</v>
      </c>
      <c r="G599" s="7">
        <v>1.3132999999999999</v>
      </c>
      <c r="H599" s="7">
        <v>0</v>
      </c>
      <c r="I599" s="7">
        <f t="shared" si="523"/>
        <v>1.2815058401069499</v>
      </c>
      <c r="J599" s="334"/>
      <c r="K599" s="334"/>
    </row>
    <row r="600" spans="1:11" ht="27.95" customHeight="1">
      <c r="B600" s="334" t="s">
        <v>1858</v>
      </c>
      <c r="C600" s="7">
        <v>10.125999999999999</v>
      </c>
      <c r="D600" s="7">
        <v>100</v>
      </c>
      <c r="E600" s="7">
        <v>1</v>
      </c>
      <c r="F600" s="7">
        <v>10</v>
      </c>
      <c r="G600" s="7">
        <v>19.443300000000001</v>
      </c>
      <c r="H600" s="7">
        <v>18.9986</v>
      </c>
      <c r="I600" s="7">
        <f t="shared" ref="I600:I666" si="585">(G600-H600)*D600/C600/F600</f>
        <v>0.43916650207386998</v>
      </c>
      <c r="J600" s="334">
        <f t="shared" ref="J600" si="586">(I600+I601)/2</f>
        <v>0.46850359652637702</v>
      </c>
      <c r="K600" s="334">
        <f t="shared" ref="K600" si="587">(I600-I601)/J600*100</f>
        <v>-12.5237435400799</v>
      </c>
    </row>
    <row r="601" spans="1:11" ht="27.95" customHeight="1">
      <c r="B601" s="334"/>
      <c r="C601" s="7">
        <v>10.0032</v>
      </c>
      <c r="D601" s="7">
        <v>100</v>
      </c>
      <c r="E601" s="7">
        <v>1</v>
      </c>
      <c r="F601" s="7">
        <v>10</v>
      </c>
      <c r="G601" s="7">
        <v>19.514099999999999</v>
      </c>
      <c r="H601" s="7">
        <v>19.016100000000002</v>
      </c>
      <c r="I601" s="7">
        <f t="shared" si="585"/>
        <v>0.497840690978884</v>
      </c>
      <c r="J601" s="334"/>
      <c r="K601" s="334"/>
    </row>
    <row r="602" spans="1:11" ht="27.95" customHeight="1">
      <c r="B602" s="334" t="s">
        <v>1859</v>
      </c>
      <c r="C602" s="7">
        <v>10.0489</v>
      </c>
      <c r="D602" s="7">
        <v>100</v>
      </c>
      <c r="E602" s="7">
        <v>1</v>
      </c>
      <c r="F602" s="7">
        <v>10</v>
      </c>
      <c r="G602" s="7">
        <v>0</v>
      </c>
      <c r="H602" s="7">
        <v>0</v>
      </c>
      <c r="I602" s="7">
        <f t="shared" si="585"/>
        <v>0</v>
      </c>
      <c r="J602" s="334">
        <f t="shared" ref="J602" si="588">(I602+I603)/2</f>
        <v>0</v>
      </c>
      <c r="K602" s="334" t="e">
        <f t="shared" ref="K602" si="589">(I602-I603)/J602*100</f>
        <v>#DIV/0!</v>
      </c>
    </row>
    <row r="603" spans="1:11" ht="27.95" customHeight="1">
      <c r="B603" s="334"/>
      <c r="C603" s="7">
        <v>10.5532</v>
      </c>
      <c r="D603" s="7">
        <v>100</v>
      </c>
      <c r="E603" s="7">
        <v>1</v>
      </c>
      <c r="F603" s="7">
        <v>10</v>
      </c>
      <c r="G603" s="7">
        <v>0</v>
      </c>
      <c r="H603" s="7">
        <v>0</v>
      </c>
      <c r="I603" s="7">
        <f t="shared" si="585"/>
        <v>0</v>
      </c>
      <c r="J603" s="334"/>
      <c r="K603" s="334"/>
    </row>
    <row r="604" spans="1:11" ht="27.95" customHeight="1">
      <c r="B604" s="334" t="s">
        <v>1860</v>
      </c>
      <c r="C604" s="7">
        <v>10.215400000000001</v>
      </c>
      <c r="D604" s="7">
        <v>100</v>
      </c>
      <c r="E604" s="7">
        <v>1</v>
      </c>
      <c r="F604" s="7">
        <v>10</v>
      </c>
      <c r="G604" s="7">
        <v>2.6587000000000001</v>
      </c>
      <c r="H604" s="7">
        <v>1.6955</v>
      </c>
      <c r="I604" s="7">
        <f t="shared" si="585"/>
        <v>0.94289014624977996</v>
      </c>
      <c r="J604" s="334">
        <f t="shared" ref="J604" si="590">(I604+I605)/2</f>
        <v>0.939319367670025</v>
      </c>
      <c r="K604" s="334">
        <f t="shared" ref="K604" si="591">(I604-I605)/J604*100</f>
        <v>0.76029063227190796</v>
      </c>
    </row>
    <row r="605" spans="1:11" ht="27.95" customHeight="1">
      <c r="B605" s="334"/>
      <c r="C605" s="7">
        <v>10.2239</v>
      </c>
      <c r="D605" s="7">
        <v>100</v>
      </c>
      <c r="E605" s="7">
        <v>1</v>
      </c>
      <c r="F605" s="7">
        <v>10</v>
      </c>
      <c r="G605" s="7">
        <v>2.6667999999999998</v>
      </c>
      <c r="H605" s="7">
        <v>1.7101</v>
      </c>
      <c r="I605" s="7">
        <f t="shared" si="585"/>
        <v>0.93574858909026903</v>
      </c>
      <c r="J605" s="334"/>
      <c r="K605" s="334"/>
    </row>
    <row r="606" spans="1:11" ht="27.95" customHeight="1">
      <c r="B606" s="334" t="s">
        <v>1861</v>
      </c>
      <c r="C606" s="7">
        <v>10.02</v>
      </c>
      <c r="D606" s="7">
        <v>100</v>
      </c>
      <c r="E606" s="7">
        <v>1</v>
      </c>
      <c r="F606" s="7">
        <v>10</v>
      </c>
      <c r="G606" s="7">
        <v>0</v>
      </c>
      <c r="H606" s="7">
        <v>0</v>
      </c>
      <c r="I606" s="7">
        <f t="shared" si="585"/>
        <v>0</v>
      </c>
      <c r="J606" s="334">
        <f t="shared" ref="J606" si="592">(I606+I607)/2</f>
        <v>0</v>
      </c>
      <c r="K606" s="334" t="e">
        <f t="shared" ref="K606" si="593">(I606-I607)/J606*100</f>
        <v>#DIV/0!</v>
      </c>
    </row>
    <row r="607" spans="1:11" ht="27.95" customHeight="1">
      <c r="B607" s="334"/>
      <c r="C607" s="7">
        <v>10.113899999999999</v>
      </c>
      <c r="D607" s="7">
        <v>100</v>
      </c>
      <c r="E607" s="7">
        <v>1</v>
      </c>
      <c r="F607" s="7">
        <v>10</v>
      </c>
      <c r="G607" s="7">
        <v>0</v>
      </c>
      <c r="H607" s="7">
        <v>0</v>
      </c>
      <c r="I607" s="7">
        <f t="shared" si="585"/>
        <v>0</v>
      </c>
      <c r="J607" s="334"/>
      <c r="K607" s="334"/>
    </row>
    <row r="608" spans="1:11" ht="27.95" customHeight="1">
      <c r="B608" s="334" t="s">
        <v>1862</v>
      </c>
      <c r="C608" s="7">
        <v>10.0969</v>
      </c>
      <c r="D608" s="7">
        <v>100</v>
      </c>
      <c r="E608" s="7">
        <v>1</v>
      </c>
      <c r="F608" s="7">
        <v>10</v>
      </c>
      <c r="G608" s="7">
        <v>27.9879</v>
      </c>
      <c r="H608" s="7">
        <v>26.570599999999999</v>
      </c>
      <c r="I608" s="7">
        <f t="shared" si="585"/>
        <v>1.40369816478325</v>
      </c>
      <c r="J608" s="334">
        <f t="shared" ref="J608" si="594">(I608+I609)/2</f>
        <v>1.3600482676148999</v>
      </c>
      <c r="K608" s="334">
        <f t="shared" ref="K608" si="595">(I608-I609)/J608*100</f>
        <v>6.4188747131604798</v>
      </c>
    </row>
    <row r="609" spans="1:11" ht="27.95" customHeight="1">
      <c r="B609" s="334"/>
      <c r="C609" s="7">
        <v>10.113200000000001</v>
      </c>
      <c r="D609" s="7">
        <v>100</v>
      </c>
      <c r="E609" s="7">
        <v>1</v>
      </c>
      <c r="F609" s="7">
        <v>10</v>
      </c>
      <c r="G609" s="7">
        <v>27.8995</v>
      </c>
      <c r="H609" s="7">
        <v>26.568200000000001</v>
      </c>
      <c r="I609" s="7">
        <f t="shared" si="585"/>
        <v>1.3163983704465401</v>
      </c>
      <c r="J609" s="334"/>
      <c r="K609" s="334"/>
    </row>
    <row r="610" spans="1:11" ht="27.95" customHeight="1">
      <c r="A610" s="7">
        <v>9.9</v>
      </c>
      <c r="B610" s="334" t="s">
        <v>1863</v>
      </c>
      <c r="C610" s="7">
        <v>10.231999999999999</v>
      </c>
      <c r="D610" s="7">
        <v>100</v>
      </c>
      <c r="E610" s="7">
        <v>1</v>
      </c>
      <c r="F610" s="7">
        <v>10</v>
      </c>
      <c r="G610" s="7">
        <v>1.2861</v>
      </c>
      <c r="H610" s="7">
        <v>0</v>
      </c>
      <c r="I610" s="7">
        <f t="shared" si="585"/>
        <v>1.2569390148553601</v>
      </c>
      <c r="J610" s="334">
        <f t="shared" ref="J610" si="596">(I610+I611)/2</f>
        <v>1.2703211058243999</v>
      </c>
      <c r="K610" s="334">
        <f t="shared" ref="K610" si="597">(I610-I611)/J610*100</f>
        <v>-2.1068831979061602</v>
      </c>
    </row>
    <row r="611" spans="1:11" ht="27.95" customHeight="1">
      <c r="B611" s="334"/>
      <c r="C611" s="7">
        <v>10.228999999999999</v>
      </c>
      <c r="D611" s="7">
        <v>100</v>
      </c>
      <c r="E611" s="7">
        <v>1</v>
      </c>
      <c r="F611" s="7">
        <v>10</v>
      </c>
      <c r="G611" s="7">
        <v>1.3130999999999999</v>
      </c>
      <c r="H611" s="7">
        <v>0</v>
      </c>
      <c r="I611" s="7">
        <f t="shared" si="585"/>
        <v>1.28370319679343</v>
      </c>
      <c r="J611" s="334"/>
      <c r="K611" s="334"/>
    </row>
    <row r="612" spans="1:11" ht="27.95" customHeight="1">
      <c r="B612" s="334" t="s">
        <v>1864</v>
      </c>
      <c r="C612" s="7">
        <v>10.324999999999999</v>
      </c>
      <c r="D612" s="7">
        <v>100</v>
      </c>
      <c r="E612" s="7">
        <v>1</v>
      </c>
      <c r="F612" s="7">
        <v>10</v>
      </c>
      <c r="G612" s="7">
        <v>0</v>
      </c>
      <c r="H612" s="7">
        <v>0</v>
      </c>
      <c r="I612" s="7">
        <f t="shared" si="585"/>
        <v>0</v>
      </c>
      <c r="J612" s="334">
        <f t="shared" ref="J612" si="598">(I612+I613)/2</f>
        <v>0</v>
      </c>
      <c r="K612" s="334" t="e">
        <f t="shared" ref="K612" si="599">(I612-I613)/J612*100</f>
        <v>#DIV/0!</v>
      </c>
    </row>
    <row r="613" spans="1:11" ht="27.95" customHeight="1">
      <c r="B613" s="334"/>
      <c r="C613" s="7">
        <v>10.335000000000001</v>
      </c>
      <c r="D613" s="7">
        <v>100</v>
      </c>
      <c r="E613" s="7">
        <v>1</v>
      </c>
      <c r="F613" s="7">
        <v>10</v>
      </c>
      <c r="G613" s="7">
        <v>0</v>
      </c>
      <c r="H613" s="7">
        <v>0</v>
      </c>
      <c r="I613" s="7">
        <f t="shared" si="585"/>
        <v>0</v>
      </c>
      <c r="J613" s="334"/>
      <c r="K613" s="334"/>
    </row>
    <row r="614" spans="1:11" ht="27.95" customHeight="1">
      <c r="A614" s="7">
        <v>9.15</v>
      </c>
      <c r="B614" s="334" t="s">
        <v>1865</v>
      </c>
      <c r="C614" s="7">
        <v>10.311299999999999</v>
      </c>
      <c r="D614" s="7">
        <v>100</v>
      </c>
      <c r="E614" s="7">
        <v>1</v>
      </c>
      <c r="F614" s="7">
        <v>10</v>
      </c>
      <c r="G614" s="7">
        <v>12.5077</v>
      </c>
      <c r="H614" s="7">
        <v>11.1616</v>
      </c>
      <c r="I614" s="7">
        <f t="shared" si="585"/>
        <v>1.3054609990980801</v>
      </c>
      <c r="J614" s="334">
        <f t="shared" ref="J614" si="600">(I614+I615)/2</f>
        <v>1.25515685265231</v>
      </c>
      <c r="K614" s="334">
        <f t="shared" ref="K614" si="601">(I614-I615)/J614*100</f>
        <v>8.0155952364799408</v>
      </c>
    </row>
    <row r="615" spans="1:11" ht="27.95" customHeight="1">
      <c r="B615" s="334"/>
      <c r="C615" s="7">
        <v>10.4519</v>
      </c>
      <c r="D615" s="7">
        <v>100</v>
      </c>
      <c r="E615" s="7">
        <v>1</v>
      </c>
      <c r="F615" s="7">
        <v>10</v>
      </c>
      <c r="G615" s="7">
        <v>12.4689</v>
      </c>
      <c r="H615" s="7">
        <v>11.2096</v>
      </c>
      <c r="I615" s="7">
        <f t="shared" si="585"/>
        <v>1.20485270620653</v>
      </c>
      <c r="J615" s="334"/>
      <c r="K615" s="334"/>
    </row>
    <row r="616" spans="1:11" ht="27.95" customHeight="1">
      <c r="A616" s="7">
        <v>9.18</v>
      </c>
      <c r="B616" s="334" t="s">
        <v>1866</v>
      </c>
      <c r="C616" s="7">
        <v>10.084</v>
      </c>
      <c r="D616" s="7">
        <v>100</v>
      </c>
      <c r="E616" s="7">
        <v>1</v>
      </c>
      <c r="F616" s="7">
        <v>10</v>
      </c>
      <c r="G616" s="7">
        <v>0.2</v>
      </c>
      <c r="H616" s="7">
        <v>0</v>
      </c>
      <c r="I616" s="7">
        <f t="shared" si="585"/>
        <v>0.19833399444664801</v>
      </c>
      <c r="J616" s="334">
        <f t="shared" ref="J616" si="602">(I616+I617)/2</f>
        <v>0.279892867476489</v>
      </c>
      <c r="K616" s="334">
        <f t="shared" ref="K616" si="603">(I616-I617)/J616*100</f>
        <v>-58.278636226192098</v>
      </c>
    </row>
    <row r="617" spans="1:11" ht="27.95" customHeight="1">
      <c r="B617" s="334"/>
      <c r="C617" s="7">
        <v>10.112</v>
      </c>
      <c r="D617" s="7">
        <v>100</v>
      </c>
      <c r="E617" s="7">
        <v>1</v>
      </c>
      <c r="F617" s="7">
        <v>10</v>
      </c>
      <c r="G617" s="7">
        <v>0.36549999999999999</v>
      </c>
      <c r="H617" s="7">
        <v>0</v>
      </c>
      <c r="I617" s="7">
        <f t="shared" si="585"/>
        <v>0.361451740506329</v>
      </c>
      <c r="J617" s="334"/>
      <c r="K617" s="334"/>
    </row>
    <row r="618" spans="1:11" ht="27.95" customHeight="1">
      <c r="A618" s="7">
        <v>9.25</v>
      </c>
      <c r="B618" s="334" t="s">
        <v>1867</v>
      </c>
      <c r="C618" s="7">
        <v>10.051</v>
      </c>
      <c r="D618" s="7">
        <v>100</v>
      </c>
      <c r="E618" s="7">
        <v>1</v>
      </c>
      <c r="F618" s="7">
        <v>10</v>
      </c>
      <c r="G618" s="7">
        <v>2.3117999999999999</v>
      </c>
      <c r="H618" s="7">
        <v>2.3197000000000001</v>
      </c>
      <c r="I618" s="7">
        <f t="shared" si="585"/>
        <v>-7.8599144363747306E-3</v>
      </c>
      <c r="J618" s="334">
        <f t="shared" ref="J618" si="604">(I618+I619)/2</f>
        <v>-2.1096643970287699E-3</v>
      </c>
      <c r="K618" s="334">
        <f t="shared" ref="K618" si="605">(I618-I619)/J618*100</f>
        <v>545.13410260367095</v>
      </c>
    </row>
    <row r="619" spans="1:11" ht="27.95" customHeight="1">
      <c r="B619" s="334"/>
      <c r="C619" s="7">
        <v>10.1632</v>
      </c>
      <c r="D619" s="7">
        <v>100</v>
      </c>
      <c r="E619" s="7">
        <v>1</v>
      </c>
      <c r="F619" s="7">
        <v>10</v>
      </c>
      <c r="G619" s="7">
        <v>2.3016999999999999</v>
      </c>
      <c r="H619" s="7">
        <v>2.298</v>
      </c>
      <c r="I619" s="7">
        <f t="shared" si="585"/>
        <v>3.6405856423171999E-3</v>
      </c>
      <c r="J619" s="334"/>
      <c r="K619" s="334"/>
    </row>
    <row r="620" spans="1:11" ht="27.95" customHeight="1">
      <c r="B620" s="334" t="s">
        <v>1868</v>
      </c>
      <c r="C620" s="7">
        <v>10.691700000000001</v>
      </c>
      <c r="D620" s="7">
        <v>100</v>
      </c>
      <c r="E620" s="7">
        <v>1</v>
      </c>
      <c r="F620" s="7">
        <v>10</v>
      </c>
      <c r="G620" s="7">
        <v>109.6962</v>
      </c>
      <c r="H620" s="7">
        <v>91.465599999999995</v>
      </c>
      <c r="I620" s="7">
        <f t="shared" si="585"/>
        <v>17.0511705341527</v>
      </c>
      <c r="J620" s="334">
        <f t="shared" ref="J620" si="606">(I620+I621)/2</f>
        <v>17.887494018694898</v>
      </c>
      <c r="K620" s="334">
        <f t="shared" ref="K620" si="607">(I620-I621)/J620*100</f>
        <v>-9.3509295787115505</v>
      </c>
    </row>
    <row r="621" spans="1:11" ht="27.95" customHeight="1">
      <c r="B621" s="334"/>
      <c r="C621" s="7">
        <v>10.5032</v>
      </c>
      <c r="D621" s="7">
        <v>100</v>
      </c>
      <c r="E621" s="7">
        <v>1</v>
      </c>
      <c r="F621" s="7">
        <v>10</v>
      </c>
      <c r="G621" s="7">
        <v>109.6151</v>
      </c>
      <c r="H621" s="7">
        <v>89.949100000000001</v>
      </c>
      <c r="I621" s="7">
        <f t="shared" si="585"/>
        <v>18.7238175032371</v>
      </c>
      <c r="J621" s="334"/>
      <c r="K621" s="334"/>
    </row>
    <row r="622" spans="1:11" ht="27.95" customHeight="1">
      <c r="B622" s="334" t="s">
        <v>1869</v>
      </c>
      <c r="C622" s="7">
        <v>10.180899999999999</v>
      </c>
      <c r="D622" s="7">
        <v>100</v>
      </c>
      <c r="E622" s="7">
        <v>1</v>
      </c>
      <c r="F622" s="7">
        <v>10</v>
      </c>
      <c r="G622" s="7">
        <v>1.2343999999999999</v>
      </c>
      <c r="H622" s="7">
        <v>3.3332000000000002</v>
      </c>
      <c r="I622" s="7">
        <f t="shared" si="585"/>
        <v>-2.06150733235765</v>
      </c>
      <c r="J622" s="334">
        <f t="shared" ref="J622" si="608">(I622+I623)/2</f>
        <v>-1.98363534706153</v>
      </c>
      <c r="K622" s="334">
        <f t="shared" ref="K622" si="609">(I622-I623)/J622*100</f>
        <v>7.8514415879391501</v>
      </c>
    </row>
    <row r="623" spans="1:11" ht="27.95" customHeight="1">
      <c r="B623" s="334"/>
      <c r="C623" s="7">
        <v>10.2232</v>
      </c>
      <c r="D623" s="7">
        <v>100</v>
      </c>
      <c r="E623" s="7">
        <v>1</v>
      </c>
      <c r="F623" s="7">
        <v>10</v>
      </c>
      <c r="G623" s="7">
        <v>1.3106</v>
      </c>
      <c r="H623" s="7">
        <v>3.2589000000000001</v>
      </c>
      <c r="I623" s="7">
        <f t="shared" si="585"/>
        <v>-1.9057633617654</v>
      </c>
      <c r="J623" s="334"/>
      <c r="K623" s="334"/>
    </row>
    <row r="624" spans="1:11" ht="27.95" customHeight="1">
      <c r="B624" s="334" t="s">
        <v>1870</v>
      </c>
      <c r="C624" s="7">
        <v>10.157</v>
      </c>
      <c r="D624" s="7">
        <v>100</v>
      </c>
      <c r="E624" s="7">
        <v>1</v>
      </c>
      <c r="F624" s="7">
        <v>10</v>
      </c>
      <c r="G624" s="7">
        <v>15.3581</v>
      </c>
      <c r="H624" s="7">
        <v>14.717000000000001</v>
      </c>
      <c r="I624" s="7">
        <f t="shared" si="585"/>
        <v>0.63119031210002896</v>
      </c>
      <c r="J624" s="334">
        <f t="shared" ref="J624" si="610">(I624+I625)/2</f>
        <v>0.66961000183386998</v>
      </c>
      <c r="K624" s="334">
        <f t="shared" ref="K624" si="611">(I624-I625)/J624*100</f>
        <v>-11.475243687704801</v>
      </c>
    </row>
    <row r="625" spans="1:11" ht="27.95" customHeight="1">
      <c r="B625" s="334"/>
      <c r="C625" s="7">
        <v>10.3329</v>
      </c>
      <c r="D625" s="7">
        <v>100</v>
      </c>
      <c r="E625" s="7">
        <v>1</v>
      </c>
      <c r="F625" s="7">
        <v>10</v>
      </c>
      <c r="G625" s="7">
        <v>15.366199999999999</v>
      </c>
      <c r="H625" s="7">
        <v>14.634600000000001</v>
      </c>
      <c r="I625" s="7">
        <f t="shared" si="585"/>
        <v>0.70802969156771001</v>
      </c>
      <c r="J625" s="334"/>
      <c r="K625" s="334"/>
    </row>
    <row r="626" spans="1:11" ht="27.95" customHeight="1">
      <c r="B626" s="334" t="s">
        <v>1871</v>
      </c>
      <c r="C626" s="7">
        <v>10.606999999999999</v>
      </c>
      <c r="D626" s="7">
        <v>100</v>
      </c>
      <c r="E626" s="7">
        <v>1</v>
      </c>
      <c r="F626" s="7">
        <v>10</v>
      </c>
      <c r="G626" s="7">
        <v>6.8199999999999997E-2</v>
      </c>
      <c r="H626" s="7">
        <v>1.5974999999999999</v>
      </c>
      <c r="I626" s="7">
        <f t="shared" si="585"/>
        <v>-1.4417837277269701</v>
      </c>
      <c r="J626" s="334">
        <f t="shared" ref="J626" si="612">(I626+I627)/2</f>
        <v>-1.3810167943791301</v>
      </c>
      <c r="K626" s="334">
        <f t="shared" ref="K626" si="613">(I626-I627)/J626*100</f>
        <v>8.8003177941307005</v>
      </c>
    </row>
    <row r="627" spans="1:11" ht="27.95" customHeight="1">
      <c r="B627" s="334"/>
      <c r="C627" s="7">
        <v>10.613899999999999</v>
      </c>
      <c r="D627" s="7">
        <v>100</v>
      </c>
      <c r="E627" s="7">
        <v>1</v>
      </c>
      <c r="F627" s="7">
        <v>10</v>
      </c>
      <c r="G627" s="7">
        <v>4.8599999999999997E-2</v>
      </c>
      <c r="H627" s="7">
        <v>1.4499</v>
      </c>
      <c r="I627" s="7">
        <f t="shared" si="585"/>
        <v>-1.3202498610312901</v>
      </c>
      <c r="J627" s="334"/>
      <c r="K627" s="334"/>
    </row>
    <row r="628" spans="1:11" ht="27.95" customHeight="1">
      <c r="B628" s="334" t="s">
        <v>1872</v>
      </c>
      <c r="C628" s="7">
        <v>10.494899999999999</v>
      </c>
      <c r="D628" s="7">
        <v>100</v>
      </c>
      <c r="E628" s="7">
        <v>1</v>
      </c>
      <c r="F628" s="7">
        <v>10</v>
      </c>
      <c r="G628" s="7">
        <v>32.570799999999998</v>
      </c>
      <c r="H628" s="7">
        <v>32.703099999999999</v>
      </c>
      <c r="I628" s="7">
        <f t="shared" si="585"/>
        <v>-0.12606122974016001</v>
      </c>
      <c r="J628" s="334">
        <f t="shared" ref="J628" si="614">(I628+I629)/2</f>
        <v>-9.0283502589855007E-3</v>
      </c>
      <c r="K628" s="334">
        <f t="shared" ref="K628" si="615">(I628-I629)/J628*100</f>
        <v>2592.5640039208101</v>
      </c>
    </row>
    <row r="629" spans="1:11" ht="27.95" customHeight="1">
      <c r="B629" s="334"/>
      <c r="C629" s="7">
        <v>10.3329</v>
      </c>
      <c r="D629" s="7">
        <v>100</v>
      </c>
      <c r="E629" s="7">
        <v>1</v>
      </c>
      <c r="F629" s="7">
        <v>10</v>
      </c>
      <c r="G629" s="7">
        <v>32.725999999999999</v>
      </c>
      <c r="H629" s="7">
        <v>32.614400000000003</v>
      </c>
      <c r="I629" s="7">
        <f t="shared" si="585"/>
        <v>0.10800452922218901</v>
      </c>
      <c r="J629" s="334"/>
      <c r="K629" s="334"/>
    </row>
    <row r="630" spans="1:11" ht="27.95" customHeight="1">
      <c r="B630" s="334" t="s">
        <v>1873</v>
      </c>
      <c r="C630" s="7">
        <v>10.318899999999999</v>
      </c>
      <c r="D630" s="7">
        <v>100</v>
      </c>
      <c r="E630" s="7">
        <v>1</v>
      </c>
      <c r="F630" s="7">
        <v>10</v>
      </c>
      <c r="G630" s="7">
        <v>0</v>
      </c>
      <c r="H630" s="7">
        <v>0</v>
      </c>
      <c r="I630" s="7">
        <f t="shared" si="585"/>
        <v>0</v>
      </c>
      <c r="J630" s="334">
        <f t="shared" ref="J630" si="616">(I630+I631)/2</f>
        <v>0</v>
      </c>
      <c r="K630" s="334" t="e">
        <f t="shared" ref="K630" si="617">(I630-I631)/J630*100</f>
        <v>#DIV/0!</v>
      </c>
    </row>
    <row r="631" spans="1:11" ht="27.95" customHeight="1">
      <c r="B631" s="334"/>
      <c r="C631" s="7">
        <v>10.4407</v>
      </c>
      <c r="D631" s="7">
        <v>100</v>
      </c>
      <c r="E631" s="7">
        <v>1</v>
      </c>
      <c r="F631" s="7">
        <v>10</v>
      </c>
      <c r="G631" s="7">
        <v>0</v>
      </c>
      <c r="H631" s="7">
        <v>0</v>
      </c>
      <c r="I631" s="7">
        <f t="shared" si="585"/>
        <v>0</v>
      </c>
      <c r="J631" s="334"/>
      <c r="K631" s="334"/>
    </row>
    <row r="632" spans="1:11" ht="27.95" customHeight="1">
      <c r="B632" s="334" t="s">
        <v>1874</v>
      </c>
      <c r="C632" s="7">
        <v>100</v>
      </c>
      <c r="D632" s="7">
        <v>100</v>
      </c>
      <c r="E632" s="7">
        <v>1</v>
      </c>
      <c r="F632" s="7">
        <v>10</v>
      </c>
      <c r="G632" s="7">
        <v>76.598799999999997</v>
      </c>
      <c r="H632" s="7">
        <v>73.836799999999997</v>
      </c>
      <c r="I632" s="7">
        <f t="shared" si="585"/>
        <v>0.2762</v>
      </c>
      <c r="J632" s="334">
        <f t="shared" ref="J632" si="618">(I632+I633)/2</f>
        <v>0.26355499999999998</v>
      </c>
      <c r="K632" s="334">
        <f t="shared" ref="K632" si="619">(I632-I633)/J632*100</f>
        <v>9.5957200584321996</v>
      </c>
    </row>
    <row r="633" spans="1:11" ht="27.95" customHeight="1">
      <c r="B633" s="334"/>
      <c r="C633" s="7">
        <v>100</v>
      </c>
      <c r="D633" s="7">
        <v>100</v>
      </c>
      <c r="E633" s="7">
        <v>1</v>
      </c>
      <c r="F633" s="7">
        <v>10</v>
      </c>
      <c r="G633" s="7">
        <v>76.426599999999993</v>
      </c>
      <c r="H633" s="7">
        <v>73.917500000000004</v>
      </c>
      <c r="I633" s="7">
        <f t="shared" si="585"/>
        <v>0.25090999999999902</v>
      </c>
      <c r="J633" s="334"/>
      <c r="K633" s="334"/>
    </row>
    <row r="634" spans="1:11" ht="27.95" customHeight="1">
      <c r="B634" s="334" t="s">
        <v>1875</v>
      </c>
      <c r="C634" s="7">
        <v>100</v>
      </c>
      <c r="D634" s="7">
        <v>100</v>
      </c>
      <c r="E634" s="7">
        <v>1</v>
      </c>
      <c r="F634" s="7">
        <v>10</v>
      </c>
      <c r="G634" s="7">
        <v>8.4135000000000009</v>
      </c>
      <c r="H634" s="7">
        <v>7.1863999999999999</v>
      </c>
      <c r="I634" s="7">
        <f t="shared" si="585"/>
        <v>0.12271</v>
      </c>
      <c r="J634" s="334">
        <f t="shared" ref="J634" si="620">(I634+I635)/2</f>
        <v>0.12589</v>
      </c>
      <c r="K634" s="334">
        <f t="shared" ref="K634" si="621">(I634-I635)/J634*100</f>
        <v>-5.0520295496067904</v>
      </c>
    </row>
    <row r="635" spans="1:11" ht="27.95" customHeight="1">
      <c r="B635" s="334"/>
      <c r="C635" s="7">
        <v>100</v>
      </c>
      <c r="D635" s="7">
        <v>100</v>
      </c>
      <c r="E635" s="7">
        <v>1</v>
      </c>
      <c r="F635" s="7">
        <v>10</v>
      </c>
      <c r="G635" s="7">
        <v>8.5518000000000001</v>
      </c>
      <c r="H635" s="7">
        <v>7.2610999999999999</v>
      </c>
      <c r="I635" s="7">
        <f t="shared" si="585"/>
        <v>0.12906999999999999</v>
      </c>
      <c r="J635" s="334"/>
      <c r="K635" s="334"/>
    </row>
    <row r="636" spans="1:11" ht="27.95" customHeight="1">
      <c r="A636" s="7">
        <v>9.26</v>
      </c>
      <c r="B636" s="334" t="s">
        <v>1874</v>
      </c>
      <c r="C636" s="7">
        <v>50.219799999999999</v>
      </c>
      <c r="D636" s="7">
        <v>100</v>
      </c>
      <c r="E636" s="7">
        <v>1</v>
      </c>
      <c r="F636" s="7">
        <v>10</v>
      </c>
      <c r="G636" s="7">
        <v>0.21079999999999999</v>
      </c>
      <c r="H636" s="7">
        <v>0</v>
      </c>
      <c r="I636" s="7">
        <f t="shared" si="585"/>
        <v>4.1975475808346499E-2</v>
      </c>
      <c r="J636" s="334">
        <f t="shared" ref="J636" si="622">(I636+I637)/2</f>
        <v>0.212613964294115</v>
      </c>
      <c r="K636" s="334">
        <f t="shared" ref="K636" si="623">(I636-I637)/J636*100</f>
        <v>-160.514845816731</v>
      </c>
    </row>
    <row r="637" spans="1:11" ht="27.95" customHeight="1">
      <c r="B637" s="334"/>
      <c r="C637" s="7">
        <v>50.259300000000003</v>
      </c>
      <c r="D637" s="7">
        <v>100</v>
      </c>
      <c r="E637" s="7">
        <v>1</v>
      </c>
      <c r="F637" s="7">
        <v>10</v>
      </c>
      <c r="G637" s="7">
        <v>1.9261999999999999</v>
      </c>
      <c r="H637" s="7">
        <v>0</v>
      </c>
      <c r="I637" s="7">
        <f t="shared" si="585"/>
        <v>0.38325245277988401</v>
      </c>
      <c r="J637" s="334"/>
      <c r="K637" s="334"/>
    </row>
    <row r="638" spans="1:11" ht="27.95" customHeight="1">
      <c r="A638" s="7">
        <v>10.15</v>
      </c>
      <c r="B638" s="334" t="s">
        <v>1876</v>
      </c>
      <c r="C638" s="7">
        <v>10.016</v>
      </c>
      <c r="D638" s="7">
        <v>100</v>
      </c>
      <c r="E638" s="7">
        <v>1</v>
      </c>
      <c r="F638" s="7">
        <v>10</v>
      </c>
      <c r="G638" s="7">
        <v>38.499000000000002</v>
      </c>
      <c r="H638" s="7">
        <v>39.508200000000002</v>
      </c>
      <c r="I638" s="7">
        <f t="shared" si="585"/>
        <v>-1.0075878594249199</v>
      </c>
      <c r="J638" s="334">
        <f t="shared" ref="J638" si="624">(I638+I639)/2</f>
        <v>-0.82791704353278905</v>
      </c>
      <c r="K638" s="334">
        <f t="shared" ref="K638" si="625">(I638-I639)/J638*100</f>
        <v>43.403096311548701</v>
      </c>
    </row>
    <row r="639" spans="1:11" ht="27.95" customHeight="1">
      <c r="B639" s="334"/>
      <c r="C639" s="7">
        <v>10.007</v>
      </c>
      <c r="D639" s="7">
        <v>100</v>
      </c>
      <c r="E639" s="7">
        <v>1</v>
      </c>
      <c r="F639" s="7">
        <v>10</v>
      </c>
      <c r="G639" s="7">
        <v>42.006999999999998</v>
      </c>
      <c r="H639" s="7">
        <v>42.655700000000003</v>
      </c>
      <c r="I639" s="7">
        <f t="shared" si="585"/>
        <v>-0.64824622764065698</v>
      </c>
      <c r="J639" s="334"/>
      <c r="K639" s="334"/>
    </row>
    <row r="640" spans="1:11" ht="27.95" customHeight="1">
      <c r="B640" s="334" t="s">
        <v>1877</v>
      </c>
      <c r="C640" s="7">
        <v>10.013</v>
      </c>
      <c r="D640" s="7">
        <v>100</v>
      </c>
      <c r="E640" s="7">
        <v>1</v>
      </c>
      <c r="F640" s="7">
        <v>10</v>
      </c>
      <c r="G640" s="7">
        <v>56.2791</v>
      </c>
      <c r="H640" s="7">
        <v>55.125799999999998</v>
      </c>
      <c r="I640" s="7">
        <f t="shared" si="585"/>
        <v>1.1518026565464901</v>
      </c>
      <c r="J640" s="334">
        <f t="shared" ref="J640" si="626">(I640+I641)/2</f>
        <v>0.51594725479081704</v>
      </c>
      <c r="K640" s="334">
        <f t="shared" ref="K640" si="627">(I640-I641)/J640*100</f>
        <v>246.48077719241701</v>
      </c>
    </row>
    <row r="641" spans="1:11" ht="27.95" customHeight="1">
      <c r="B641" s="334"/>
      <c r="C641" s="7">
        <v>10.016</v>
      </c>
      <c r="D641" s="7">
        <v>100</v>
      </c>
      <c r="E641" s="7">
        <v>1</v>
      </c>
      <c r="F641" s="7">
        <v>10</v>
      </c>
      <c r="G641" s="7">
        <v>57.432400000000001</v>
      </c>
      <c r="H641" s="7">
        <v>57.552500000000002</v>
      </c>
      <c r="I641" s="7">
        <f t="shared" si="585"/>
        <v>-0.11990814696485699</v>
      </c>
      <c r="J641" s="334"/>
      <c r="K641" s="334"/>
    </row>
    <row r="642" spans="1:11" ht="27.95" customHeight="1">
      <c r="B642" s="334" t="s">
        <v>1878</v>
      </c>
      <c r="C642" s="7">
        <v>10.004</v>
      </c>
      <c r="D642" s="7">
        <v>100</v>
      </c>
      <c r="E642" s="7">
        <v>1</v>
      </c>
      <c r="F642" s="7">
        <v>10</v>
      </c>
      <c r="G642" s="7">
        <v>44.866199999999999</v>
      </c>
      <c r="H642" s="7">
        <v>43.088200000000001</v>
      </c>
      <c r="I642" s="7">
        <f t="shared" si="585"/>
        <v>1.7772890843662501</v>
      </c>
      <c r="J642" s="334">
        <f t="shared" ref="J642" si="628">(I642+I643)/2</f>
        <v>1.53687595705123</v>
      </c>
      <c r="K642" s="334">
        <f t="shared" ref="K642" si="629">(I642-I643)/J642*100</f>
        <v>31.285950725170501</v>
      </c>
    </row>
    <row r="643" spans="1:11" ht="27.95" customHeight="1">
      <c r="B643" s="334"/>
      <c r="C643" s="7">
        <v>10.007999999999999</v>
      </c>
      <c r="D643" s="7">
        <v>100</v>
      </c>
      <c r="E643" s="7">
        <v>1</v>
      </c>
      <c r="F643" s="7">
        <v>10</v>
      </c>
      <c r="G643" s="7">
        <v>47.317</v>
      </c>
      <c r="H643" s="7">
        <v>46.019500000000001</v>
      </c>
      <c r="I643" s="7">
        <f t="shared" si="585"/>
        <v>1.29646282973621</v>
      </c>
      <c r="J643" s="334"/>
      <c r="K643" s="334"/>
    </row>
    <row r="644" spans="1:11" ht="27.95" customHeight="1">
      <c r="B644" s="334" t="s">
        <v>1879</v>
      </c>
      <c r="C644" s="7">
        <v>10.013999999999999</v>
      </c>
      <c r="D644" s="7">
        <v>100</v>
      </c>
      <c r="E644" s="7">
        <v>1</v>
      </c>
      <c r="F644" s="7">
        <v>10</v>
      </c>
      <c r="G644" s="7">
        <v>51.641800000000003</v>
      </c>
      <c r="H644" s="7">
        <v>50.488500000000002</v>
      </c>
      <c r="I644" s="7">
        <f t="shared" si="585"/>
        <v>1.15168763730777</v>
      </c>
      <c r="J644" s="334">
        <f t="shared" ref="J644" si="630">(I644+I645)/2</f>
        <v>1.89716168686707</v>
      </c>
      <c r="K644" s="334">
        <f t="shared" ref="K644" si="631">(I644-I645)/J644*100</f>
        <v>-78.588351717175399</v>
      </c>
    </row>
    <row r="645" spans="1:11" ht="27.95" customHeight="1">
      <c r="B645" s="334"/>
      <c r="C645" s="7">
        <v>10.000999999999999</v>
      </c>
      <c r="D645" s="7">
        <v>100</v>
      </c>
      <c r="E645" s="7">
        <v>1</v>
      </c>
      <c r="F645" s="7">
        <v>10</v>
      </c>
      <c r="G645" s="7">
        <v>51.978200000000001</v>
      </c>
      <c r="H645" s="7">
        <v>49.335299999999997</v>
      </c>
      <c r="I645" s="7">
        <f t="shared" si="585"/>
        <v>2.6426357364263602</v>
      </c>
      <c r="J645" s="334"/>
      <c r="K645" s="334"/>
    </row>
    <row r="646" spans="1:11" ht="27.95" customHeight="1">
      <c r="A646" s="7">
        <v>10.28</v>
      </c>
      <c r="B646" s="334" t="s">
        <v>1880</v>
      </c>
      <c r="C646" s="7">
        <v>10.558</v>
      </c>
      <c r="D646" s="7">
        <v>100</v>
      </c>
      <c r="E646" s="7">
        <v>1</v>
      </c>
      <c r="F646" s="7">
        <v>6</v>
      </c>
      <c r="G646" s="7">
        <v>120.2298</v>
      </c>
      <c r="H646" s="7">
        <v>108.8548</v>
      </c>
      <c r="I646" s="14">
        <f t="shared" si="585"/>
        <v>17.96</v>
      </c>
      <c r="J646" s="338">
        <f t="shared" ref="J646" si="632">(I646+I647)/2</f>
        <v>18</v>
      </c>
      <c r="K646" s="334">
        <f t="shared" ref="K646" si="633">(I646-I647)/J646*100</f>
        <v>-0.72222222222221699</v>
      </c>
    </row>
    <row r="647" spans="1:11" ht="27.95" customHeight="1">
      <c r="B647" s="334"/>
      <c r="C647" s="7">
        <v>10.454000000000001</v>
      </c>
      <c r="D647" s="7">
        <v>100</v>
      </c>
      <c r="E647" s="7">
        <v>1</v>
      </c>
      <c r="F647" s="7">
        <v>6</v>
      </c>
      <c r="G647" s="7">
        <v>120.37309999999999</v>
      </c>
      <c r="H647" s="7">
        <v>109.0245</v>
      </c>
      <c r="I647" s="14">
        <f t="shared" si="585"/>
        <v>18.09</v>
      </c>
      <c r="J647" s="338"/>
      <c r="K647" s="334"/>
    </row>
    <row r="648" spans="1:11" ht="27.95" customHeight="1">
      <c r="A648" s="7">
        <v>12.1</v>
      </c>
      <c r="B648" s="334" t="s">
        <v>679</v>
      </c>
      <c r="C648" s="7">
        <v>10.130699999999999</v>
      </c>
      <c r="D648" s="7">
        <v>100</v>
      </c>
      <c r="E648" s="7">
        <v>1</v>
      </c>
      <c r="F648" s="7">
        <v>10</v>
      </c>
      <c r="G648" s="7">
        <v>4.8539000000000003</v>
      </c>
      <c r="H648" s="7">
        <v>2.4788000000000001</v>
      </c>
      <c r="I648" s="63">
        <f t="shared" si="585"/>
        <v>2.3439999999999999</v>
      </c>
      <c r="J648" s="334">
        <f t="shared" ref="J648" si="634">(I648+I649)/2</f>
        <v>2.0470000000000002</v>
      </c>
      <c r="K648" s="334">
        <f t="shared" ref="K648" si="635">(I648-I649)/J648*100</f>
        <v>29.0180752320469</v>
      </c>
    </row>
    <row r="649" spans="1:11" ht="27.95" customHeight="1">
      <c r="B649" s="334"/>
      <c r="C649" s="7">
        <v>10.0616</v>
      </c>
      <c r="D649" s="7">
        <v>100</v>
      </c>
      <c r="E649" s="7">
        <v>1</v>
      </c>
      <c r="F649" s="7">
        <v>10</v>
      </c>
      <c r="G649" s="7">
        <v>4.2393000000000001</v>
      </c>
      <c r="H649" s="7">
        <v>2.4788000000000001</v>
      </c>
      <c r="I649" s="63">
        <f t="shared" si="585"/>
        <v>1.75</v>
      </c>
      <c r="J649" s="334"/>
      <c r="K649" s="334"/>
    </row>
    <row r="650" spans="1:11" ht="27.95" customHeight="1">
      <c r="A650" s="7">
        <v>12.2</v>
      </c>
      <c r="B650" s="334" t="s">
        <v>1881</v>
      </c>
      <c r="C650" s="7">
        <v>10.784000000000001</v>
      </c>
      <c r="D650" s="7">
        <v>100</v>
      </c>
      <c r="E650" s="7">
        <v>1</v>
      </c>
      <c r="F650" s="7">
        <v>10</v>
      </c>
      <c r="G650" s="7">
        <v>0</v>
      </c>
      <c r="H650" s="7">
        <v>2.5251000000000001</v>
      </c>
      <c r="I650" s="7">
        <f t="shared" si="585"/>
        <v>-2.3415244807121698</v>
      </c>
      <c r="J650" s="334">
        <f t="shared" ref="J650" si="636">(I650+I651)/2</f>
        <v>-2.4314590160957499</v>
      </c>
      <c r="K650" s="334">
        <f t="shared" ref="K650" si="637">(I650-I651)/J650*100</f>
        <v>-7.3975777332237396</v>
      </c>
    </row>
    <row r="651" spans="1:11" ht="27.95" customHeight="1">
      <c r="B651" s="334"/>
      <c r="C651" s="7">
        <v>10.014699999999999</v>
      </c>
      <c r="D651" s="7">
        <v>100</v>
      </c>
      <c r="E651" s="7">
        <v>1</v>
      </c>
      <c r="F651" s="7">
        <v>10</v>
      </c>
      <c r="G651" s="7">
        <v>0</v>
      </c>
      <c r="H651" s="7">
        <v>2.5251000000000001</v>
      </c>
      <c r="I651" s="7">
        <f t="shared" si="585"/>
        <v>-2.52139355147933</v>
      </c>
      <c r="J651" s="334"/>
      <c r="K651" s="334"/>
    </row>
    <row r="652" spans="1:11" ht="27.95" customHeight="1">
      <c r="A652" s="7">
        <v>12.4</v>
      </c>
      <c r="B652" s="334" t="s">
        <v>1882</v>
      </c>
      <c r="C652" s="7">
        <v>10.0342</v>
      </c>
      <c r="D652" s="7">
        <v>100</v>
      </c>
      <c r="E652" s="7">
        <v>1</v>
      </c>
      <c r="F652" s="7">
        <v>1</v>
      </c>
      <c r="G652" s="7">
        <v>80.985399999999998</v>
      </c>
      <c r="H652" s="7">
        <v>0</v>
      </c>
      <c r="I652" s="7">
        <f t="shared" si="585"/>
        <v>807.09373941121396</v>
      </c>
      <c r="J652" s="334">
        <f t="shared" ref="J652" si="638">(I652+I653)/2</f>
        <v>776.24034639534204</v>
      </c>
      <c r="K652" s="334">
        <f t="shared" ref="K652" si="639">(I652-I653)/J652*100</f>
        <v>7.9494432772394799</v>
      </c>
    </row>
    <row r="653" spans="1:11" ht="27.95" customHeight="1">
      <c r="B653" s="334"/>
      <c r="C653" s="7">
        <v>10.1007</v>
      </c>
      <c r="D653" s="7">
        <v>100</v>
      </c>
      <c r="E653" s="7">
        <v>1</v>
      </c>
      <c r="F653" s="7">
        <v>1</v>
      </c>
      <c r="G653" s="7">
        <v>75.289299999999997</v>
      </c>
      <c r="H653" s="7">
        <v>0</v>
      </c>
      <c r="I653" s="7">
        <f t="shared" si="585"/>
        <v>745.38695337946899</v>
      </c>
      <c r="J653" s="334"/>
      <c r="K653" s="334"/>
    </row>
    <row r="654" spans="1:11" ht="27.95" customHeight="1">
      <c r="A654" s="7">
        <v>12.5</v>
      </c>
      <c r="B654" s="334" t="s">
        <v>1883</v>
      </c>
      <c r="C654" s="7">
        <v>10.0183</v>
      </c>
      <c r="D654" s="7">
        <v>100</v>
      </c>
      <c r="E654" s="7">
        <v>1</v>
      </c>
      <c r="F654" s="7">
        <v>10</v>
      </c>
      <c r="G654" s="7">
        <v>0</v>
      </c>
      <c r="H654" s="7">
        <v>0</v>
      </c>
      <c r="I654" s="7">
        <f t="shared" si="585"/>
        <v>0</v>
      </c>
      <c r="J654" s="334">
        <f t="shared" ref="J654" si="640">(I654+I655)/2</f>
        <v>0</v>
      </c>
      <c r="K654" s="334" t="e">
        <f t="shared" ref="K654" si="641">(I654-I655)/J654*100</f>
        <v>#DIV/0!</v>
      </c>
    </row>
    <row r="655" spans="1:11" ht="27.95" customHeight="1">
      <c r="B655" s="334"/>
      <c r="C655" s="7">
        <v>10.2315</v>
      </c>
      <c r="D655" s="7">
        <v>100</v>
      </c>
      <c r="E655" s="7">
        <v>1</v>
      </c>
      <c r="F655" s="7">
        <v>10</v>
      </c>
      <c r="G655" s="7">
        <v>0</v>
      </c>
      <c r="H655" s="7">
        <v>0</v>
      </c>
      <c r="I655" s="7">
        <f t="shared" si="585"/>
        <v>0</v>
      </c>
      <c r="J655" s="334"/>
      <c r="K655" s="334"/>
    </row>
    <row r="656" spans="1:11" ht="27.95" customHeight="1">
      <c r="B656" s="334" t="s">
        <v>1884</v>
      </c>
      <c r="C656" s="7">
        <v>10.2925</v>
      </c>
      <c r="D656" s="7">
        <v>100</v>
      </c>
      <c r="E656" s="7">
        <v>1</v>
      </c>
      <c r="F656" s="7">
        <v>10</v>
      </c>
      <c r="G656" s="7">
        <v>0</v>
      </c>
      <c r="H656" s="7">
        <v>0</v>
      </c>
      <c r="I656" s="7">
        <f t="shared" si="585"/>
        <v>0</v>
      </c>
      <c r="J656" s="334">
        <f t="shared" ref="J656" si="642">(I656+I657)/2</f>
        <v>0</v>
      </c>
      <c r="K656" s="334" t="e">
        <f t="shared" ref="K656" si="643">(I656-I657)/J656*100</f>
        <v>#DIV/0!</v>
      </c>
    </row>
    <row r="657" spans="1:12" ht="27.95" customHeight="1">
      <c r="B657" s="334"/>
      <c r="C657" s="7">
        <v>10.5535</v>
      </c>
      <c r="D657" s="7">
        <v>100</v>
      </c>
      <c r="E657" s="7">
        <v>1</v>
      </c>
      <c r="F657" s="7">
        <v>10</v>
      </c>
      <c r="G657" s="7">
        <v>0</v>
      </c>
      <c r="H657" s="7">
        <v>0</v>
      </c>
      <c r="I657" s="7">
        <f t="shared" si="585"/>
        <v>0</v>
      </c>
      <c r="J657" s="334"/>
      <c r="K657" s="334"/>
    </row>
    <row r="658" spans="1:12" ht="27.95" customHeight="1">
      <c r="B658" s="334" t="s">
        <v>1885</v>
      </c>
      <c r="C658" s="7">
        <v>10.384499999999999</v>
      </c>
      <c r="D658" s="7">
        <v>100</v>
      </c>
      <c r="E658" s="7">
        <v>1</v>
      </c>
      <c r="F658" s="7">
        <v>10</v>
      </c>
      <c r="G658" s="7">
        <v>0</v>
      </c>
      <c r="H658" s="7">
        <v>0</v>
      </c>
      <c r="I658" s="7">
        <f t="shared" si="585"/>
        <v>0</v>
      </c>
      <c r="J658" s="334">
        <f t="shared" ref="J658" si="644">(I658+I659)/2</f>
        <v>0</v>
      </c>
      <c r="K658" s="334" t="e">
        <f t="shared" ref="K658" si="645">(I658-I659)/J658*100</f>
        <v>#DIV/0!</v>
      </c>
    </row>
    <row r="659" spans="1:12" ht="27.95" customHeight="1">
      <c r="B659" s="334"/>
      <c r="C659" s="7">
        <v>10.2546</v>
      </c>
      <c r="D659" s="7">
        <v>100</v>
      </c>
      <c r="E659" s="7">
        <v>1</v>
      </c>
      <c r="F659" s="7">
        <v>10</v>
      </c>
      <c r="G659" s="7">
        <v>0</v>
      </c>
      <c r="H659" s="7">
        <v>0</v>
      </c>
      <c r="I659" s="7">
        <f t="shared" si="585"/>
        <v>0</v>
      </c>
      <c r="J659" s="334"/>
      <c r="K659" s="334"/>
    </row>
    <row r="660" spans="1:12" ht="27.95" customHeight="1">
      <c r="B660" s="334" t="s">
        <v>1886</v>
      </c>
      <c r="C660" s="7">
        <v>10.005100000000001</v>
      </c>
      <c r="D660" s="7">
        <v>100</v>
      </c>
      <c r="E660" s="7">
        <v>1</v>
      </c>
      <c r="F660" s="7">
        <v>10</v>
      </c>
      <c r="G660" s="7">
        <v>0</v>
      </c>
      <c r="H660" s="7">
        <v>0</v>
      </c>
      <c r="I660" s="7">
        <f t="shared" si="585"/>
        <v>0</v>
      </c>
      <c r="J660" s="334">
        <f t="shared" ref="J660" si="646">(I660+I661)/2</f>
        <v>0</v>
      </c>
      <c r="K660" s="334" t="e">
        <f t="shared" ref="K660" si="647">(I660-I661)/J660*100</f>
        <v>#DIV/0!</v>
      </c>
    </row>
    <row r="661" spans="1:12" ht="27.95" customHeight="1">
      <c r="B661" s="334"/>
      <c r="C661" s="7">
        <v>10.2356</v>
      </c>
      <c r="D661" s="7">
        <v>100</v>
      </c>
      <c r="E661" s="7">
        <v>1</v>
      </c>
      <c r="F661" s="7">
        <v>10</v>
      </c>
      <c r="G661" s="7">
        <v>0</v>
      </c>
      <c r="H661" s="7">
        <v>0</v>
      </c>
      <c r="I661" s="7">
        <f t="shared" si="585"/>
        <v>0</v>
      </c>
      <c r="J661" s="334"/>
      <c r="K661" s="334"/>
    </row>
    <row r="662" spans="1:12" ht="27.95" customHeight="1">
      <c r="A662" s="7">
        <v>12.8</v>
      </c>
      <c r="B662" s="334" t="s">
        <v>1887</v>
      </c>
      <c r="C662" s="7">
        <v>10.1737</v>
      </c>
      <c r="D662" s="7">
        <v>100</v>
      </c>
      <c r="E662" s="7">
        <v>1</v>
      </c>
      <c r="F662" s="7">
        <v>10</v>
      </c>
      <c r="G662" s="7">
        <v>0</v>
      </c>
      <c r="H662" s="7">
        <v>0</v>
      </c>
      <c r="I662" s="7">
        <f t="shared" si="585"/>
        <v>0</v>
      </c>
      <c r="J662" s="334">
        <f t="shared" ref="J662" si="648">(I662+I663)/2</f>
        <v>0</v>
      </c>
      <c r="K662" s="334" t="e">
        <f t="shared" ref="K662" si="649">(I662-I663)/J662*100</f>
        <v>#DIV/0!</v>
      </c>
    </row>
    <row r="663" spans="1:12" ht="27.95" customHeight="1">
      <c r="B663" s="334"/>
      <c r="C663" s="7">
        <v>10.340199999999999</v>
      </c>
      <c r="D663" s="7">
        <v>100</v>
      </c>
      <c r="E663" s="7">
        <v>1</v>
      </c>
      <c r="F663" s="7">
        <v>10</v>
      </c>
      <c r="G663" s="7">
        <v>0</v>
      </c>
      <c r="H663" s="7">
        <v>0</v>
      </c>
      <c r="I663" s="7">
        <f t="shared" si="585"/>
        <v>0</v>
      </c>
      <c r="J663" s="334"/>
      <c r="K663" s="334"/>
    </row>
    <row r="664" spans="1:12" ht="27.95" customHeight="1">
      <c r="A664" s="14">
        <v>12.1</v>
      </c>
      <c r="B664" s="59" t="s">
        <v>1888</v>
      </c>
      <c r="C664" s="7">
        <v>10.299799999999999</v>
      </c>
      <c r="D664" s="7">
        <v>100</v>
      </c>
      <c r="E664" s="7">
        <v>1</v>
      </c>
      <c r="F664" s="7">
        <v>10</v>
      </c>
      <c r="G664" s="7">
        <v>0</v>
      </c>
      <c r="H664" s="7">
        <v>0</v>
      </c>
      <c r="I664" s="7">
        <f t="shared" si="585"/>
        <v>0</v>
      </c>
      <c r="J664" s="334">
        <f t="shared" ref="J664" si="650">(I664+I665)/2</f>
        <v>0</v>
      </c>
      <c r="K664" s="334" t="e">
        <f t="shared" ref="K664" si="651">(I664-I665)/J664*100</f>
        <v>#DIV/0!</v>
      </c>
    </row>
    <row r="665" spans="1:12" ht="27.95" customHeight="1">
      <c r="B665" s="59" t="s">
        <v>1889</v>
      </c>
      <c r="C665" s="7">
        <v>10.3215</v>
      </c>
      <c r="D665" s="7">
        <v>100</v>
      </c>
      <c r="E665" s="7">
        <v>1</v>
      </c>
      <c r="F665" s="7">
        <v>10</v>
      </c>
      <c r="G665" s="7">
        <v>0</v>
      </c>
      <c r="H665" s="7">
        <v>0</v>
      </c>
      <c r="I665" s="7">
        <f t="shared" ref="I665:I675" si="652">(G665-H665)*D665/C665/F665</f>
        <v>0</v>
      </c>
      <c r="J665" s="334"/>
      <c r="K665" s="334"/>
    </row>
    <row r="666" spans="1:12" ht="27.95" customHeight="1">
      <c r="B666" s="59" t="s">
        <v>1890</v>
      </c>
      <c r="C666" s="7">
        <v>10.3545</v>
      </c>
      <c r="D666" s="7">
        <v>100</v>
      </c>
      <c r="E666" s="7">
        <v>1</v>
      </c>
      <c r="F666" s="7">
        <v>10</v>
      </c>
      <c r="G666" s="7">
        <v>0</v>
      </c>
      <c r="H666" s="7">
        <v>0</v>
      </c>
      <c r="I666" s="7">
        <f t="shared" si="585"/>
        <v>0</v>
      </c>
      <c r="J666" s="334">
        <f t="shared" ref="J666" si="653">(I666+I667)/2</f>
        <v>0</v>
      </c>
      <c r="K666" s="334" t="e">
        <f t="shared" ref="K666" si="654">(I666-I667)/J666*100</f>
        <v>#DIV/0!</v>
      </c>
    </row>
    <row r="667" spans="1:12" ht="27.95" customHeight="1">
      <c r="B667" s="59" t="s">
        <v>1891</v>
      </c>
      <c r="C667" s="7">
        <v>10.4566</v>
      </c>
      <c r="D667" s="7">
        <v>100</v>
      </c>
      <c r="E667" s="7">
        <v>1</v>
      </c>
      <c r="F667" s="7">
        <v>10</v>
      </c>
      <c r="G667" s="7">
        <v>0</v>
      </c>
      <c r="H667" s="7">
        <v>0</v>
      </c>
      <c r="I667" s="7">
        <f t="shared" si="652"/>
        <v>0</v>
      </c>
      <c r="J667" s="334"/>
      <c r="K667" s="334"/>
    </row>
    <row r="668" spans="1:12" ht="27.95" customHeight="1">
      <c r="B668" s="59" t="s">
        <v>1892</v>
      </c>
      <c r="C668" s="7">
        <v>10.4436</v>
      </c>
      <c r="D668" s="7">
        <v>100</v>
      </c>
      <c r="E668" s="7">
        <v>1</v>
      </c>
      <c r="F668" s="7">
        <v>10</v>
      </c>
      <c r="G668" s="7">
        <v>0</v>
      </c>
      <c r="H668" s="7">
        <v>0</v>
      </c>
      <c r="I668" s="7">
        <f t="shared" si="652"/>
        <v>0</v>
      </c>
      <c r="J668" s="334">
        <f t="shared" ref="J668" si="655">(I668+I669)/2</f>
        <v>0</v>
      </c>
      <c r="K668" s="334" t="e">
        <f t="shared" ref="K668" si="656">(I668-I669)/J668*100</f>
        <v>#DIV/0!</v>
      </c>
    </row>
    <row r="669" spans="1:12" ht="27.95" customHeight="1">
      <c r="B669" s="59" t="s">
        <v>1893</v>
      </c>
      <c r="C669" s="7">
        <v>10.0215</v>
      </c>
      <c r="D669" s="7">
        <v>100</v>
      </c>
      <c r="E669" s="7">
        <v>1</v>
      </c>
      <c r="F669" s="7">
        <v>10</v>
      </c>
      <c r="G669" s="7">
        <v>0</v>
      </c>
      <c r="H669" s="7">
        <v>0</v>
      </c>
      <c r="I669" s="7">
        <f t="shared" si="652"/>
        <v>0</v>
      </c>
      <c r="J669" s="334"/>
      <c r="K669" s="334"/>
    </row>
    <row r="670" spans="1:12" ht="27.95" customHeight="1">
      <c r="B670" s="59" t="s">
        <v>1894</v>
      </c>
      <c r="C670" s="7">
        <v>10.8066</v>
      </c>
      <c r="D670" s="7">
        <v>100</v>
      </c>
      <c r="E670" s="7">
        <v>1</v>
      </c>
      <c r="F670" s="7">
        <v>10</v>
      </c>
      <c r="G670" s="7">
        <v>0</v>
      </c>
      <c r="H670" s="7">
        <v>0</v>
      </c>
      <c r="I670" s="7">
        <f t="shared" si="652"/>
        <v>0</v>
      </c>
      <c r="J670" s="334">
        <f t="shared" ref="J670" si="657">(I670+I671)/2</f>
        <v>0</v>
      </c>
      <c r="K670" s="334" t="e">
        <f t="shared" ref="K670" si="658">(I670-I671)/J670*100</f>
        <v>#DIV/0!</v>
      </c>
    </row>
    <row r="671" spans="1:12" ht="27.95" customHeight="1">
      <c r="B671" s="59" t="s">
        <v>1895</v>
      </c>
      <c r="C671" s="7">
        <v>10.665800000000001</v>
      </c>
      <c r="D671" s="7">
        <v>100</v>
      </c>
      <c r="E671" s="7">
        <v>1</v>
      </c>
      <c r="F671" s="7">
        <v>10</v>
      </c>
      <c r="G671" s="7">
        <v>0</v>
      </c>
      <c r="H671" s="7">
        <v>0</v>
      </c>
      <c r="I671" s="7">
        <f t="shared" si="652"/>
        <v>0</v>
      </c>
      <c r="J671" s="334"/>
      <c r="K671" s="334"/>
    </row>
    <row r="672" spans="1:12" ht="27.95" customHeight="1">
      <c r="A672" s="7">
        <v>12.22</v>
      </c>
      <c r="B672" s="7" t="s">
        <v>1896</v>
      </c>
      <c r="C672" s="7">
        <v>9.4588000000000001</v>
      </c>
      <c r="D672" s="7">
        <v>100</v>
      </c>
      <c r="E672" s="7">
        <v>1</v>
      </c>
      <c r="F672" s="7">
        <v>3</v>
      </c>
      <c r="G672" s="7">
        <v>107.67</v>
      </c>
      <c r="H672" s="7">
        <v>102.50709999999999</v>
      </c>
      <c r="I672" s="14">
        <f t="shared" si="652"/>
        <v>18.190000000000001</v>
      </c>
      <c r="J672" s="338">
        <f t="shared" ref="J672" si="659">(I672+I673)/2</f>
        <v>18.2</v>
      </c>
      <c r="K672" s="334">
        <f t="shared" ref="K672" si="660">(I672-I673)/J672*100</f>
        <v>0</v>
      </c>
      <c r="L672" s="7">
        <v>18.2</v>
      </c>
    </row>
    <row r="673" spans="1:11" ht="27.95" customHeight="1">
      <c r="B673" s="7" t="s">
        <v>1897</v>
      </c>
      <c r="C673" s="7">
        <v>9.2524999999999995</v>
      </c>
      <c r="D673" s="7">
        <v>100</v>
      </c>
      <c r="E673" s="7">
        <v>1</v>
      </c>
      <c r="F673" s="7">
        <v>3</v>
      </c>
      <c r="G673" s="7">
        <v>107.55719999999999</v>
      </c>
      <c r="H673" s="7">
        <v>102.50709999999999</v>
      </c>
      <c r="I673" s="14">
        <f t="shared" si="652"/>
        <v>18.190000000000001</v>
      </c>
      <c r="J673" s="338"/>
      <c r="K673" s="334"/>
    </row>
    <row r="674" spans="1:11" ht="27.95" customHeight="1">
      <c r="B674" s="7" t="s">
        <v>1896</v>
      </c>
      <c r="C674" s="7">
        <v>1.0085</v>
      </c>
      <c r="D674" s="7">
        <v>100</v>
      </c>
      <c r="E674" s="7">
        <v>1</v>
      </c>
      <c r="F674" s="7">
        <v>10</v>
      </c>
      <c r="G674" s="7">
        <v>27.6645</v>
      </c>
      <c r="H674" s="7">
        <v>25.826499999999999</v>
      </c>
      <c r="I674" s="14">
        <f t="shared" si="652"/>
        <v>18.23</v>
      </c>
      <c r="J674" s="338">
        <f>(I674+I675)/2</f>
        <v>18.2</v>
      </c>
      <c r="K674" s="334">
        <f>(I674-I675)/J674*100</f>
        <v>0.109890109890108</v>
      </c>
    </row>
    <row r="675" spans="1:11" ht="27.95" customHeight="1">
      <c r="B675" s="7" t="s">
        <v>1897</v>
      </c>
      <c r="C675" s="7">
        <v>1.0068999999999999</v>
      </c>
      <c r="D675" s="7">
        <v>100</v>
      </c>
      <c r="E675" s="7">
        <v>1</v>
      </c>
      <c r="F675" s="7">
        <v>10</v>
      </c>
      <c r="G675" s="7">
        <v>28.76</v>
      </c>
      <c r="H675" s="7">
        <v>26.9267</v>
      </c>
      <c r="I675" s="14">
        <f t="shared" si="652"/>
        <v>18.21</v>
      </c>
      <c r="J675" s="338"/>
      <c r="K675" s="334"/>
    </row>
    <row r="676" spans="1:11" ht="27.95" customHeight="1">
      <c r="A676" s="7">
        <v>12.24</v>
      </c>
      <c r="B676" s="7" t="s">
        <v>1896</v>
      </c>
      <c r="C676" s="7">
        <v>1.0531999999999999</v>
      </c>
      <c r="D676" s="7">
        <v>100</v>
      </c>
      <c r="E676" s="7">
        <v>1</v>
      </c>
      <c r="F676" s="7">
        <v>10</v>
      </c>
      <c r="G676" s="7">
        <v>33.677</v>
      </c>
      <c r="H676" s="7">
        <v>29.969200000000001</v>
      </c>
      <c r="I676" s="14">
        <f t="shared" ref="I676:I691" si="661">(G676-H676)*D676/C676/F676</f>
        <v>35.21</v>
      </c>
      <c r="J676" s="338">
        <f t="shared" ref="J676:J690" si="662">(I676+I677)/2</f>
        <v>25</v>
      </c>
      <c r="K676" s="334">
        <f t="shared" ref="K676:K690" si="663">(I676-I677)/J676*100</f>
        <v>81.400000000000006</v>
      </c>
    </row>
    <row r="677" spans="1:11" ht="27.95" customHeight="1">
      <c r="B677" s="7" t="s">
        <v>1897</v>
      </c>
      <c r="C677" s="7">
        <v>1.0257000000000001</v>
      </c>
      <c r="D677" s="7">
        <v>100</v>
      </c>
      <c r="E677" s="7">
        <v>1</v>
      </c>
      <c r="F677" s="7">
        <v>10</v>
      </c>
      <c r="G677" s="7">
        <v>34.395099999999999</v>
      </c>
      <c r="H677" s="7">
        <v>32.870699999999999</v>
      </c>
      <c r="I677" s="14">
        <f t="shared" si="661"/>
        <v>14.86</v>
      </c>
      <c r="J677" s="338"/>
      <c r="K677" s="334"/>
    </row>
    <row r="678" spans="1:11" ht="27.95" customHeight="1">
      <c r="A678" s="7">
        <v>12.26</v>
      </c>
      <c r="B678" s="59" t="s">
        <v>1898</v>
      </c>
      <c r="C678" s="7">
        <v>10.8108</v>
      </c>
      <c r="D678" s="7">
        <v>100</v>
      </c>
      <c r="E678" s="7">
        <v>1</v>
      </c>
      <c r="F678" s="7">
        <v>10</v>
      </c>
      <c r="G678" s="7">
        <v>-2.6381000000000001</v>
      </c>
      <c r="H678" s="7">
        <v>0</v>
      </c>
      <c r="I678" s="14">
        <f t="shared" si="661"/>
        <v>-2.44</v>
      </c>
      <c r="J678" s="338">
        <f t="shared" si="662"/>
        <v>-1.7</v>
      </c>
      <c r="K678" s="334">
        <f t="shared" si="663"/>
        <v>81.764705882352899</v>
      </c>
    </row>
    <row r="679" spans="1:11" ht="27.95" customHeight="1">
      <c r="B679" s="59" t="s">
        <v>1899</v>
      </c>
      <c r="C679" s="7">
        <v>10.0228</v>
      </c>
      <c r="D679" s="7">
        <v>100</v>
      </c>
      <c r="E679" s="7">
        <v>1</v>
      </c>
      <c r="F679" s="7">
        <v>10</v>
      </c>
      <c r="G679" s="7">
        <v>-1.0478000000000001</v>
      </c>
      <c r="H679" s="7">
        <v>0</v>
      </c>
      <c r="I679" s="14">
        <f t="shared" si="661"/>
        <v>-1.05</v>
      </c>
      <c r="J679" s="338"/>
      <c r="K679" s="334"/>
    </row>
    <row r="680" spans="1:11" ht="27.95" customHeight="1">
      <c r="B680" s="60" t="s">
        <v>1900</v>
      </c>
      <c r="C680" s="7">
        <v>10.0852</v>
      </c>
      <c r="D680" s="7">
        <v>100</v>
      </c>
      <c r="E680" s="7">
        <v>1</v>
      </c>
      <c r="F680" s="7">
        <v>10</v>
      </c>
      <c r="G680" s="7">
        <v>3.6787999999999998</v>
      </c>
      <c r="H680" s="7">
        <v>0</v>
      </c>
      <c r="I680" s="14">
        <f t="shared" si="661"/>
        <v>3.65</v>
      </c>
      <c r="J680" s="338">
        <f t="shared" si="662"/>
        <v>3.6</v>
      </c>
      <c r="K680" s="334">
        <f t="shared" si="663"/>
        <v>5.2777777777777803</v>
      </c>
    </row>
    <row r="681" spans="1:11" ht="27.95" customHeight="1">
      <c r="B681" s="60" t="s">
        <v>1901</v>
      </c>
      <c r="C681" s="7">
        <v>10.5625</v>
      </c>
      <c r="D681" s="7">
        <v>100</v>
      </c>
      <c r="E681" s="7">
        <v>1</v>
      </c>
      <c r="F681" s="7">
        <v>10</v>
      </c>
      <c r="G681" s="7">
        <v>3.6543999999999999</v>
      </c>
      <c r="H681" s="7">
        <v>0</v>
      </c>
      <c r="I681" s="14">
        <f t="shared" si="661"/>
        <v>3.46</v>
      </c>
      <c r="J681" s="338"/>
      <c r="K681" s="334"/>
    </row>
    <row r="682" spans="1:11" ht="27.95" customHeight="1">
      <c r="B682" s="61" t="s">
        <v>1902</v>
      </c>
      <c r="C682" s="7">
        <v>5.3944000000000001</v>
      </c>
      <c r="D682" s="7">
        <v>100</v>
      </c>
      <c r="E682" s="7">
        <v>1</v>
      </c>
      <c r="F682" s="7">
        <v>10</v>
      </c>
      <c r="G682" s="7">
        <v>0.12280000000000001</v>
      </c>
      <c r="H682" s="7">
        <v>-1.2537</v>
      </c>
      <c r="I682" s="14">
        <f t="shared" si="661"/>
        <v>2.5499999999999998</v>
      </c>
      <c r="J682" s="338">
        <f t="shared" si="662"/>
        <v>2</v>
      </c>
      <c r="K682" s="334">
        <f t="shared" si="663"/>
        <v>50.5</v>
      </c>
    </row>
    <row r="683" spans="1:11" ht="27.95" customHeight="1">
      <c r="B683" s="61" t="s">
        <v>1903</v>
      </c>
      <c r="C683" s="7">
        <v>5.5450999999999997</v>
      </c>
      <c r="D683" s="7">
        <v>100</v>
      </c>
      <c r="E683" s="7">
        <v>1</v>
      </c>
      <c r="F683" s="7">
        <v>10</v>
      </c>
      <c r="G683" s="7">
        <v>1.1161000000000001</v>
      </c>
      <c r="H683" s="7">
        <v>0.26290000000000002</v>
      </c>
      <c r="I683" s="14">
        <f t="shared" si="661"/>
        <v>1.54</v>
      </c>
      <c r="J683" s="338"/>
      <c r="K683" s="334"/>
    </row>
    <row r="684" spans="1:11" ht="27.95" customHeight="1">
      <c r="B684" s="59" t="s">
        <v>1904</v>
      </c>
      <c r="C684" s="7">
        <v>10.180899999999999</v>
      </c>
      <c r="D684" s="7">
        <v>100</v>
      </c>
      <c r="E684" s="7">
        <v>1</v>
      </c>
      <c r="F684" s="7">
        <v>10</v>
      </c>
      <c r="G684" s="7">
        <v>32.013100000000001</v>
      </c>
      <c r="H684" s="7">
        <v>29.8597</v>
      </c>
      <c r="I684" s="14">
        <f t="shared" si="661"/>
        <v>2.12</v>
      </c>
      <c r="J684" s="338">
        <f t="shared" si="662"/>
        <v>0.7</v>
      </c>
      <c r="K684" s="334">
        <f t="shared" si="663"/>
        <v>397.142857142857</v>
      </c>
    </row>
    <row r="685" spans="1:11" ht="27.95" customHeight="1">
      <c r="B685" s="59" t="s">
        <v>1905</v>
      </c>
      <c r="C685" s="7">
        <v>10.1173</v>
      </c>
      <c r="D685" s="7">
        <v>100</v>
      </c>
      <c r="E685" s="7">
        <v>1</v>
      </c>
      <c r="F685" s="7">
        <v>10</v>
      </c>
      <c r="G685" s="7">
        <v>29.2578</v>
      </c>
      <c r="H685" s="7">
        <v>29.923200000000001</v>
      </c>
      <c r="I685" s="14">
        <f t="shared" si="661"/>
        <v>-0.66</v>
      </c>
      <c r="J685" s="338"/>
      <c r="K685" s="334"/>
    </row>
    <row r="686" spans="1:11" ht="27.95" customHeight="1">
      <c r="B686" s="59" t="s">
        <v>1906</v>
      </c>
      <c r="C686" s="7">
        <v>10.351699999999999</v>
      </c>
      <c r="D686" s="7">
        <v>100</v>
      </c>
      <c r="E686" s="7">
        <v>1</v>
      </c>
      <c r="F686" s="7">
        <v>10</v>
      </c>
      <c r="G686" s="7">
        <v>-0.53659999999999997</v>
      </c>
      <c r="H686" s="7">
        <v>0</v>
      </c>
      <c r="I686" s="14">
        <f t="shared" si="661"/>
        <v>-0.52</v>
      </c>
      <c r="J686" s="338">
        <f t="shared" si="662"/>
        <v>-0.5</v>
      </c>
      <c r="K686" s="334">
        <f t="shared" si="663"/>
        <v>0</v>
      </c>
    </row>
    <row r="687" spans="1:11" ht="27.95" customHeight="1">
      <c r="B687" s="59" t="s">
        <v>1907</v>
      </c>
      <c r="C687" s="7">
        <v>10.2516</v>
      </c>
      <c r="D687" s="7">
        <v>100</v>
      </c>
      <c r="E687" s="7">
        <v>1</v>
      </c>
      <c r="F687" s="7">
        <v>10</v>
      </c>
      <c r="G687" s="7">
        <v>-0.53210000000000002</v>
      </c>
      <c r="H687" s="7">
        <v>0</v>
      </c>
      <c r="I687" s="14">
        <f t="shared" si="661"/>
        <v>-0.52</v>
      </c>
      <c r="J687" s="338"/>
      <c r="K687" s="334"/>
    </row>
    <row r="688" spans="1:11" ht="27.95" customHeight="1">
      <c r="B688" s="59" t="s">
        <v>1908</v>
      </c>
      <c r="C688" s="7">
        <v>10.292299999999999</v>
      </c>
      <c r="D688" s="7">
        <v>100</v>
      </c>
      <c r="E688" s="7">
        <v>1</v>
      </c>
      <c r="F688" s="7">
        <v>10</v>
      </c>
      <c r="G688" s="7">
        <v>-2.5808</v>
      </c>
      <c r="H688" s="7">
        <v>0</v>
      </c>
      <c r="I688" s="14">
        <f t="shared" si="661"/>
        <v>-2.5099999999999998</v>
      </c>
      <c r="J688" s="338">
        <f t="shared" si="662"/>
        <v>-2.5</v>
      </c>
      <c r="K688" s="334">
        <f t="shared" si="663"/>
        <v>-1.2000000000000099</v>
      </c>
    </row>
    <row r="689" spans="1:11" ht="27.95" customHeight="1">
      <c r="B689" s="59" t="s">
        <v>1909</v>
      </c>
      <c r="C689" s="7">
        <v>10.3025</v>
      </c>
      <c r="D689" s="7">
        <v>100</v>
      </c>
      <c r="E689" s="7">
        <v>1</v>
      </c>
      <c r="F689" s="7">
        <v>10</v>
      </c>
      <c r="G689" s="7">
        <v>-2.6166999999999998</v>
      </c>
      <c r="H689" s="7">
        <v>0</v>
      </c>
      <c r="I689" s="14">
        <f t="shared" si="661"/>
        <v>-2.54</v>
      </c>
      <c r="J689" s="338"/>
      <c r="K689" s="334"/>
    </row>
    <row r="690" spans="1:11" ht="27.95" customHeight="1">
      <c r="B690" s="59" t="s">
        <v>1910</v>
      </c>
      <c r="C690" s="7">
        <v>10.444900000000001</v>
      </c>
      <c r="D690" s="7">
        <v>100</v>
      </c>
      <c r="E690" s="7">
        <v>1</v>
      </c>
      <c r="F690" s="7">
        <v>10</v>
      </c>
      <c r="G690" s="7">
        <v>-2.13</v>
      </c>
      <c r="H690" s="7">
        <v>0</v>
      </c>
      <c r="I690" s="14">
        <f t="shared" si="661"/>
        <v>-2.04</v>
      </c>
      <c r="J690" s="338">
        <f t="shared" si="662"/>
        <v>-2</v>
      </c>
      <c r="K690" s="334">
        <f t="shared" si="663"/>
        <v>0.50000000000001199</v>
      </c>
    </row>
    <row r="691" spans="1:11" ht="27.95" customHeight="1">
      <c r="B691" s="59" t="s">
        <v>1911</v>
      </c>
      <c r="C691" s="7">
        <v>10.5625</v>
      </c>
      <c r="D691" s="7">
        <v>100</v>
      </c>
      <c r="E691" s="7">
        <v>1</v>
      </c>
      <c r="F691" s="7">
        <v>10</v>
      </c>
      <c r="G691" s="7">
        <v>-2.1402999999999999</v>
      </c>
      <c r="H691" s="7">
        <v>0</v>
      </c>
      <c r="I691" s="14">
        <f t="shared" si="661"/>
        <v>-2.0299999999999998</v>
      </c>
      <c r="J691" s="338"/>
      <c r="K691" s="334"/>
    </row>
    <row r="692" spans="1:11" ht="27.95" customHeight="1">
      <c r="A692" s="7">
        <v>12.29</v>
      </c>
      <c r="B692" s="59" t="s">
        <v>1912</v>
      </c>
      <c r="C692" s="7">
        <v>10.462999999999999</v>
      </c>
      <c r="D692" s="7">
        <v>100</v>
      </c>
      <c r="E692" s="7">
        <v>1</v>
      </c>
      <c r="F692" s="7">
        <v>10</v>
      </c>
      <c r="G692" s="7">
        <v>-3.3193000000000001</v>
      </c>
      <c r="H692" s="7">
        <v>0</v>
      </c>
      <c r="I692" s="14">
        <f t="shared" ref="I692:I701" si="664">(G692-H692)*D692/C692/F692</f>
        <v>-3.17</v>
      </c>
      <c r="J692" s="338">
        <f t="shared" ref="J692" si="665">(I692+I693)/2</f>
        <v>-3.2</v>
      </c>
      <c r="K692" s="334">
        <f t="shared" ref="K692" si="666">(I692-I693)/J692*100</f>
        <v>-3.4375</v>
      </c>
    </row>
    <row r="693" spans="1:11" ht="27.95" customHeight="1">
      <c r="B693" s="59" t="s">
        <v>1913</v>
      </c>
      <c r="C693" s="7">
        <v>10.2536</v>
      </c>
      <c r="D693" s="7">
        <v>100</v>
      </c>
      <c r="E693" s="7">
        <v>1</v>
      </c>
      <c r="F693" s="7">
        <v>10</v>
      </c>
      <c r="G693" s="7">
        <v>-3.3612000000000002</v>
      </c>
      <c r="H693" s="7">
        <v>0</v>
      </c>
      <c r="I693" s="14">
        <f t="shared" si="664"/>
        <v>-3.28</v>
      </c>
      <c r="J693" s="338"/>
      <c r="K693" s="334"/>
    </row>
    <row r="694" spans="1:11" ht="27.95" customHeight="1">
      <c r="B694" s="59" t="s">
        <v>1914</v>
      </c>
      <c r="C694" s="7">
        <v>10.075200000000001</v>
      </c>
      <c r="D694" s="7">
        <v>100</v>
      </c>
      <c r="E694" s="7">
        <v>1</v>
      </c>
      <c r="F694" s="7">
        <v>10</v>
      </c>
      <c r="G694" s="7">
        <v>-0.28970000000000001</v>
      </c>
      <c r="H694" s="7">
        <v>0</v>
      </c>
      <c r="I694" s="14">
        <f t="shared" si="664"/>
        <v>-0.28999999999999998</v>
      </c>
      <c r="J694" s="338">
        <f t="shared" ref="J694" si="667">(I694+I695)/2</f>
        <v>-0.2</v>
      </c>
      <c r="K694" s="334">
        <f t="shared" ref="K694" si="668">(I694-I695)/J694*100</f>
        <v>110</v>
      </c>
    </row>
    <row r="695" spans="1:11" ht="27.95" customHeight="1">
      <c r="B695" s="59" t="s">
        <v>1915</v>
      </c>
      <c r="C695" s="7">
        <v>10.360200000000001</v>
      </c>
      <c r="D695" s="7">
        <v>100</v>
      </c>
      <c r="E695" s="7">
        <v>1</v>
      </c>
      <c r="F695" s="7">
        <v>10</v>
      </c>
      <c r="G695" s="7">
        <v>-7.6399999999999996E-2</v>
      </c>
      <c r="H695" s="7">
        <v>0</v>
      </c>
      <c r="I695" s="14">
        <f t="shared" si="664"/>
        <v>-7.0000000000000007E-2</v>
      </c>
      <c r="J695" s="338"/>
      <c r="K695" s="334"/>
    </row>
    <row r="696" spans="1:11" ht="27.95" customHeight="1">
      <c r="B696" s="59" t="s">
        <v>1916</v>
      </c>
      <c r="C696" s="7">
        <v>10.595000000000001</v>
      </c>
      <c r="D696" s="7">
        <v>100</v>
      </c>
      <c r="E696" s="7">
        <v>1</v>
      </c>
      <c r="F696" s="7">
        <v>10</v>
      </c>
      <c r="G696" s="7">
        <v>-0.86380000000000001</v>
      </c>
      <c r="H696" s="7">
        <v>0</v>
      </c>
      <c r="I696" s="14">
        <f t="shared" si="664"/>
        <v>-0.82</v>
      </c>
      <c r="J696" s="338">
        <f t="shared" ref="J696" si="669">(I696+I697)/2</f>
        <v>-0.2</v>
      </c>
      <c r="K696" s="334">
        <f t="shared" ref="K696" si="670">(I696-I697)/J696*100</f>
        <v>595</v>
      </c>
    </row>
    <row r="697" spans="1:11" ht="27.95" customHeight="1">
      <c r="B697" s="59" t="s">
        <v>1917</v>
      </c>
      <c r="C697" s="7">
        <v>10.272399999999999</v>
      </c>
      <c r="D697" s="7">
        <v>100</v>
      </c>
      <c r="E697" s="7">
        <v>1</v>
      </c>
      <c r="F697" s="7">
        <v>10</v>
      </c>
      <c r="G697" s="7">
        <v>0.38040000000000002</v>
      </c>
      <c r="H697" s="7">
        <v>0</v>
      </c>
      <c r="I697" s="63">
        <f t="shared" si="664"/>
        <v>0.37</v>
      </c>
      <c r="J697" s="338"/>
      <c r="K697" s="334"/>
    </row>
    <row r="698" spans="1:11" ht="27.95" customHeight="1">
      <c r="B698" s="59" t="s">
        <v>1918</v>
      </c>
      <c r="C698" s="7">
        <v>10.075100000000001</v>
      </c>
      <c r="D698" s="7">
        <v>100</v>
      </c>
      <c r="E698" s="7">
        <v>1</v>
      </c>
      <c r="F698" s="7">
        <v>10</v>
      </c>
      <c r="G698" s="7">
        <v>0.95209999999999995</v>
      </c>
      <c r="H698" s="7">
        <v>0</v>
      </c>
      <c r="I698" s="63">
        <f t="shared" si="664"/>
        <v>0.94499999999999995</v>
      </c>
      <c r="J698" s="338">
        <f t="shared" ref="J698" si="671">(I698+I699)/2</f>
        <v>0.5</v>
      </c>
      <c r="K698" s="334">
        <f t="shared" ref="K698" si="672">(I698-I699)/J698*100</f>
        <v>176.18</v>
      </c>
    </row>
    <row r="699" spans="1:11" ht="27.95" customHeight="1">
      <c r="B699" s="59" t="s">
        <v>1919</v>
      </c>
      <c r="C699" s="7">
        <v>10.0321</v>
      </c>
      <c r="D699" s="7">
        <v>100</v>
      </c>
      <c r="E699" s="7">
        <v>1</v>
      </c>
      <c r="F699" s="7">
        <v>10</v>
      </c>
      <c r="G699" s="7">
        <v>6.4299999999999996E-2</v>
      </c>
      <c r="H699" s="7">
        <v>0</v>
      </c>
      <c r="I699" s="64">
        <f t="shared" si="664"/>
        <v>6.4100000000000004E-2</v>
      </c>
      <c r="J699" s="338"/>
      <c r="K699" s="334"/>
    </row>
    <row r="700" spans="1:11" ht="27.95" customHeight="1">
      <c r="C700" s="7">
        <v>10.1023</v>
      </c>
      <c r="D700" s="7">
        <v>100</v>
      </c>
      <c r="E700" s="7">
        <v>1</v>
      </c>
      <c r="F700" s="7">
        <v>10</v>
      </c>
      <c r="G700" s="7">
        <v>4.6958000000000002</v>
      </c>
      <c r="H700" s="7">
        <v>2.3014999999999999</v>
      </c>
      <c r="I700" s="63">
        <f t="shared" si="664"/>
        <v>2.37</v>
      </c>
      <c r="J700" s="339">
        <f t="shared" ref="J700" si="673">(I700+I701)/2</f>
        <v>2.36</v>
      </c>
      <c r="K700" s="334">
        <f t="shared" ref="K700" si="674">(I700-I701)/J700*100</f>
        <v>0.97457627118644596</v>
      </c>
    </row>
    <row r="701" spans="1:11" ht="27.95" customHeight="1">
      <c r="C701" s="7">
        <v>10.1045</v>
      </c>
      <c r="D701" s="7">
        <v>100</v>
      </c>
      <c r="E701" s="7">
        <v>1</v>
      </c>
      <c r="F701" s="7">
        <v>10</v>
      </c>
      <c r="G701" s="7">
        <v>6.3479999999999999</v>
      </c>
      <c r="H701" s="7">
        <v>3.9761000000000002</v>
      </c>
      <c r="I701" s="63">
        <f t="shared" si="664"/>
        <v>2.347</v>
      </c>
      <c r="J701" s="339"/>
      <c r="K701" s="334"/>
    </row>
    <row r="702" spans="1:11" ht="27.95" customHeight="1">
      <c r="A702" s="7">
        <v>12.31</v>
      </c>
      <c r="B702" s="7" t="s">
        <v>1920</v>
      </c>
      <c r="D702" s="7">
        <v>100</v>
      </c>
      <c r="E702" s="7">
        <v>1</v>
      </c>
      <c r="F702" s="7">
        <v>10</v>
      </c>
      <c r="G702" s="7">
        <v>-0.65169999999999995</v>
      </c>
      <c r="H702" s="7">
        <v>0</v>
      </c>
      <c r="I702" s="63" t="e">
        <f t="shared" ref="I702:I711" si="675">(G702-H702)*D702/C702/F702</f>
        <v>#DIV/0!</v>
      </c>
      <c r="J702" s="339" t="e">
        <f t="shared" ref="J702" si="676">(I702+I703)/2</f>
        <v>#DIV/0!</v>
      </c>
      <c r="K702" s="334" t="e">
        <f t="shared" ref="K702" si="677">(I702-I703)/J702*100</f>
        <v>#DIV/0!</v>
      </c>
    </row>
    <row r="703" spans="1:11" ht="27.95" customHeight="1">
      <c r="B703" s="7" t="s">
        <v>1921</v>
      </c>
      <c r="D703" s="7">
        <v>100</v>
      </c>
      <c r="E703" s="7">
        <v>1</v>
      </c>
      <c r="F703" s="7">
        <v>10</v>
      </c>
      <c r="G703" s="7">
        <v>-0.22939999999999999</v>
      </c>
      <c r="H703" s="7">
        <v>0</v>
      </c>
      <c r="I703" s="63" t="e">
        <f t="shared" si="675"/>
        <v>#DIV/0!</v>
      </c>
      <c r="J703" s="339"/>
      <c r="K703" s="334"/>
    </row>
    <row r="704" spans="1:11" ht="27.95" customHeight="1">
      <c r="A704" s="7">
        <v>1.8</v>
      </c>
      <c r="B704" s="7" t="s">
        <v>1922</v>
      </c>
      <c r="C704" s="7">
        <v>10.175700000000001</v>
      </c>
      <c r="D704" s="7">
        <v>100</v>
      </c>
      <c r="E704" s="7">
        <v>1</v>
      </c>
      <c r="F704" s="7">
        <v>10</v>
      </c>
      <c r="G704" s="7">
        <v>1.7762</v>
      </c>
      <c r="H704" s="7">
        <v>2.7835000000000001</v>
      </c>
      <c r="I704" s="63">
        <f t="shared" si="675"/>
        <v>-0.99</v>
      </c>
      <c r="J704" s="339">
        <f t="shared" ref="J704" si="678">(I704+I705)/2</f>
        <v>0.7</v>
      </c>
      <c r="K704" s="334">
        <f t="shared" ref="K704" si="679">(I704-I705)/J704*100</f>
        <v>-481.57142857142901</v>
      </c>
    </row>
    <row r="705" spans="1:11" ht="27.95" customHeight="1">
      <c r="B705" s="7" t="s">
        <v>1923</v>
      </c>
      <c r="C705" s="7">
        <v>10.3705</v>
      </c>
      <c r="D705" s="7">
        <v>100</v>
      </c>
      <c r="E705" s="7">
        <v>1</v>
      </c>
      <c r="F705" s="7">
        <v>10</v>
      </c>
      <c r="G705" s="7">
        <v>1.0424</v>
      </c>
      <c r="H705" s="7">
        <v>-1.4262999999999999</v>
      </c>
      <c r="I705" s="63">
        <f t="shared" si="675"/>
        <v>2.3809999999999998</v>
      </c>
      <c r="J705" s="339"/>
      <c r="K705" s="334"/>
    </row>
    <row r="706" spans="1:11" ht="27.95" customHeight="1">
      <c r="B706" s="7" t="s">
        <v>1924</v>
      </c>
      <c r="C706" s="7">
        <v>10.124700000000001</v>
      </c>
      <c r="D706" s="7">
        <v>100</v>
      </c>
      <c r="E706" s="7">
        <v>1</v>
      </c>
      <c r="F706" s="7">
        <v>10</v>
      </c>
      <c r="G706" s="7">
        <v>12.0928</v>
      </c>
      <c r="H706" s="7">
        <v>4.157</v>
      </c>
      <c r="I706" s="63">
        <f t="shared" si="675"/>
        <v>7.8380000000000001</v>
      </c>
      <c r="J706" s="339">
        <f t="shared" ref="J706" si="680">(I706+I707)/2</f>
        <v>5.41</v>
      </c>
      <c r="K706" s="334">
        <f t="shared" ref="K706" si="681">(I706-I707)/J706*100</f>
        <v>89.704251386321602</v>
      </c>
    </row>
    <row r="707" spans="1:11" ht="27.95" customHeight="1">
      <c r="B707" s="7" t="s">
        <v>1925</v>
      </c>
      <c r="C707" s="7">
        <v>10.2172</v>
      </c>
      <c r="D707" s="7">
        <v>100</v>
      </c>
      <c r="E707" s="7">
        <v>1</v>
      </c>
      <c r="F707" s="7">
        <v>10</v>
      </c>
      <c r="G707" s="7">
        <v>6.0689000000000002</v>
      </c>
      <c r="H707" s="7">
        <v>3.0188000000000001</v>
      </c>
      <c r="I707" s="63">
        <f t="shared" si="675"/>
        <v>2.9849999999999999</v>
      </c>
      <c r="J707" s="339"/>
      <c r="K707" s="334"/>
    </row>
    <row r="708" spans="1:11" ht="27.95" customHeight="1">
      <c r="B708" s="7" t="s">
        <v>1926</v>
      </c>
      <c r="C708" s="7">
        <v>10.671200000000001</v>
      </c>
      <c r="D708" s="7">
        <v>100</v>
      </c>
      <c r="E708" s="7">
        <v>1</v>
      </c>
      <c r="F708" s="7">
        <v>10</v>
      </c>
      <c r="G708" s="7">
        <v>1.2758</v>
      </c>
      <c r="H708" s="7">
        <v>0.29549999999999998</v>
      </c>
      <c r="I708" s="63">
        <f t="shared" si="675"/>
        <v>0.91900000000000004</v>
      </c>
      <c r="J708" s="339">
        <f t="shared" ref="J708" si="682">(I708+I709)/2</f>
        <v>3.43</v>
      </c>
      <c r="K708" s="334">
        <f t="shared" ref="K708" si="683">(I708-I709)/J708*100</f>
        <v>-146.29737609329399</v>
      </c>
    </row>
    <row r="709" spans="1:11" ht="27.95" customHeight="1">
      <c r="B709" s="7" t="s">
        <v>1927</v>
      </c>
      <c r="C709" s="7">
        <v>10.2356</v>
      </c>
      <c r="D709" s="7">
        <v>100</v>
      </c>
      <c r="E709" s="7">
        <v>1</v>
      </c>
      <c r="F709" s="7">
        <v>10</v>
      </c>
      <c r="G709" s="7">
        <v>14.324999999999999</v>
      </c>
      <c r="H709" s="7">
        <v>8.2477999999999998</v>
      </c>
      <c r="I709" s="63">
        <f t="shared" si="675"/>
        <v>5.9370000000000003</v>
      </c>
      <c r="J709" s="339"/>
      <c r="K709" s="334"/>
    </row>
    <row r="710" spans="1:11" ht="27.95" customHeight="1">
      <c r="B710" s="7" t="s">
        <v>1928</v>
      </c>
      <c r="C710" s="7">
        <v>10.1248</v>
      </c>
      <c r="D710" s="7">
        <v>100</v>
      </c>
      <c r="E710" s="7">
        <v>1</v>
      </c>
      <c r="F710" s="7">
        <v>10</v>
      </c>
      <c r="G710" s="7">
        <v>3.6004999999999998</v>
      </c>
      <c r="H710" s="7">
        <v>-0.35420000000000001</v>
      </c>
      <c r="I710" s="63">
        <f t="shared" si="675"/>
        <v>3.9060000000000001</v>
      </c>
      <c r="J710" s="339">
        <f t="shared" ref="J710" si="684">(I710+I711)/2</f>
        <v>4.03</v>
      </c>
      <c r="K710" s="334">
        <f t="shared" ref="K710" si="685">(I710-I711)/J710*100</f>
        <v>-6.2034739454094199</v>
      </c>
    </row>
    <row r="711" spans="1:11" ht="27.95" customHeight="1">
      <c r="B711" s="7" t="s">
        <v>1929</v>
      </c>
      <c r="C711" s="7">
        <v>10.4826</v>
      </c>
      <c r="D711" s="7">
        <v>100</v>
      </c>
      <c r="E711" s="7">
        <v>1</v>
      </c>
      <c r="F711" s="7">
        <v>10</v>
      </c>
      <c r="G711" s="7">
        <v>4.5490000000000004</v>
      </c>
      <c r="H711" s="7">
        <v>0.1925</v>
      </c>
      <c r="I711" s="63">
        <f t="shared" si="675"/>
        <v>4.1559999999999997</v>
      </c>
      <c r="J711" s="339"/>
      <c r="K711" s="334"/>
    </row>
    <row r="712" spans="1:11" ht="27.95" customHeight="1">
      <c r="A712" s="7" t="s">
        <v>21</v>
      </c>
      <c r="B712" s="7" t="s">
        <v>1922</v>
      </c>
      <c r="C712" s="7">
        <v>10</v>
      </c>
      <c r="D712" s="7">
        <v>100</v>
      </c>
      <c r="E712" s="7">
        <v>1</v>
      </c>
      <c r="F712" s="7">
        <v>10</v>
      </c>
      <c r="G712" s="7">
        <v>4.7215999999999996</v>
      </c>
      <c r="H712" s="7">
        <v>4.1087999999999996</v>
      </c>
      <c r="I712" s="63">
        <f t="shared" ref="I712:I717" si="686">(G712-H712)*D712/C712/F712</f>
        <v>0.61299999999999999</v>
      </c>
      <c r="J712" s="340">
        <f t="shared" ref="J712" si="687">(I712+I713)/2</f>
        <v>0.76400000000000001</v>
      </c>
      <c r="K712" s="334">
        <f t="shared" ref="K712" si="688">(I712-I713)/J712*100</f>
        <v>-39.397905759162299</v>
      </c>
    </row>
    <row r="713" spans="1:11" ht="27.95" customHeight="1">
      <c r="B713" s="7" t="s">
        <v>1923</v>
      </c>
      <c r="C713" s="7">
        <v>10</v>
      </c>
      <c r="D713" s="7">
        <v>100</v>
      </c>
      <c r="E713" s="7">
        <v>1</v>
      </c>
      <c r="F713" s="7">
        <v>10</v>
      </c>
      <c r="G713" s="7">
        <v>5.4804000000000004</v>
      </c>
      <c r="H713" s="7">
        <v>4.5662000000000003</v>
      </c>
      <c r="I713" s="63">
        <f t="shared" si="686"/>
        <v>0.91400000000000003</v>
      </c>
      <c r="J713" s="340"/>
      <c r="K713" s="334"/>
    </row>
    <row r="714" spans="1:11" ht="27.95" customHeight="1">
      <c r="B714" s="7" t="s">
        <v>1924</v>
      </c>
      <c r="C714" s="7">
        <v>10</v>
      </c>
      <c r="D714" s="7">
        <v>100</v>
      </c>
      <c r="E714" s="7">
        <v>1</v>
      </c>
      <c r="F714" s="7">
        <v>10</v>
      </c>
      <c r="G714" s="7">
        <v>19.264700000000001</v>
      </c>
      <c r="H714" s="7">
        <v>17.594799999999999</v>
      </c>
      <c r="I714" s="63">
        <f t="shared" si="686"/>
        <v>1.67</v>
      </c>
      <c r="J714" s="339">
        <f t="shared" ref="J714" si="689">(I714+I715)/2</f>
        <v>1.19</v>
      </c>
      <c r="K714" s="334">
        <f t="shared" ref="K714" si="690">(I714-I715)/J714*100</f>
        <v>81.428571428571402</v>
      </c>
    </row>
    <row r="715" spans="1:11" ht="27.95" customHeight="1">
      <c r="B715" s="7" t="s">
        <v>1925</v>
      </c>
      <c r="C715" s="7">
        <v>10</v>
      </c>
      <c r="D715" s="7">
        <v>100</v>
      </c>
      <c r="E715" s="7">
        <v>1</v>
      </c>
      <c r="F715" s="7">
        <v>10</v>
      </c>
      <c r="G715" s="7">
        <v>13.354799999999999</v>
      </c>
      <c r="H715" s="7">
        <v>12.653600000000001</v>
      </c>
      <c r="I715" s="63">
        <f t="shared" si="686"/>
        <v>0.70099999999999996</v>
      </c>
      <c r="J715" s="339"/>
      <c r="K715" s="334"/>
    </row>
    <row r="716" spans="1:11" ht="27.95" customHeight="1">
      <c r="B716" s="7" t="s">
        <v>1926</v>
      </c>
      <c r="C716" s="7">
        <v>10</v>
      </c>
      <c r="D716" s="7">
        <v>100</v>
      </c>
      <c r="E716" s="7">
        <v>1</v>
      </c>
      <c r="F716" s="7">
        <v>10</v>
      </c>
      <c r="G716" s="7">
        <v>13.6523</v>
      </c>
      <c r="H716" s="7">
        <v>11.2539</v>
      </c>
      <c r="I716" s="63">
        <f t="shared" si="686"/>
        <v>2.3980000000000001</v>
      </c>
      <c r="J716" s="339">
        <f t="shared" ref="J716" si="691">(I716+I717)/2</f>
        <v>2.2799999999999998</v>
      </c>
      <c r="K716" s="334">
        <f t="shared" ref="K716" si="692">(I716-I717)/J716*100</f>
        <v>10.526315789473699</v>
      </c>
    </row>
    <row r="717" spans="1:11" ht="27.95" customHeight="1">
      <c r="B717" s="7" t="s">
        <v>1927</v>
      </c>
      <c r="C717" s="7">
        <v>10</v>
      </c>
      <c r="D717" s="7">
        <v>100</v>
      </c>
      <c r="E717" s="7">
        <v>1</v>
      </c>
      <c r="F717" s="7">
        <v>10</v>
      </c>
      <c r="G717" s="7">
        <v>13.4885</v>
      </c>
      <c r="H717" s="7">
        <v>11.3309</v>
      </c>
      <c r="I717" s="63">
        <f t="shared" si="686"/>
        <v>2.1579999999999999</v>
      </c>
      <c r="J717" s="339"/>
      <c r="K717" s="334"/>
    </row>
    <row r="718" spans="1:11" ht="27.95" customHeight="1">
      <c r="B718" s="7" t="s">
        <v>1928</v>
      </c>
      <c r="C718" s="7">
        <v>10</v>
      </c>
      <c r="D718" s="7">
        <v>100</v>
      </c>
      <c r="E718" s="7">
        <v>1</v>
      </c>
      <c r="F718" s="7">
        <v>10</v>
      </c>
      <c r="G718" s="7">
        <v>5.9208999999999996</v>
      </c>
      <c r="H718" s="7">
        <v>5.0612000000000004</v>
      </c>
      <c r="I718" s="63">
        <f t="shared" ref="I718:I719" si="693">(G718-H718)*D718/C718/F718</f>
        <v>0.86</v>
      </c>
      <c r="J718" s="339">
        <f t="shared" ref="J718" si="694">(I718+I719)/2</f>
        <v>0.75</v>
      </c>
      <c r="K718" s="334">
        <f t="shared" ref="K718" si="695">(I718-I719)/J718*100</f>
        <v>29.733333333333299</v>
      </c>
    </row>
    <row r="719" spans="1:11" ht="27.95" customHeight="1">
      <c r="B719" s="7" t="s">
        <v>1929</v>
      </c>
      <c r="C719" s="7">
        <v>10</v>
      </c>
      <c r="D719" s="7">
        <v>100</v>
      </c>
      <c r="E719" s="7">
        <v>1</v>
      </c>
      <c r="F719" s="7">
        <v>10</v>
      </c>
      <c r="G719" s="7">
        <v>11.303000000000001</v>
      </c>
      <c r="H719" s="7">
        <v>10.6663</v>
      </c>
      <c r="I719" s="63">
        <f t="shared" si="693"/>
        <v>0.63700000000000001</v>
      </c>
      <c r="J719" s="339"/>
      <c r="K719" s="334"/>
    </row>
    <row r="720" spans="1:11" ht="27.95" customHeight="1">
      <c r="A720" s="7">
        <v>1.17</v>
      </c>
      <c r="B720" s="59" t="s">
        <v>1930</v>
      </c>
      <c r="C720" s="7">
        <v>10.4537</v>
      </c>
      <c r="D720" s="7">
        <v>100</v>
      </c>
      <c r="E720" s="7">
        <v>1</v>
      </c>
      <c r="F720" s="7">
        <v>10</v>
      </c>
      <c r="G720" s="7">
        <v>-1.4211</v>
      </c>
      <c r="H720" s="7">
        <v>0</v>
      </c>
      <c r="I720" s="63">
        <f t="shared" ref="I720:I733" si="696">(G720-H720)*D720/C720/F720</f>
        <v>-1.359</v>
      </c>
      <c r="J720" s="339">
        <f t="shared" ref="J720" si="697">(I720+I721)/2</f>
        <v>-1.24</v>
      </c>
      <c r="K720" s="334">
        <f t="shared" ref="K720" si="698">(I720-I721)/J720*100</f>
        <v>20</v>
      </c>
    </row>
    <row r="721" spans="1:11" ht="27.95" customHeight="1">
      <c r="B721" s="59" t="s">
        <v>1931</v>
      </c>
      <c r="C721" s="7">
        <v>10.221500000000001</v>
      </c>
      <c r="D721" s="7">
        <v>100</v>
      </c>
      <c r="E721" s="7">
        <v>1</v>
      </c>
      <c r="F721" s="7">
        <v>10</v>
      </c>
      <c r="G721" s="7">
        <v>-1.1355</v>
      </c>
      <c r="H721" s="7">
        <v>0</v>
      </c>
      <c r="I721" s="63">
        <f t="shared" si="696"/>
        <v>-1.111</v>
      </c>
      <c r="J721" s="339"/>
      <c r="K721" s="334"/>
    </row>
    <row r="722" spans="1:11" ht="27.95" customHeight="1">
      <c r="B722" s="59" t="s">
        <v>1932</v>
      </c>
      <c r="C722" s="7">
        <v>10.3256</v>
      </c>
      <c r="D722" s="7">
        <v>100</v>
      </c>
      <c r="E722" s="7">
        <v>1</v>
      </c>
      <c r="F722" s="7">
        <v>10</v>
      </c>
      <c r="G722" s="7">
        <v>-0.52969999999999995</v>
      </c>
      <c r="H722" s="7">
        <v>0</v>
      </c>
      <c r="I722" s="63">
        <f t="shared" si="696"/>
        <v>-0.51300000000000001</v>
      </c>
      <c r="J722" s="339">
        <f t="shared" ref="J722" si="699">(I722+I723)/2</f>
        <v>-0.39</v>
      </c>
      <c r="K722" s="334">
        <f t="shared" ref="K722" si="700">(I722-I723)/J722*100</f>
        <v>61.538461538461497</v>
      </c>
    </row>
    <row r="723" spans="1:11" ht="27.95" customHeight="1">
      <c r="B723" s="59" t="s">
        <v>1933</v>
      </c>
      <c r="C723" s="7">
        <v>10.651999999999999</v>
      </c>
      <c r="D723" s="7">
        <v>100</v>
      </c>
      <c r="E723" s="7">
        <v>1</v>
      </c>
      <c r="F723" s="7">
        <v>10</v>
      </c>
      <c r="G723" s="7">
        <v>-0.29070000000000001</v>
      </c>
      <c r="H723" s="7">
        <v>0</v>
      </c>
      <c r="I723" s="63">
        <f t="shared" si="696"/>
        <v>-0.27300000000000002</v>
      </c>
      <c r="J723" s="339"/>
      <c r="K723" s="334"/>
    </row>
    <row r="724" spans="1:11" ht="27.95" customHeight="1">
      <c r="B724" s="59" t="s">
        <v>1934</v>
      </c>
      <c r="C724" s="7">
        <v>10.380800000000001</v>
      </c>
      <c r="D724" s="7">
        <v>100</v>
      </c>
      <c r="E724" s="7">
        <v>1</v>
      </c>
      <c r="F724" s="7">
        <v>10</v>
      </c>
      <c r="G724" s="7">
        <v>-13.3645</v>
      </c>
      <c r="H724" s="7">
        <v>0</v>
      </c>
      <c r="I724" s="63">
        <f t="shared" si="696"/>
        <v>-12.874000000000001</v>
      </c>
      <c r="J724" s="339">
        <f t="shared" ref="J724" si="701">(I724+I725)/2</f>
        <v>-13.06</v>
      </c>
      <c r="K724" s="334">
        <f t="shared" ref="K724" si="702">(I724-I725)/J724*100</f>
        <v>-2.8407350689127</v>
      </c>
    </row>
    <row r="725" spans="1:11" ht="27.95" customHeight="1">
      <c r="B725" s="59" t="s">
        <v>1935</v>
      </c>
      <c r="C725" s="7">
        <v>10.125</v>
      </c>
      <c r="D725" s="7">
        <v>100</v>
      </c>
      <c r="E725" s="7">
        <v>1</v>
      </c>
      <c r="F725" s="7">
        <v>10</v>
      </c>
      <c r="G725" s="7">
        <v>-13.4109</v>
      </c>
      <c r="H725" s="7">
        <v>0</v>
      </c>
      <c r="I725" s="63">
        <f t="shared" si="696"/>
        <v>-13.244999999999999</v>
      </c>
      <c r="J725" s="339"/>
      <c r="K725" s="334"/>
    </row>
    <row r="726" spans="1:11" ht="27.95" customHeight="1">
      <c r="B726" s="59" t="s">
        <v>1936</v>
      </c>
      <c r="C726" s="7">
        <v>10.3553</v>
      </c>
      <c r="D726" s="7">
        <v>100</v>
      </c>
      <c r="E726" s="7">
        <v>1</v>
      </c>
      <c r="F726" s="7">
        <v>10</v>
      </c>
      <c r="G726" s="7">
        <v>-14.3803</v>
      </c>
      <c r="H726" s="7">
        <v>0</v>
      </c>
      <c r="I726" s="63">
        <f t="shared" si="696"/>
        <v>-13.887</v>
      </c>
      <c r="J726" s="339">
        <f t="shared" ref="J726" si="703">(I726+I727)/2</f>
        <v>-13.78</v>
      </c>
      <c r="K726" s="334">
        <f t="shared" ref="K726" si="704">(I726-I727)/J726*100</f>
        <v>1.6182873730043601</v>
      </c>
    </row>
    <row r="727" spans="1:11" ht="27.95" customHeight="1">
      <c r="B727" s="59" t="s">
        <v>1937</v>
      </c>
      <c r="C727" s="7">
        <v>10.541</v>
      </c>
      <c r="D727" s="7">
        <v>100</v>
      </c>
      <c r="E727" s="7">
        <v>1</v>
      </c>
      <c r="F727" s="7">
        <v>10</v>
      </c>
      <c r="G727" s="7">
        <v>-14.403600000000001</v>
      </c>
      <c r="H727" s="7">
        <v>0</v>
      </c>
      <c r="I727" s="63">
        <f t="shared" si="696"/>
        <v>-13.664</v>
      </c>
      <c r="J727" s="339"/>
      <c r="K727" s="334"/>
    </row>
    <row r="728" spans="1:11" ht="27.95" customHeight="1">
      <c r="B728" s="59" t="s">
        <v>1938</v>
      </c>
      <c r="C728" s="7">
        <v>10.2608</v>
      </c>
      <c r="D728" s="7">
        <v>100</v>
      </c>
      <c r="E728" s="7">
        <v>1</v>
      </c>
      <c r="F728" s="7">
        <v>10</v>
      </c>
      <c r="G728" s="7">
        <v>-12.610300000000001</v>
      </c>
      <c r="H728" s="7">
        <v>0</v>
      </c>
      <c r="I728" s="63">
        <f t="shared" si="696"/>
        <v>-12.29</v>
      </c>
      <c r="J728" s="339">
        <f t="shared" ref="J728" si="705">(I728+I729)/2</f>
        <v>-12.29</v>
      </c>
      <c r="K728" s="334">
        <f t="shared" ref="K728" si="706">(I728-I729)/J728*100</f>
        <v>2.4410089503648001E-2</v>
      </c>
    </row>
    <row r="729" spans="1:11" ht="27.95" customHeight="1">
      <c r="B729" s="59" t="s">
        <v>1939</v>
      </c>
      <c r="C729" s="7">
        <v>10.2156</v>
      </c>
      <c r="D729" s="7">
        <v>100</v>
      </c>
      <c r="E729" s="7">
        <v>1</v>
      </c>
      <c r="F729" s="7">
        <v>10</v>
      </c>
      <c r="G729" s="7">
        <v>-12.551399999999999</v>
      </c>
      <c r="H729" s="7">
        <v>0</v>
      </c>
      <c r="I729" s="63">
        <f t="shared" si="696"/>
        <v>-12.287000000000001</v>
      </c>
      <c r="J729" s="339"/>
      <c r="K729" s="334"/>
    </row>
    <row r="730" spans="1:11" ht="27.95" customHeight="1">
      <c r="B730" s="59" t="s">
        <v>1940</v>
      </c>
      <c r="C730" s="7">
        <v>10.0565</v>
      </c>
      <c r="D730" s="7">
        <v>100</v>
      </c>
      <c r="E730" s="7">
        <v>1</v>
      </c>
      <c r="F730" s="7">
        <v>10</v>
      </c>
      <c r="G730" s="7">
        <v>-14.2791</v>
      </c>
      <c r="H730" s="7">
        <v>0</v>
      </c>
      <c r="I730" s="63">
        <f t="shared" si="696"/>
        <v>-14.199</v>
      </c>
      <c r="J730" s="339">
        <f t="shared" ref="J730" si="707">(I730+I731)/2</f>
        <v>-14.24</v>
      </c>
      <c r="K730" s="334">
        <f t="shared" ref="K730" si="708">(I730-I731)/J730*100</f>
        <v>-0.55477528089888095</v>
      </c>
    </row>
    <row r="731" spans="1:11" ht="27.95" customHeight="1">
      <c r="B731" s="59" t="s">
        <v>1941</v>
      </c>
      <c r="C731" s="7">
        <v>10.0025</v>
      </c>
      <c r="D731" s="7">
        <v>100</v>
      </c>
      <c r="E731" s="7">
        <v>1</v>
      </c>
      <c r="F731" s="7">
        <v>10</v>
      </c>
      <c r="G731" s="7">
        <v>-14.2811</v>
      </c>
      <c r="H731" s="7">
        <v>0</v>
      </c>
      <c r="I731" s="63">
        <f t="shared" si="696"/>
        <v>-14.278</v>
      </c>
      <c r="J731" s="339"/>
      <c r="K731" s="334"/>
    </row>
    <row r="732" spans="1:11" ht="27.95" customHeight="1">
      <c r="B732" s="59" t="s">
        <v>1942</v>
      </c>
      <c r="C732" s="7">
        <v>10.626099999999999</v>
      </c>
      <c r="D732" s="7">
        <v>100</v>
      </c>
      <c r="E732" s="7">
        <v>1</v>
      </c>
      <c r="F732" s="7">
        <v>10</v>
      </c>
      <c r="G732" s="7">
        <v>-13.6188</v>
      </c>
      <c r="H732" s="7">
        <v>0</v>
      </c>
      <c r="I732" s="63">
        <f t="shared" si="696"/>
        <v>-12.816000000000001</v>
      </c>
      <c r="J732" s="339">
        <f t="shared" ref="J732" si="709">(I732+I733)/2</f>
        <v>-12.87</v>
      </c>
      <c r="K732" s="334">
        <f t="shared" ref="K732" si="710">(I732-I733)/J732*100</f>
        <v>-0.81585081585080499</v>
      </c>
    </row>
    <row r="733" spans="1:11" ht="27.95" customHeight="1">
      <c r="B733" s="59" t="s">
        <v>1943</v>
      </c>
      <c r="C733" s="7">
        <v>10.548500000000001</v>
      </c>
      <c r="D733" s="7">
        <v>100</v>
      </c>
      <c r="E733" s="7">
        <v>1</v>
      </c>
      <c r="F733" s="7">
        <v>10</v>
      </c>
      <c r="G733" s="7">
        <v>-13.629799999999999</v>
      </c>
      <c r="H733" s="7">
        <v>0</v>
      </c>
      <c r="I733" s="63">
        <f t="shared" si="696"/>
        <v>-12.920999999999999</v>
      </c>
      <c r="J733" s="339"/>
      <c r="K733" s="334"/>
    </row>
    <row r="734" spans="1:11" ht="27.95" customHeight="1">
      <c r="A734" s="7">
        <v>1.27</v>
      </c>
      <c r="B734" s="59" t="s">
        <v>1944</v>
      </c>
      <c r="C734" s="7">
        <v>10.571300000000001</v>
      </c>
      <c r="D734" s="7">
        <v>100</v>
      </c>
      <c r="E734" s="7">
        <v>1</v>
      </c>
      <c r="F734" s="7">
        <v>10</v>
      </c>
      <c r="G734" s="7">
        <v>0</v>
      </c>
      <c r="H734" s="7">
        <v>0</v>
      </c>
      <c r="I734" s="63">
        <f t="shared" ref="I734:I737" si="711">(G734-H734)*D734/C734/F734</f>
        <v>0</v>
      </c>
      <c r="J734" s="339">
        <f t="shared" ref="J734" si="712">(I734+I735)/2</f>
        <v>0</v>
      </c>
      <c r="K734" s="334" t="e">
        <f t="shared" ref="K734" si="713">(I734-I735)/J734*100</f>
        <v>#DIV/0!</v>
      </c>
    </row>
    <row r="735" spans="1:11" ht="27.95" customHeight="1">
      <c r="B735" s="59" t="s">
        <v>1945</v>
      </c>
      <c r="C735" s="7">
        <v>10.2218</v>
      </c>
      <c r="D735" s="7">
        <v>100</v>
      </c>
      <c r="E735" s="7">
        <v>1</v>
      </c>
      <c r="F735" s="7">
        <v>10</v>
      </c>
      <c r="G735" s="7">
        <v>0</v>
      </c>
      <c r="H735" s="7">
        <v>0</v>
      </c>
      <c r="I735" s="63">
        <f t="shared" si="711"/>
        <v>0</v>
      </c>
      <c r="J735" s="339"/>
      <c r="K735" s="334"/>
    </row>
    <row r="736" spans="1:11" ht="27.95" customHeight="1">
      <c r="B736" s="60" t="s">
        <v>1946</v>
      </c>
      <c r="C736" s="7">
        <v>10.0283</v>
      </c>
      <c r="D736" s="7">
        <v>100</v>
      </c>
      <c r="E736" s="7">
        <v>1</v>
      </c>
      <c r="F736" s="7">
        <v>10</v>
      </c>
      <c r="G736" s="7">
        <v>34.066299999999998</v>
      </c>
      <c r="H736" s="7">
        <v>0</v>
      </c>
      <c r="I736" s="14">
        <f t="shared" si="711"/>
        <v>33.97</v>
      </c>
      <c r="J736" s="338">
        <f t="shared" ref="J736" si="714">(I736+I737)/2</f>
        <v>32.6</v>
      </c>
      <c r="K736" s="334">
        <f t="shared" ref="K736" si="715">(I736-I737)/J736*100</f>
        <v>8.4049079754601195</v>
      </c>
    </row>
    <row r="737" spans="1:11" ht="27.95" customHeight="1">
      <c r="B737" s="60" t="s">
        <v>1947</v>
      </c>
      <c r="C737" s="7">
        <v>10.049200000000001</v>
      </c>
      <c r="D737" s="7">
        <v>100</v>
      </c>
      <c r="E737" s="7">
        <v>1</v>
      </c>
      <c r="F737" s="7">
        <v>10</v>
      </c>
      <c r="G737" s="7">
        <v>31.386500000000002</v>
      </c>
      <c r="H737" s="7">
        <v>0</v>
      </c>
      <c r="I737" s="14">
        <f t="shared" si="711"/>
        <v>31.23</v>
      </c>
      <c r="J737" s="338"/>
      <c r="K737" s="334"/>
    </row>
    <row r="738" spans="1:11" ht="27.95" customHeight="1">
      <c r="A738" s="7">
        <v>1.29</v>
      </c>
      <c r="B738" s="59" t="s">
        <v>1948</v>
      </c>
      <c r="C738" s="7">
        <v>10.2098</v>
      </c>
      <c r="D738" s="7">
        <v>100</v>
      </c>
      <c r="E738" s="7">
        <v>1</v>
      </c>
      <c r="F738" s="7">
        <v>10</v>
      </c>
      <c r="G738" s="7">
        <v>5.2146999999999997</v>
      </c>
      <c r="H738" s="7">
        <v>3.8805999999999998</v>
      </c>
      <c r="I738" s="63">
        <f t="shared" ref="I738:I739" si="716">(G738-H738)*D738/C738/F738</f>
        <v>1.3069999999999999</v>
      </c>
      <c r="J738" s="338">
        <f t="shared" ref="J738" si="717">(I738+I739)/2</f>
        <v>1.7</v>
      </c>
      <c r="K738" s="334">
        <f t="shared" ref="K738" si="718">(I738-I739)/J738*100</f>
        <v>-44.705882352941202</v>
      </c>
    </row>
    <row r="739" spans="1:11" ht="27.95" customHeight="1">
      <c r="B739" s="59" t="s">
        <v>1949</v>
      </c>
      <c r="C739" s="7">
        <v>10.082000000000001</v>
      </c>
      <c r="D739" s="7">
        <v>100</v>
      </c>
      <c r="E739" s="7">
        <v>1</v>
      </c>
      <c r="F739" s="7">
        <v>10</v>
      </c>
      <c r="G739" s="7">
        <v>5.8902000000000001</v>
      </c>
      <c r="H739" s="7">
        <v>3.8058999999999998</v>
      </c>
      <c r="I739" s="63">
        <f t="shared" si="716"/>
        <v>2.0670000000000002</v>
      </c>
      <c r="J739" s="338"/>
      <c r="K739" s="334"/>
    </row>
    <row r="740" spans="1:11" ht="27.95" customHeight="1">
      <c r="A740" s="7">
        <v>2.4</v>
      </c>
      <c r="B740" s="60" t="s">
        <v>1950</v>
      </c>
      <c r="C740" s="7">
        <v>10.1226</v>
      </c>
      <c r="D740" s="7">
        <v>100</v>
      </c>
      <c r="E740" s="7">
        <v>1</v>
      </c>
      <c r="F740" s="7">
        <v>10</v>
      </c>
      <c r="G740" s="7">
        <v>115.1439</v>
      </c>
      <c r="H740" s="7">
        <v>0.7097</v>
      </c>
      <c r="I740" s="62">
        <f t="shared" ref="I740:I757" si="719">(G740-H740)*D740/C740/F740</f>
        <v>113</v>
      </c>
      <c r="J740" s="341">
        <f>(I740+I741)/2</f>
        <v>116</v>
      </c>
      <c r="K740" s="334">
        <f>(I740-I741)/J740*100</f>
        <v>-4.4827586206896601</v>
      </c>
    </row>
    <row r="741" spans="1:11" ht="27.95" customHeight="1">
      <c r="B741" s="60" t="s">
        <v>1951</v>
      </c>
      <c r="C741" s="7">
        <v>10.0746</v>
      </c>
      <c r="D741" s="7">
        <v>100</v>
      </c>
      <c r="E741" s="7">
        <v>1</v>
      </c>
      <c r="F741" s="7">
        <v>10</v>
      </c>
      <c r="G741" s="7">
        <v>119.82340000000001</v>
      </c>
      <c r="H741" s="7">
        <v>0.7097</v>
      </c>
      <c r="I741" s="62">
        <f t="shared" si="719"/>
        <v>118.2</v>
      </c>
      <c r="J741" s="341"/>
      <c r="K741" s="334"/>
    </row>
    <row r="742" spans="1:11" ht="27.95" customHeight="1">
      <c r="B742" s="59" t="s">
        <v>1952</v>
      </c>
      <c r="C742" s="7">
        <v>10.0558</v>
      </c>
      <c r="D742" s="7">
        <v>100</v>
      </c>
      <c r="E742" s="7">
        <v>1</v>
      </c>
      <c r="F742" s="7">
        <v>10</v>
      </c>
      <c r="G742" s="7">
        <v>2.0024000000000002</v>
      </c>
      <c r="H742" s="7">
        <v>0.7097</v>
      </c>
      <c r="I742" s="63">
        <f t="shared" si="719"/>
        <v>1.286</v>
      </c>
      <c r="J742" s="338">
        <f>(I742+I743)/2</f>
        <v>1.3</v>
      </c>
      <c r="K742" s="334">
        <f>(I742-I743)/J742*100</f>
        <v>-9</v>
      </c>
    </row>
    <row r="743" spans="1:11" ht="27.95" customHeight="1">
      <c r="B743" s="59" t="s">
        <v>1953</v>
      </c>
      <c r="C743" s="7">
        <v>10.635999999999999</v>
      </c>
      <c r="D743" s="7">
        <v>100</v>
      </c>
      <c r="E743" s="7">
        <v>1</v>
      </c>
      <c r="F743" s="7">
        <v>10</v>
      </c>
      <c r="G743" s="7">
        <v>2.2017000000000002</v>
      </c>
      <c r="H743" s="7">
        <v>0.7097</v>
      </c>
      <c r="I743" s="63">
        <f t="shared" si="719"/>
        <v>1.403</v>
      </c>
      <c r="J743" s="338"/>
      <c r="K743" s="334"/>
    </row>
    <row r="744" spans="1:11" ht="27.95" customHeight="1">
      <c r="B744" s="59" t="s">
        <v>1954</v>
      </c>
      <c r="C744" s="7">
        <v>10.4084</v>
      </c>
      <c r="D744" s="7">
        <v>100</v>
      </c>
      <c r="E744" s="7">
        <v>1</v>
      </c>
      <c r="F744" s="7">
        <v>10</v>
      </c>
      <c r="G744" s="7">
        <v>-1.4705999999999999</v>
      </c>
      <c r="H744" s="7">
        <v>0.7097</v>
      </c>
      <c r="I744" s="63">
        <f t="shared" si="719"/>
        <v>-2.0950000000000002</v>
      </c>
      <c r="J744" s="338">
        <f>(I744+I745)/2</f>
        <v>-1.9</v>
      </c>
      <c r="K744" s="334">
        <f>(I744-I745)/J744*100</f>
        <v>18.263157894736899</v>
      </c>
    </row>
    <row r="745" spans="1:11" ht="27.95" customHeight="1">
      <c r="B745" s="59" t="s">
        <v>1955</v>
      </c>
      <c r="C745" s="7">
        <v>10.267300000000001</v>
      </c>
      <c r="D745" s="7">
        <v>100</v>
      </c>
      <c r="E745" s="7">
        <v>1</v>
      </c>
      <c r="F745" s="7">
        <v>10</v>
      </c>
      <c r="G745" s="7">
        <v>-1.0851</v>
      </c>
      <c r="H745" s="7">
        <v>0.7097</v>
      </c>
      <c r="I745" s="63">
        <f t="shared" si="719"/>
        <v>-1.748</v>
      </c>
      <c r="J745" s="338"/>
      <c r="K745" s="334"/>
    </row>
    <row r="746" spans="1:11" ht="27.95" customHeight="1">
      <c r="B746" s="59" t="s">
        <v>1956</v>
      </c>
      <c r="C746" s="7">
        <v>10.3714</v>
      </c>
      <c r="D746" s="7">
        <v>100</v>
      </c>
      <c r="E746" s="7">
        <v>1</v>
      </c>
      <c r="F746" s="7">
        <v>10</v>
      </c>
      <c r="G746" s="7">
        <v>-0.33989999999999998</v>
      </c>
      <c r="H746" s="7">
        <v>0.7097</v>
      </c>
      <c r="I746" s="63">
        <f t="shared" si="719"/>
        <v>-1.012</v>
      </c>
      <c r="J746" s="338">
        <f>(I746+I747)/2</f>
        <v>-1</v>
      </c>
      <c r="K746" s="334">
        <f>(I746-I747)/J746*100</f>
        <v>7.4000000000000101</v>
      </c>
    </row>
    <row r="747" spans="1:11" ht="27.95" customHeight="1">
      <c r="B747" s="59" t="s">
        <v>1957</v>
      </c>
      <c r="C747" s="7">
        <v>10.4275</v>
      </c>
      <c r="D747" s="7">
        <v>100</v>
      </c>
      <c r="E747" s="7">
        <v>1</v>
      </c>
      <c r="F747" s="7">
        <v>10</v>
      </c>
      <c r="G747" s="7">
        <v>-0.26790000000000003</v>
      </c>
      <c r="H747" s="7">
        <v>0.7097</v>
      </c>
      <c r="I747" s="63">
        <f t="shared" si="719"/>
        <v>-0.93799999999999994</v>
      </c>
      <c r="J747" s="338"/>
      <c r="K747" s="334"/>
    </row>
    <row r="748" spans="1:11" ht="27.95" customHeight="1">
      <c r="B748" s="59" t="s">
        <v>1958</v>
      </c>
      <c r="C748" s="63">
        <v>10.238</v>
      </c>
      <c r="D748" s="7">
        <v>100</v>
      </c>
      <c r="E748" s="7">
        <v>1</v>
      </c>
      <c r="F748" s="7">
        <v>10</v>
      </c>
      <c r="G748" s="7">
        <v>-11.172800000000001</v>
      </c>
      <c r="H748" s="7">
        <v>0.7097</v>
      </c>
      <c r="I748" s="63">
        <f t="shared" si="719"/>
        <v>-11.606</v>
      </c>
      <c r="J748" s="338">
        <f>(I748+I749)/2</f>
        <v>-11.7</v>
      </c>
      <c r="K748" s="334">
        <f>(I748-I749)/J748*100</f>
        <v>-1.47008547008548</v>
      </c>
    </row>
    <row r="749" spans="1:11" ht="27.95" customHeight="1">
      <c r="B749" s="59" t="s">
        <v>1959</v>
      </c>
      <c r="C749" s="63">
        <v>10.222</v>
      </c>
      <c r="D749" s="7">
        <v>100</v>
      </c>
      <c r="E749" s="7">
        <v>1</v>
      </c>
      <c r="F749" s="7">
        <v>10</v>
      </c>
      <c r="G749" s="7">
        <v>-11.3294</v>
      </c>
      <c r="H749" s="7">
        <v>0.7097</v>
      </c>
      <c r="I749" s="63">
        <f t="shared" si="719"/>
        <v>-11.778</v>
      </c>
      <c r="J749" s="338"/>
      <c r="K749" s="334"/>
    </row>
    <row r="750" spans="1:11" ht="27.95" customHeight="1">
      <c r="B750" s="59" t="s">
        <v>1960</v>
      </c>
      <c r="C750" s="63">
        <v>10.468999999999999</v>
      </c>
      <c r="D750" s="7">
        <v>100</v>
      </c>
      <c r="E750" s="7">
        <v>1</v>
      </c>
      <c r="F750" s="7">
        <v>10</v>
      </c>
      <c r="G750" s="7">
        <v>-11.039199999999999</v>
      </c>
      <c r="H750" s="7">
        <v>0.7097</v>
      </c>
      <c r="I750" s="63">
        <f t="shared" si="719"/>
        <v>-11.223000000000001</v>
      </c>
      <c r="J750" s="338">
        <f>(I750+I751)/2</f>
        <v>-11.2</v>
      </c>
      <c r="K750" s="334">
        <f>(I750-I751)/J750*100</f>
        <v>0.94642857142856995</v>
      </c>
    </row>
    <row r="751" spans="1:11" ht="27.95" customHeight="1">
      <c r="B751" s="59" t="s">
        <v>1961</v>
      </c>
      <c r="C751" s="63">
        <v>10.237</v>
      </c>
      <c r="D751" s="7">
        <v>100</v>
      </c>
      <c r="E751" s="7">
        <v>1</v>
      </c>
      <c r="F751" s="7">
        <v>10</v>
      </c>
      <c r="G751" s="7">
        <v>-10.6709</v>
      </c>
      <c r="H751" s="7">
        <v>0.7097</v>
      </c>
      <c r="I751" s="63">
        <f t="shared" si="719"/>
        <v>-11.117000000000001</v>
      </c>
      <c r="J751" s="338"/>
      <c r="K751" s="334"/>
    </row>
    <row r="752" spans="1:11" ht="27.95" customHeight="1">
      <c r="B752" s="59" t="s">
        <v>1962</v>
      </c>
      <c r="C752" s="63">
        <v>10.452999999999999</v>
      </c>
      <c r="D752" s="7">
        <v>100</v>
      </c>
      <c r="E752" s="7">
        <v>1</v>
      </c>
      <c r="F752" s="7">
        <v>10</v>
      </c>
      <c r="G752" s="7">
        <v>-11.4521</v>
      </c>
      <c r="H752" s="7">
        <v>0.7097</v>
      </c>
      <c r="I752" s="63">
        <f t="shared" si="719"/>
        <v>-11.635</v>
      </c>
      <c r="J752" s="338">
        <f>(I752+I753)/2</f>
        <v>-11.4</v>
      </c>
      <c r="K752" s="334">
        <f>(I752-I753)/J752*100</f>
        <v>3.7543859649122702</v>
      </c>
    </row>
    <row r="753" spans="1:11" ht="27.95" customHeight="1">
      <c r="B753" s="59" t="s">
        <v>1963</v>
      </c>
      <c r="C753" s="63">
        <v>10.975</v>
      </c>
      <c r="D753" s="7">
        <v>100</v>
      </c>
      <c r="E753" s="7">
        <v>1</v>
      </c>
      <c r="F753" s="7">
        <v>10</v>
      </c>
      <c r="G753" s="7">
        <v>-11.5898</v>
      </c>
      <c r="H753" s="7">
        <v>0.7097</v>
      </c>
      <c r="I753" s="63">
        <f t="shared" si="719"/>
        <v>-11.207000000000001</v>
      </c>
      <c r="J753" s="338"/>
      <c r="K753" s="334"/>
    </row>
    <row r="754" spans="1:11" ht="27.95" customHeight="1">
      <c r="B754" s="59" t="s">
        <v>1964</v>
      </c>
      <c r="C754" s="63">
        <v>10.727</v>
      </c>
      <c r="D754" s="7">
        <v>100</v>
      </c>
      <c r="E754" s="7">
        <v>1</v>
      </c>
      <c r="F754" s="7">
        <v>10</v>
      </c>
      <c r="G754" s="7">
        <v>-12.0047</v>
      </c>
      <c r="H754" s="7">
        <v>0.7097</v>
      </c>
      <c r="I754" s="63">
        <f t="shared" si="719"/>
        <v>-11.853</v>
      </c>
      <c r="J754" s="338">
        <f>(I754+I755)/2</f>
        <v>-11.9</v>
      </c>
      <c r="K754" s="334">
        <f>(I754-I755)/J754*100</f>
        <v>-0.34453781512605403</v>
      </c>
    </row>
    <row r="755" spans="1:11" ht="27.95" customHeight="1">
      <c r="B755" s="59" t="s">
        <v>1965</v>
      </c>
      <c r="C755" s="63">
        <v>10.587</v>
      </c>
      <c r="D755" s="7">
        <v>100</v>
      </c>
      <c r="E755" s="7">
        <v>1</v>
      </c>
      <c r="F755" s="7">
        <v>10</v>
      </c>
      <c r="G755" s="7">
        <v>-11.882300000000001</v>
      </c>
      <c r="H755" s="7">
        <v>0.7097</v>
      </c>
      <c r="I755" s="63">
        <f t="shared" si="719"/>
        <v>-11.894</v>
      </c>
      <c r="J755" s="338"/>
      <c r="K755" s="334"/>
    </row>
    <row r="756" spans="1:11" ht="27.95" customHeight="1">
      <c r="B756" s="59" t="s">
        <v>1966</v>
      </c>
      <c r="C756" s="63">
        <v>10.145</v>
      </c>
      <c r="D756" s="7">
        <v>100</v>
      </c>
      <c r="E756" s="7">
        <v>1</v>
      </c>
      <c r="F756" s="7">
        <v>10</v>
      </c>
      <c r="G756" s="7">
        <v>-9.2967999999999993</v>
      </c>
      <c r="H756" s="7">
        <v>0.7097</v>
      </c>
      <c r="I756" s="63">
        <f t="shared" si="719"/>
        <v>-9.8629999999999995</v>
      </c>
      <c r="J756" s="338">
        <f>(I756+I757)/2</f>
        <v>-9.8000000000000007</v>
      </c>
      <c r="K756" s="334">
        <f>(I756-I757)/J756*100</f>
        <v>2.2959183673469399</v>
      </c>
    </row>
    <row r="757" spans="1:11" ht="27.95" customHeight="1">
      <c r="B757" s="59" t="s">
        <v>1967</v>
      </c>
      <c r="C757" s="63">
        <v>10.333</v>
      </c>
      <c r="D757" s="7">
        <v>100</v>
      </c>
      <c r="E757" s="7">
        <v>1</v>
      </c>
      <c r="F757" s="7">
        <v>10</v>
      </c>
      <c r="G757" s="7">
        <v>-9.2495999999999992</v>
      </c>
      <c r="H757" s="7">
        <v>0.7097</v>
      </c>
      <c r="I757" s="63">
        <f t="shared" si="719"/>
        <v>-9.6379999999999999</v>
      </c>
      <c r="J757" s="338"/>
      <c r="K757" s="334"/>
    </row>
    <row r="758" spans="1:11" ht="27.95" customHeight="1">
      <c r="A758" s="7">
        <v>2.5</v>
      </c>
      <c r="B758" s="59" t="s">
        <v>1968</v>
      </c>
      <c r="C758" s="7">
        <v>10.378399999999999</v>
      </c>
      <c r="D758" s="7">
        <v>100</v>
      </c>
      <c r="E758" s="7">
        <v>1</v>
      </c>
      <c r="F758" s="7">
        <v>10</v>
      </c>
      <c r="G758" s="7">
        <v>2.0337000000000001</v>
      </c>
      <c r="H758" s="7">
        <v>0.64929999999999999</v>
      </c>
      <c r="I758" s="63">
        <f t="shared" ref="I758:I763" si="720">(G758-H758)*D758/C758/F758</f>
        <v>1.3340000000000001</v>
      </c>
      <c r="J758" s="338">
        <f>(I758+I759)/2</f>
        <v>1.3</v>
      </c>
      <c r="K758" s="334">
        <f>(I758-I759)/J758*100</f>
        <v>8.0000000000000107</v>
      </c>
    </row>
    <row r="759" spans="1:11" ht="27.95" customHeight="1">
      <c r="B759" s="59" t="s">
        <v>1969</v>
      </c>
      <c r="C759" s="7">
        <v>10.3443</v>
      </c>
      <c r="D759" s="7">
        <v>100</v>
      </c>
      <c r="E759" s="7">
        <v>1</v>
      </c>
      <c r="F759" s="7">
        <v>10</v>
      </c>
      <c r="G759" s="7">
        <v>1.9217</v>
      </c>
      <c r="H759" s="7">
        <v>0.64929999999999999</v>
      </c>
      <c r="I759" s="63">
        <f t="shared" si="720"/>
        <v>1.23</v>
      </c>
      <c r="J759" s="338"/>
      <c r="K759" s="334"/>
    </row>
    <row r="760" spans="1:11" ht="27.95" customHeight="1">
      <c r="B760" s="59" t="s">
        <v>1970</v>
      </c>
      <c r="C760" s="7">
        <v>10.0709</v>
      </c>
      <c r="D760" s="7">
        <v>100</v>
      </c>
      <c r="E760" s="7">
        <v>1</v>
      </c>
      <c r="F760" s="7">
        <v>10</v>
      </c>
      <c r="G760" s="7">
        <v>0.76980000000000004</v>
      </c>
      <c r="H760" s="7">
        <v>0.64929999999999999</v>
      </c>
      <c r="I760" s="63">
        <f t="shared" si="720"/>
        <v>0.12</v>
      </c>
      <c r="J760" s="338">
        <f>(I760+I761)/2</f>
        <v>0.1</v>
      </c>
      <c r="K760" s="334">
        <f>(I760-I761)/J760*100</f>
        <v>104</v>
      </c>
    </row>
    <row r="761" spans="1:11" ht="27.95" customHeight="1">
      <c r="B761" s="59" t="s">
        <v>1971</v>
      </c>
      <c r="C761" s="7">
        <v>10.141400000000001</v>
      </c>
      <c r="D761" s="7">
        <v>100</v>
      </c>
      <c r="E761" s="7">
        <v>1</v>
      </c>
      <c r="F761" s="7">
        <v>10</v>
      </c>
      <c r="G761" s="7">
        <v>0.66600000000000004</v>
      </c>
      <c r="H761" s="7">
        <v>0.64929999999999999</v>
      </c>
      <c r="I761" s="63">
        <f t="shared" si="720"/>
        <v>1.6E-2</v>
      </c>
      <c r="J761" s="338"/>
      <c r="K761" s="334"/>
    </row>
    <row r="762" spans="1:11" ht="27.95" customHeight="1">
      <c r="B762" s="59" t="s">
        <v>1972</v>
      </c>
      <c r="C762" s="65">
        <v>10.401</v>
      </c>
      <c r="D762" s="7">
        <v>100</v>
      </c>
      <c r="E762" s="7">
        <v>1</v>
      </c>
      <c r="F762" s="7">
        <v>10</v>
      </c>
      <c r="G762" s="7">
        <v>0.7087</v>
      </c>
      <c r="H762" s="7">
        <v>0.64929999999999999</v>
      </c>
      <c r="I762" s="63">
        <f t="shared" si="720"/>
        <v>5.7000000000000002E-2</v>
      </c>
      <c r="J762" s="338">
        <f>(I762+I763)/2</f>
        <v>0.1</v>
      </c>
      <c r="K762" s="334">
        <f>(I762-I763)/J762*100</f>
        <v>-52</v>
      </c>
    </row>
    <row r="763" spans="1:11" ht="27.95" customHeight="1">
      <c r="B763" s="59" t="s">
        <v>1973</v>
      </c>
      <c r="C763" s="65">
        <v>10.058</v>
      </c>
      <c r="D763" s="7">
        <v>100</v>
      </c>
      <c r="E763" s="7">
        <v>1</v>
      </c>
      <c r="F763" s="7">
        <v>10</v>
      </c>
      <c r="G763" s="7">
        <v>0.75880000000000003</v>
      </c>
      <c r="H763" s="7">
        <v>0.64929999999999999</v>
      </c>
      <c r="I763" s="63">
        <f t="shared" si="720"/>
        <v>0.109</v>
      </c>
      <c r="J763" s="338"/>
      <c r="K763" s="334"/>
    </row>
    <row r="764" spans="1:11" ht="27.95" customHeight="1">
      <c r="A764" s="7">
        <v>2.11</v>
      </c>
      <c r="B764" s="59" t="s">
        <v>1974</v>
      </c>
      <c r="C764" s="7">
        <v>10.1594</v>
      </c>
      <c r="D764" s="7">
        <v>100</v>
      </c>
      <c r="E764" s="7">
        <v>1</v>
      </c>
      <c r="F764" s="7">
        <v>10</v>
      </c>
      <c r="G764" s="7">
        <v>2.2404000000000002</v>
      </c>
      <c r="H764" s="7">
        <v>0.67100000000000004</v>
      </c>
      <c r="I764" s="63">
        <f t="shared" ref="I764:I765" si="721">(G764-H764)*D764/C764/F764</f>
        <v>1.5449999999999999</v>
      </c>
      <c r="J764" s="338">
        <f>(I764+I765)/2</f>
        <v>1.5</v>
      </c>
      <c r="K764" s="334">
        <f>(I764-I765)/J764*100</f>
        <v>3.3333333333333202</v>
      </c>
    </row>
    <row r="765" spans="1:11" ht="27.95" customHeight="1">
      <c r="B765" s="59" t="s">
        <v>1975</v>
      </c>
      <c r="C765" s="7">
        <v>10.2036</v>
      </c>
      <c r="D765" s="7">
        <v>100</v>
      </c>
      <c r="E765" s="7">
        <v>1</v>
      </c>
      <c r="F765" s="7">
        <v>10</v>
      </c>
      <c r="G765" s="7">
        <v>2.1964999999999999</v>
      </c>
      <c r="H765" s="7">
        <v>0.67100000000000004</v>
      </c>
      <c r="I765" s="63">
        <f t="shared" si="721"/>
        <v>1.4950000000000001</v>
      </c>
      <c r="J765" s="338"/>
      <c r="K765" s="334"/>
    </row>
    <row r="766" spans="1:11" ht="27.95" customHeight="1">
      <c r="A766" s="7">
        <v>2.2400000000000002</v>
      </c>
      <c r="B766" s="59" t="s">
        <v>1976</v>
      </c>
      <c r="C766" s="63">
        <v>10.223000000000001</v>
      </c>
      <c r="D766" s="7">
        <v>100</v>
      </c>
      <c r="E766" s="7">
        <v>1</v>
      </c>
      <c r="F766" s="7">
        <v>10</v>
      </c>
      <c r="G766" s="7">
        <v>1.5284</v>
      </c>
      <c r="H766" s="7">
        <v>0.71020000000000005</v>
      </c>
      <c r="I766" s="63">
        <f t="shared" ref="I766:I767" si="722">(G766-H766)*D766/C766/F766</f>
        <v>0.8</v>
      </c>
      <c r="J766" s="338">
        <f>(I766+I767)/2</f>
        <v>0.8</v>
      </c>
      <c r="K766" s="334">
        <f>(I766-I767)/J766*100</f>
        <v>9.8750000000000107</v>
      </c>
    </row>
    <row r="767" spans="1:11" ht="27.95" customHeight="1">
      <c r="B767" s="59" t="s">
        <v>1977</v>
      </c>
      <c r="C767" s="63">
        <v>10.057</v>
      </c>
      <c r="D767" s="7">
        <v>100</v>
      </c>
      <c r="E767" s="7">
        <v>1</v>
      </c>
      <c r="F767" s="7">
        <v>10</v>
      </c>
      <c r="G767" s="7">
        <v>1.4354</v>
      </c>
      <c r="H767" s="7">
        <v>0.71020000000000005</v>
      </c>
      <c r="I767" s="63">
        <f t="shared" si="722"/>
        <v>0.72099999999999997</v>
      </c>
      <c r="J767" s="338"/>
      <c r="K767" s="334"/>
    </row>
    <row r="768" spans="1:11" ht="27.95" customHeight="1">
      <c r="A768" s="7">
        <v>3.11</v>
      </c>
      <c r="B768" s="59" t="s">
        <v>1978</v>
      </c>
      <c r="C768" s="7">
        <v>10.1557</v>
      </c>
      <c r="D768" s="7">
        <v>100</v>
      </c>
      <c r="E768" s="7">
        <v>1</v>
      </c>
      <c r="F768" s="7">
        <v>10</v>
      </c>
      <c r="G768" s="7">
        <v>-5.1444999999999999</v>
      </c>
      <c r="H768" s="7">
        <v>0.82679999999999998</v>
      </c>
      <c r="I768" s="63">
        <f t="shared" ref="I768:I781" si="723">(G768-H768)*D768/C768/F768</f>
        <v>-5.88</v>
      </c>
      <c r="J768" s="338">
        <f t="shared" ref="J768" si="724">(I768+I769)/2</f>
        <v>-7</v>
      </c>
      <c r="K768" s="334">
        <f t="shared" ref="K768" si="725">(I768-I769)/J768*100</f>
        <v>-32.4</v>
      </c>
    </row>
    <row r="769" spans="1:11" ht="27.95" customHeight="1">
      <c r="B769" s="59" t="s">
        <v>1979</v>
      </c>
      <c r="C769" s="7">
        <v>10.236499999999999</v>
      </c>
      <c r="D769" s="7">
        <v>100</v>
      </c>
      <c r="E769" s="7">
        <v>1</v>
      </c>
      <c r="F769" s="7">
        <v>10</v>
      </c>
      <c r="G769" s="7">
        <v>-7.5137999999999998</v>
      </c>
      <c r="H769" s="7">
        <v>0.82679999999999998</v>
      </c>
      <c r="I769" s="63">
        <f t="shared" si="723"/>
        <v>-8.1479999999999997</v>
      </c>
      <c r="J769" s="338"/>
      <c r="K769" s="334"/>
    </row>
    <row r="770" spans="1:11" ht="27.95" customHeight="1">
      <c r="B770" s="59" t="s">
        <v>1980</v>
      </c>
      <c r="C770" s="7">
        <v>10.1639</v>
      </c>
      <c r="D770" s="7">
        <v>100</v>
      </c>
      <c r="E770" s="7">
        <v>1</v>
      </c>
      <c r="F770" s="7">
        <v>10</v>
      </c>
      <c r="G770" s="7">
        <v>0.70579999999999998</v>
      </c>
      <c r="H770" s="7">
        <v>0.82679999999999998</v>
      </c>
      <c r="I770" s="63">
        <f t="shared" si="723"/>
        <v>-0.11899999999999999</v>
      </c>
      <c r="J770" s="338">
        <f t="shared" ref="J770" si="726">(I770+I771)/2</f>
        <v>-1.2</v>
      </c>
      <c r="K770" s="334">
        <f t="shared" ref="K770" si="727">(I770-I771)/J770*100</f>
        <v>-174.5</v>
      </c>
    </row>
    <row r="771" spans="1:11" ht="27.95" customHeight="1">
      <c r="B771" s="59" t="s">
        <v>1981</v>
      </c>
      <c r="C771" s="7">
        <v>10.025</v>
      </c>
      <c r="D771" s="7">
        <v>100</v>
      </c>
      <c r="E771" s="7">
        <v>1</v>
      </c>
      <c r="F771" s="7">
        <v>10</v>
      </c>
      <c r="G771" s="7">
        <v>-1.3914</v>
      </c>
      <c r="H771" s="7">
        <v>0.82679999999999998</v>
      </c>
      <c r="I771" s="63">
        <f t="shared" si="723"/>
        <v>-2.2130000000000001</v>
      </c>
      <c r="J771" s="338"/>
      <c r="K771" s="334"/>
    </row>
    <row r="772" spans="1:11" ht="27.95" customHeight="1">
      <c r="B772" s="59" t="s">
        <v>1982</v>
      </c>
      <c r="C772" s="7">
        <v>10.092700000000001</v>
      </c>
      <c r="D772" s="7">
        <v>100</v>
      </c>
      <c r="E772" s="7">
        <v>1</v>
      </c>
      <c r="F772" s="7">
        <v>10</v>
      </c>
      <c r="G772" s="7">
        <v>-0.17280000000000001</v>
      </c>
      <c r="H772" s="7">
        <v>0.82679999999999998</v>
      </c>
      <c r="I772" s="63">
        <f t="shared" si="723"/>
        <v>-0.99</v>
      </c>
      <c r="J772" s="338">
        <f t="shared" ref="J772" si="728">(I772+I773)/2</f>
        <v>-0.8</v>
      </c>
      <c r="K772" s="334">
        <f t="shared" ref="K772" si="729">(I772-I773)/J772*100</f>
        <v>44.25</v>
      </c>
    </row>
    <row r="773" spans="1:11" ht="27.95" customHeight="1">
      <c r="B773" s="59" t="s">
        <v>1983</v>
      </c>
      <c r="C773" s="7">
        <v>10.32</v>
      </c>
      <c r="D773" s="7">
        <v>100</v>
      </c>
      <c r="E773" s="7">
        <v>1</v>
      </c>
      <c r="F773" s="7">
        <v>10</v>
      </c>
      <c r="G773" s="7">
        <v>0.17069999999999999</v>
      </c>
      <c r="H773" s="7">
        <v>0.82679999999999998</v>
      </c>
      <c r="I773" s="63">
        <f t="shared" si="723"/>
        <v>-0.63600000000000001</v>
      </c>
      <c r="J773" s="338"/>
      <c r="K773" s="334"/>
    </row>
    <row r="774" spans="1:11" ht="27.95" customHeight="1">
      <c r="B774" s="59" t="s">
        <v>1984</v>
      </c>
      <c r="C774" s="7">
        <v>10.6874</v>
      </c>
      <c r="D774" s="7">
        <v>100</v>
      </c>
      <c r="E774" s="7">
        <v>1</v>
      </c>
      <c r="F774" s="7">
        <v>10</v>
      </c>
      <c r="G774" s="7">
        <v>0.13969999999999999</v>
      </c>
      <c r="H774" s="7">
        <v>0.82679999999999998</v>
      </c>
      <c r="I774" s="63">
        <f t="shared" si="723"/>
        <v>-0.64300000000000002</v>
      </c>
      <c r="J774" s="338">
        <f t="shared" ref="J774" si="730">(I774+I775)/2</f>
        <v>-0.6</v>
      </c>
      <c r="K774" s="334">
        <f t="shared" ref="K774" si="731">(I774-I775)/J774*100</f>
        <v>15</v>
      </c>
    </row>
    <row r="775" spans="1:11" ht="27.95" customHeight="1">
      <c r="B775" s="59" t="s">
        <v>1985</v>
      </c>
      <c r="C775" s="7">
        <v>10.2012</v>
      </c>
      <c r="D775" s="7">
        <v>100</v>
      </c>
      <c r="E775" s="7">
        <v>1</v>
      </c>
      <c r="F775" s="7">
        <v>10</v>
      </c>
      <c r="G775" s="7">
        <v>0.2626</v>
      </c>
      <c r="H775" s="7">
        <v>0.82679999999999998</v>
      </c>
      <c r="I775" s="63">
        <f t="shared" si="723"/>
        <v>-0.55300000000000005</v>
      </c>
      <c r="J775" s="338"/>
      <c r="K775" s="334"/>
    </row>
    <row r="776" spans="1:11" ht="27.95" customHeight="1">
      <c r="B776" s="59" t="s">
        <v>1986</v>
      </c>
      <c r="C776" s="7">
        <v>10.1648</v>
      </c>
      <c r="D776" s="7">
        <v>100</v>
      </c>
      <c r="E776" s="7">
        <v>1</v>
      </c>
      <c r="F776" s="7">
        <v>10</v>
      </c>
      <c r="G776" s="7">
        <v>1.0007999999999999</v>
      </c>
      <c r="H776" s="7">
        <v>0.82679999999999998</v>
      </c>
      <c r="I776" s="63">
        <f t="shared" si="723"/>
        <v>0.17100000000000001</v>
      </c>
      <c r="J776" s="338">
        <f t="shared" ref="J776" si="732">(I776+I777)/2</f>
        <v>0.2</v>
      </c>
      <c r="K776" s="334">
        <f t="shared" ref="K776" si="733">(I776-I777)/J776*100</f>
        <v>-13.5</v>
      </c>
    </row>
    <row r="777" spans="1:11" ht="27.95" customHeight="1">
      <c r="B777" s="59" t="s">
        <v>1987</v>
      </c>
      <c r="C777" s="7">
        <v>10.362</v>
      </c>
      <c r="D777" s="7">
        <v>100</v>
      </c>
      <c r="E777" s="7">
        <v>1</v>
      </c>
      <c r="F777" s="7">
        <v>10</v>
      </c>
      <c r="G777" s="7">
        <v>1.0322</v>
      </c>
      <c r="H777" s="7">
        <v>0.82679999999999998</v>
      </c>
      <c r="I777" s="63">
        <f t="shared" si="723"/>
        <v>0.19800000000000001</v>
      </c>
      <c r="J777" s="338"/>
      <c r="K777" s="334"/>
    </row>
    <row r="778" spans="1:11" ht="27.95" customHeight="1">
      <c r="B778" s="59" t="s">
        <v>1988</v>
      </c>
      <c r="C778" s="7">
        <v>10.530799999999999</v>
      </c>
      <c r="D778" s="7">
        <v>100</v>
      </c>
      <c r="E778" s="7">
        <v>1</v>
      </c>
      <c r="F778" s="7">
        <v>10</v>
      </c>
      <c r="G778" s="7">
        <v>1.4823</v>
      </c>
      <c r="H778" s="7">
        <v>0.82679999999999998</v>
      </c>
      <c r="I778" s="63">
        <f t="shared" si="723"/>
        <v>0.622</v>
      </c>
      <c r="J778" s="338">
        <f t="shared" ref="J778" si="734">(I778+I779)/2</f>
        <v>0.6</v>
      </c>
      <c r="K778" s="334">
        <f t="shared" ref="K778" si="735">(I778-I779)/J778*100</f>
        <v>10.6666666666667</v>
      </c>
    </row>
    <row r="779" spans="1:11" ht="27.95" customHeight="1">
      <c r="B779" s="59" t="s">
        <v>1989</v>
      </c>
      <c r="C779" s="7">
        <v>10.2005</v>
      </c>
      <c r="D779" s="7">
        <v>100</v>
      </c>
      <c r="E779" s="7">
        <v>1</v>
      </c>
      <c r="F779" s="7">
        <v>10</v>
      </c>
      <c r="G779" s="7">
        <v>1.3958999999999999</v>
      </c>
      <c r="H779" s="7">
        <v>0.82679999999999998</v>
      </c>
      <c r="I779" s="63">
        <f t="shared" si="723"/>
        <v>0.55800000000000005</v>
      </c>
      <c r="J779" s="338"/>
      <c r="K779" s="334"/>
    </row>
    <row r="780" spans="1:11" ht="27.95" customHeight="1">
      <c r="B780" s="59" t="s">
        <v>1990</v>
      </c>
      <c r="C780" s="7">
        <v>10.0633</v>
      </c>
      <c r="D780" s="7">
        <v>100</v>
      </c>
      <c r="E780" s="7">
        <v>1</v>
      </c>
      <c r="F780" s="7">
        <v>10</v>
      </c>
      <c r="G780" s="7">
        <v>0.35699999999999998</v>
      </c>
      <c r="H780" s="7">
        <v>0.82679999999999998</v>
      </c>
      <c r="I780" s="63">
        <f t="shared" si="723"/>
        <v>-0.46700000000000003</v>
      </c>
      <c r="J780" s="338">
        <f t="shared" ref="J780" si="736">(I780+I781)/2</f>
        <v>-0.5</v>
      </c>
      <c r="K780" s="334">
        <f t="shared" ref="K780" si="737">(I780-I781)/J780*100</f>
        <v>-32.799999999999997</v>
      </c>
    </row>
    <row r="781" spans="1:11" ht="27.95" customHeight="1">
      <c r="B781" s="59" t="s">
        <v>1991</v>
      </c>
      <c r="C781" s="7">
        <v>10.514200000000001</v>
      </c>
      <c r="D781" s="7">
        <v>100</v>
      </c>
      <c r="E781" s="7">
        <v>1</v>
      </c>
      <c r="F781" s="7">
        <v>10</v>
      </c>
      <c r="G781" s="7">
        <v>0.1633</v>
      </c>
      <c r="H781" s="7">
        <v>0.82679999999999998</v>
      </c>
      <c r="I781" s="63">
        <f t="shared" si="723"/>
        <v>-0.63100000000000001</v>
      </c>
      <c r="J781" s="338"/>
      <c r="K781" s="334"/>
    </row>
    <row r="782" spans="1:11" ht="27.95" customHeight="1">
      <c r="A782" s="7">
        <v>3.17</v>
      </c>
      <c r="B782" s="60" t="s">
        <v>1992</v>
      </c>
      <c r="C782" s="7">
        <v>6.1348000000000003</v>
      </c>
      <c r="D782" s="7">
        <v>100</v>
      </c>
      <c r="E782" s="7">
        <v>1</v>
      </c>
      <c r="F782" s="7">
        <v>10</v>
      </c>
      <c r="G782" s="7">
        <v>18.296500000000002</v>
      </c>
      <c r="H782" s="7">
        <v>2.5428000000000002</v>
      </c>
      <c r="I782" s="63">
        <f t="shared" ref="I782:I787" si="738">(G782-H782)*D782/C782/F782</f>
        <v>25.678999999999998</v>
      </c>
      <c r="J782" s="338" t="e">
        <f>(I782+I783)/2</f>
        <v>#DIV/0!</v>
      </c>
      <c r="K782" s="334" t="e">
        <f>(I782-I783)/J782*100</f>
        <v>#DIV/0!</v>
      </c>
    </row>
    <row r="783" spans="1:11" ht="27.95" customHeight="1">
      <c r="B783" s="60" t="s">
        <v>1993</v>
      </c>
      <c r="D783" s="7">
        <v>100</v>
      </c>
      <c r="E783" s="7">
        <v>1</v>
      </c>
      <c r="F783" s="7">
        <v>10</v>
      </c>
      <c r="G783" s="7">
        <v>18.236799999999999</v>
      </c>
      <c r="H783" s="7">
        <v>2.5428000000000002</v>
      </c>
      <c r="I783" s="63" t="e">
        <f t="shared" si="738"/>
        <v>#DIV/0!</v>
      </c>
      <c r="J783" s="338"/>
      <c r="K783" s="334"/>
    </row>
    <row r="784" spans="1:11" ht="27.95" customHeight="1">
      <c r="B784" s="60" t="s">
        <v>1994</v>
      </c>
      <c r="C784" s="7">
        <v>10.103199999999999</v>
      </c>
      <c r="D784" s="7">
        <v>100</v>
      </c>
      <c r="E784" s="7">
        <v>1</v>
      </c>
      <c r="F784" s="7">
        <v>10</v>
      </c>
      <c r="G784" s="7">
        <v>67.432199999999995</v>
      </c>
      <c r="H784" s="7">
        <v>58.146700000000003</v>
      </c>
      <c r="I784" s="63">
        <f t="shared" si="738"/>
        <v>9.1910000000000007</v>
      </c>
      <c r="J784" s="338" t="e">
        <f>(I784+I785)/2</f>
        <v>#DIV/0!</v>
      </c>
      <c r="K784" s="334" t="e">
        <f>(I784-I785)/J784*100</f>
        <v>#DIV/0!</v>
      </c>
    </row>
    <row r="785" spans="1:11" ht="27.95" customHeight="1">
      <c r="B785" s="60" t="s">
        <v>1995</v>
      </c>
      <c r="D785" s="7">
        <v>100</v>
      </c>
      <c r="E785" s="7">
        <v>1</v>
      </c>
      <c r="F785" s="7">
        <v>10</v>
      </c>
      <c r="G785" s="7">
        <v>67.306200000000004</v>
      </c>
      <c r="H785" s="7">
        <v>58.146700000000003</v>
      </c>
      <c r="I785" s="63" t="e">
        <f t="shared" si="738"/>
        <v>#DIV/0!</v>
      </c>
      <c r="J785" s="338"/>
      <c r="K785" s="334"/>
    </row>
    <row r="786" spans="1:11" ht="27.95" customHeight="1">
      <c r="B786" s="60" t="s">
        <v>1996</v>
      </c>
      <c r="C786" s="7">
        <v>11.527699999999999</v>
      </c>
      <c r="D786" s="7">
        <v>100</v>
      </c>
      <c r="E786" s="7">
        <v>1</v>
      </c>
      <c r="F786" s="7">
        <v>10</v>
      </c>
      <c r="G786" s="7">
        <v>17.979500000000002</v>
      </c>
      <c r="H786" s="7">
        <v>13.451000000000001</v>
      </c>
      <c r="I786" s="63">
        <f t="shared" si="738"/>
        <v>3.9279999999999999</v>
      </c>
      <c r="J786" s="338" t="e">
        <f>(I786+I787)/2</f>
        <v>#DIV/0!</v>
      </c>
      <c r="K786" s="334" t="e">
        <f>(I786-I787)/J786*100</f>
        <v>#DIV/0!</v>
      </c>
    </row>
    <row r="787" spans="1:11" ht="27.95" customHeight="1">
      <c r="B787" s="60" t="s">
        <v>1997</v>
      </c>
      <c r="D787" s="7">
        <v>100</v>
      </c>
      <c r="E787" s="7">
        <v>1</v>
      </c>
      <c r="F787" s="7">
        <v>10</v>
      </c>
      <c r="G787" s="7">
        <v>17.7118</v>
      </c>
      <c r="H787" s="7">
        <v>13.451000000000001</v>
      </c>
      <c r="I787" s="63" t="e">
        <f t="shared" si="738"/>
        <v>#DIV/0!</v>
      </c>
      <c r="J787" s="338"/>
      <c r="K787" s="334"/>
    </row>
    <row r="788" spans="1:11" s="58" customFormat="1" ht="27.95" customHeight="1">
      <c r="A788" s="58">
        <v>3.18</v>
      </c>
      <c r="B788" s="66" t="s">
        <v>1998</v>
      </c>
      <c r="C788" s="67">
        <v>10.659000000000001</v>
      </c>
      <c r="D788" s="58">
        <v>100</v>
      </c>
      <c r="E788" s="58">
        <v>1</v>
      </c>
      <c r="F788" s="58">
        <v>10</v>
      </c>
      <c r="G788" s="58">
        <v>68.809399999999997</v>
      </c>
      <c r="H788" s="58">
        <v>68.874899999999997</v>
      </c>
      <c r="I788" s="68">
        <f t="shared" ref="I788:I831" si="739">(G788-H788)*D788/C788/F788</f>
        <v>-6.0999999999999999E-2</v>
      </c>
      <c r="J788" s="342">
        <f t="shared" ref="J788" si="740">(I788+I789)/2</f>
        <v>1.9</v>
      </c>
      <c r="K788" s="337">
        <f t="shared" ref="K788" si="741">(I788-I789)/J788*100</f>
        <v>-211.42105263157899</v>
      </c>
    </row>
    <row r="789" spans="1:11" s="58" customFormat="1" ht="27.95" customHeight="1">
      <c r="B789" s="66" t="s">
        <v>1999</v>
      </c>
      <c r="C789" s="67">
        <v>10.335000000000001</v>
      </c>
      <c r="D789" s="58">
        <v>100</v>
      </c>
      <c r="E789" s="58">
        <v>1</v>
      </c>
      <c r="F789" s="58">
        <v>10</v>
      </c>
      <c r="G789" s="58">
        <v>69.034400000000005</v>
      </c>
      <c r="H789" s="58">
        <v>64.945700000000002</v>
      </c>
      <c r="I789" s="68">
        <f t="shared" si="739"/>
        <v>3.956</v>
      </c>
      <c r="J789" s="342"/>
      <c r="K789" s="337"/>
    </row>
    <row r="790" spans="1:11" ht="27.95" customHeight="1">
      <c r="B790" s="59" t="s">
        <v>2000</v>
      </c>
      <c r="C790" s="63">
        <v>10.358000000000001</v>
      </c>
      <c r="D790" s="7">
        <v>100</v>
      </c>
      <c r="E790" s="7">
        <v>1</v>
      </c>
      <c r="F790" s="7">
        <v>10</v>
      </c>
      <c r="G790" s="7">
        <v>49.727899999999998</v>
      </c>
      <c r="H790" s="7">
        <v>52.056100000000001</v>
      </c>
      <c r="I790" s="63">
        <f t="shared" si="739"/>
        <v>-2.2480000000000002</v>
      </c>
      <c r="J790" s="338">
        <f t="shared" ref="J790" si="742">(I790+I791)/2</f>
        <v>0.2</v>
      </c>
      <c r="K790" s="334">
        <f t="shared" ref="K790" si="743">(I790-I791)/J790*100</f>
        <v>-2403.5</v>
      </c>
    </row>
    <row r="791" spans="1:11" ht="27.95" customHeight="1">
      <c r="B791" s="59" t="s">
        <v>2001</v>
      </c>
      <c r="C791" s="63">
        <v>10.35</v>
      </c>
      <c r="D791" s="7">
        <v>100</v>
      </c>
      <c r="E791" s="7">
        <v>1</v>
      </c>
      <c r="F791" s="7">
        <v>10</v>
      </c>
      <c r="G791" s="7">
        <v>47.972200000000001</v>
      </c>
      <c r="H791" s="7">
        <v>45.323399999999999</v>
      </c>
      <c r="I791" s="63">
        <f t="shared" si="739"/>
        <v>2.5590000000000002</v>
      </c>
      <c r="J791" s="338"/>
      <c r="K791" s="334"/>
    </row>
    <row r="792" spans="1:11" s="58" customFormat="1" ht="27.95" customHeight="1">
      <c r="B792" s="66" t="s">
        <v>2002</v>
      </c>
      <c r="C792" s="67">
        <v>10.36</v>
      </c>
      <c r="D792" s="58">
        <v>100</v>
      </c>
      <c r="E792" s="58">
        <v>1</v>
      </c>
      <c r="F792" s="58">
        <v>10</v>
      </c>
      <c r="G792" s="58">
        <v>123.15519999999999</v>
      </c>
      <c r="H792" s="58">
        <v>1.9113</v>
      </c>
      <c r="I792" s="68">
        <f t="shared" si="739"/>
        <v>117.03100000000001</v>
      </c>
      <c r="J792" s="342">
        <f t="shared" ref="J792" si="744">(I792+I793)/2</f>
        <v>117.9</v>
      </c>
      <c r="K792" s="337">
        <f t="shared" ref="K792" si="745">(I792-I793)/J792*100</f>
        <v>-1.41560644614079</v>
      </c>
    </row>
    <row r="793" spans="1:11" s="58" customFormat="1" ht="27.95" customHeight="1">
      <c r="B793" s="66" t="s">
        <v>2003</v>
      </c>
      <c r="C793" s="67">
        <v>10.234</v>
      </c>
      <c r="D793" s="58">
        <v>100</v>
      </c>
      <c r="E793" s="58">
        <v>1</v>
      </c>
      <c r="F793" s="58">
        <v>10</v>
      </c>
      <c r="G793" s="58">
        <v>123.3884</v>
      </c>
      <c r="H793" s="58">
        <v>1.9113</v>
      </c>
      <c r="I793" s="68">
        <f t="shared" si="739"/>
        <v>118.7</v>
      </c>
      <c r="J793" s="342"/>
      <c r="K793" s="337"/>
    </row>
    <row r="794" spans="1:11" ht="27.95" customHeight="1">
      <c r="B794" s="59" t="s">
        <v>2004</v>
      </c>
      <c r="C794" s="63">
        <v>10.148</v>
      </c>
      <c r="D794" s="7">
        <v>100</v>
      </c>
      <c r="E794" s="7">
        <v>1</v>
      </c>
      <c r="F794" s="7">
        <v>10</v>
      </c>
      <c r="G794" s="7">
        <v>23.5809</v>
      </c>
      <c r="H794" s="7">
        <v>22.320900000000002</v>
      </c>
      <c r="I794" s="63">
        <f t="shared" si="739"/>
        <v>1.242</v>
      </c>
      <c r="J794" s="338">
        <f t="shared" ref="J794" si="746">(I794+I795)/2</f>
        <v>1.4</v>
      </c>
      <c r="K794" s="334">
        <f t="shared" ref="K794" si="747">(I794-I795)/J794*100</f>
        <v>-27.214285714285701</v>
      </c>
    </row>
    <row r="795" spans="1:11" ht="27.95" customHeight="1">
      <c r="B795" s="59" t="s">
        <v>2005</v>
      </c>
      <c r="C795" s="63">
        <v>10.237</v>
      </c>
      <c r="D795" s="7">
        <v>100</v>
      </c>
      <c r="E795" s="7">
        <v>1</v>
      </c>
      <c r="F795" s="7">
        <v>10</v>
      </c>
      <c r="G795" s="7">
        <v>23.068000000000001</v>
      </c>
      <c r="H795" s="7">
        <v>21.406300000000002</v>
      </c>
      <c r="I795" s="63">
        <f t="shared" si="739"/>
        <v>1.623</v>
      </c>
      <c r="J795" s="338"/>
      <c r="K795" s="334"/>
    </row>
    <row r="796" spans="1:11" ht="27.95" customHeight="1">
      <c r="B796" s="59" t="s">
        <v>2006</v>
      </c>
      <c r="C796" s="63">
        <v>10.109</v>
      </c>
      <c r="D796" s="7">
        <v>100</v>
      </c>
      <c r="E796" s="7">
        <v>1</v>
      </c>
      <c r="F796" s="7">
        <v>10</v>
      </c>
      <c r="G796" s="7">
        <v>3.1465999999999998</v>
      </c>
      <c r="H796" s="7">
        <v>1.9113</v>
      </c>
      <c r="I796" s="63">
        <f t="shared" si="739"/>
        <v>1.222</v>
      </c>
      <c r="J796" s="338">
        <f t="shared" ref="J796" si="748">(I796+I797)/2</f>
        <v>1.9</v>
      </c>
      <c r="K796" s="334">
        <f t="shared" ref="K796" si="749">(I796-I797)/J796*100</f>
        <v>-74.894736842105303</v>
      </c>
    </row>
    <row r="797" spans="1:11" ht="27.95" customHeight="1">
      <c r="B797" s="59" t="s">
        <v>2007</v>
      </c>
      <c r="C797" s="63">
        <v>10.132999999999999</v>
      </c>
      <c r="D797" s="7">
        <v>100</v>
      </c>
      <c r="E797" s="7">
        <v>1</v>
      </c>
      <c r="F797" s="7">
        <v>10</v>
      </c>
      <c r="G797" s="7">
        <v>4.5914999999999999</v>
      </c>
      <c r="H797" s="7">
        <v>1.9113</v>
      </c>
      <c r="I797" s="63">
        <f t="shared" si="739"/>
        <v>2.645</v>
      </c>
      <c r="J797" s="338"/>
      <c r="K797" s="334"/>
    </row>
    <row r="798" spans="1:11" ht="27.95" customHeight="1">
      <c r="B798" s="59" t="s">
        <v>2008</v>
      </c>
      <c r="C798" s="63">
        <v>10.093999999999999</v>
      </c>
      <c r="D798" s="7">
        <v>100</v>
      </c>
      <c r="E798" s="7">
        <v>1</v>
      </c>
      <c r="F798" s="7">
        <v>10</v>
      </c>
      <c r="G798" s="7">
        <v>4.9573</v>
      </c>
      <c r="H798" s="7">
        <v>2.9607999999999999</v>
      </c>
      <c r="I798" s="63">
        <f t="shared" si="739"/>
        <v>1.978</v>
      </c>
      <c r="J798" s="338">
        <f t="shared" ref="J798" si="750">(I798+I799)/2</f>
        <v>2.1</v>
      </c>
      <c r="K798" s="334">
        <f t="shared" ref="K798" si="751">(I798-I799)/J798*100</f>
        <v>-9.4285714285714395</v>
      </c>
    </row>
    <row r="799" spans="1:11" ht="27.95" customHeight="1">
      <c r="B799" s="59" t="s">
        <v>2009</v>
      </c>
      <c r="C799" s="63">
        <v>10.233000000000001</v>
      </c>
      <c r="D799" s="7">
        <v>100</v>
      </c>
      <c r="E799" s="7">
        <v>1</v>
      </c>
      <c r="F799" s="7">
        <v>10</v>
      </c>
      <c r="G799" s="7">
        <v>3.8403</v>
      </c>
      <c r="H799" s="7">
        <v>1.6136999999999999</v>
      </c>
      <c r="I799" s="63">
        <f t="shared" si="739"/>
        <v>2.1760000000000002</v>
      </c>
      <c r="J799" s="338"/>
      <c r="K799" s="334"/>
    </row>
    <row r="800" spans="1:11" ht="27.95" customHeight="1">
      <c r="B800" s="59" t="s">
        <v>2010</v>
      </c>
      <c r="C800" s="63">
        <v>10.138</v>
      </c>
      <c r="D800" s="7">
        <v>100</v>
      </c>
      <c r="E800" s="7">
        <v>1</v>
      </c>
      <c r="F800" s="7">
        <v>10</v>
      </c>
      <c r="G800" s="7">
        <v>4.1797000000000004</v>
      </c>
      <c r="H800" s="7">
        <v>1.9113</v>
      </c>
      <c r="I800" s="63">
        <f t="shared" si="739"/>
        <v>2.238</v>
      </c>
      <c r="J800" s="338">
        <f t="shared" ref="J800" si="752">(I800+I801)/2</f>
        <v>2.1</v>
      </c>
      <c r="K800" s="334">
        <f t="shared" ref="K800" si="753">(I800-I801)/J800*100</f>
        <v>8.71428571428571</v>
      </c>
    </row>
    <row r="801" spans="2:11" ht="27.95" customHeight="1">
      <c r="B801" s="59" t="s">
        <v>2011</v>
      </c>
      <c r="C801" s="63">
        <v>10.019</v>
      </c>
      <c r="D801" s="7">
        <v>100</v>
      </c>
      <c r="E801" s="7">
        <v>1</v>
      </c>
      <c r="F801" s="7">
        <v>10</v>
      </c>
      <c r="G801" s="7">
        <v>3.9702999999999999</v>
      </c>
      <c r="H801" s="7">
        <v>1.9113</v>
      </c>
      <c r="I801" s="63">
        <f t="shared" si="739"/>
        <v>2.0550000000000002</v>
      </c>
      <c r="J801" s="338"/>
      <c r="K801" s="334"/>
    </row>
    <row r="802" spans="2:11" ht="27.95" customHeight="1">
      <c r="B802" s="59" t="s">
        <v>2012</v>
      </c>
      <c r="C802" s="63">
        <v>10.199999999999999</v>
      </c>
      <c r="D802" s="7">
        <v>100</v>
      </c>
      <c r="E802" s="7">
        <v>1</v>
      </c>
      <c r="F802" s="7">
        <v>10</v>
      </c>
      <c r="G802" s="7">
        <v>4.6871</v>
      </c>
      <c r="H802" s="7">
        <v>2.2589999999999999</v>
      </c>
      <c r="I802" s="63">
        <f t="shared" si="739"/>
        <v>2.38</v>
      </c>
      <c r="J802" s="338">
        <f t="shared" ref="J802" si="754">(I802+I803)/2</f>
        <v>1.5</v>
      </c>
      <c r="K802" s="334">
        <f t="shared" ref="K802" si="755">(I802-I803)/J802*100</f>
        <v>121.466666666667</v>
      </c>
    </row>
    <row r="803" spans="2:11" ht="27.95" customHeight="1">
      <c r="B803" s="59" t="s">
        <v>2013</v>
      </c>
      <c r="C803" s="63">
        <v>10.395</v>
      </c>
      <c r="D803" s="7">
        <v>100</v>
      </c>
      <c r="E803" s="7">
        <v>1</v>
      </c>
      <c r="F803" s="7">
        <v>10</v>
      </c>
      <c r="G803" s="7">
        <v>5.1058000000000003</v>
      </c>
      <c r="H803" s="7">
        <v>4.5256999999999996</v>
      </c>
      <c r="I803" s="63">
        <f t="shared" si="739"/>
        <v>0.55800000000000005</v>
      </c>
      <c r="J803" s="338"/>
      <c r="K803" s="334"/>
    </row>
    <row r="804" spans="2:11" s="58" customFormat="1" ht="27.95" customHeight="1">
      <c r="B804" s="59" t="s">
        <v>2014</v>
      </c>
      <c r="C804" s="67">
        <v>10.087999999999999</v>
      </c>
      <c r="D804" s="58">
        <v>100</v>
      </c>
      <c r="E804" s="58">
        <v>1</v>
      </c>
      <c r="F804" s="58">
        <v>10</v>
      </c>
      <c r="G804" s="58">
        <v>7.3178999999999998</v>
      </c>
      <c r="H804" s="58">
        <v>6.8441999999999998</v>
      </c>
      <c r="I804" s="67">
        <f t="shared" si="739"/>
        <v>0.47</v>
      </c>
      <c r="J804" s="342">
        <f t="shared" ref="J804" si="756">(I804+I805)/2</f>
        <v>1.2</v>
      </c>
      <c r="K804" s="337">
        <f t="shared" ref="K804" si="757">(I804-I805)/J804*100</f>
        <v>-129</v>
      </c>
    </row>
    <row r="805" spans="2:11" s="58" customFormat="1" ht="27.95" customHeight="1">
      <c r="B805" s="59" t="s">
        <v>2015</v>
      </c>
      <c r="C805" s="67">
        <v>10.324999999999999</v>
      </c>
      <c r="D805" s="58">
        <v>100</v>
      </c>
      <c r="E805" s="58">
        <v>1</v>
      </c>
      <c r="F805" s="58">
        <v>10</v>
      </c>
      <c r="G805" s="58">
        <v>3.9948999999999999</v>
      </c>
      <c r="H805" s="58">
        <v>1.9113</v>
      </c>
      <c r="I805" s="67">
        <f t="shared" si="739"/>
        <v>2.0179999999999998</v>
      </c>
      <c r="J805" s="342"/>
      <c r="K805" s="337"/>
    </row>
    <row r="806" spans="2:11" s="58" customFormat="1" ht="27.95" customHeight="1">
      <c r="B806" s="66" t="s">
        <v>2016</v>
      </c>
      <c r="C806" s="67">
        <v>10.327999999999999</v>
      </c>
      <c r="D806" s="58">
        <v>100</v>
      </c>
      <c r="E806" s="58">
        <v>1</v>
      </c>
      <c r="F806" s="58">
        <v>10</v>
      </c>
      <c r="G806" s="58">
        <v>4.8331999999999997</v>
      </c>
      <c r="H806" s="58">
        <v>1.9113</v>
      </c>
      <c r="I806" s="68">
        <f t="shared" si="739"/>
        <v>2.8290000000000002</v>
      </c>
      <c r="J806" s="342">
        <f t="shared" ref="J806" si="758">(I806+I807)/2</f>
        <v>3.6</v>
      </c>
      <c r="K806" s="337">
        <f t="shared" ref="K806" si="759">(I806-I807)/J806*100</f>
        <v>-41.1666666666667</v>
      </c>
    </row>
    <row r="807" spans="2:11" s="58" customFormat="1" ht="27.95" customHeight="1">
      <c r="B807" s="66" t="s">
        <v>2017</v>
      </c>
      <c r="C807" s="67">
        <v>10.106999999999999</v>
      </c>
      <c r="D807" s="58">
        <v>100</v>
      </c>
      <c r="E807" s="58">
        <v>1</v>
      </c>
      <c r="F807" s="58">
        <v>10</v>
      </c>
      <c r="G807" s="58">
        <v>6.2686000000000002</v>
      </c>
      <c r="H807" s="58">
        <v>1.9113</v>
      </c>
      <c r="I807" s="68">
        <f t="shared" si="739"/>
        <v>4.3109999999999999</v>
      </c>
      <c r="J807" s="342"/>
      <c r="K807" s="337"/>
    </row>
    <row r="808" spans="2:11" s="58" customFormat="1" ht="27.95" customHeight="1">
      <c r="B808" s="66" t="s">
        <v>2018</v>
      </c>
      <c r="C808" s="67">
        <v>10.178000000000001</v>
      </c>
      <c r="D808" s="58">
        <v>100</v>
      </c>
      <c r="E808" s="58">
        <v>1</v>
      </c>
      <c r="F808" s="58">
        <v>10</v>
      </c>
      <c r="G808" s="58">
        <v>7.9869000000000003</v>
      </c>
      <c r="H808" s="58">
        <v>4.2441000000000004</v>
      </c>
      <c r="I808" s="68">
        <f t="shared" si="739"/>
        <v>3.677</v>
      </c>
      <c r="J808" s="342">
        <f t="shared" ref="J808" si="760">(I808+I809)/2</f>
        <v>3.5</v>
      </c>
      <c r="K808" s="337">
        <f t="shared" ref="K808" si="761">(I808-I809)/J808*100</f>
        <v>12.4</v>
      </c>
    </row>
    <row r="809" spans="2:11" s="58" customFormat="1" ht="27.95" customHeight="1">
      <c r="B809" s="66" t="s">
        <v>2019</v>
      </c>
      <c r="C809" s="67">
        <v>10.423999999999999</v>
      </c>
      <c r="D809" s="58">
        <v>100</v>
      </c>
      <c r="E809" s="58">
        <v>1</v>
      </c>
      <c r="F809" s="58">
        <v>10</v>
      </c>
      <c r="G809" s="58">
        <v>7.2655000000000003</v>
      </c>
      <c r="H809" s="58">
        <v>3.8847999999999998</v>
      </c>
      <c r="I809" s="68">
        <f t="shared" si="739"/>
        <v>3.2429999999999999</v>
      </c>
      <c r="J809" s="342"/>
      <c r="K809" s="337"/>
    </row>
    <row r="810" spans="2:11" s="58" customFormat="1" ht="27.95" customHeight="1">
      <c r="B810" s="66" t="s">
        <v>2020</v>
      </c>
      <c r="C810" s="67">
        <v>10.048999999999999</v>
      </c>
      <c r="D810" s="58">
        <v>100</v>
      </c>
      <c r="E810" s="58">
        <v>1</v>
      </c>
      <c r="F810" s="58">
        <v>10</v>
      </c>
      <c r="G810" s="58">
        <v>11.331200000000001</v>
      </c>
      <c r="H810" s="58">
        <v>1.9113</v>
      </c>
      <c r="I810" s="68">
        <f t="shared" si="739"/>
        <v>9.3740000000000006</v>
      </c>
      <c r="J810" s="342">
        <f t="shared" ref="J810" si="762">(I810+I811)/2</f>
        <v>8.1999999999999993</v>
      </c>
      <c r="K810" s="337">
        <f t="shared" ref="K810" si="763">(I810-I811)/J810*100</f>
        <v>29.829268292682901</v>
      </c>
    </row>
    <row r="811" spans="2:11" s="58" customFormat="1" ht="27.95" customHeight="1">
      <c r="B811" s="66" t="s">
        <v>2021</v>
      </c>
      <c r="C811" s="67">
        <v>10.215</v>
      </c>
      <c r="D811" s="58">
        <v>100</v>
      </c>
      <c r="E811" s="58">
        <v>1</v>
      </c>
      <c r="F811" s="58">
        <v>10</v>
      </c>
      <c r="G811" s="58">
        <v>8.9883000000000006</v>
      </c>
      <c r="H811" s="58">
        <v>1.9113</v>
      </c>
      <c r="I811" s="68">
        <f t="shared" si="739"/>
        <v>6.9279999999999999</v>
      </c>
      <c r="J811" s="342"/>
      <c r="K811" s="337"/>
    </row>
    <row r="812" spans="2:11" s="58" customFormat="1" ht="27.95" customHeight="1">
      <c r="B812" s="66" t="s">
        <v>2022</v>
      </c>
      <c r="C812" s="67">
        <v>10.118</v>
      </c>
      <c r="D812" s="58">
        <v>100</v>
      </c>
      <c r="E812" s="58">
        <v>1</v>
      </c>
      <c r="F812" s="58">
        <v>10</v>
      </c>
      <c r="G812" s="58">
        <v>9.1283999999999992</v>
      </c>
      <c r="H812" s="58">
        <v>1.9113</v>
      </c>
      <c r="I812" s="68">
        <f t="shared" si="739"/>
        <v>7.133</v>
      </c>
      <c r="J812" s="342">
        <f t="shared" ref="J812" si="764">(I812+I813)/2</f>
        <v>6.4</v>
      </c>
      <c r="K812" s="337">
        <f t="shared" ref="K812" si="765">(I812-I813)/J812*100</f>
        <v>22.34375</v>
      </c>
    </row>
    <row r="813" spans="2:11" s="58" customFormat="1" ht="27.95" customHeight="1">
      <c r="B813" s="66" t="s">
        <v>2023</v>
      </c>
      <c r="C813" s="67">
        <v>10.789</v>
      </c>
      <c r="D813" s="58">
        <v>100</v>
      </c>
      <c r="E813" s="58">
        <v>1</v>
      </c>
      <c r="F813" s="58">
        <v>10</v>
      </c>
      <c r="G813" s="58">
        <v>8.0645000000000007</v>
      </c>
      <c r="H813" s="58">
        <v>1.9113</v>
      </c>
      <c r="I813" s="68">
        <f t="shared" si="739"/>
        <v>5.7030000000000003</v>
      </c>
      <c r="J813" s="342"/>
      <c r="K813" s="337"/>
    </row>
    <row r="814" spans="2:11" ht="27.95" customHeight="1">
      <c r="B814" s="59" t="s">
        <v>2024</v>
      </c>
      <c r="C814" s="63">
        <v>10.164999999999999</v>
      </c>
      <c r="D814" s="7">
        <v>100</v>
      </c>
      <c r="E814" s="7">
        <v>1</v>
      </c>
      <c r="F814" s="7">
        <v>10</v>
      </c>
      <c r="G814" s="7">
        <v>5.3788999999999998</v>
      </c>
      <c r="H814" s="7">
        <v>5.1889000000000003</v>
      </c>
      <c r="I814" s="63">
        <f t="shared" si="739"/>
        <v>0.187</v>
      </c>
      <c r="J814" s="338">
        <f t="shared" ref="J814" si="766">(I814+I815)/2</f>
        <v>0.6</v>
      </c>
      <c r="K814" s="334">
        <f t="shared" ref="K814" si="767">(I814-I815)/J814*100</f>
        <v>-131.833333333333</v>
      </c>
    </row>
    <row r="815" spans="2:11" ht="27.95" customHeight="1">
      <c r="B815" s="59" t="s">
        <v>2025</v>
      </c>
      <c r="C815" s="63">
        <v>10.194000000000001</v>
      </c>
      <c r="D815" s="7">
        <v>100</v>
      </c>
      <c r="E815" s="7">
        <v>1</v>
      </c>
      <c r="F815" s="7">
        <v>10</v>
      </c>
      <c r="G815" s="7">
        <v>6.9804000000000004</v>
      </c>
      <c r="H815" s="7">
        <v>5.9831000000000003</v>
      </c>
      <c r="I815" s="63">
        <f t="shared" si="739"/>
        <v>0.97799999999999998</v>
      </c>
      <c r="J815" s="338"/>
      <c r="K815" s="334"/>
    </row>
    <row r="816" spans="2:11" ht="27.95" customHeight="1">
      <c r="B816" s="59" t="s">
        <v>2026</v>
      </c>
      <c r="C816" s="63">
        <v>10.007</v>
      </c>
      <c r="D816" s="7">
        <v>100</v>
      </c>
      <c r="E816" s="7">
        <v>1</v>
      </c>
      <c r="F816" s="7">
        <v>10</v>
      </c>
      <c r="G816" s="7">
        <v>6.1101999999999999</v>
      </c>
      <c r="H816" s="7">
        <v>5.7944000000000004</v>
      </c>
      <c r="I816" s="63">
        <f t="shared" si="739"/>
        <v>0.316</v>
      </c>
      <c r="J816" s="338">
        <f t="shared" ref="J816" si="768">(I816+I817)/2</f>
        <v>0.7</v>
      </c>
      <c r="K816" s="334">
        <f t="shared" ref="K816" si="769">(I816-I817)/J816*100</f>
        <v>-109.28571428571399</v>
      </c>
    </row>
    <row r="817" spans="2:11" ht="27.95" customHeight="1">
      <c r="B817" s="59" t="s">
        <v>2027</v>
      </c>
      <c r="C817" s="63">
        <v>10.066000000000001</v>
      </c>
      <c r="D817" s="7">
        <v>100</v>
      </c>
      <c r="E817" s="7">
        <v>1</v>
      </c>
      <c r="F817" s="7">
        <v>10</v>
      </c>
      <c r="G817" s="7">
        <v>6.0949</v>
      </c>
      <c r="H817" s="7">
        <v>5.0068000000000001</v>
      </c>
      <c r="I817" s="63">
        <f t="shared" si="739"/>
        <v>1.081</v>
      </c>
      <c r="J817" s="338"/>
      <c r="K817" s="334"/>
    </row>
    <row r="818" spans="2:11" ht="27.95" customHeight="1">
      <c r="B818" s="59" t="s">
        <v>2028</v>
      </c>
      <c r="C818" s="63">
        <v>10.722</v>
      </c>
      <c r="D818" s="7">
        <v>100</v>
      </c>
      <c r="E818" s="7">
        <v>1</v>
      </c>
      <c r="F818" s="7">
        <v>10</v>
      </c>
      <c r="G818" s="7">
        <v>8.1135000000000002</v>
      </c>
      <c r="H818" s="7">
        <v>8.1011000000000006</v>
      </c>
      <c r="I818" s="64">
        <f t="shared" si="739"/>
        <v>1.1599999999999999E-2</v>
      </c>
      <c r="J818" s="338">
        <f t="shared" ref="J818" si="770">(I818+I819)/2</f>
        <v>0.3</v>
      </c>
      <c r="K818" s="334">
        <f t="shared" ref="K818" si="771">(I818-I819)/J818*100</f>
        <v>-190.46666666666701</v>
      </c>
    </row>
    <row r="819" spans="2:11" ht="27.95" customHeight="1">
      <c r="B819" s="59" t="s">
        <v>2029</v>
      </c>
      <c r="C819" s="63">
        <v>10.361000000000001</v>
      </c>
      <c r="D819" s="7">
        <v>100</v>
      </c>
      <c r="E819" s="7">
        <v>1</v>
      </c>
      <c r="F819" s="7">
        <v>10</v>
      </c>
      <c r="G819" s="7">
        <v>8.3056999999999999</v>
      </c>
      <c r="H819" s="7">
        <v>7.7016</v>
      </c>
      <c r="I819" s="63">
        <f t="shared" si="739"/>
        <v>0.58299999999999996</v>
      </c>
      <c r="J819" s="338"/>
      <c r="K819" s="334"/>
    </row>
    <row r="820" spans="2:11" ht="27.95" customHeight="1">
      <c r="B820" s="59" t="s">
        <v>2030</v>
      </c>
      <c r="C820" s="63">
        <v>10.276999999999999</v>
      </c>
      <c r="D820" s="7">
        <v>100</v>
      </c>
      <c r="E820" s="7">
        <v>1</v>
      </c>
      <c r="F820" s="7">
        <v>10</v>
      </c>
      <c r="G820" s="7">
        <v>3.9975000000000001</v>
      </c>
      <c r="H820" s="7">
        <v>1.9113</v>
      </c>
      <c r="I820" s="63">
        <f t="shared" si="739"/>
        <v>2.0299999999999998</v>
      </c>
      <c r="J820" s="338">
        <f t="shared" ref="J820" si="772">(I820+I821)/2</f>
        <v>1.8</v>
      </c>
      <c r="K820" s="334">
        <f t="shared" ref="K820" si="773">(I820-I821)/J820*100</f>
        <v>30.1666666666666</v>
      </c>
    </row>
    <row r="821" spans="2:11" ht="27.95" customHeight="1">
      <c r="B821" s="59" t="s">
        <v>2031</v>
      </c>
      <c r="C821" s="63">
        <v>10.645</v>
      </c>
      <c r="D821" s="7">
        <v>100</v>
      </c>
      <c r="E821" s="7">
        <v>1</v>
      </c>
      <c r="F821" s="7">
        <v>10</v>
      </c>
      <c r="G821" s="7">
        <v>3.4939</v>
      </c>
      <c r="H821" s="7">
        <v>1.9113</v>
      </c>
      <c r="I821" s="63">
        <f t="shared" si="739"/>
        <v>1.4870000000000001</v>
      </c>
      <c r="J821" s="338"/>
      <c r="K821" s="334"/>
    </row>
    <row r="822" spans="2:11" ht="27.95" customHeight="1">
      <c r="B822" s="59" t="s">
        <v>2032</v>
      </c>
      <c r="C822" s="63">
        <v>10.282</v>
      </c>
      <c r="D822" s="7">
        <v>100</v>
      </c>
      <c r="E822" s="7">
        <v>1</v>
      </c>
      <c r="F822" s="7">
        <v>10</v>
      </c>
      <c r="G822" s="7">
        <v>2.5072999999999999</v>
      </c>
      <c r="H822" s="7">
        <v>1.9113</v>
      </c>
      <c r="I822" s="63">
        <f t="shared" si="739"/>
        <v>0.57999999999999996</v>
      </c>
      <c r="J822" s="338">
        <f t="shared" ref="J822" si="774">(I822+I823)/2</f>
        <v>0.8</v>
      </c>
      <c r="K822" s="334">
        <f t="shared" ref="K822" si="775">(I822-I823)/J822*100</f>
        <v>-60.875</v>
      </c>
    </row>
    <row r="823" spans="2:11" ht="27.95" customHeight="1">
      <c r="B823" s="59" t="s">
        <v>2033</v>
      </c>
      <c r="C823" s="63">
        <v>10.375</v>
      </c>
      <c r="D823" s="7">
        <v>100</v>
      </c>
      <c r="E823" s="7">
        <v>1</v>
      </c>
      <c r="F823" s="7">
        <v>10</v>
      </c>
      <c r="G823" s="7">
        <v>3.0179</v>
      </c>
      <c r="H823" s="7">
        <v>1.9113</v>
      </c>
      <c r="I823" s="63">
        <f t="shared" si="739"/>
        <v>1.0669999999999999</v>
      </c>
      <c r="J823" s="338"/>
      <c r="K823" s="334"/>
    </row>
    <row r="824" spans="2:11" ht="27.95" customHeight="1">
      <c r="B824" s="59" t="s">
        <v>2034</v>
      </c>
      <c r="C824" s="63">
        <v>10.077</v>
      </c>
      <c r="D824" s="7">
        <v>100</v>
      </c>
      <c r="E824" s="7">
        <v>1</v>
      </c>
      <c r="F824" s="7">
        <v>10</v>
      </c>
      <c r="G824" s="7">
        <v>2.5701999999999998</v>
      </c>
      <c r="H824" s="7">
        <v>1.9113</v>
      </c>
      <c r="I824" s="63">
        <f t="shared" si="739"/>
        <v>0.65400000000000003</v>
      </c>
      <c r="J824" s="338">
        <f t="shared" ref="J824" si="776">(I824+I825)/2</f>
        <v>1</v>
      </c>
      <c r="K824" s="334">
        <f t="shared" ref="K824" si="777">(I824-I825)/J824*100</f>
        <v>-64.599999999999994</v>
      </c>
    </row>
    <row r="825" spans="2:11" ht="27.95" customHeight="1">
      <c r="B825" s="59" t="s">
        <v>2035</v>
      </c>
      <c r="C825" s="63">
        <v>10.436999999999999</v>
      </c>
      <c r="D825" s="7">
        <v>100</v>
      </c>
      <c r="E825" s="7">
        <v>1</v>
      </c>
      <c r="F825" s="7">
        <v>10</v>
      </c>
      <c r="G825" s="7">
        <v>3.2681</v>
      </c>
      <c r="H825" s="7">
        <v>1.9113</v>
      </c>
      <c r="I825" s="63">
        <f t="shared" si="739"/>
        <v>1.3</v>
      </c>
      <c r="J825" s="338"/>
      <c r="K825" s="334"/>
    </row>
    <row r="826" spans="2:11" ht="27.95" customHeight="1">
      <c r="B826" s="59" t="s">
        <v>2036</v>
      </c>
      <c r="C826" s="63">
        <v>10.429</v>
      </c>
      <c r="D826" s="7">
        <v>100</v>
      </c>
      <c r="E826" s="7">
        <v>1</v>
      </c>
      <c r="F826" s="7">
        <v>10</v>
      </c>
      <c r="G826" s="7">
        <v>3.4020000000000001</v>
      </c>
      <c r="H826" s="7">
        <v>1.9113</v>
      </c>
      <c r="I826" s="63">
        <f t="shared" si="739"/>
        <v>1.429</v>
      </c>
      <c r="J826" s="338">
        <f t="shared" ref="J826" si="778">(I826+I827)/2</f>
        <v>1.7</v>
      </c>
      <c r="K826" s="334">
        <f t="shared" ref="K826" si="779">(I826-I827)/J826*100</f>
        <v>-31.529411764705898</v>
      </c>
    </row>
    <row r="827" spans="2:11" ht="27.95" customHeight="1">
      <c r="B827" s="59" t="s">
        <v>2037</v>
      </c>
      <c r="C827" s="63">
        <v>10.291</v>
      </c>
      <c r="D827" s="7">
        <v>100</v>
      </c>
      <c r="E827" s="7">
        <v>1</v>
      </c>
      <c r="F827" s="7">
        <v>10</v>
      </c>
      <c r="G827" s="7">
        <v>3.9331</v>
      </c>
      <c r="H827" s="7">
        <v>1.9113</v>
      </c>
      <c r="I827" s="63">
        <f t="shared" si="739"/>
        <v>1.9650000000000001</v>
      </c>
      <c r="J827" s="338"/>
      <c r="K827" s="334"/>
    </row>
    <row r="828" spans="2:11" ht="27.95" customHeight="1">
      <c r="B828" s="59" t="s">
        <v>2038</v>
      </c>
      <c r="C828" s="63">
        <v>10.159000000000001</v>
      </c>
      <c r="D828" s="7">
        <v>100</v>
      </c>
      <c r="E828" s="7">
        <v>1</v>
      </c>
      <c r="F828" s="7">
        <v>10</v>
      </c>
      <c r="G828" s="7">
        <v>2.7808999999999999</v>
      </c>
      <c r="H828" s="7">
        <v>1.9113</v>
      </c>
      <c r="I828" s="63">
        <f t="shared" si="739"/>
        <v>0.85599999999999998</v>
      </c>
      <c r="J828" s="338">
        <f t="shared" ref="J828" si="780">(I828+I829)/2</f>
        <v>1</v>
      </c>
      <c r="K828" s="334">
        <f t="shared" ref="K828" si="781">(I828-I829)/J828*100</f>
        <v>-28.3</v>
      </c>
    </row>
    <row r="829" spans="2:11" ht="27.95" customHeight="1">
      <c r="B829" s="59" t="s">
        <v>2039</v>
      </c>
      <c r="C829" s="63">
        <v>10.064</v>
      </c>
      <c r="D829" s="7">
        <v>100</v>
      </c>
      <c r="E829" s="7">
        <v>1</v>
      </c>
      <c r="F829" s="7">
        <v>10</v>
      </c>
      <c r="G829" s="7">
        <v>3.0573999999999999</v>
      </c>
      <c r="H829" s="7">
        <v>1.9113</v>
      </c>
      <c r="I829" s="63">
        <f t="shared" si="739"/>
        <v>1.139</v>
      </c>
      <c r="J829" s="338"/>
      <c r="K829" s="334"/>
    </row>
    <row r="830" spans="2:11" ht="27.95" customHeight="1">
      <c r="B830" s="59" t="s">
        <v>2040</v>
      </c>
      <c r="C830" s="63">
        <v>10.872999999999999</v>
      </c>
      <c r="D830" s="7">
        <v>100</v>
      </c>
      <c r="E830" s="7">
        <v>1</v>
      </c>
      <c r="F830" s="7">
        <v>10</v>
      </c>
      <c r="G830" s="7">
        <v>3.1865000000000001</v>
      </c>
      <c r="H830" s="7">
        <v>1.9113</v>
      </c>
      <c r="I830" s="63">
        <f t="shared" si="739"/>
        <v>1.173</v>
      </c>
      <c r="J830" s="338">
        <f t="shared" ref="J830" si="782">(I830+I831)/2</f>
        <v>1</v>
      </c>
      <c r="K830" s="334">
        <f t="shared" ref="K830" si="783">(I830-I831)/J830*100</f>
        <v>34.5</v>
      </c>
    </row>
    <row r="831" spans="2:11" ht="27.95" customHeight="1">
      <c r="B831" s="59" t="s">
        <v>2041</v>
      </c>
      <c r="C831" s="63">
        <v>10.7</v>
      </c>
      <c r="D831" s="7">
        <v>100</v>
      </c>
      <c r="E831" s="7">
        <v>1</v>
      </c>
      <c r="F831" s="7">
        <v>10</v>
      </c>
      <c r="G831" s="7">
        <v>2.7976999999999999</v>
      </c>
      <c r="H831" s="7">
        <v>1.9113</v>
      </c>
      <c r="I831" s="63">
        <f t="shared" si="739"/>
        <v>0.82799999999999996</v>
      </c>
      <c r="J831" s="338"/>
      <c r="K831" s="334"/>
    </row>
    <row r="832" spans="2:11" ht="27.95" customHeight="1">
      <c r="B832" s="7" t="s">
        <v>2042</v>
      </c>
      <c r="C832" s="7">
        <v>10.5863</v>
      </c>
      <c r="D832" s="7">
        <v>100</v>
      </c>
      <c r="E832" s="7">
        <v>1</v>
      </c>
      <c r="F832" s="7">
        <v>10</v>
      </c>
      <c r="G832" s="7">
        <v>2.8313999999999999</v>
      </c>
      <c r="H832" s="7">
        <v>1.9581</v>
      </c>
      <c r="I832" s="63">
        <f t="shared" ref="I832:I863" si="784">(G832-H832)*D832/C832/F832</f>
        <v>0.82499999999999996</v>
      </c>
      <c r="J832" s="338">
        <f>(I832+I833)/2</f>
        <v>25.5</v>
      </c>
      <c r="K832" s="334">
        <f>(I832-I833)/J832*100</f>
        <v>-193.70588235294099</v>
      </c>
    </row>
    <row r="833" spans="1:11" ht="27.95" customHeight="1">
      <c r="B833" s="7" t="s">
        <v>2043</v>
      </c>
      <c r="C833" s="7">
        <v>10.3032</v>
      </c>
      <c r="D833" s="7">
        <v>100</v>
      </c>
      <c r="E833" s="7">
        <v>1</v>
      </c>
      <c r="F833" s="7">
        <v>10</v>
      </c>
      <c r="G833" s="7">
        <v>53.701099999999997</v>
      </c>
      <c r="H833" s="7">
        <v>1.9581</v>
      </c>
      <c r="I833" s="63">
        <f t="shared" si="784"/>
        <v>50.22</v>
      </c>
      <c r="J833" s="338"/>
      <c r="K833" s="334"/>
    </row>
    <row r="834" spans="1:11" ht="27.95" customHeight="1">
      <c r="A834" s="7">
        <v>3.19</v>
      </c>
      <c r="B834" s="59" t="s">
        <v>2044</v>
      </c>
      <c r="C834" s="7">
        <v>10.023</v>
      </c>
      <c r="D834" s="7">
        <v>100</v>
      </c>
      <c r="E834" s="7">
        <v>1</v>
      </c>
      <c r="F834" s="7">
        <v>10</v>
      </c>
      <c r="G834" s="7">
        <v>0.7147</v>
      </c>
      <c r="H834" s="7">
        <v>1.9581</v>
      </c>
      <c r="I834" s="63">
        <f t="shared" si="784"/>
        <v>-1.2410000000000001</v>
      </c>
      <c r="J834" s="338">
        <f>(I834+I835)/2</f>
        <v>-1.2</v>
      </c>
      <c r="K834" s="334">
        <f>(I834-I835)/J834*100</f>
        <v>6.9166666666666803</v>
      </c>
    </row>
    <row r="835" spans="1:11" ht="27.95" customHeight="1">
      <c r="B835" s="59" t="s">
        <v>2045</v>
      </c>
      <c r="C835" s="7">
        <v>10.122999999999999</v>
      </c>
      <c r="D835" s="7">
        <v>100</v>
      </c>
      <c r="E835" s="7">
        <v>1</v>
      </c>
      <c r="F835" s="7">
        <v>10</v>
      </c>
      <c r="G835" s="7">
        <v>0.78580000000000005</v>
      </c>
      <c r="H835" s="7">
        <v>1.9581</v>
      </c>
      <c r="I835" s="63">
        <f t="shared" si="784"/>
        <v>-1.1579999999999999</v>
      </c>
      <c r="J835" s="338"/>
      <c r="K835" s="334"/>
    </row>
    <row r="836" spans="1:11" ht="27.95" customHeight="1">
      <c r="B836" s="59" t="s">
        <v>2046</v>
      </c>
      <c r="C836" s="69">
        <v>10.202</v>
      </c>
      <c r="D836" s="7">
        <v>100</v>
      </c>
      <c r="E836" s="7">
        <v>1</v>
      </c>
      <c r="F836" s="7">
        <v>10</v>
      </c>
      <c r="G836" s="7">
        <v>1.3139000000000001</v>
      </c>
      <c r="H836" s="7">
        <v>1.9581</v>
      </c>
      <c r="I836" s="63">
        <f t="shared" si="784"/>
        <v>-0.63100000000000001</v>
      </c>
      <c r="J836" s="338">
        <f>(I836+I837)/2</f>
        <v>-0.6</v>
      </c>
      <c r="K836" s="334">
        <f>(I836-I837)/J836*100</f>
        <v>8.3333333333333393</v>
      </c>
    </row>
    <row r="837" spans="1:11" ht="27.95" customHeight="1">
      <c r="B837" s="59" t="s">
        <v>2047</v>
      </c>
      <c r="C837" s="7">
        <v>10.324999999999999</v>
      </c>
      <c r="D837" s="7">
        <v>100</v>
      </c>
      <c r="E837" s="7">
        <v>1</v>
      </c>
      <c r="F837" s="7">
        <v>10</v>
      </c>
      <c r="G837" s="7">
        <v>1.3579000000000001</v>
      </c>
      <c r="H837" s="7">
        <v>1.9581</v>
      </c>
      <c r="I837" s="63">
        <f t="shared" si="784"/>
        <v>-0.58099999999999996</v>
      </c>
      <c r="J837" s="338"/>
      <c r="K837" s="334"/>
    </row>
    <row r="838" spans="1:11" ht="27.95" customHeight="1">
      <c r="B838" s="59" t="s">
        <v>2048</v>
      </c>
      <c r="C838" s="69">
        <v>10.699</v>
      </c>
      <c r="D838" s="7">
        <v>100</v>
      </c>
      <c r="E838" s="7">
        <v>1</v>
      </c>
      <c r="F838" s="7">
        <v>10</v>
      </c>
      <c r="G838" s="7">
        <v>1.4744999999999999</v>
      </c>
      <c r="H838" s="7">
        <v>1.9581</v>
      </c>
      <c r="I838" s="63">
        <f t="shared" si="784"/>
        <v>-0.45200000000000001</v>
      </c>
      <c r="J838" s="338">
        <f>(I838+I839)/2</f>
        <v>-0.4</v>
      </c>
      <c r="K838" s="334">
        <f>(I838-I839)/J838*100</f>
        <v>1.25</v>
      </c>
    </row>
    <row r="839" spans="1:11" ht="27.95" customHeight="1">
      <c r="B839" s="59" t="s">
        <v>2049</v>
      </c>
      <c r="C839" s="69">
        <v>10.555999999999999</v>
      </c>
      <c r="D839" s="7">
        <v>100</v>
      </c>
      <c r="E839" s="7">
        <v>1</v>
      </c>
      <c r="F839" s="7">
        <v>10</v>
      </c>
      <c r="G839" s="7">
        <v>1.4861</v>
      </c>
      <c r="H839" s="7">
        <v>1.9581</v>
      </c>
      <c r="I839" s="63">
        <f t="shared" si="784"/>
        <v>-0.44700000000000001</v>
      </c>
      <c r="J839" s="338"/>
      <c r="K839" s="334"/>
    </row>
    <row r="840" spans="1:11" ht="27.95" customHeight="1">
      <c r="B840" s="59" t="s">
        <v>2050</v>
      </c>
      <c r="C840" s="69">
        <v>10.342000000000001</v>
      </c>
      <c r="D840" s="7">
        <v>100</v>
      </c>
      <c r="E840" s="7">
        <v>1</v>
      </c>
      <c r="F840" s="7">
        <v>10</v>
      </c>
      <c r="G840" s="7">
        <v>1.8918999999999999</v>
      </c>
      <c r="H840" s="7">
        <v>1.9581</v>
      </c>
      <c r="I840" s="63">
        <f t="shared" si="784"/>
        <v>-6.4000000000000001E-2</v>
      </c>
      <c r="J840" s="338">
        <f>(I840+I841)/2</f>
        <v>0</v>
      </c>
      <c r="K840" s="334" t="e">
        <f>(I840-I841)/J840*100</f>
        <v>#DIV/0!</v>
      </c>
    </row>
    <row r="841" spans="1:11" ht="27.95" customHeight="1">
      <c r="B841" s="59" t="s">
        <v>2051</v>
      </c>
      <c r="C841" s="7">
        <v>10.365</v>
      </c>
      <c r="D841" s="7">
        <v>100</v>
      </c>
      <c r="E841" s="7">
        <v>1</v>
      </c>
      <c r="F841" s="7">
        <v>10</v>
      </c>
      <c r="G841" s="7">
        <v>2.0634999999999999</v>
      </c>
      <c r="H841" s="7">
        <v>1.9581</v>
      </c>
      <c r="I841" s="63">
        <f t="shared" si="784"/>
        <v>0.10199999999999999</v>
      </c>
      <c r="J841" s="338"/>
      <c r="K841" s="334"/>
    </row>
    <row r="842" spans="1:11" ht="27.95" customHeight="1">
      <c r="B842" s="59" t="s">
        <v>2052</v>
      </c>
      <c r="C842" s="69">
        <v>10.118</v>
      </c>
      <c r="D842" s="7">
        <v>100</v>
      </c>
      <c r="E842" s="7">
        <v>1</v>
      </c>
      <c r="F842" s="7">
        <v>10</v>
      </c>
      <c r="G842" s="7">
        <v>1.8057000000000001</v>
      </c>
      <c r="H842" s="7">
        <v>1.9581</v>
      </c>
      <c r="I842" s="63">
        <f t="shared" si="784"/>
        <v>-0.151</v>
      </c>
      <c r="J842" s="338">
        <f>(I842+I843)/2</f>
        <v>-0.1</v>
      </c>
      <c r="K842" s="334">
        <f>(I842-I843)/J842*100</f>
        <v>43</v>
      </c>
    </row>
    <row r="843" spans="1:11" ht="27.95" customHeight="1">
      <c r="B843" s="59" t="s">
        <v>2053</v>
      </c>
      <c r="C843" s="7">
        <v>10.236000000000001</v>
      </c>
      <c r="D843" s="7">
        <v>100</v>
      </c>
      <c r="E843" s="7">
        <v>1</v>
      </c>
      <c r="F843" s="7">
        <v>10</v>
      </c>
      <c r="G843" s="7">
        <v>1.8472</v>
      </c>
      <c r="H843" s="7">
        <v>1.9581</v>
      </c>
      <c r="I843" s="63">
        <f t="shared" si="784"/>
        <v>-0.108</v>
      </c>
      <c r="J843" s="338"/>
      <c r="K843" s="334"/>
    </row>
    <row r="844" spans="1:11" ht="27.95" customHeight="1">
      <c r="B844" s="70" t="s">
        <v>2054</v>
      </c>
      <c r="C844" s="7">
        <v>10.3626</v>
      </c>
      <c r="D844" s="7">
        <v>100</v>
      </c>
      <c r="E844" s="7">
        <v>1</v>
      </c>
      <c r="F844" s="7">
        <v>10</v>
      </c>
      <c r="G844" s="7">
        <v>129.58680000000001</v>
      </c>
      <c r="H844" s="7">
        <v>34.606499999999997</v>
      </c>
      <c r="I844" s="63">
        <f t="shared" si="784"/>
        <v>91.656999999999996</v>
      </c>
      <c r="J844" s="338" t="e">
        <f>(I844+I845)/2</f>
        <v>#DIV/0!</v>
      </c>
      <c r="K844" s="334" t="e">
        <f>(I844-I845)/J844*100</f>
        <v>#DIV/0!</v>
      </c>
    </row>
    <row r="845" spans="1:11" ht="27.95" customHeight="1">
      <c r="B845" s="70" t="s">
        <v>2055</v>
      </c>
      <c r="D845" s="7">
        <v>100</v>
      </c>
      <c r="E845" s="7">
        <v>1</v>
      </c>
      <c r="F845" s="7">
        <v>10</v>
      </c>
      <c r="G845" s="7">
        <v>129.727</v>
      </c>
      <c r="H845" s="7">
        <v>34.718600000000002</v>
      </c>
      <c r="I845" s="63" t="e">
        <f t="shared" si="784"/>
        <v>#DIV/0!</v>
      </c>
      <c r="J845" s="338"/>
      <c r="K845" s="334"/>
    </row>
    <row r="846" spans="1:11" ht="27.95" customHeight="1">
      <c r="B846" s="70" t="s">
        <v>2056</v>
      </c>
      <c r="C846" s="7">
        <v>10.3735</v>
      </c>
      <c r="D846" s="7">
        <v>100</v>
      </c>
      <c r="E846" s="7">
        <v>1</v>
      </c>
      <c r="F846" s="7">
        <v>10</v>
      </c>
      <c r="G846" s="7">
        <v>78.840999999999994</v>
      </c>
      <c r="H846" s="7">
        <v>25.9634</v>
      </c>
      <c r="I846" s="63">
        <f t="shared" si="784"/>
        <v>50.973999999999997</v>
      </c>
      <c r="J846" s="338" t="e">
        <f>(I846+I847)/2</f>
        <v>#DIV/0!</v>
      </c>
      <c r="K846" s="334" t="e">
        <f>(I846-I847)/J846*100</f>
        <v>#DIV/0!</v>
      </c>
    </row>
    <row r="847" spans="1:11" ht="27.95" customHeight="1">
      <c r="B847" s="70" t="s">
        <v>2057</v>
      </c>
      <c r="D847" s="7">
        <v>100</v>
      </c>
      <c r="E847" s="7">
        <v>1</v>
      </c>
      <c r="F847" s="7">
        <v>10</v>
      </c>
      <c r="G847" s="7">
        <v>78.9923</v>
      </c>
      <c r="H847" s="7">
        <v>25.969899999999999</v>
      </c>
      <c r="I847" s="63" t="e">
        <f t="shared" si="784"/>
        <v>#DIV/0!</v>
      </c>
      <c r="J847" s="338"/>
      <c r="K847" s="334"/>
    </row>
    <row r="848" spans="1:11" ht="27.95" customHeight="1">
      <c r="B848" s="70" t="s">
        <v>2058</v>
      </c>
      <c r="C848" s="7">
        <v>10.2537</v>
      </c>
      <c r="D848" s="7">
        <v>100</v>
      </c>
      <c r="E848" s="7">
        <v>1</v>
      </c>
      <c r="F848" s="7">
        <v>10</v>
      </c>
      <c r="G848" s="7">
        <v>20.917300000000001</v>
      </c>
      <c r="H848" s="7">
        <v>9.7922999999999991</v>
      </c>
      <c r="I848" s="63">
        <f t="shared" si="784"/>
        <v>10.85</v>
      </c>
      <c r="J848" s="338" t="e">
        <f>(I848+I849)/2</f>
        <v>#DIV/0!</v>
      </c>
      <c r="K848" s="334" t="e">
        <f>(I848-I849)/J848*100</f>
        <v>#DIV/0!</v>
      </c>
    </row>
    <row r="849" spans="2:11" ht="27.95" customHeight="1">
      <c r="B849" s="70" t="s">
        <v>2059</v>
      </c>
      <c r="D849" s="7">
        <v>100</v>
      </c>
      <c r="E849" s="7">
        <v>1</v>
      </c>
      <c r="F849" s="7">
        <v>10</v>
      </c>
      <c r="G849" s="7">
        <v>21.0138</v>
      </c>
      <c r="H849" s="7">
        <v>9.8303999999999991</v>
      </c>
      <c r="I849" s="63" t="e">
        <f t="shared" si="784"/>
        <v>#DIV/0!</v>
      </c>
      <c r="J849" s="338"/>
      <c r="K849" s="334"/>
    </row>
    <row r="850" spans="2:11" ht="27.95" customHeight="1">
      <c r="B850" s="70" t="s">
        <v>2060</v>
      </c>
      <c r="C850" s="7">
        <v>10.1761</v>
      </c>
      <c r="D850" s="7">
        <v>100</v>
      </c>
      <c r="E850" s="7">
        <v>1</v>
      </c>
      <c r="F850" s="7">
        <v>10</v>
      </c>
      <c r="G850" s="7">
        <v>105.0497</v>
      </c>
      <c r="H850" s="7">
        <v>32.4846</v>
      </c>
      <c r="I850" s="63">
        <f t="shared" si="784"/>
        <v>71.308999999999997</v>
      </c>
      <c r="J850" s="338" t="e">
        <f>(I850+I851)/2</f>
        <v>#DIV/0!</v>
      </c>
      <c r="K850" s="334" t="e">
        <f>(I850-I851)/J850*100</f>
        <v>#DIV/0!</v>
      </c>
    </row>
    <row r="851" spans="2:11" ht="27.95" customHeight="1">
      <c r="B851" s="70" t="s">
        <v>2061</v>
      </c>
      <c r="D851" s="7">
        <v>100</v>
      </c>
      <c r="E851" s="7">
        <v>1</v>
      </c>
      <c r="F851" s="7">
        <v>10</v>
      </c>
      <c r="G851" s="7">
        <v>105.1156</v>
      </c>
      <c r="H851" s="7">
        <v>32.5107</v>
      </c>
      <c r="I851" s="63" t="e">
        <f t="shared" si="784"/>
        <v>#DIV/0!</v>
      </c>
      <c r="J851" s="338"/>
      <c r="K851" s="334"/>
    </row>
    <row r="852" spans="2:11" ht="27.95" customHeight="1">
      <c r="B852" s="70" t="s">
        <v>2062</v>
      </c>
      <c r="C852" s="7">
        <v>10.9475</v>
      </c>
      <c r="D852" s="7">
        <v>100</v>
      </c>
      <c r="E852" s="7">
        <v>1</v>
      </c>
      <c r="F852" s="7">
        <v>10</v>
      </c>
      <c r="G852" s="7">
        <v>62.703899999999997</v>
      </c>
      <c r="H852" s="7">
        <v>7.7927</v>
      </c>
      <c r="I852" s="63">
        <f t="shared" si="784"/>
        <v>50.158999999999999</v>
      </c>
      <c r="J852" s="338" t="e">
        <f>(I852+I853)/2</f>
        <v>#DIV/0!</v>
      </c>
      <c r="K852" s="334" t="e">
        <f>(I852-I853)/J852*100</f>
        <v>#DIV/0!</v>
      </c>
    </row>
    <row r="853" spans="2:11" ht="27.95" customHeight="1">
      <c r="B853" s="70" t="s">
        <v>2063</v>
      </c>
      <c r="D853" s="7">
        <v>100</v>
      </c>
      <c r="E853" s="7">
        <v>1</v>
      </c>
      <c r="F853" s="7">
        <v>10</v>
      </c>
      <c r="G853" s="7">
        <v>62.712299999999999</v>
      </c>
      <c r="H853" s="7">
        <v>7.6509</v>
      </c>
      <c r="I853" s="63" t="e">
        <f t="shared" si="784"/>
        <v>#DIV/0!</v>
      </c>
      <c r="J853" s="338"/>
      <c r="K853" s="334"/>
    </row>
    <row r="854" spans="2:11" ht="27.95" customHeight="1">
      <c r="B854" s="70" t="s">
        <v>2064</v>
      </c>
      <c r="C854" s="7">
        <v>10.4306</v>
      </c>
      <c r="D854" s="7">
        <v>100</v>
      </c>
      <c r="E854" s="7">
        <v>1</v>
      </c>
      <c r="F854" s="7">
        <v>10</v>
      </c>
      <c r="G854" s="7">
        <v>50.322899999999997</v>
      </c>
      <c r="H854" s="7">
        <v>7.5152000000000001</v>
      </c>
      <c r="I854" s="63">
        <f t="shared" si="784"/>
        <v>41.04</v>
      </c>
      <c r="J854" s="338" t="e">
        <f>(I854+I855)/2</f>
        <v>#DIV/0!</v>
      </c>
      <c r="K854" s="334" t="e">
        <f>(I854-I855)/J854*100</f>
        <v>#DIV/0!</v>
      </c>
    </row>
    <row r="855" spans="2:11" ht="27.95" customHeight="1">
      <c r="B855" s="70" t="s">
        <v>2065</v>
      </c>
      <c r="D855" s="7">
        <v>100</v>
      </c>
      <c r="E855" s="7">
        <v>1</v>
      </c>
      <c r="F855" s="7">
        <v>10</v>
      </c>
      <c r="G855" s="7">
        <v>50.2515</v>
      </c>
      <c r="H855" s="7">
        <v>7.5636999999999999</v>
      </c>
      <c r="I855" s="63" t="e">
        <f t="shared" si="784"/>
        <v>#DIV/0!</v>
      </c>
      <c r="J855" s="338"/>
      <c r="K855" s="334"/>
    </row>
    <row r="856" spans="2:11" ht="27.95" customHeight="1">
      <c r="B856" s="70" t="s">
        <v>2066</v>
      </c>
      <c r="C856" s="7">
        <v>10.363200000000001</v>
      </c>
      <c r="D856" s="7">
        <v>100</v>
      </c>
      <c r="E856" s="7">
        <v>1</v>
      </c>
      <c r="F856" s="7">
        <v>10</v>
      </c>
      <c r="G856" s="7">
        <v>84.796300000000002</v>
      </c>
      <c r="H856" s="7">
        <v>38.223999999999997</v>
      </c>
      <c r="I856" s="63">
        <f t="shared" si="784"/>
        <v>44.94</v>
      </c>
      <c r="J856" s="338" t="e">
        <f>(I856+I857)/2</f>
        <v>#DIV/0!</v>
      </c>
      <c r="K856" s="334" t="e">
        <f>(I856-I857)/J856*100</f>
        <v>#DIV/0!</v>
      </c>
    </row>
    <row r="857" spans="2:11" ht="27.95" customHeight="1">
      <c r="B857" s="70" t="s">
        <v>2067</v>
      </c>
      <c r="D857" s="7">
        <v>100</v>
      </c>
      <c r="E857" s="7">
        <v>1</v>
      </c>
      <c r="F857" s="7">
        <v>10</v>
      </c>
      <c r="G857" s="7">
        <v>84.839399999999998</v>
      </c>
      <c r="H857" s="7">
        <v>38.356200000000001</v>
      </c>
      <c r="I857" s="63" t="e">
        <f t="shared" si="784"/>
        <v>#DIV/0!</v>
      </c>
      <c r="J857" s="338"/>
      <c r="K857" s="334"/>
    </row>
    <row r="858" spans="2:11" ht="27.95" customHeight="1">
      <c r="B858" s="70" t="s">
        <v>2068</v>
      </c>
      <c r="C858" s="7">
        <v>10.663500000000001</v>
      </c>
      <c r="D858" s="7">
        <v>100</v>
      </c>
      <c r="E858" s="7">
        <v>1</v>
      </c>
      <c r="F858" s="7">
        <v>10</v>
      </c>
      <c r="G858" s="7">
        <v>41.940899999999999</v>
      </c>
      <c r="H858" s="7">
        <v>35.322600000000001</v>
      </c>
      <c r="I858" s="63">
        <f t="shared" si="784"/>
        <v>6.2060000000000004</v>
      </c>
      <c r="J858" s="338" t="e">
        <f>(I858+I859)/2</f>
        <v>#DIV/0!</v>
      </c>
      <c r="K858" s="334" t="e">
        <f>(I858-I859)/J858*100</f>
        <v>#DIV/0!</v>
      </c>
    </row>
    <row r="859" spans="2:11" ht="27.95" customHeight="1">
      <c r="B859" s="70" t="s">
        <v>2069</v>
      </c>
      <c r="D859" s="7">
        <v>100</v>
      </c>
      <c r="E859" s="7">
        <v>1</v>
      </c>
      <c r="F859" s="7">
        <v>10</v>
      </c>
      <c r="G859" s="7">
        <v>42.198300000000003</v>
      </c>
      <c r="H859" s="7">
        <v>35.226399999999998</v>
      </c>
      <c r="I859" s="63" t="e">
        <f t="shared" si="784"/>
        <v>#DIV/0!</v>
      </c>
      <c r="J859" s="338"/>
      <c r="K859" s="334"/>
    </row>
    <row r="860" spans="2:11" ht="27.95" customHeight="1">
      <c r="B860" s="70" t="s">
        <v>2070</v>
      </c>
      <c r="C860" s="7">
        <v>10.511200000000001</v>
      </c>
      <c r="D860" s="7">
        <v>100</v>
      </c>
      <c r="E860" s="7">
        <v>1</v>
      </c>
      <c r="F860" s="7">
        <v>10</v>
      </c>
      <c r="G860" s="7">
        <v>129.7295</v>
      </c>
      <c r="H860" s="7">
        <v>32.467100000000002</v>
      </c>
      <c r="I860" s="63">
        <f t="shared" si="784"/>
        <v>92.531999999999996</v>
      </c>
      <c r="J860" s="338" t="e">
        <f>(I860+I861)/2</f>
        <v>#DIV/0!</v>
      </c>
      <c r="K860" s="334" t="e">
        <f>(I860-I861)/J860*100</f>
        <v>#DIV/0!</v>
      </c>
    </row>
    <row r="861" spans="2:11" ht="27.95" customHeight="1">
      <c r="B861" s="70" t="s">
        <v>2071</v>
      </c>
      <c r="D861" s="7">
        <v>100</v>
      </c>
      <c r="E861" s="7">
        <v>1</v>
      </c>
      <c r="F861" s="7">
        <v>10</v>
      </c>
      <c r="G861" s="7">
        <v>129.94120000000001</v>
      </c>
      <c r="H861" s="7">
        <v>32.681100000000001</v>
      </c>
      <c r="I861" s="63" t="e">
        <f t="shared" si="784"/>
        <v>#DIV/0!</v>
      </c>
      <c r="J861" s="338"/>
      <c r="K861" s="334"/>
    </row>
    <row r="862" spans="2:11" ht="27.95" customHeight="1">
      <c r="B862" s="70" t="s">
        <v>2072</v>
      </c>
      <c r="C862" s="7">
        <v>10.2872</v>
      </c>
      <c r="D862" s="7">
        <v>100</v>
      </c>
      <c r="E862" s="7">
        <v>1</v>
      </c>
      <c r="F862" s="7">
        <v>10</v>
      </c>
      <c r="G862" s="7">
        <v>94.859899999999996</v>
      </c>
      <c r="H862" s="7">
        <v>27.5501</v>
      </c>
      <c r="I862" s="63">
        <f t="shared" si="784"/>
        <v>65.430999999999997</v>
      </c>
      <c r="J862" s="338" t="e">
        <f>(I862+I863)/2</f>
        <v>#DIV/0!</v>
      </c>
      <c r="K862" s="334" t="e">
        <f>(I862-I863)/J862*100</f>
        <v>#DIV/0!</v>
      </c>
    </row>
    <row r="863" spans="2:11" ht="27.95" customHeight="1">
      <c r="B863" s="70" t="s">
        <v>2073</v>
      </c>
      <c r="D863" s="7">
        <v>100</v>
      </c>
      <c r="E863" s="7">
        <v>1</v>
      </c>
      <c r="F863" s="7">
        <v>10</v>
      </c>
      <c r="G863" s="7">
        <v>94.91</v>
      </c>
      <c r="H863" s="7">
        <v>27.682600000000001</v>
      </c>
      <c r="I863" s="63" t="e">
        <f t="shared" si="784"/>
        <v>#DIV/0!</v>
      </c>
      <c r="J863" s="338"/>
      <c r="K863" s="334"/>
    </row>
    <row r="864" spans="2:11" ht="27.95" customHeight="1">
      <c r="B864" s="59" t="s">
        <v>2074</v>
      </c>
      <c r="C864" s="7">
        <v>10.129899999999999</v>
      </c>
      <c r="D864" s="7">
        <v>100</v>
      </c>
      <c r="E864" s="7">
        <v>1</v>
      </c>
      <c r="F864" s="7">
        <v>10</v>
      </c>
      <c r="G864" s="7">
        <v>1.9068000000000001</v>
      </c>
      <c r="H864" s="7">
        <v>6.6676000000000002</v>
      </c>
      <c r="I864" s="63">
        <f t="shared" ref="I864:I895" si="785">(G864-H864)*D864/C864/F864</f>
        <v>-4.7</v>
      </c>
      <c r="J864" s="338">
        <f>(I864+I865)/2</f>
        <v>-4.7</v>
      </c>
      <c r="K864" s="334">
        <f>(I864-I865)/J864*100</f>
        <v>0.74468085106383297</v>
      </c>
    </row>
    <row r="865" spans="2:13" ht="27.95" customHeight="1">
      <c r="B865" s="59" t="s">
        <v>2075</v>
      </c>
      <c r="C865" s="7">
        <v>10.236499999999999</v>
      </c>
      <c r="D865" s="7">
        <v>100</v>
      </c>
      <c r="E865" s="7">
        <v>1</v>
      </c>
      <c r="F865" s="7">
        <v>10</v>
      </c>
      <c r="G865" s="7">
        <v>1.9356</v>
      </c>
      <c r="H865" s="7">
        <v>6.7111000000000001</v>
      </c>
      <c r="I865" s="63">
        <f t="shared" si="785"/>
        <v>-4.665</v>
      </c>
      <c r="J865" s="338"/>
      <c r="K865" s="334"/>
    </row>
    <row r="866" spans="2:13" ht="27.95" customHeight="1">
      <c r="B866" s="70" t="s">
        <v>2076</v>
      </c>
      <c r="C866" s="7">
        <v>10.6288</v>
      </c>
      <c r="D866" s="7">
        <v>100</v>
      </c>
      <c r="E866" s="7">
        <v>1</v>
      </c>
      <c r="F866" s="7">
        <v>10</v>
      </c>
      <c r="G866" s="7">
        <v>99.416799999999995</v>
      </c>
      <c r="H866" s="7">
        <v>23.801400000000001</v>
      </c>
      <c r="I866" s="63">
        <f t="shared" si="785"/>
        <v>71.141999999999996</v>
      </c>
      <c r="J866" s="338" t="e">
        <f>(I866+I867)/2</f>
        <v>#DIV/0!</v>
      </c>
      <c r="K866" s="334" t="e">
        <f>(I866-I867)/J866*100</f>
        <v>#DIV/0!</v>
      </c>
    </row>
    <row r="867" spans="2:13" ht="27.95" customHeight="1">
      <c r="B867" s="70" t="s">
        <v>2077</v>
      </c>
      <c r="D867" s="7">
        <v>100</v>
      </c>
      <c r="E867" s="7">
        <v>1</v>
      </c>
      <c r="F867" s="7">
        <v>10</v>
      </c>
      <c r="G867" s="7">
        <v>99.458299999999994</v>
      </c>
      <c r="H867" s="7">
        <v>23.761399999999998</v>
      </c>
      <c r="I867" s="63" t="e">
        <f t="shared" si="785"/>
        <v>#DIV/0!</v>
      </c>
      <c r="J867" s="338"/>
      <c r="K867" s="334"/>
    </row>
    <row r="868" spans="2:13" ht="27.95" customHeight="1">
      <c r="B868" s="70" t="s">
        <v>2078</v>
      </c>
      <c r="C868" s="7">
        <v>10.951700000000001</v>
      </c>
      <c r="D868" s="7">
        <v>100</v>
      </c>
      <c r="E868" s="7">
        <v>1</v>
      </c>
      <c r="F868" s="7">
        <v>10</v>
      </c>
      <c r="G868" s="7">
        <v>39.4512</v>
      </c>
      <c r="H868" s="7">
        <v>33.578899999999997</v>
      </c>
      <c r="I868" s="63">
        <f t="shared" si="785"/>
        <v>5.3620000000000001</v>
      </c>
      <c r="J868" s="338" t="e">
        <f>(I868+I869)/2</f>
        <v>#DIV/0!</v>
      </c>
      <c r="K868" s="334" t="e">
        <f>(I868-I869)/J868*100</f>
        <v>#DIV/0!</v>
      </c>
    </row>
    <row r="869" spans="2:13" ht="27.95" customHeight="1">
      <c r="B869" s="70" t="s">
        <v>2079</v>
      </c>
      <c r="D869" s="7">
        <v>100</v>
      </c>
      <c r="E869" s="7">
        <v>1</v>
      </c>
      <c r="F869" s="7">
        <v>10</v>
      </c>
      <c r="G869" s="7">
        <v>39.407699999999998</v>
      </c>
      <c r="H869" s="7">
        <v>33.506700000000002</v>
      </c>
      <c r="I869" s="63" t="e">
        <f t="shared" si="785"/>
        <v>#DIV/0!</v>
      </c>
      <c r="J869" s="338"/>
      <c r="K869" s="334"/>
    </row>
    <row r="870" spans="2:13" ht="27.95" customHeight="1">
      <c r="B870" s="70" t="s">
        <v>2080</v>
      </c>
      <c r="C870" s="7">
        <v>10.887700000000001</v>
      </c>
      <c r="D870" s="7">
        <v>100</v>
      </c>
      <c r="E870" s="7">
        <v>1</v>
      </c>
      <c r="F870" s="7">
        <v>10</v>
      </c>
      <c r="G870" s="7">
        <v>59.292900000000003</v>
      </c>
      <c r="H870" s="7">
        <v>12.791600000000001</v>
      </c>
      <c r="I870" s="63">
        <f t="shared" si="785"/>
        <v>42.71</v>
      </c>
      <c r="J870" s="338" t="e">
        <f>(I870+I871)/2</f>
        <v>#DIV/0!</v>
      </c>
      <c r="K870" s="334" t="e">
        <f>(I870-I871)/J870*100</f>
        <v>#DIV/0!</v>
      </c>
    </row>
    <row r="871" spans="2:13" ht="27.95" customHeight="1">
      <c r="B871" s="70" t="s">
        <v>2081</v>
      </c>
      <c r="D871" s="7">
        <v>100</v>
      </c>
      <c r="E871" s="7">
        <v>1</v>
      </c>
      <c r="F871" s="7">
        <v>10</v>
      </c>
      <c r="G871" s="7">
        <v>59.3322</v>
      </c>
      <c r="H871" s="7">
        <v>12.5832</v>
      </c>
      <c r="I871" s="63" t="e">
        <f t="shared" si="785"/>
        <v>#DIV/0!</v>
      </c>
      <c r="J871" s="338"/>
      <c r="K871" s="334"/>
    </row>
    <row r="872" spans="2:13" ht="27.95" customHeight="1">
      <c r="B872" s="70" t="s">
        <v>2082</v>
      </c>
      <c r="C872" s="7">
        <v>10.6821</v>
      </c>
      <c r="D872" s="7">
        <v>100</v>
      </c>
      <c r="E872" s="7">
        <v>1</v>
      </c>
      <c r="F872" s="7">
        <v>10</v>
      </c>
      <c r="G872" s="7">
        <v>44.889400000000002</v>
      </c>
      <c r="H872" s="7">
        <v>17.0243</v>
      </c>
      <c r="I872" s="63">
        <f t="shared" si="785"/>
        <v>26.085999999999999</v>
      </c>
      <c r="J872" s="338" t="e">
        <f>(I872+I873)/2</f>
        <v>#DIV/0!</v>
      </c>
      <c r="K872" s="334" t="e">
        <f>(I872-I873)/J872*100</f>
        <v>#DIV/0!</v>
      </c>
    </row>
    <row r="873" spans="2:13" ht="27.95" customHeight="1">
      <c r="B873" s="70" t="s">
        <v>2083</v>
      </c>
      <c r="D873" s="7">
        <v>100</v>
      </c>
      <c r="E873" s="7">
        <v>1</v>
      </c>
      <c r="F873" s="7">
        <v>10</v>
      </c>
      <c r="G873" s="7">
        <v>45.0732</v>
      </c>
      <c r="H873" s="7">
        <v>16.979500000000002</v>
      </c>
      <c r="I873" s="63" t="e">
        <f t="shared" si="785"/>
        <v>#DIV/0!</v>
      </c>
      <c r="J873" s="338"/>
      <c r="K873" s="334"/>
    </row>
    <row r="874" spans="2:13" ht="27.95" customHeight="1">
      <c r="B874" s="70" t="s">
        <v>2084</v>
      </c>
      <c r="C874" s="7">
        <v>10.410600000000001</v>
      </c>
      <c r="D874" s="7">
        <v>100</v>
      </c>
      <c r="E874" s="7">
        <v>1</v>
      </c>
      <c r="F874" s="7">
        <v>10</v>
      </c>
      <c r="G874" s="7">
        <v>74.454700000000003</v>
      </c>
      <c r="H874" s="7">
        <v>17.858699999999999</v>
      </c>
      <c r="I874" s="63">
        <f t="shared" si="785"/>
        <v>54.363999999999997</v>
      </c>
      <c r="J874" s="338" t="e">
        <f>(I874+I875)/2</f>
        <v>#DIV/0!</v>
      </c>
      <c r="K874" s="334" t="e">
        <f>(I874-I875)/J874*100</f>
        <v>#DIV/0!</v>
      </c>
    </row>
    <row r="875" spans="2:13" ht="27.95" customHeight="1">
      <c r="B875" s="70" t="s">
        <v>2085</v>
      </c>
      <c r="D875" s="7">
        <v>100</v>
      </c>
      <c r="E875" s="7">
        <v>1</v>
      </c>
      <c r="F875" s="7">
        <v>10</v>
      </c>
      <c r="G875" s="7">
        <v>74.4756</v>
      </c>
      <c r="H875" s="7">
        <v>17.9392</v>
      </c>
      <c r="I875" s="63" t="e">
        <f t="shared" si="785"/>
        <v>#DIV/0!</v>
      </c>
      <c r="J875" s="338"/>
      <c r="K875" s="334"/>
    </row>
    <row r="876" spans="2:13" ht="27.95" customHeight="1">
      <c r="B876" s="70" t="s">
        <v>2086</v>
      </c>
      <c r="C876" s="7">
        <v>10.5528</v>
      </c>
      <c r="D876" s="7">
        <v>100</v>
      </c>
      <c r="E876" s="7">
        <v>1</v>
      </c>
      <c r="F876" s="7">
        <v>10</v>
      </c>
      <c r="G876" s="7">
        <v>65.609200000000001</v>
      </c>
      <c r="H876" s="7">
        <v>27.224499999999999</v>
      </c>
      <c r="I876" s="63">
        <f t="shared" si="785"/>
        <v>36.374000000000002</v>
      </c>
      <c r="J876" s="338" t="e">
        <f>(I876+I877)/2</f>
        <v>#DIV/0!</v>
      </c>
      <c r="K876" s="334" t="e">
        <f>(I876-I877)/J876*100</f>
        <v>#DIV/0!</v>
      </c>
    </row>
    <row r="877" spans="2:13" ht="27.95" customHeight="1">
      <c r="B877" s="70" t="s">
        <v>2087</v>
      </c>
      <c r="D877" s="7">
        <v>100</v>
      </c>
      <c r="E877" s="7">
        <v>1</v>
      </c>
      <c r="F877" s="7">
        <v>10</v>
      </c>
      <c r="G877" s="7">
        <v>65.584599999999995</v>
      </c>
      <c r="H877" s="7">
        <v>27.238700000000001</v>
      </c>
      <c r="I877" s="63" t="e">
        <f t="shared" si="785"/>
        <v>#DIV/0!</v>
      </c>
      <c r="J877" s="338"/>
      <c r="K877" s="334"/>
    </row>
    <row r="878" spans="2:13" ht="27.95" customHeight="1">
      <c r="B878" s="70" t="s">
        <v>2088</v>
      </c>
      <c r="C878" s="7">
        <v>10.5025</v>
      </c>
      <c r="D878" s="7">
        <v>100</v>
      </c>
      <c r="E878" s="7">
        <v>1</v>
      </c>
      <c r="F878" s="7">
        <v>10</v>
      </c>
      <c r="G878" s="7">
        <v>31.9008</v>
      </c>
      <c r="H878" s="7">
        <v>9.8462999999999994</v>
      </c>
      <c r="I878" s="63">
        <f t="shared" si="785"/>
        <v>20.998999999999999</v>
      </c>
      <c r="J878" s="338" t="e">
        <f>(I878+I879)/2</f>
        <v>#DIV/0!</v>
      </c>
      <c r="K878" s="334" t="e">
        <f>(I878-I879)/J878*100</f>
        <v>#DIV/0!</v>
      </c>
    </row>
    <row r="879" spans="2:13" ht="27.95" customHeight="1">
      <c r="B879" s="70" t="s">
        <v>2089</v>
      </c>
      <c r="D879" s="7">
        <v>100</v>
      </c>
      <c r="E879" s="7">
        <v>1</v>
      </c>
      <c r="F879" s="7">
        <v>10</v>
      </c>
      <c r="G879" s="7">
        <v>31.960899999999999</v>
      </c>
      <c r="H879" s="7">
        <v>9.9260000000000002</v>
      </c>
      <c r="I879" s="63" t="e">
        <f t="shared" si="785"/>
        <v>#DIV/0!</v>
      </c>
      <c r="J879" s="338"/>
      <c r="K879" s="334"/>
    </row>
    <row r="880" spans="2:13" ht="27.95" customHeight="1">
      <c r="B880" s="71" t="s">
        <v>2090</v>
      </c>
      <c r="C880" s="7">
        <v>10.5799</v>
      </c>
      <c r="D880" s="7">
        <v>100</v>
      </c>
      <c r="E880" s="7">
        <v>1</v>
      </c>
      <c r="F880" s="7">
        <v>10</v>
      </c>
      <c r="G880" s="7">
        <v>7.1298000000000004</v>
      </c>
      <c r="H880" s="7">
        <v>8.6681000000000008</v>
      </c>
      <c r="I880" s="63">
        <f t="shared" si="785"/>
        <v>-1.454</v>
      </c>
      <c r="J880" s="338" t="e">
        <f>(I880+I881)/2</f>
        <v>#DIV/0!</v>
      </c>
      <c r="K880" s="334" t="e">
        <f>(I880-I881)/J880*100</f>
        <v>#DIV/0!</v>
      </c>
      <c r="M880" s="334" t="s">
        <v>2091</v>
      </c>
    </row>
    <row r="881" spans="2:13" ht="27.95" customHeight="1">
      <c r="B881" s="71" t="s">
        <v>2092</v>
      </c>
      <c r="D881" s="7">
        <v>100</v>
      </c>
      <c r="E881" s="7">
        <v>1</v>
      </c>
      <c r="F881" s="7">
        <v>10</v>
      </c>
      <c r="G881" s="7">
        <v>7.2801</v>
      </c>
      <c r="H881" s="7">
        <v>8.5844000000000005</v>
      </c>
      <c r="I881" s="63" t="e">
        <f t="shared" si="785"/>
        <v>#DIV/0!</v>
      </c>
      <c r="J881" s="338"/>
      <c r="K881" s="334"/>
      <c r="M881" s="334"/>
    </row>
    <row r="882" spans="2:13" ht="27.95" customHeight="1">
      <c r="B882" s="60" t="s">
        <v>2093</v>
      </c>
      <c r="C882" s="7">
        <v>10.5991</v>
      </c>
      <c r="D882" s="7">
        <v>100</v>
      </c>
      <c r="E882" s="7">
        <v>1</v>
      </c>
      <c r="F882" s="7">
        <v>10</v>
      </c>
      <c r="G882" s="7">
        <v>28.674800000000001</v>
      </c>
      <c r="H882" s="7">
        <v>11.7492</v>
      </c>
      <c r="I882" s="63">
        <f t="shared" si="785"/>
        <v>15.968999999999999</v>
      </c>
      <c r="J882" s="338" t="e">
        <f>(I882+I883)/2</f>
        <v>#DIV/0!</v>
      </c>
      <c r="K882" s="334" t="e">
        <f>(I882-I883)/J882*100</f>
        <v>#DIV/0!</v>
      </c>
      <c r="M882" s="334" t="s">
        <v>2091</v>
      </c>
    </row>
    <row r="883" spans="2:13" ht="27.95" customHeight="1">
      <c r="B883" s="60" t="s">
        <v>2094</v>
      </c>
      <c r="D883" s="7">
        <v>100</v>
      </c>
      <c r="E883" s="7">
        <v>1</v>
      </c>
      <c r="F883" s="7">
        <v>10</v>
      </c>
      <c r="G883" s="7">
        <v>28.644200000000001</v>
      </c>
      <c r="H883" s="7">
        <v>11.8226</v>
      </c>
      <c r="I883" s="63" t="e">
        <f t="shared" si="785"/>
        <v>#DIV/0!</v>
      </c>
      <c r="J883" s="338"/>
      <c r="K883" s="334"/>
      <c r="M883" s="334"/>
    </row>
    <row r="884" spans="2:13" ht="27.95" customHeight="1">
      <c r="B884" s="71" t="s">
        <v>2095</v>
      </c>
      <c r="C884" s="7">
        <v>10.401899999999999</v>
      </c>
      <c r="D884" s="7">
        <v>100</v>
      </c>
      <c r="E884" s="7">
        <v>1</v>
      </c>
      <c r="F884" s="7">
        <v>10</v>
      </c>
      <c r="G884" s="7">
        <v>8.4915000000000003</v>
      </c>
      <c r="H884" s="7">
        <v>9.7617999999999991</v>
      </c>
      <c r="I884" s="63">
        <f t="shared" si="785"/>
        <v>-1.2210000000000001</v>
      </c>
      <c r="J884" s="338" t="e">
        <f>(I884+I885)/2</f>
        <v>#DIV/0!</v>
      </c>
      <c r="K884" s="334" t="e">
        <f>(I884-I885)/J884*100</f>
        <v>#DIV/0!</v>
      </c>
      <c r="M884" s="334" t="s">
        <v>2091</v>
      </c>
    </row>
    <row r="885" spans="2:13" ht="27.95" customHeight="1">
      <c r="B885" s="71" t="s">
        <v>2096</v>
      </c>
      <c r="D885" s="7">
        <v>100</v>
      </c>
      <c r="E885" s="7">
        <v>1</v>
      </c>
      <c r="F885" s="7">
        <v>10</v>
      </c>
      <c r="G885" s="7">
        <v>8.4216999999999995</v>
      </c>
      <c r="H885" s="7">
        <v>9.8390000000000004</v>
      </c>
      <c r="I885" s="63" t="e">
        <f t="shared" si="785"/>
        <v>#DIV/0!</v>
      </c>
      <c r="J885" s="338"/>
      <c r="K885" s="334"/>
      <c r="M885" s="334"/>
    </row>
    <row r="886" spans="2:13" ht="27.95" customHeight="1">
      <c r="B886" s="71" t="s">
        <v>2097</v>
      </c>
      <c r="C886" s="7">
        <v>10.0456</v>
      </c>
      <c r="D886" s="7">
        <v>100</v>
      </c>
      <c r="E886" s="7">
        <v>1</v>
      </c>
      <c r="F886" s="7">
        <v>10</v>
      </c>
      <c r="G886" s="7">
        <v>24.528300000000002</v>
      </c>
      <c r="H886" s="7">
        <v>20.899699999999999</v>
      </c>
      <c r="I886" s="63">
        <f t="shared" si="785"/>
        <v>3.6120000000000001</v>
      </c>
      <c r="J886" s="338" t="e">
        <f>(I886+I887)/2</f>
        <v>#DIV/0!</v>
      </c>
      <c r="K886" s="334" t="e">
        <f>(I886-I887)/J886*100</f>
        <v>#DIV/0!</v>
      </c>
      <c r="M886" s="334" t="s">
        <v>2091</v>
      </c>
    </row>
    <row r="887" spans="2:13" ht="27.95" customHeight="1">
      <c r="B887" s="71" t="s">
        <v>2098</v>
      </c>
      <c r="D887" s="7">
        <v>100</v>
      </c>
      <c r="E887" s="7">
        <v>1</v>
      </c>
      <c r="F887" s="7">
        <v>10</v>
      </c>
      <c r="G887" s="7">
        <v>24.570799999999998</v>
      </c>
      <c r="H887" s="7">
        <v>20.884699999999999</v>
      </c>
      <c r="I887" s="63" t="e">
        <f t="shared" si="785"/>
        <v>#DIV/0!</v>
      </c>
      <c r="J887" s="338"/>
      <c r="K887" s="334"/>
      <c r="M887" s="334"/>
    </row>
    <row r="888" spans="2:13" ht="27.95" customHeight="1">
      <c r="B888" s="72" t="s">
        <v>2099</v>
      </c>
      <c r="C888" s="7">
        <v>10.353</v>
      </c>
      <c r="D888" s="7">
        <v>100</v>
      </c>
      <c r="E888" s="7">
        <v>1</v>
      </c>
      <c r="F888" s="7">
        <v>1</v>
      </c>
      <c r="G888" s="7">
        <v>39.328600000000002</v>
      </c>
      <c r="H888" s="7">
        <v>1.9581</v>
      </c>
      <c r="I888" s="63">
        <f t="shared" si="785"/>
        <v>360.96300000000002</v>
      </c>
      <c r="J888" s="338" t="e">
        <f>(I888+I889)/2</f>
        <v>#DIV/0!</v>
      </c>
      <c r="K888" s="334" t="e">
        <f>(I888-I889)/J888*100</f>
        <v>#DIV/0!</v>
      </c>
      <c r="M888" s="334" t="s">
        <v>2091</v>
      </c>
    </row>
    <row r="889" spans="2:13" ht="27.95" customHeight="1">
      <c r="B889" s="72" t="s">
        <v>2100</v>
      </c>
      <c r="D889" s="7">
        <v>100</v>
      </c>
      <c r="E889" s="7">
        <v>1</v>
      </c>
      <c r="F889" s="7">
        <v>10</v>
      </c>
      <c r="G889" s="7">
        <v>38.772799999999997</v>
      </c>
      <c r="H889" s="7">
        <v>1.9581</v>
      </c>
      <c r="I889" s="63" t="e">
        <f t="shared" si="785"/>
        <v>#DIV/0!</v>
      </c>
      <c r="J889" s="338"/>
      <c r="K889" s="334"/>
      <c r="M889" s="334"/>
    </row>
    <row r="890" spans="2:13" ht="27.95" customHeight="1">
      <c r="B890" s="59" t="s">
        <v>2101</v>
      </c>
      <c r="C890" s="7">
        <v>25.508900000000001</v>
      </c>
      <c r="D890" s="7">
        <v>100</v>
      </c>
      <c r="E890" s="7">
        <v>1</v>
      </c>
      <c r="F890" s="7">
        <v>10</v>
      </c>
      <c r="G890" s="7">
        <v>2.7801</v>
      </c>
      <c r="H890" s="7">
        <v>1.9581</v>
      </c>
      <c r="I890" s="63">
        <f t="shared" si="785"/>
        <v>0.32200000000000001</v>
      </c>
      <c r="J890" s="338">
        <f>(I890+I891)/2</f>
        <v>0.3</v>
      </c>
      <c r="K890" s="334">
        <f>(I890-I891)/J890*100</f>
        <v>-8.6666666666666607</v>
      </c>
    </row>
    <row r="891" spans="2:13" ht="27.95" customHeight="1">
      <c r="B891" s="59" t="s">
        <v>2102</v>
      </c>
      <c r="C891" s="7">
        <v>25.6325</v>
      </c>
      <c r="D891" s="7">
        <v>100</v>
      </c>
      <c r="E891" s="7">
        <v>1</v>
      </c>
      <c r="F891" s="7">
        <v>10</v>
      </c>
      <c r="G891" s="7">
        <v>2.8489</v>
      </c>
      <c r="H891" s="7">
        <v>1.9581</v>
      </c>
      <c r="I891" s="63">
        <f t="shared" si="785"/>
        <v>0.34799999999999998</v>
      </c>
      <c r="J891" s="338"/>
      <c r="K891" s="334"/>
    </row>
    <row r="892" spans="2:13" ht="27.95" customHeight="1">
      <c r="B892" s="59" t="s">
        <v>2103</v>
      </c>
      <c r="C892" s="7">
        <v>25.373799999999999</v>
      </c>
      <c r="D892" s="7">
        <v>100</v>
      </c>
      <c r="E892" s="7">
        <v>1</v>
      </c>
      <c r="F892" s="7">
        <v>10</v>
      </c>
      <c r="G892" s="7">
        <v>2.4767000000000001</v>
      </c>
      <c r="H892" s="7">
        <v>1.9581</v>
      </c>
      <c r="I892" s="63">
        <f t="shared" si="785"/>
        <v>0.20399999999999999</v>
      </c>
      <c r="J892" s="338">
        <f>(I892+I893)/2</f>
        <v>0.2</v>
      </c>
      <c r="K892" s="334">
        <f>(I892-I893)/J892*100</f>
        <v>-8.0000000000000107</v>
      </c>
    </row>
    <row r="893" spans="2:13" ht="27.95" customHeight="1">
      <c r="B893" s="59" t="s">
        <v>2104</v>
      </c>
      <c r="C893" s="7">
        <v>25.111999999999998</v>
      </c>
      <c r="D893" s="7">
        <v>100</v>
      </c>
      <c r="E893" s="7">
        <v>1</v>
      </c>
      <c r="F893" s="7">
        <v>10</v>
      </c>
      <c r="G893" s="7">
        <v>2.5095000000000001</v>
      </c>
      <c r="H893" s="7">
        <v>1.9581</v>
      </c>
      <c r="I893" s="63">
        <f t="shared" si="785"/>
        <v>0.22</v>
      </c>
      <c r="J893" s="338"/>
      <c r="K893" s="334"/>
    </row>
    <row r="894" spans="2:13" ht="27.95" customHeight="1">
      <c r="B894" s="59" t="s">
        <v>2105</v>
      </c>
      <c r="C894" s="7">
        <v>10.471</v>
      </c>
      <c r="D894" s="7">
        <v>100</v>
      </c>
      <c r="E894" s="7">
        <v>1</v>
      </c>
      <c r="F894" s="7">
        <v>10</v>
      </c>
      <c r="G894" s="7">
        <v>19.697099999999999</v>
      </c>
      <c r="H894" s="7">
        <v>21.753900000000002</v>
      </c>
      <c r="I894" s="63">
        <f t="shared" si="785"/>
        <v>-1.964</v>
      </c>
      <c r="J894" s="338">
        <f>(I894+I895)/2</f>
        <v>-1.9</v>
      </c>
      <c r="K894" s="334">
        <f>(I894-I895)/J894*100</f>
        <v>8.0526315789473699</v>
      </c>
    </row>
    <row r="895" spans="2:13" ht="27.95" customHeight="1">
      <c r="B895" s="59" t="s">
        <v>2106</v>
      </c>
      <c r="C895" s="7">
        <v>10.526</v>
      </c>
      <c r="D895" s="7">
        <v>100</v>
      </c>
      <c r="E895" s="7">
        <v>1</v>
      </c>
      <c r="F895" s="7">
        <v>10</v>
      </c>
      <c r="G895" s="7">
        <v>19.799700000000001</v>
      </c>
      <c r="H895" s="7">
        <v>21.706199999999999</v>
      </c>
      <c r="I895" s="63">
        <f t="shared" si="785"/>
        <v>-1.8109999999999999</v>
      </c>
      <c r="J895" s="338"/>
      <c r="K895" s="334"/>
    </row>
    <row r="896" spans="2:13" ht="27.95" customHeight="1">
      <c r="B896" s="59" t="s">
        <v>2107</v>
      </c>
      <c r="C896" s="7">
        <v>10.257199999999999</v>
      </c>
      <c r="D896" s="7">
        <v>100</v>
      </c>
      <c r="E896" s="7">
        <v>1</v>
      </c>
      <c r="F896" s="7">
        <v>10</v>
      </c>
      <c r="G896" s="7">
        <v>9.0177999999999994</v>
      </c>
      <c r="H896" s="7">
        <v>10.9831</v>
      </c>
      <c r="I896" s="63">
        <f t="shared" ref="I896:I915" si="786">(G896-H896)*D896/C896/F896</f>
        <v>-1.9159999999999999</v>
      </c>
      <c r="J896" s="338">
        <f>(I896+I897)/2</f>
        <v>-2</v>
      </c>
      <c r="K896" s="334">
        <f>(I896-I897)/J896*100</f>
        <v>-3.55000000000001</v>
      </c>
    </row>
    <row r="897" spans="2:11" ht="27.95" customHeight="1">
      <c r="B897" s="59" t="s">
        <v>2108</v>
      </c>
      <c r="C897" s="7">
        <v>10.2355</v>
      </c>
      <c r="D897" s="7">
        <v>100</v>
      </c>
      <c r="E897" s="7">
        <v>1</v>
      </c>
      <c r="F897" s="7">
        <v>10</v>
      </c>
      <c r="G897" s="7">
        <v>9.0416000000000007</v>
      </c>
      <c r="H897" s="7">
        <v>11.0754</v>
      </c>
      <c r="I897" s="63">
        <f t="shared" si="786"/>
        <v>-1.9870000000000001</v>
      </c>
      <c r="J897" s="338"/>
      <c r="K897" s="334"/>
    </row>
    <row r="898" spans="2:11" ht="27.95" customHeight="1">
      <c r="B898" s="59" t="s">
        <v>2109</v>
      </c>
      <c r="C898" s="7">
        <v>10.423</v>
      </c>
      <c r="D898" s="7">
        <v>100</v>
      </c>
      <c r="E898" s="7">
        <v>1</v>
      </c>
      <c r="F898" s="7">
        <v>10</v>
      </c>
      <c r="G898" s="7">
        <v>6.7653999999999996</v>
      </c>
      <c r="H898" s="7">
        <v>9.8204999999999991</v>
      </c>
      <c r="I898" s="63">
        <f t="shared" si="786"/>
        <v>-2.931</v>
      </c>
      <c r="J898" s="338">
        <f>(I898+I899)/2</f>
        <v>-2.8</v>
      </c>
      <c r="K898" s="334">
        <f>(I898-I899)/J898*100</f>
        <v>6.1785714285714297</v>
      </c>
    </row>
    <row r="899" spans="2:11" ht="27.95" customHeight="1">
      <c r="B899" s="59" t="s">
        <v>2110</v>
      </c>
      <c r="C899" s="7">
        <v>10.5253</v>
      </c>
      <c r="D899" s="7">
        <v>100</v>
      </c>
      <c r="E899" s="7">
        <v>1</v>
      </c>
      <c r="F899" s="7">
        <v>10</v>
      </c>
      <c r="G899" s="7">
        <v>6.8498999999999999</v>
      </c>
      <c r="H899" s="7">
        <v>9.7523</v>
      </c>
      <c r="I899" s="63">
        <f t="shared" si="786"/>
        <v>-2.758</v>
      </c>
      <c r="J899" s="338"/>
      <c r="K899" s="334"/>
    </row>
    <row r="900" spans="2:11" ht="27.95" customHeight="1">
      <c r="B900" s="59" t="s">
        <v>2111</v>
      </c>
      <c r="C900" s="69">
        <v>10.132999999999999</v>
      </c>
      <c r="D900" s="7">
        <v>100</v>
      </c>
      <c r="E900" s="7">
        <v>1</v>
      </c>
      <c r="F900" s="7">
        <v>10</v>
      </c>
      <c r="G900" s="7">
        <v>13.2768</v>
      </c>
      <c r="H900" s="7">
        <v>15.730700000000001</v>
      </c>
      <c r="I900" s="63">
        <f t="shared" si="786"/>
        <v>-2.4220000000000002</v>
      </c>
      <c r="J900" s="338">
        <f>(I900+I901)/2</f>
        <v>-2.4</v>
      </c>
      <c r="K900" s="334">
        <f>(I900-I901)/J900*100</f>
        <v>-1.9583333333333199</v>
      </c>
    </row>
    <row r="901" spans="2:11" ht="27.95" customHeight="1">
      <c r="B901" s="59" t="s">
        <v>2112</v>
      </c>
      <c r="C901" s="69">
        <v>10.333</v>
      </c>
      <c r="D901" s="7">
        <v>100</v>
      </c>
      <c r="E901" s="7">
        <v>1</v>
      </c>
      <c r="F901" s="7">
        <v>10</v>
      </c>
      <c r="G901" s="7">
        <v>13.263400000000001</v>
      </c>
      <c r="H901" s="7">
        <v>15.8146</v>
      </c>
      <c r="I901" s="63">
        <f t="shared" si="786"/>
        <v>-2.4689999999999999</v>
      </c>
      <c r="J901" s="338"/>
      <c r="K901" s="334"/>
    </row>
    <row r="902" spans="2:11" s="6" customFormat="1" ht="27.95" customHeight="1">
      <c r="B902" s="59" t="s">
        <v>2113</v>
      </c>
      <c r="C902" s="73">
        <v>10.666</v>
      </c>
      <c r="D902" s="6">
        <v>100</v>
      </c>
      <c r="E902" s="6">
        <v>1</v>
      </c>
      <c r="F902" s="6">
        <v>10</v>
      </c>
      <c r="G902" s="6">
        <v>1.0699000000000001</v>
      </c>
      <c r="H902" s="6">
        <v>1.9581</v>
      </c>
      <c r="I902" s="75">
        <f t="shared" si="786"/>
        <v>-0.83299999999999996</v>
      </c>
      <c r="J902" s="343">
        <f>(I902+I903)/2</f>
        <v>-0.8</v>
      </c>
      <c r="K902" s="335">
        <f>(I902-I903)/J902*100</f>
        <v>13.25</v>
      </c>
    </row>
    <row r="903" spans="2:11" s="6" customFormat="1" ht="27.95" customHeight="1">
      <c r="B903" s="59" t="s">
        <v>2114</v>
      </c>
      <c r="C903" s="6">
        <v>10.744999999999999</v>
      </c>
      <c r="D903" s="6">
        <v>100</v>
      </c>
      <c r="E903" s="6">
        <v>1</v>
      </c>
      <c r="F903" s="6">
        <v>10</v>
      </c>
      <c r="G903" s="6">
        <v>1.1766000000000001</v>
      </c>
      <c r="H903" s="6">
        <v>1.9581</v>
      </c>
      <c r="I903" s="75">
        <f t="shared" si="786"/>
        <v>-0.72699999999999998</v>
      </c>
      <c r="J903" s="343"/>
      <c r="K903" s="335"/>
    </row>
    <row r="904" spans="2:11" ht="27.95" customHeight="1">
      <c r="B904" s="59" t="s">
        <v>2115</v>
      </c>
      <c r="C904" s="69">
        <v>10.084</v>
      </c>
      <c r="D904" s="7">
        <v>100</v>
      </c>
      <c r="E904" s="7">
        <v>1</v>
      </c>
      <c r="F904" s="7">
        <v>10</v>
      </c>
      <c r="G904" s="7">
        <v>38.615699999999997</v>
      </c>
      <c r="H904" s="7">
        <v>43.903199999999998</v>
      </c>
      <c r="I904" s="63">
        <f t="shared" si="786"/>
        <v>-5.2430000000000003</v>
      </c>
      <c r="J904" s="338">
        <f>(I904+I905)/2</f>
        <v>-5.0999999999999996</v>
      </c>
      <c r="K904" s="334">
        <f>(I904-I905)/J904*100</f>
        <v>6.2549019607843102</v>
      </c>
    </row>
    <row r="905" spans="2:11" ht="27.95" customHeight="1">
      <c r="B905" s="59" t="s">
        <v>2116</v>
      </c>
      <c r="C905" s="7">
        <v>10.521000000000001</v>
      </c>
      <c r="D905" s="7">
        <v>100</v>
      </c>
      <c r="E905" s="7">
        <v>1</v>
      </c>
      <c r="F905" s="7">
        <v>10</v>
      </c>
      <c r="G905" s="7">
        <v>38.636000000000003</v>
      </c>
      <c r="H905" s="7">
        <v>43.816099999999999</v>
      </c>
      <c r="I905" s="63">
        <f t="shared" si="786"/>
        <v>-4.9240000000000004</v>
      </c>
      <c r="J905" s="338"/>
      <c r="K905" s="334"/>
    </row>
    <row r="906" spans="2:11" ht="27.95" customHeight="1">
      <c r="B906" s="59" t="s">
        <v>2117</v>
      </c>
      <c r="C906" s="7">
        <v>10.445</v>
      </c>
      <c r="D906" s="7">
        <v>100</v>
      </c>
      <c r="E906" s="7">
        <v>1</v>
      </c>
      <c r="F906" s="7">
        <v>10</v>
      </c>
      <c r="G906" s="7">
        <v>9.6465999999999994</v>
      </c>
      <c r="H906" s="7">
        <v>8.1587999999999994</v>
      </c>
      <c r="I906" s="63">
        <f t="shared" si="786"/>
        <v>1.4239999999999999</v>
      </c>
      <c r="J906" s="338">
        <f>(I906+I907)/2</f>
        <v>1.4</v>
      </c>
      <c r="K906" s="334">
        <f>(I906-I907)/J906*100</f>
        <v>9.3571428571428594</v>
      </c>
    </row>
    <row r="907" spans="2:11" ht="27.95" customHeight="1">
      <c r="B907" s="59" t="s">
        <v>2118</v>
      </c>
      <c r="C907" s="7">
        <v>10.695</v>
      </c>
      <c r="D907" s="7">
        <v>100</v>
      </c>
      <c r="E907" s="7">
        <v>1</v>
      </c>
      <c r="F907" s="7">
        <v>10</v>
      </c>
      <c r="G907" s="7">
        <v>9.5571999999999999</v>
      </c>
      <c r="H907" s="7">
        <v>8.1747999999999994</v>
      </c>
      <c r="I907" s="63">
        <f t="shared" si="786"/>
        <v>1.2929999999999999</v>
      </c>
      <c r="J907" s="338"/>
      <c r="K907" s="334"/>
    </row>
    <row r="908" spans="2:11" ht="27.95" customHeight="1">
      <c r="B908" s="59" t="s">
        <v>2119</v>
      </c>
      <c r="C908" s="7">
        <v>10.992000000000001</v>
      </c>
      <c r="D908" s="7">
        <v>100</v>
      </c>
      <c r="E908" s="7">
        <v>1</v>
      </c>
      <c r="F908" s="7">
        <v>10</v>
      </c>
      <c r="G908" s="7">
        <v>34.194499999999998</v>
      </c>
      <c r="H908" s="7">
        <v>35.5154</v>
      </c>
      <c r="I908" s="63">
        <f t="shared" si="786"/>
        <v>-1.202</v>
      </c>
      <c r="J908" s="338">
        <f>(I908+I909)/2</f>
        <v>-1.2</v>
      </c>
      <c r="K908" s="334">
        <f>(I908-I909)/J908*100</f>
        <v>7.75</v>
      </c>
    </row>
    <row r="909" spans="2:11" ht="27.95" customHeight="1">
      <c r="B909" s="59" t="s">
        <v>2120</v>
      </c>
      <c r="C909" s="7">
        <v>10.856</v>
      </c>
      <c r="D909" s="7">
        <v>100</v>
      </c>
      <c r="E909" s="7">
        <v>1</v>
      </c>
      <c r="F909" s="7">
        <v>10</v>
      </c>
      <c r="G909" s="7">
        <v>34.239800000000002</v>
      </c>
      <c r="H909" s="7">
        <v>35.444200000000002</v>
      </c>
      <c r="I909" s="63">
        <f t="shared" si="786"/>
        <v>-1.109</v>
      </c>
      <c r="J909" s="338"/>
      <c r="K909" s="334"/>
    </row>
    <row r="910" spans="2:11" ht="27.95" customHeight="1">
      <c r="B910" s="59" t="s">
        <v>2121</v>
      </c>
      <c r="C910" s="69">
        <v>10.888999999999999</v>
      </c>
      <c r="D910" s="7">
        <v>100</v>
      </c>
      <c r="E910" s="7">
        <v>1</v>
      </c>
      <c r="F910" s="7">
        <v>10</v>
      </c>
      <c r="G910" s="7">
        <v>72.092500000000001</v>
      </c>
      <c r="H910" s="7">
        <v>74.941100000000006</v>
      </c>
      <c r="I910" s="63">
        <f t="shared" si="786"/>
        <v>-2.6160000000000001</v>
      </c>
      <c r="J910" s="338">
        <f>(I910+I911)/2</f>
        <v>-2.7</v>
      </c>
      <c r="K910" s="334">
        <f>(I910-I911)/J910*100</f>
        <v>-9.8888888888888804</v>
      </c>
    </row>
    <row r="911" spans="2:11" ht="27.95" customHeight="1">
      <c r="B911" s="59" t="s">
        <v>2122</v>
      </c>
      <c r="C911" s="7">
        <v>10.025</v>
      </c>
      <c r="D911" s="7">
        <v>100</v>
      </c>
      <c r="E911" s="7">
        <v>1</v>
      </c>
      <c r="F911" s="7">
        <v>10</v>
      </c>
      <c r="G911" s="7">
        <v>72.081699999999998</v>
      </c>
      <c r="H911" s="7">
        <v>74.971699999999998</v>
      </c>
      <c r="I911" s="63">
        <f t="shared" si="786"/>
        <v>-2.883</v>
      </c>
      <c r="J911" s="338"/>
      <c r="K911" s="334"/>
    </row>
    <row r="912" spans="2:11" s="6" customFormat="1" ht="27.95" customHeight="1">
      <c r="B912" s="59" t="s">
        <v>2123</v>
      </c>
      <c r="C912" s="6">
        <v>10.126300000000001</v>
      </c>
      <c r="D912" s="6">
        <v>100</v>
      </c>
      <c r="E912" s="6">
        <v>1</v>
      </c>
      <c r="F912" s="6">
        <v>10</v>
      </c>
      <c r="G912" s="6">
        <v>3.9112</v>
      </c>
      <c r="H912" s="6">
        <v>1.9581</v>
      </c>
      <c r="I912" s="75">
        <f t="shared" si="786"/>
        <v>1.929</v>
      </c>
      <c r="J912" s="343">
        <f>(I912+I913)/2</f>
        <v>2</v>
      </c>
      <c r="K912" s="335">
        <f>(I912-I913)/J912*100</f>
        <v>-5.8499999999999899</v>
      </c>
    </row>
    <row r="913" spans="1:11" s="6" customFormat="1" ht="27.95" customHeight="1">
      <c r="B913" s="59" t="s">
        <v>2124</v>
      </c>
      <c r="C913" s="6">
        <v>10.263</v>
      </c>
      <c r="D913" s="6">
        <v>100</v>
      </c>
      <c r="E913" s="6">
        <v>1</v>
      </c>
      <c r="F913" s="6">
        <v>10</v>
      </c>
      <c r="G913" s="6">
        <v>4.0575999999999999</v>
      </c>
      <c r="H913" s="6">
        <v>1.9581</v>
      </c>
      <c r="I913" s="75">
        <f t="shared" si="786"/>
        <v>2.0459999999999998</v>
      </c>
      <c r="J913" s="343"/>
      <c r="K913" s="335"/>
    </row>
    <row r="914" spans="1:11" ht="27.95" customHeight="1">
      <c r="B914" s="59" t="s">
        <v>2125</v>
      </c>
      <c r="C914" s="7">
        <v>10.444000000000001</v>
      </c>
      <c r="D914" s="7">
        <v>100</v>
      </c>
      <c r="E914" s="7">
        <v>1</v>
      </c>
      <c r="F914" s="7">
        <v>10</v>
      </c>
      <c r="G914" s="7">
        <v>4.0167999999999999</v>
      </c>
      <c r="H914" s="7">
        <v>7.9820000000000002</v>
      </c>
      <c r="I914" s="63">
        <f t="shared" si="786"/>
        <v>-3.7970000000000002</v>
      </c>
      <c r="J914" s="338">
        <f>(I914+I915)/2</f>
        <v>-3.7</v>
      </c>
      <c r="K914" s="334">
        <f>(I914-I915)/J914*100</f>
        <v>5.0270270270270201</v>
      </c>
    </row>
    <row r="915" spans="1:11" ht="27.95" customHeight="1">
      <c r="B915" s="59" t="s">
        <v>2126</v>
      </c>
      <c r="C915" s="7">
        <v>10.965</v>
      </c>
      <c r="D915" s="7">
        <v>100</v>
      </c>
      <c r="E915" s="7">
        <v>1</v>
      </c>
      <c r="F915" s="7">
        <v>10</v>
      </c>
      <c r="G915" s="7">
        <v>4.0987999999999998</v>
      </c>
      <c r="H915" s="7">
        <v>8.0582999999999991</v>
      </c>
      <c r="I915" s="63">
        <f t="shared" si="786"/>
        <v>-3.6110000000000002</v>
      </c>
      <c r="J915" s="338"/>
      <c r="K915" s="334"/>
    </row>
    <row r="916" spans="1:11" ht="27.95" customHeight="1">
      <c r="B916" s="7" t="s">
        <v>2127</v>
      </c>
      <c r="C916" s="7">
        <v>10.282</v>
      </c>
      <c r="D916" s="7">
        <v>100</v>
      </c>
      <c r="E916" s="7">
        <v>1</v>
      </c>
      <c r="F916" s="7">
        <v>10</v>
      </c>
      <c r="G916" s="7">
        <v>8.5477000000000007</v>
      </c>
      <c r="H916" s="7">
        <v>1.9581</v>
      </c>
      <c r="I916" s="63">
        <f t="shared" ref="I916:I925" si="787">(G916-H916)*D916/C916/F916</f>
        <v>6.4089999999999998</v>
      </c>
      <c r="J916" s="338">
        <f>(I916+I917)/2</f>
        <v>5.5</v>
      </c>
      <c r="K916" s="334">
        <f>(I916-I917)/J916*100</f>
        <v>32.945454545454503</v>
      </c>
    </row>
    <row r="917" spans="1:11" ht="27.95" customHeight="1">
      <c r="B917" s="7" t="s">
        <v>2128</v>
      </c>
      <c r="C917" s="7">
        <v>10.6472</v>
      </c>
      <c r="D917" s="7">
        <v>100</v>
      </c>
      <c r="E917" s="7">
        <v>1</v>
      </c>
      <c r="F917" s="7">
        <v>10</v>
      </c>
      <c r="G917" s="7">
        <v>6.8522999999999996</v>
      </c>
      <c r="H917" s="7">
        <v>1.9581</v>
      </c>
      <c r="I917" s="63">
        <f t="shared" si="787"/>
        <v>4.5970000000000004</v>
      </c>
      <c r="J917" s="338"/>
      <c r="K917" s="334"/>
    </row>
    <row r="918" spans="1:11" ht="27.95" customHeight="1">
      <c r="B918" s="7" t="s">
        <v>2129</v>
      </c>
      <c r="C918" s="7">
        <v>10.6662</v>
      </c>
      <c r="D918" s="7">
        <v>100</v>
      </c>
      <c r="E918" s="7">
        <v>1</v>
      </c>
      <c r="F918" s="7">
        <v>10</v>
      </c>
      <c r="G918" s="7">
        <v>95.758899999999997</v>
      </c>
      <c r="H918" s="7">
        <v>1.9581</v>
      </c>
      <c r="I918" s="63">
        <f t="shared" si="787"/>
        <v>87.941999999999993</v>
      </c>
      <c r="J918" s="338">
        <f>(I918+I919)/2</f>
        <v>89.5</v>
      </c>
      <c r="K918" s="334">
        <f>(I918-I919)/J918*100</f>
        <v>-3.3932960893854802</v>
      </c>
    </row>
    <row r="919" spans="1:11" ht="27.95" customHeight="1">
      <c r="B919" s="7" t="s">
        <v>2130</v>
      </c>
      <c r="C919" s="7">
        <v>10.126300000000001</v>
      </c>
      <c r="D919" s="7">
        <v>100</v>
      </c>
      <c r="E919" s="7">
        <v>1</v>
      </c>
      <c r="F919" s="7">
        <v>10</v>
      </c>
      <c r="G919" s="7">
        <v>94.086399999999998</v>
      </c>
      <c r="H919" s="7">
        <v>1.9581</v>
      </c>
      <c r="I919" s="63">
        <f t="shared" si="787"/>
        <v>90.978999999999999</v>
      </c>
      <c r="J919" s="338"/>
      <c r="K919" s="334"/>
    </row>
    <row r="920" spans="1:11" ht="27.95" customHeight="1">
      <c r="B920" s="7" t="s">
        <v>2131</v>
      </c>
      <c r="D920" s="7">
        <v>100</v>
      </c>
      <c r="E920" s="7">
        <v>1</v>
      </c>
      <c r="F920" s="7">
        <v>10</v>
      </c>
      <c r="G920" s="7">
        <v>96.650700000000001</v>
      </c>
      <c r="H920" s="7">
        <v>1.9581</v>
      </c>
      <c r="I920" s="63" t="e">
        <f t="shared" si="787"/>
        <v>#DIV/0!</v>
      </c>
      <c r="J920" s="338" t="e">
        <f>(I920+I921)/2</f>
        <v>#DIV/0!</v>
      </c>
      <c r="K920" s="334" t="e">
        <f>(I920-I921)/J920*100</f>
        <v>#DIV/0!</v>
      </c>
    </row>
    <row r="921" spans="1:11" ht="27.95" customHeight="1">
      <c r="B921" s="7" t="s">
        <v>2132</v>
      </c>
      <c r="D921" s="7">
        <v>100</v>
      </c>
      <c r="E921" s="7">
        <v>1</v>
      </c>
      <c r="F921" s="7">
        <v>10</v>
      </c>
      <c r="G921" s="7">
        <v>99.881399999999999</v>
      </c>
      <c r="H921" s="7">
        <v>1.9581</v>
      </c>
      <c r="I921" s="63" t="e">
        <f t="shared" si="787"/>
        <v>#DIV/0!</v>
      </c>
      <c r="J921" s="338"/>
      <c r="K921" s="334"/>
    </row>
    <row r="922" spans="1:11" ht="27.95" customHeight="1">
      <c r="B922" s="7" t="s">
        <v>2133</v>
      </c>
      <c r="C922" s="7">
        <v>10.2797</v>
      </c>
      <c r="D922" s="7">
        <v>100</v>
      </c>
      <c r="E922" s="7">
        <v>1</v>
      </c>
      <c r="F922" s="7">
        <v>10</v>
      </c>
      <c r="G922" s="7">
        <v>16.101099999999999</v>
      </c>
      <c r="H922" s="7">
        <v>1.9581</v>
      </c>
      <c r="I922" s="63">
        <f t="shared" si="787"/>
        <v>13.757999999999999</v>
      </c>
      <c r="J922" s="338">
        <f>(I922+I923)/2</f>
        <v>15.2</v>
      </c>
      <c r="K922" s="334">
        <f>(I922-I923)/J922*100</f>
        <v>-19.335526315789501</v>
      </c>
    </row>
    <row r="923" spans="1:11" ht="27.95" customHeight="1">
      <c r="B923" s="7" t="s">
        <v>2134</v>
      </c>
      <c r="C923" s="7">
        <v>10.2798</v>
      </c>
      <c r="D923" s="7">
        <v>100</v>
      </c>
      <c r="E923" s="7">
        <v>1</v>
      </c>
      <c r="F923" s="7">
        <v>10</v>
      </c>
      <c r="G923" s="7">
        <v>19.1221</v>
      </c>
      <c r="H923" s="7">
        <v>1.9581</v>
      </c>
      <c r="I923" s="63">
        <f t="shared" si="787"/>
        <v>16.696999999999999</v>
      </c>
      <c r="J923" s="338"/>
      <c r="K923" s="334"/>
    </row>
    <row r="924" spans="1:11" ht="27.95" customHeight="1">
      <c r="B924" s="7" t="s">
        <v>2135</v>
      </c>
      <c r="C924" s="7">
        <v>10.018599999999999</v>
      </c>
      <c r="D924" s="7">
        <v>100</v>
      </c>
      <c r="E924" s="7">
        <v>1</v>
      </c>
      <c r="F924" s="7">
        <v>10</v>
      </c>
      <c r="G924" s="7">
        <v>5.8746</v>
      </c>
      <c r="H924" s="7">
        <v>1.9581</v>
      </c>
      <c r="I924" s="63">
        <f t="shared" si="787"/>
        <v>3.9089999999999998</v>
      </c>
      <c r="J924" s="338">
        <f>(I924+I925)/2</f>
        <v>5.3</v>
      </c>
      <c r="K924" s="334">
        <f>(I924-I925)/J924*100</f>
        <v>-50.735849056603797</v>
      </c>
    </row>
    <row r="925" spans="1:11" ht="27.95" customHeight="1">
      <c r="B925" s="7" t="s">
        <v>2136</v>
      </c>
      <c r="C925" s="7">
        <v>10.018599999999999</v>
      </c>
      <c r="D925" s="7">
        <v>100</v>
      </c>
      <c r="E925" s="7">
        <v>1</v>
      </c>
      <c r="F925" s="7">
        <v>10</v>
      </c>
      <c r="G925" s="7">
        <v>8.5684000000000005</v>
      </c>
      <c r="H925" s="7">
        <v>1.9581</v>
      </c>
      <c r="I925" s="63">
        <f t="shared" si="787"/>
        <v>6.5979999999999999</v>
      </c>
      <c r="J925" s="338"/>
      <c r="K925" s="334"/>
    </row>
    <row r="926" spans="1:11" ht="27.95" customHeight="1">
      <c r="A926" s="74">
        <v>3.2</v>
      </c>
      <c r="B926" s="60" t="s">
        <v>1998</v>
      </c>
      <c r="C926" s="7">
        <v>10.646100000000001</v>
      </c>
      <c r="D926" s="7">
        <v>100</v>
      </c>
      <c r="E926" s="7">
        <v>1</v>
      </c>
      <c r="F926" s="7">
        <v>10</v>
      </c>
      <c r="G926" s="7">
        <v>60.540999999999997</v>
      </c>
      <c r="H926" s="7">
        <v>60.155900000000003</v>
      </c>
      <c r="I926" s="63">
        <f t="shared" ref="I926:I959" si="788">(G926-H926)*D926/C926/F926</f>
        <v>0.36199999999999999</v>
      </c>
      <c r="J926" s="338">
        <f>(I926+I927)/2</f>
        <v>-0.6</v>
      </c>
      <c r="K926" s="334">
        <f>(I926-I927)/J926*100</f>
        <v>-336.83333333333297</v>
      </c>
    </row>
    <row r="927" spans="1:11" ht="27.95" customHeight="1">
      <c r="B927" s="60" t="s">
        <v>1999</v>
      </c>
      <c r="C927" s="7">
        <v>10.6182</v>
      </c>
      <c r="D927" s="7">
        <v>100</v>
      </c>
      <c r="E927" s="7">
        <v>1</v>
      </c>
      <c r="F927" s="7">
        <v>10</v>
      </c>
      <c r="G927" s="7">
        <v>58.394199999999998</v>
      </c>
      <c r="H927" s="7">
        <v>60.155900000000003</v>
      </c>
      <c r="I927" s="63">
        <f t="shared" si="788"/>
        <v>-1.659</v>
      </c>
      <c r="J927" s="338"/>
      <c r="K927" s="334"/>
    </row>
    <row r="928" spans="1:11" ht="27.95" customHeight="1">
      <c r="B928" s="60" t="s">
        <v>2002</v>
      </c>
      <c r="C928" s="7">
        <v>5.3761999999999999</v>
      </c>
      <c r="D928" s="7">
        <v>100</v>
      </c>
      <c r="E928" s="7">
        <v>1</v>
      </c>
      <c r="F928" s="7">
        <v>10</v>
      </c>
      <c r="G928" s="7">
        <v>54.34</v>
      </c>
      <c r="H928" s="7">
        <v>52.933300000000003</v>
      </c>
      <c r="I928" s="63">
        <f t="shared" si="788"/>
        <v>2.617</v>
      </c>
      <c r="J928" s="338">
        <f>(I928+I929)/2</f>
        <v>0.8</v>
      </c>
      <c r="K928" s="334">
        <f>(I928-I929)/J928*100</f>
        <v>455.5</v>
      </c>
    </row>
    <row r="929" spans="2:11" ht="27.95" customHeight="1">
      <c r="B929" s="60" t="s">
        <v>2003</v>
      </c>
      <c r="C929" s="7">
        <v>1.3657999999999999</v>
      </c>
      <c r="D929" s="7">
        <v>100</v>
      </c>
      <c r="E929" s="7">
        <v>1</v>
      </c>
      <c r="F929" s="7">
        <v>10</v>
      </c>
      <c r="G929" s="7">
        <v>0.1421</v>
      </c>
      <c r="H929" s="7">
        <v>0.2823</v>
      </c>
      <c r="I929" s="63">
        <f t="shared" si="788"/>
        <v>-1.0269999999999999</v>
      </c>
      <c r="J929" s="338"/>
      <c r="K929" s="334"/>
    </row>
    <row r="930" spans="2:11" ht="27.95" customHeight="1">
      <c r="B930" s="59" t="s">
        <v>2137</v>
      </c>
      <c r="C930" s="65">
        <v>10.196999999999999</v>
      </c>
      <c r="D930" s="7">
        <v>100</v>
      </c>
      <c r="E930" s="7">
        <v>1</v>
      </c>
      <c r="F930" s="7">
        <v>10</v>
      </c>
      <c r="G930" s="7">
        <v>-1.2232000000000001</v>
      </c>
      <c r="H930" s="7">
        <v>0.2823</v>
      </c>
      <c r="I930" s="63">
        <f t="shared" si="788"/>
        <v>-1.476</v>
      </c>
      <c r="J930" s="338">
        <f>(I930+I931)/2</f>
        <v>-1.4</v>
      </c>
      <c r="K930" s="334">
        <f>(I930-I931)/J930*100</f>
        <v>7.0000000000000098</v>
      </c>
    </row>
    <row r="931" spans="2:11" ht="27.95" customHeight="1">
      <c r="B931" s="59" t="s">
        <v>2138</v>
      </c>
      <c r="C931" s="7">
        <v>10.2315</v>
      </c>
      <c r="D931" s="7">
        <v>100</v>
      </c>
      <c r="E931" s="7">
        <v>1</v>
      </c>
      <c r="F931" s="7">
        <v>10</v>
      </c>
      <c r="G931" s="7">
        <v>-1.1276999999999999</v>
      </c>
      <c r="H931" s="7">
        <v>0.2823</v>
      </c>
      <c r="I931" s="63">
        <f t="shared" si="788"/>
        <v>-1.3779999999999999</v>
      </c>
      <c r="J931" s="338"/>
      <c r="K931" s="334"/>
    </row>
    <row r="932" spans="2:11" ht="27.95" customHeight="1">
      <c r="B932" s="59" t="s">
        <v>2139</v>
      </c>
      <c r="C932" s="7">
        <v>10.8965</v>
      </c>
      <c r="D932" s="7">
        <v>100</v>
      </c>
      <c r="E932" s="7">
        <v>1</v>
      </c>
      <c r="F932" s="7">
        <v>10</v>
      </c>
      <c r="G932" s="7">
        <v>24.5763</v>
      </c>
      <c r="H932" s="7">
        <v>21.439699999999998</v>
      </c>
      <c r="I932" s="63">
        <f t="shared" si="788"/>
        <v>2.879</v>
      </c>
      <c r="J932" s="338">
        <f>(I932+I933)/2</f>
        <v>2.9</v>
      </c>
      <c r="K932" s="334">
        <f>(I932-I933)/J932*100</f>
        <v>-3.31034482758621</v>
      </c>
    </row>
    <row r="933" spans="2:11" ht="27.95" customHeight="1">
      <c r="B933" s="59" t="s">
        <v>2140</v>
      </c>
      <c r="C933" s="7">
        <v>10.5589</v>
      </c>
      <c r="D933" s="7">
        <v>100</v>
      </c>
      <c r="E933" s="7">
        <v>1</v>
      </c>
      <c r="F933" s="7">
        <v>10</v>
      </c>
      <c r="G933" s="7">
        <v>24.5806</v>
      </c>
      <c r="H933" s="7">
        <v>21.439699999999998</v>
      </c>
      <c r="I933" s="63">
        <f t="shared" si="788"/>
        <v>2.9750000000000001</v>
      </c>
      <c r="J933" s="338"/>
      <c r="K933" s="334"/>
    </row>
    <row r="934" spans="2:11" ht="27.95" customHeight="1">
      <c r="B934" s="59" t="s">
        <v>2141</v>
      </c>
      <c r="C934" s="7">
        <v>10.030900000000001</v>
      </c>
      <c r="D934" s="7">
        <v>100</v>
      </c>
      <c r="E934" s="7">
        <v>1</v>
      </c>
      <c r="F934" s="7">
        <v>10</v>
      </c>
      <c r="G934" s="7">
        <v>1.3808</v>
      </c>
      <c r="H934" s="7">
        <v>0.2823</v>
      </c>
      <c r="I934" s="63">
        <f t="shared" si="788"/>
        <v>1.095</v>
      </c>
      <c r="J934" s="338">
        <f>(I934+I935)/2</f>
        <v>1.2</v>
      </c>
      <c r="K934" s="334">
        <f>(I934-I935)/J934*100</f>
        <v>-10.8333333333333</v>
      </c>
    </row>
    <row r="935" spans="2:11" ht="27.95" customHeight="1">
      <c r="B935" s="59" t="s">
        <v>2142</v>
      </c>
      <c r="C935" s="7">
        <v>10.2315</v>
      </c>
      <c r="D935" s="7">
        <v>100</v>
      </c>
      <c r="E935" s="7">
        <v>1</v>
      </c>
      <c r="F935" s="7">
        <v>10</v>
      </c>
      <c r="G935" s="7">
        <v>1.5359</v>
      </c>
      <c r="H935" s="7">
        <v>0.2823</v>
      </c>
      <c r="I935" s="63">
        <f t="shared" si="788"/>
        <v>1.2250000000000001</v>
      </c>
      <c r="J935" s="338"/>
      <c r="K935" s="334"/>
    </row>
    <row r="936" spans="2:11" ht="27.95" customHeight="1">
      <c r="B936" s="60" t="s">
        <v>2143</v>
      </c>
      <c r="C936" s="7">
        <v>10.154400000000001</v>
      </c>
      <c r="D936" s="7">
        <v>100</v>
      </c>
      <c r="E936" s="7">
        <v>1</v>
      </c>
      <c r="F936" s="7">
        <v>10</v>
      </c>
      <c r="G936" s="7">
        <v>6.9885000000000002</v>
      </c>
      <c r="H936" s="7">
        <v>3.0836999999999999</v>
      </c>
      <c r="I936" s="63">
        <f t="shared" si="788"/>
        <v>3.8450000000000002</v>
      </c>
      <c r="J936" s="338" t="e">
        <f>(I936+I937)/2</f>
        <v>#DIV/0!</v>
      </c>
      <c r="K936" s="334" t="e">
        <f>(I936-I937)/J936*100</f>
        <v>#DIV/0!</v>
      </c>
    </row>
    <row r="937" spans="2:11" ht="27.95" customHeight="1">
      <c r="B937" s="60" t="s">
        <v>2144</v>
      </c>
      <c r="D937" s="7">
        <v>100</v>
      </c>
      <c r="E937" s="7">
        <v>1</v>
      </c>
      <c r="F937" s="7">
        <v>10</v>
      </c>
      <c r="G937" s="7">
        <v>7.0274000000000001</v>
      </c>
      <c r="H937" s="7">
        <v>3.0836999999999999</v>
      </c>
      <c r="I937" s="63" t="e">
        <f t="shared" si="788"/>
        <v>#DIV/0!</v>
      </c>
      <c r="J937" s="338"/>
      <c r="K937" s="334"/>
    </row>
    <row r="938" spans="2:11" ht="27.95" customHeight="1">
      <c r="B938" s="59" t="s">
        <v>2145</v>
      </c>
      <c r="C938" s="7">
        <v>10.1332</v>
      </c>
      <c r="D938" s="7">
        <v>100</v>
      </c>
      <c r="E938" s="7">
        <v>1</v>
      </c>
      <c r="F938" s="7">
        <v>10</v>
      </c>
      <c r="G938" s="7">
        <v>16.726099999999999</v>
      </c>
      <c r="H938" s="7">
        <v>16.828399999999998</v>
      </c>
      <c r="I938" s="63">
        <f t="shared" si="788"/>
        <v>-0.10100000000000001</v>
      </c>
      <c r="J938" s="338">
        <f>(I938+I939)/2</f>
        <v>-0.1</v>
      </c>
      <c r="K938" s="334">
        <f>(I938-I939)/J938*100</f>
        <v>32</v>
      </c>
    </row>
    <row r="939" spans="2:11" ht="27.95" customHeight="1">
      <c r="B939" s="59" t="s">
        <v>2146</v>
      </c>
      <c r="C939" s="7">
        <v>10.236499999999999</v>
      </c>
      <c r="D939" s="7">
        <v>100</v>
      </c>
      <c r="E939" s="7">
        <v>1</v>
      </c>
      <c r="F939" s="7">
        <v>10</v>
      </c>
      <c r="G939" s="7">
        <v>16.7575</v>
      </c>
      <c r="H939" s="7">
        <v>16.828399999999998</v>
      </c>
      <c r="I939" s="63">
        <f t="shared" si="788"/>
        <v>-6.9000000000000006E-2</v>
      </c>
      <c r="J939" s="338"/>
      <c r="K939" s="334"/>
    </row>
    <row r="940" spans="2:11" ht="27.95" customHeight="1">
      <c r="B940" s="59" t="s">
        <v>2147</v>
      </c>
      <c r="C940" s="7">
        <v>10.1731</v>
      </c>
      <c r="D940" s="7">
        <v>100</v>
      </c>
      <c r="E940" s="7">
        <v>1</v>
      </c>
      <c r="F940" s="7">
        <v>10</v>
      </c>
      <c r="G940" s="7">
        <v>-0.45800000000000002</v>
      </c>
      <c r="H940" s="7">
        <v>0.2823</v>
      </c>
      <c r="I940" s="63">
        <f t="shared" si="788"/>
        <v>-0.72799999999999998</v>
      </c>
      <c r="J940" s="338">
        <f>(I940+I941)/2</f>
        <v>-0.7</v>
      </c>
      <c r="K940" s="334">
        <f>(I940-I941)/J940*100</f>
        <v>2.28571428571429</v>
      </c>
    </row>
    <row r="941" spans="2:11" ht="27.95" customHeight="1">
      <c r="B941" s="59" t="s">
        <v>2148</v>
      </c>
      <c r="C941" s="7">
        <v>10.336499999999999</v>
      </c>
      <c r="D941" s="7">
        <v>100</v>
      </c>
      <c r="E941" s="7">
        <v>1</v>
      </c>
      <c r="F941" s="7">
        <v>10</v>
      </c>
      <c r="G941" s="7">
        <v>-0.45319999999999999</v>
      </c>
      <c r="H941" s="7">
        <v>0.2823</v>
      </c>
      <c r="I941" s="63">
        <f t="shared" si="788"/>
        <v>-0.71199999999999997</v>
      </c>
      <c r="J941" s="338"/>
      <c r="K941" s="334"/>
    </row>
    <row r="942" spans="2:11" ht="27.95" customHeight="1">
      <c r="B942" s="59" t="s">
        <v>2149</v>
      </c>
      <c r="C942" s="7">
        <v>10.051299999999999</v>
      </c>
      <c r="D942" s="7">
        <v>100</v>
      </c>
      <c r="E942" s="7">
        <v>1</v>
      </c>
      <c r="F942" s="7">
        <v>10</v>
      </c>
      <c r="G942" s="7">
        <v>6.6581000000000001</v>
      </c>
      <c r="H942" s="7">
        <v>8.0373999999999999</v>
      </c>
      <c r="I942" s="63">
        <f t="shared" si="788"/>
        <v>-1.3720000000000001</v>
      </c>
      <c r="J942" s="338">
        <f>(I942+I943)/2</f>
        <v>-1.3</v>
      </c>
      <c r="K942" s="334">
        <f>(I942-I943)/J942*100</f>
        <v>4.07692307692309</v>
      </c>
    </row>
    <row r="943" spans="2:11" ht="27.95" customHeight="1">
      <c r="B943" s="59" t="s">
        <v>2150</v>
      </c>
      <c r="C943" s="7">
        <v>10.1235</v>
      </c>
      <c r="D943" s="7">
        <v>100</v>
      </c>
      <c r="E943" s="7">
        <v>1</v>
      </c>
      <c r="F943" s="7">
        <v>10</v>
      </c>
      <c r="G943" s="7">
        <v>6.7018000000000004</v>
      </c>
      <c r="H943" s="7">
        <v>8.0373999999999999</v>
      </c>
      <c r="I943" s="63">
        <f t="shared" si="788"/>
        <v>-1.319</v>
      </c>
      <c r="J943" s="338"/>
      <c r="K943" s="334"/>
    </row>
    <row r="944" spans="2:11" ht="27.95" customHeight="1">
      <c r="B944" s="59" t="s">
        <v>2151</v>
      </c>
      <c r="C944" s="7">
        <v>10.3764</v>
      </c>
      <c r="D944" s="7">
        <v>100</v>
      </c>
      <c r="E944" s="7">
        <v>1</v>
      </c>
      <c r="F944" s="7">
        <v>10</v>
      </c>
      <c r="G944" s="7">
        <v>6.6303999999999998</v>
      </c>
      <c r="H944" s="7">
        <v>19.331099999999999</v>
      </c>
      <c r="I944" s="63">
        <f t="shared" si="788"/>
        <v>-12.24</v>
      </c>
      <c r="J944" s="338">
        <f>(I944+I945)/2</f>
        <v>-12.2</v>
      </c>
      <c r="K944" s="334">
        <f>(I944-I945)/J944*100</f>
        <v>1.0409836065573801</v>
      </c>
    </row>
    <row r="945" spans="2:11" ht="27.95" customHeight="1">
      <c r="B945" s="59" t="s">
        <v>2152</v>
      </c>
      <c r="C945" s="7">
        <v>10.452500000000001</v>
      </c>
      <c r="D945" s="7">
        <v>100</v>
      </c>
      <c r="E945" s="7">
        <v>1</v>
      </c>
      <c r="F945" s="7">
        <v>10</v>
      </c>
      <c r="G945" s="7">
        <v>6.6699000000000002</v>
      </c>
      <c r="H945" s="7">
        <v>19.331099999999999</v>
      </c>
      <c r="I945" s="63">
        <f t="shared" si="788"/>
        <v>-12.113</v>
      </c>
      <c r="J945" s="338"/>
      <c r="K945" s="334"/>
    </row>
    <row r="946" spans="2:11" ht="27.95" customHeight="1">
      <c r="B946" s="59" t="s">
        <v>2153</v>
      </c>
      <c r="C946" s="7">
        <v>10.379899999999999</v>
      </c>
      <c r="D946" s="7">
        <v>100</v>
      </c>
      <c r="E946" s="7">
        <v>1</v>
      </c>
      <c r="F946" s="7">
        <v>10</v>
      </c>
      <c r="G946" s="7">
        <v>-1.3633</v>
      </c>
      <c r="H946" s="7">
        <v>0.2823</v>
      </c>
      <c r="I946" s="63">
        <f t="shared" si="788"/>
        <v>-1.585</v>
      </c>
      <c r="J946" s="338">
        <f>(I946+I947)/2</f>
        <v>-1.5</v>
      </c>
      <c r="K946" s="334">
        <f>(I946-I947)/J946*100</f>
        <v>5.2</v>
      </c>
    </row>
    <row r="947" spans="2:11" ht="27.95" customHeight="1">
      <c r="B947" s="59" t="s">
        <v>2154</v>
      </c>
      <c r="C947" s="7">
        <v>10.4412</v>
      </c>
      <c r="D947" s="7">
        <v>100</v>
      </c>
      <c r="E947" s="7">
        <v>1</v>
      </c>
      <c r="F947" s="7">
        <v>10</v>
      </c>
      <c r="G947" s="7">
        <v>-1.2914000000000001</v>
      </c>
      <c r="H947" s="7">
        <v>0.2823</v>
      </c>
      <c r="I947" s="63">
        <f t="shared" si="788"/>
        <v>-1.5069999999999999</v>
      </c>
      <c r="J947" s="338"/>
      <c r="K947" s="334"/>
    </row>
    <row r="948" spans="2:11" ht="27.95" customHeight="1">
      <c r="B948" s="59" t="s">
        <v>2155</v>
      </c>
      <c r="C948" s="7">
        <v>10.075100000000001</v>
      </c>
      <c r="D948" s="7">
        <v>100</v>
      </c>
      <c r="E948" s="7">
        <v>1</v>
      </c>
      <c r="F948" s="7">
        <v>10</v>
      </c>
      <c r="G948" s="7">
        <v>-0.92910000000000004</v>
      </c>
      <c r="H948" s="7">
        <v>0.2823</v>
      </c>
      <c r="I948" s="63">
        <f t="shared" si="788"/>
        <v>-1.202</v>
      </c>
      <c r="J948" s="338">
        <f>(I948+I949)/2</f>
        <v>-1.2</v>
      </c>
      <c r="K948" s="334">
        <f>(I948-I949)/J948*100</f>
        <v>7.3333333333333197</v>
      </c>
    </row>
    <row r="949" spans="2:11" ht="27.95" customHeight="1">
      <c r="B949" s="59" t="s">
        <v>2156</v>
      </c>
      <c r="C949" s="7">
        <v>10.336499999999999</v>
      </c>
      <c r="D949" s="7">
        <v>100</v>
      </c>
      <c r="E949" s="7">
        <v>1</v>
      </c>
      <c r="F949" s="7">
        <v>10</v>
      </c>
      <c r="G949" s="7">
        <v>-0.86870000000000003</v>
      </c>
      <c r="H949" s="7">
        <v>0.2823</v>
      </c>
      <c r="I949" s="63">
        <f t="shared" si="788"/>
        <v>-1.1140000000000001</v>
      </c>
      <c r="J949" s="338"/>
      <c r="K949" s="334"/>
    </row>
    <row r="950" spans="2:11" ht="27.95" customHeight="1">
      <c r="B950" s="59" t="s">
        <v>2016</v>
      </c>
      <c r="C950" s="7">
        <v>10.052</v>
      </c>
      <c r="D950" s="7">
        <v>100</v>
      </c>
      <c r="E950" s="7">
        <v>1</v>
      </c>
      <c r="F950" s="7">
        <v>10</v>
      </c>
      <c r="G950" s="7">
        <v>-1.9289000000000001</v>
      </c>
      <c r="H950" s="7">
        <v>0.2823</v>
      </c>
      <c r="I950" s="63">
        <f t="shared" si="788"/>
        <v>-2.2000000000000002</v>
      </c>
      <c r="J950" s="338">
        <f>(I950+I951)/2</f>
        <v>-2.2000000000000002</v>
      </c>
      <c r="K950" s="334">
        <f>(I950-I951)/J950*100</f>
        <v>1.6818181818182001</v>
      </c>
    </row>
    <row r="951" spans="2:11" ht="27.95" customHeight="1">
      <c r="B951" s="59" t="s">
        <v>2017</v>
      </c>
      <c r="C951" s="7">
        <v>10.4435</v>
      </c>
      <c r="D951" s="7">
        <v>100</v>
      </c>
      <c r="E951" s="7">
        <v>1</v>
      </c>
      <c r="F951" s="7">
        <v>10</v>
      </c>
      <c r="G951" s="7">
        <v>-1.9769000000000001</v>
      </c>
      <c r="H951" s="7">
        <v>0.2823</v>
      </c>
      <c r="I951" s="63">
        <f t="shared" si="788"/>
        <v>-2.1629999999999998</v>
      </c>
      <c r="J951" s="338"/>
      <c r="K951" s="334"/>
    </row>
    <row r="952" spans="2:11" ht="27.95" customHeight="1">
      <c r="B952" s="59" t="s">
        <v>2018</v>
      </c>
      <c r="C952" s="7">
        <v>10.371600000000001</v>
      </c>
      <c r="D952" s="7">
        <v>100</v>
      </c>
      <c r="E952" s="7">
        <v>1</v>
      </c>
      <c r="F952" s="7">
        <v>10</v>
      </c>
      <c r="G952" s="7">
        <v>0.19089999999999999</v>
      </c>
      <c r="H952" s="7">
        <v>0.2823</v>
      </c>
      <c r="I952" s="63">
        <f t="shared" si="788"/>
        <v>-8.7999999999999995E-2</v>
      </c>
      <c r="J952" s="338">
        <f>(I952+I953)/2</f>
        <v>-0.2</v>
      </c>
      <c r="K952" s="334">
        <f>(I952-I953)/J952*100</f>
        <v>-95</v>
      </c>
    </row>
    <row r="953" spans="2:11" ht="27.95" customHeight="1">
      <c r="B953" s="59" t="s">
        <v>2019</v>
      </c>
      <c r="C953" s="7">
        <v>10.0886</v>
      </c>
      <c r="D953" s="7">
        <v>100</v>
      </c>
      <c r="E953" s="7">
        <v>1</v>
      </c>
      <c r="F953" s="7">
        <v>10</v>
      </c>
      <c r="G953" s="7">
        <v>1.6000000000000001E-3</v>
      </c>
      <c r="H953" s="7">
        <v>0.2823</v>
      </c>
      <c r="I953" s="63">
        <f t="shared" si="788"/>
        <v>-0.27800000000000002</v>
      </c>
      <c r="J953" s="338"/>
      <c r="K953" s="334"/>
    </row>
    <row r="954" spans="2:11" ht="27.95" customHeight="1">
      <c r="B954" s="59" t="s">
        <v>2020</v>
      </c>
      <c r="C954" s="7">
        <v>10.643000000000001</v>
      </c>
      <c r="D954" s="7">
        <v>100</v>
      </c>
      <c r="E954" s="7">
        <v>1</v>
      </c>
      <c r="F954" s="7">
        <v>10</v>
      </c>
      <c r="G954" s="7">
        <v>-0.73370000000000002</v>
      </c>
      <c r="H954" s="7">
        <v>0.2823</v>
      </c>
      <c r="I954" s="63">
        <f t="shared" si="788"/>
        <v>-0.95499999999999996</v>
      </c>
      <c r="J954" s="338">
        <f>(I954+I955)/2</f>
        <v>-1</v>
      </c>
      <c r="K954" s="334">
        <f>(I954-I955)/J954*100</f>
        <v>-9.5000000000000107</v>
      </c>
    </row>
    <row r="955" spans="2:11" ht="27.95" customHeight="1">
      <c r="B955" s="59" t="s">
        <v>2021</v>
      </c>
      <c r="C955" s="7">
        <v>10.0625</v>
      </c>
      <c r="D955" s="7">
        <v>100</v>
      </c>
      <c r="E955" s="7">
        <v>1</v>
      </c>
      <c r="F955" s="7">
        <v>10</v>
      </c>
      <c r="G955" s="7">
        <v>-0.77459999999999996</v>
      </c>
      <c r="H955" s="7">
        <v>0.2823</v>
      </c>
      <c r="I955" s="63">
        <f t="shared" si="788"/>
        <v>-1.05</v>
      </c>
      <c r="J955" s="338"/>
      <c r="K955" s="334"/>
    </row>
    <row r="956" spans="2:11" ht="27.95" customHeight="1">
      <c r="B956" s="59" t="s">
        <v>2022</v>
      </c>
      <c r="C956" s="7">
        <v>10.2058</v>
      </c>
      <c r="D956" s="7">
        <v>100</v>
      </c>
      <c r="E956" s="7">
        <v>1</v>
      </c>
      <c r="F956" s="7">
        <v>10</v>
      </c>
      <c r="G956" s="7">
        <v>-3.0125999999999999</v>
      </c>
      <c r="H956" s="7">
        <v>0.2823</v>
      </c>
      <c r="I956" s="63">
        <f t="shared" si="788"/>
        <v>-3.2280000000000002</v>
      </c>
      <c r="J956" s="338">
        <f>(I956+I957)/2</f>
        <v>-3.2</v>
      </c>
      <c r="K956" s="334">
        <f>(I956-I957)/J956*100</f>
        <v>2.5625000000000102</v>
      </c>
    </row>
    <row r="957" spans="2:11" ht="27.95" customHeight="1">
      <c r="B957" s="59" t="s">
        <v>2023</v>
      </c>
      <c r="C957" s="7">
        <v>10.462</v>
      </c>
      <c r="D957" s="7">
        <v>100</v>
      </c>
      <c r="E957" s="7">
        <v>1</v>
      </c>
      <c r="F957" s="7">
        <v>10</v>
      </c>
      <c r="G957" s="7">
        <v>-3.0089000000000001</v>
      </c>
      <c r="H957" s="7">
        <v>0.2823</v>
      </c>
      <c r="I957" s="63">
        <f t="shared" si="788"/>
        <v>-3.1459999999999999</v>
      </c>
      <c r="J957" s="338"/>
      <c r="K957" s="334"/>
    </row>
    <row r="958" spans="2:11" ht="27.95" customHeight="1">
      <c r="B958" s="60" t="s">
        <v>2157</v>
      </c>
      <c r="C958" s="7">
        <v>10.196099999999999</v>
      </c>
      <c r="D958" s="7">
        <v>100</v>
      </c>
      <c r="E958" s="7">
        <v>1</v>
      </c>
      <c r="F958" s="7">
        <v>10</v>
      </c>
      <c r="G958" s="7">
        <v>8.6316000000000006</v>
      </c>
      <c r="H958" s="7">
        <v>0.2823</v>
      </c>
      <c r="I958" s="63">
        <f t="shared" si="788"/>
        <v>8.1890000000000001</v>
      </c>
      <c r="J958" s="338" t="e">
        <f>(I958+I959)/2</f>
        <v>#DIV/0!</v>
      </c>
      <c r="K958" s="334" t="e">
        <f>(I958-I959)/J958*100</f>
        <v>#DIV/0!</v>
      </c>
    </row>
    <row r="959" spans="2:11" ht="27.95" customHeight="1">
      <c r="B959" s="60" t="s">
        <v>2158</v>
      </c>
      <c r="D959" s="7">
        <v>100</v>
      </c>
      <c r="E959" s="7">
        <v>1</v>
      </c>
      <c r="F959" s="7">
        <v>10</v>
      </c>
      <c r="G959" s="7">
        <v>8.5584000000000007</v>
      </c>
      <c r="H959" s="7">
        <v>0.2823</v>
      </c>
      <c r="I959" s="63" t="e">
        <f t="shared" si="788"/>
        <v>#DIV/0!</v>
      </c>
      <c r="J959" s="338"/>
      <c r="K959" s="334"/>
    </row>
    <row r="960" spans="2:11" ht="27.95" customHeight="1">
      <c r="B960" s="7" t="s">
        <v>2159</v>
      </c>
      <c r="C960" s="7">
        <v>10.2738</v>
      </c>
      <c r="D960" s="7">
        <v>100</v>
      </c>
      <c r="E960" s="7">
        <v>1</v>
      </c>
      <c r="F960" s="7">
        <v>10</v>
      </c>
      <c r="G960" s="7">
        <v>11.720700000000001</v>
      </c>
      <c r="H960" s="7">
        <v>0.2823</v>
      </c>
      <c r="I960" s="63">
        <f t="shared" ref="I960:I969" si="789">(G960-H960)*D960/C960/F960</f>
        <v>11.134</v>
      </c>
      <c r="J960" s="338">
        <f>(I960+I961)/2</f>
        <v>12.3</v>
      </c>
      <c r="K960" s="334">
        <f>(I960-I961)/J960*100</f>
        <v>-19.170731707317099</v>
      </c>
    </row>
    <row r="961" spans="1:14" ht="27.95" customHeight="1">
      <c r="B961" s="7" t="s">
        <v>2160</v>
      </c>
      <c r="C961" s="7">
        <v>10.4451</v>
      </c>
      <c r="D961" s="7">
        <v>100</v>
      </c>
      <c r="E961" s="7">
        <v>1</v>
      </c>
      <c r="F961" s="7">
        <v>10</v>
      </c>
      <c r="G961" s="7">
        <v>14.3748</v>
      </c>
      <c r="H961" s="7">
        <v>0.2823</v>
      </c>
      <c r="I961" s="63">
        <f t="shared" si="789"/>
        <v>13.492000000000001</v>
      </c>
      <c r="J961" s="338"/>
      <c r="K961" s="334"/>
    </row>
    <row r="962" spans="1:14" ht="27.95" customHeight="1">
      <c r="B962" s="7" t="s">
        <v>2161</v>
      </c>
      <c r="C962" s="7">
        <v>10.206899999999999</v>
      </c>
      <c r="D962" s="7">
        <v>100</v>
      </c>
      <c r="E962" s="7">
        <v>1</v>
      </c>
      <c r="F962" s="7">
        <v>10</v>
      </c>
      <c r="G962" s="65">
        <v>12.693</v>
      </c>
      <c r="H962" s="7">
        <v>0.2823</v>
      </c>
      <c r="I962" s="63">
        <f t="shared" si="789"/>
        <v>12.159000000000001</v>
      </c>
      <c r="J962" s="338">
        <f>(I962+I963)/2</f>
        <v>26.8</v>
      </c>
      <c r="K962" s="334">
        <f>(I962-I963)/J962*100</f>
        <v>-109.141791044776</v>
      </c>
    </row>
    <row r="963" spans="1:14" ht="27.95" customHeight="1">
      <c r="B963" s="7" t="s">
        <v>2162</v>
      </c>
      <c r="C963" s="7">
        <v>10.6127</v>
      </c>
      <c r="D963" s="7">
        <v>100</v>
      </c>
      <c r="E963" s="7">
        <v>1</v>
      </c>
      <c r="F963" s="7">
        <v>10</v>
      </c>
      <c r="G963" s="7">
        <v>44.228400000000001</v>
      </c>
      <c r="H963" s="7">
        <v>0.2823</v>
      </c>
      <c r="I963" s="63">
        <f t="shared" si="789"/>
        <v>41.408999999999999</v>
      </c>
      <c r="J963" s="338"/>
      <c r="K963" s="334"/>
      <c r="M963" s="7">
        <v>36</v>
      </c>
    </row>
    <row r="964" spans="1:14" ht="27.95" customHeight="1">
      <c r="B964" s="7" t="s">
        <v>2163</v>
      </c>
      <c r="D964" s="7">
        <v>100</v>
      </c>
      <c r="E964" s="7">
        <v>1</v>
      </c>
      <c r="F964" s="7">
        <v>10</v>
      </c>
      <c r="G964" s="7">
        <v>106.9877</v>
      </c>
      <c r="H964" s="7">
        <v>0.2823</v>
      </c>
      <c r="I964" s="63" t="e">
        <f t="shared" si="789"/>
        <v>#DIV/0!</v>
      </c>
      <c r="J964" s="338" t="e">
        <f>(I964+I965)/2</f>
        <v>#DIV/0!</v>
      </c>
      <c r="K964" s="334" t="e">
        <f>(I964-I965)/J964*100</f>
        <v>#DIV/0!</v>
      </c>
    </row>
    <row r="965" spans="1:14" ht="27.95" customHeight="1">
      <c r="B965" s="7" t="s">
        <v>2164</v>
      </c>
      <c r="D965" s="7">
        <v>100</v>
      </c>
      <c r="E965" s="7">
        <v>1</v>
      </c>
      <c r="F965" s="7">
        <v>10</v>
      </c>
      <c r="G965" s="7">
        <v>109</v>
      </c>
      <c r="H965" s="7">
        <v>0.2823</v>
      </c>
      <c r="I965" s="63" t="e">
        <f t="shared" si="789"/>
        <v>#DIV/0!</v>
      </c>
      <c r="J965" s="338"/>
      <c r="K965" s="334"/>
    </row>
    <row r="966" spans="1:14" ht="27.95" customHeight="1">
      <c r="B966" s="7" t="s">
        <v>2165</v>
      </c>
      <c r="D966" s="7">
        <v>100</v>
      </c>
      <c r="E966" s="7">
        <v>1</v>
      </c>
      <c r="F966" s="7">
        <v>10</v>
      </c>
      <c r="G966" s="7">
        <v>94</v>
      </c>
      <c r="H966" s="7">
        <v>0.2823</v>
      </c>
      <c r="I966" s="63" t="e">
        <f t="shared" si="789"/>
        <v>#DIV/0!</v>
      </c>
      <c r="J966" s="338" t="e">
        <f>(I966+I967)/2</f>
        <v>#DIV/0!</v>
      </c>
      <c r="K966" s="334" t="e">
        <f>(I966-I967)/J966*100</f>
        <v>#DIV/0!</v>
      </c>
    </row>
    <row r="967" spans="1:14" ht="27.95" customHeight="1">
      <c r="I967" s="63" t="e">
        <f t="shared" si="789"/>
        <v>#DIV/0!</v>
      </c>
      <c r="J967" s="338"/>
      <c r="K967" s="334"/>
    </row>
    <row r="968" spans="1:14" ht="27.95" customHeight="1">
      <c r="A968" s="7">
        <v>3.21</v>
      </c>
      <c r="B968" s="6" t="s">
        <v>2054</v>
      </c>
      <c r="C968" s="7">
        <v>10.9087</v>
      </c>
      <c r="D968" s="7">
        <v>100</v>
      </c>
      <c r="E968" s="7">
        <v>1</v>
      </c>
      <c r="F968" s="7">
        <v>10</v>
      </c>
      <c r="G968" s="7">
        <v>93.897999999999996</v>
      </c>
      <c r="H968" s="7">
        <v>66.691199999999995</v>
      </c>
      <c r="I968" s="63">
        <f t="shared" si="789"/>
        <v>24.94</v>
      </c>
      <c r="J968" s="338">
        <f>(I968+I969)/2</f>
        <v>22.8</v>
      </c>
      <c r="K968" s="334">
        <f>(I968-I969)/J968*100</f>
        <v>18.5482456140351</v>
      </c>
      <c r="M968" s="7">
        <v>91.656999999999996</v>
      </c>
      <c r="N968" s="334" t="s">
        <v>2166</v>
      </c>
    </row>
    <row r="969" spans="1:14" ht="27.95" customHeight="1">
      <c r="B969" s="6" t="s">
        <v>2055</v>
      </c>
      <c r="C969" s="7">
        <v>10.3094</v>
      </c>
      <c r="D969" s="7">
        <v>100</v>
      </c>
      <c r="E969" s="7">
        <v>1</v>
      </c>
      <c r="F969" s="7">
        <v>10</v>
      </c>
      <c r="G969" s="7">
        <v>84.716700000000003</v>
      </c>
      <c r="H969" s="7">
        <v>63.365400000000001</v>
      </c>
      <c r="I969" s="63">
        <f t="shared" si="789"/>
        <v>20.710999999999999</v>
      </c>
      <c r="J969" s="338"/>
      <c r="K969" s="334"/>
      <c r="M969" s="7" t="e">
        <v>#DIV/0!</v>
      </c>
      <c r="N969" s="334"/>
    </row>
    <row r="970" spans="1:14" ht="27.95" customHeight="1">
      <c r="B970" s="6" t="s">
        <v>2056</v>
      </c>
      <c r="C970" s="7">
        <v>10.295400000000001</v>
      </c>
      <c r="D970" s="7">
        <v>100</v>
      </c>
      <c r="E970" s="7">
        <v>1</v>
      </c>
      <c r="F970" s="7">
        <v>10</v>
      </c>
      <c r="G970" s="7">
        <v>33.552199999999999</v>
      </c>
      <c r="H970" s="7">
        <v>19.140899999999998</v>
      </c>
      <c r="I970" s="63">
        <f t="shared" ref="I970:I1001" si="790">(G970-H970)*D970/C970/F970</f>
        <v>13.997999999999999</v>
      </c>
      <c r="J970" s="338">
        <f>(I970+I971)/2</f>
        <v>14.6</v>
      </c>
      <c r="K970" s="334">
        <f>(I970-I971)/J970*100</f>
        <v>-7.7945205479452104</v>
      </c>
      <c r="M970" s="7">
        <v>50.973999999999997</v>
      </c>
      <c r="N970" s="334" t="s">
        <v>2166</v>
      </c>
    </row>
    <row r="971" spans="1:14" ht="27.95" customHeight="1">
      <c r="B971" s="6" t="s">
        <v>2057</v>
      </c>
      <c r="C971" s="7">
        <v>10.1732</v>
      </c>
      <c r="D971" s="7">
        <v>100</v>
      </c>
      <c r="E971" s="7">
        <v>1</v>
      </c>
      <c r="F971" s="7">
        <v>10</v>
      </c>
      <c r="G971" s="7">
        <v>32.781999999999996</v>
      </c>
      <c r="H971" s="7">
        <v>17.384</v>
      </c>
      <c r="I971" s="63">
        <f t="shared" si="790"/>
        <v>15.135999999999999</v>
      </c>
      <c r="J971" s="338"/>
      <c r="K971" s="334"/>
      <c r="M971" s="7" t="e">
        <v>#DIV/0!</v>
      </c>
      <c r="N971" s="334"/>
    </row>
    <row r="972" spans="1:14" ht="27.95" customHeight="1">
      <c r="B972" s="59" t="s">
        <v>2058</v>
      </c>
      <c r="C972" s="7">
        <v>10.759499999999999</v>
      </c>
      <c r="D972" s="7">
        <v>100</v>
      </c>
      <c r="E972" s="7">
        <v>1</v>
      </c>
      <c r="F972" s="7">
        <v>10</v>
      </c>
      <c r="G972" s="7">
        <v>9.2296999999999993</v>
      </c>
      <c r="H972" s="7">
        <v>10.1006</v>
      </c>
      <c r="I972" s="63">
        <f t="shared" si="790"/>
        <v>-0.80900000000000005</v>
      </c>
      <c r="J972" s="338">
        <f>(I972+I973)/2</f>
        <v>-0.7</v>
      </c>
      <c r="K972" s="334">
        <f>(I972-I973)/J972*100</f>
        <v>32.714285714285701</v>
      </c>
      <c r="M972" s="7">
        <v>10.85</v>
      </c>
      <c r="N972" s="334" t="s">
        <v>2166</v>
      </c>
    </row>
    <row r="973" spans="1:14" ht="27.95" customHeight="1">
      <c r="B973" s="59" t="s">
        <v>2059</v>
      </c>
      <c r="C973" s="7">
        <v>10.149100000000001</v>
      </c>
      <c r="D973" s="7">
        <v>100</v>
      </c>
      <c r="E973" s="7">
        <v>1</v>
      </c>
      <c r="F973" s="7">
        <v>10</v>
      </c>
      <c r="G973" s="7">
        <v>8.9267000000000003</v>
      </c>
      <c r="H973" s="7">
        <v>9.5157000000000007</v>
      </c>
      <c r="I973" s="63">
        <f t="shared" si="790"/>
        <v>-0.57999999999999996</v>
      </c>
      <c r="J973" s="338"/>
      <c r="K973" s="334"/>
      <c r="M973" s="7" t="e">
        <v>#DIV/0!</v>
      </c>
      <c r="N973" s="334"/>
    </row>
    <row r="974" spans="1:14" ht="27.95" customHeight="1">
      <c r="B974" s="6" t="s">
        <v>2060</v>
      </c>
      <c r="C974" s="65">
        <v>10.231999999999999</v>
      </c>
      <c r="D974" s="7">
        <v>100</v>
      </c>
      <c r="E974" s="7">
        <v>1</v>
      </c>
      <c r="F974" s="7">
        <v>10</v>
      </c>
      <c r="G974" s="7">
        <v>66.263400000000004</v>
      </c>
      <c r="H974" s="7">
        <v>28.190100000000001</v>
      </c>
      <c r="I974" s="63">
        <f t="shared" si="790"/>
        <v>37.21</v>
      </c>
      <c r="J974" s="338">
        <f>(I974+I975)/2</f>
        <v>40.799999999999997</v>
      </c>
      <c r="K974" s="334">
        <f>(I974-I975)/J974*100</f>
        <v>-17.7156862745098</v>
      </c>
      <c r="M974" s="7">
        <v>71.308999999999997</v>
      </c>
      <c r="N974" s="334" t="s">
        <v>2166</v>
      </c>
    </row>
    <row r="975" spans="1:14" ht="27.95" customHeight="1">
      <c r="B975" s="6" t="s">
        <v>2061</v>
      </c>
      <c r="C975" s="7">
        <v>10.1571</v>
      </c>
      <c r="D975" s="7">
        <v>100</v>
      </c>
      <c r="E975" s="7">
        <v>1</v>
      </c>
      <c r="F975" s="7">
        <v>10</v>
      </c>
      <c r="G975" s="7">
        <v>72.754800000000003</v>
      </c>
      <c r="H975" s="7">
        <v>27.618600000000001</v>
      </c>
      <c r="I975" s="63">
        <f t="shared" si="790"/>
        <v>44.438000000000002</v>
      </c>
      <c r="J975" s="338"/>
      <c r="K975" s="334"/>
      <c r="M975" s="7" t="e">
        <v>#DIV/0!</v>
      </c>
      <c r="N975" s="334"/>
    </row>
    <row r="976" spans="1:14" ht="27.95" customHeight="1">
      <c r="B976" s="6" t="s">
        <v>2062</v>
      </c>
      <c r="C976" s="7">
        <v>10.7371</v>
      </c>
      <c r="D976" s="7">
        <v>100</v>
      </c>
      <c r="E976" s="7">
        <v>1</v>
      </c>
      <c r="F976" s="7">
        <v>10</v>
      </c>
      <c r="G976" s="7">
        <v>38.000900000000001</v>
      </c>
      <c r="H976" s="7">
        <v>1.2344999999999999</v>
      </c>
      <c r="I976" s="63">
        <f t="shared" si="790"/>
        <v>34.241999999999997</v>
      </c>
      <c r="J976" s="338">
        <f>(I976+I977)/2</f>
        <v>34.4</v>
      </c>
      <c r="K976" s="334">
        <f>(I976-I977)/J976*100</f>
        <v>-0.65988372093024406</v>
      </c>
      <c r="M976" s="7">
        <v>50.158999999999999</v>
      </c>
      <c r="N976" s="334" t="s">
        <v>2166</v>
      </c>
    </row>
    <row r="977" spans="2:14" ht="27.95" customHeight="1">
      <c r="B977" s="6" t="s">
        <v>2063</v>
      </c>
      <c r="C977" s="65">
        <v>10.170999999999999</v>
      </c>
      <c r="D977" s="7">
        <v>100</v>
      </c>
      <c r="E977" s="7">
        <v>1</v>
      </c>
      <c r="F977" s="7">
        <v>10</v>
      </c>
      <c r="G977" s="7">
        <v>36.279400000000003</v>
      </c>
      <c r="H977" s="7">
        <v>1.2214</v>
      </c>
      <c r="I977" s="63">
        <f t="shared" si="790"/>
        <v>34.469000000000001</v>
      </c>
      <c r="J977" s="338"/>
      <c r="K977" s="334"/>
      <c r="M977" s="7" t="e">
        <v>#DIV/0!</v>
      </c>
      <c r="N977" s="334"/>
    </row>
    <row r="978" spans="2:14" ht="27.95" customHeight="1">
      <c r="B978" s="6" t="s">
        <v>2064</v>
      </c>
      <c r="C978" s="7">
        <v>10.5769</v>
      </c>
      <c r="D978" s="7">
        <v>100</v>
      </c>
      <c r="E978" s="7">
        <v>1</v>
      </c>
      <c r="F978" s="7">
        <v>10</v>
      </c>
      <c r="G978" s="7">
        <v>22.243200000000002</v>
      </c>
      <c r="H978" s="7">
        <v>0.40889999999999999</v>
      </c>
      <c r="I978" s="63">
        <f t="shared" si="790"/>
        <v>20.643000000000001</v>
      </c>
      <c r="J978" s="338">
        <f>(I978+I979)/2</f>
        <v>22.6</v>
      </c>
      <c r="K978" s="334">
        <f>(I978-I979)/J978*100</f>
        <v>-17.2477876106195</v>
      </c>
      <c r="M978" s="7">
        <v>41.04</v>
      </c>
      <c r="N978" s="334" t="s">
        <v>2166</v>
      </c>
    </row>
    <row r="979" spans="2:14" ht="27.95" customHeight="1">
      <c r="B979" s="6" t="s">
        <v>2065</v>
      </c>
      <c r="C979" s="7">
        <v>10.287599999999999</v>
      </c>
      <c r="D979" s="7">
        <v>100</v>
      </c>
      <c r="E979" s="7">
        <v>1</v>
      </c>
      <c r="F979" s="7">
        <v>10</v>
      </c>
      <c r="G979" s="7">
        <v>25.966200000000001</v>
      </c>
      <c r="H979" s="7">
        <v>0.71930000000000005</v>
      </c>
      <c r="I979" s="63">
        <f t="shared" si="790"/>
        <v>24.541</v>
      </c>
      <c r="J979" s="338"/>
      <c r="K979" s="334"/>
      <c r="M979" s="7" t="e">
        <v>#DIV/0!</v>
      </c>
      <c r="N979" s="334"/>
    </row>
    <row r="980" spans="2:14" ht="27.95" customHeight="1">
      <c r="B980" s="6" t="s">
        <v>2066</v>
      </c>
      <c r="C980" s="7">
        <v>10.7989</v>
      </c>
      <c r="D980" s="7">
        <v>100</v>
      </c>
      <c r="E980" s="7">
        <v>1</v>
      </c>
      <c r="F980" s="7">
        <v>10</v>
      </c>
      <c r="G980" s="7">
        <v>47.986499999999999</v>
      </c>
      <c r="H980" s="7">
        <v>24.1938</v>
      </c>
      <c r="I980" s="63">
        <f t="shared" si="790"/>
        <v>22.033000000000001</v>
      </c>
      <c r="J980" s="338">
        <f>(I980+I981)/2</f>
        <v>20.8</v>
      </c>
      <c r="K980" s="334">
        <f>(I980-I981)/J980*100</f>
        <v>11.865384615384601</v>
      </c>
      <c r="M980" s="7">
        <v>44.94</v>
      </c>
      <c r="N980" s="334" t="s">
        <v>2166</v>
      </c>
    </row>
    <row r="981" spans="2:14" ht="27.95" customHeight="1">
      <c r="B981" s="6" t="s">
        <v>2067</v>
      </c>
      <c r="C981" s="65">
        <v>10.394</v>
      </c>
      <c r="D981" s="7">
        <v>100</v>
      </c>
      <c r="E981" s="7">
        <v>1</v>
      </c>
      <c r="F981" s="7">
        <v>10</v>
      </c>
      <c r="G981" s="7">
        <v>43.732700000000001</v>
      </c>
      <c r="H981" s="7">
        <v>23.396999999999998</v>
      </c>
      <c r="I981" s="63">
        <f t="shared" si="790"/>
        <v>19.565000000000001</v>
      </c>
      <c r="J981" s="338"/>
      <c r="K981" s="334"/>
      <c r="M981" s="7" t="e">
        <v>#DIV/0!</v>
      </c>
      <c r="N981" s="334"/>
    </row>
    <row r="982" spans="2:14" ht="27.95" customHeight="1">
      <c r="B982" s="6" t="s">
        <v>2068</v>
      </c>
      <c r="C982" s="7">
        <v>10.174300000000001</v>
      </c>
      <c r="D982" s="7">
        <v>100</v>
      </c>
      <c r="E982" s="7">
        <v>1</v>
      </c>
      <c r="F982" s="7">
        <v>10</v>
      </c>
      <c r="G982" s="7">
        <v>41.507399999999997</v>
      </c>
      <c r="H982" s="7">
        <v>35.5809</v>
      </c>
      <c r="I982" s="63">
        <f t="shared" si="790"/>
        <v>5.8250000000000002</v>
      </c>
      <c r="J982" s="338">
        <f>(I982+I983)/2</f>
        <v>6.2</v>
      </c>
      <c r="K982" s="334">
        <f>(I982-I983)/J982*100</f>
        <v>-12.548387096774199</v>
      </c>
      <c r="M982" s="7">
        <v>6.2060000000000004</v>
      </c>
      <c r="N982" s="334" t="s">
        <v>2166</v>
      </c>
    </row>
    <row r="983" spans="2:14" ht="27.95" customHeight="1">
      <c r="B983" s="6" t="s">
        <v>2069</v>
      </c>
      <c r="C983" s="7">
        <v>10.747400000000001</v>
      </c>
      <c r="D983" s="7">
        <v>100</v>
      </c>
      <c r="E983" s="7">
        <v>1</v>
      </c>
      <c r="F983" s="7">
        <v>10</v>
      </c>
      <c r="G983" s="7">
        <v>40.926600000000001</v>
      </c>
      <c r="H983" s="7">
        <v>33.829599999999999</v>
      </c>
      <c r="I983" s="63">
        <f t="shared" si="790"/>
        <v>6.6029999999999998</v>
      </c>
      <c r="J983" s="338"/>
      <c r="K983" s="334"/>
      <c r="M983" s="7" t="e">
        <v>#DIV/0!</v>
      </c>
      <c r="N983" s="334"/>
    </row>
    <row r="984" spans="2:14" ht="27.95" customHeight="1">
      <c r="B984" s="6" t="s">
        <v>2070</v>
      </c>
      <c r="C984" s="7">
        <v>10.0105</v>
      </c>
      <c r="D984" s="7">
        <v>100</v>
      </c>
      <c r="E984" s="7">
        <v>1</v>
      </c>
      <c r="F984" s="7">
        <v>10</v>
      </c>
      <c r="G984" s="7">
        <v>78.845100000000002</v>
      </c>
      <c r="H984" s="7">
        <v>21.9633</v>
      </c>
      <c r="I984" s="63">
        <f t="shared" si="790"/>
        <v>56.822000000000003</v>
      </c>
      <c r="J984" s="338">
        <f>(I984+I985)/2</f>
        <v>57.9</v>
      </c>
      <c r="K984" s="334">
        <f>(I984-I985)/J984*100</f>
        <v>-3.7875647668393801</v>
      </c>
      <c r="M984" s="7">
        <v>92.531999999999996</v>
      </c>
      <c r="N984" s="334" t="s">
        <v>2166</v>
      </c>
    </row>
    <row r="985" spans="2:14" ht="27.95" customHeight="1">
      <c r="B985" s="6" t="s">
        <v>2071</v>
      </c>
      <c r="C985" s="65">
        <v>10.260999999999999</v>
      </c>
      <c r="D985" s="7">
        <v>100</v>
      </c>
      <c r="E985" s="7">
        <v>1</v>
      </c>
      <c r="F985" s="7">
        <v>10</v>
      </c>
      <c r="G985" s="7">
        <v>84.562299999999993</v>
      </c>
      <c r="H985" s="7">
        <v>24.0075</v>
      </c>
      <c r="I985" s="63">
        <f t="shared" si="790"/>
        <v>59.015000000000001</v>
      </c>
      <c r="J985" s="338"/>
      <c r="K985" s="334"/>
      <c r="M985" s="7" t="e">
        <v>#DIV/0!</v>
      </c>
      <c r="N985" s="334"/>
    </row>
    <row r="986" spans="2:14" ht="27.95" customHeight="1">
      <c r="B986" s="6" t="s">
        <v>2072</v>
      </c>
      <c r="C986" s="7">
        <v>10.2074</v>
      </c>
      <c r="D986" s="7">
        <v>100</v>
      </c>
      <c r="E986" s="7">
        <v>1</v>
      </c>
      <c r="F986" s="7">
        <v>10</v>
      </c>
      <c r="G986" s="7">
        <v>58.930300000000003</v>
      </c>
      <c r="H986" s="7">
        <v>20.7502</v>
      </c>
      <c r="I986" s="63">
        <f t="shared" si="790"/>
        <v>37.404000000000003</v>
      </c>
      <c r="J986" s="338">
        <f>(I986+I987)/2</f>
        <v>41.6</v>
      </c>
      <c r="K986" s="334">
        <f>(I986-I987)/J986*100</f>
        <v>-20.146634615384599</v>
      </c>
      <c r="M986" s="7">
        <v>65.430999999999997</v>
      </c>
      <c r="N986" s="334" t="s">
        <v>2166</v>
      </c>
    </row>
    <row r="987" spans="2:14" ht="27.95" customHeight="1">
      <c r="B987" s="6" t="s">
        <v>2073</v>
      </c>
      <c r="C987" s="7">
        <v>10.665900000000001</v>
      </c>
      <c r="D987" s="7">
        <v>100</v>
      </c>
      <c r="E987" s="7">
        <v>1</v>
      </c>
      <c r="F987" s="7">
        <v>10</v>
      </c>
      <c r="G987" s="7">
        <v>71.900000000000006</v>
      </c>
      <c r="H987" s="7">
        <v>23.065899999999999</v>
      </c>
      <c r="I987" s="63">
        <f t="shared" si="790"/>
        <v>45.784999999999997</v>
      </c>
      <c r="J987" s="338"/>
      <c r="K987" s="334"/>
      <c r="M987" s="7" t="e">
        <v>#DIV/0!</v>
      </c>
      <c r="N987" s="334"/>
    </row>
    <row r="988" spans="2:14" ht="27.95" customHeight="1">
      <c r="B988" s="6" t="s">
        <v>2167</v>
      </c>
      <c r="C988" s="7">
        <v>10.685499999999999</v>
      </c>
      <c r="D988" s="7">
        <v>100</v>
      </c>
      <c r="E988" s="7">
        <v>1</v>
      </c>
      <c r="F988" s="7">
        <v>10</v>
      </c>
      <c r="G988" s="7">
        <v>28.877800000000001</v>
      </c>
      <c r="H988" s="7">
        <v>12.8474</v>
      </c>
      <c r="I988" s="63">
        <f t="shared" si="790"/>
        <v>15.002000000000001</v>
      </c>
      <c r="J988" s="338">
        <f>(I988+I989)/2</f>
        <v>15.1</v>
      </c>
      <c r="K988" s="334">
        <f>(I988-I989)/J988*100</f>
        <v>-1.4437086092715199</v>
      </c>
      <c r="M988" s="7">
        <v>71.141999999999996</v>
      </c>
      <c r="N988" s="334" t="s">
        <v>2166</v>
      </c>
    </row>
    <row r="989" spans="2:14" ht="27.95" customHeight="1">
      <c r="B989" s="6" t="s">
        <v>2077</v>
      </c>
      <c r="C989" s="7">
        <v>10.3956</v>
      </c>
      <c r="D989" s="7">
        <v>100</v>
      </c>
      <c r="E989" s="7">
        <v>1</v>
      </c>
      <c r="F989" s="7">
        <v>10</v>
      </c>
      <c r="G989" s="7">
        <v>28.8901</v>
      </c>
      <c r="H989" s="7">
        <v>13.0678</v>
      </c>
      <c r="I989" s="63">
        <f t="shared" si="790"/>
        <v>15.22</v>
      </c>
      <c r="J989" s="338"/>
      <c r="K989" s="334"/>
      <c r="M989" s="7" t="e">
        <v>#DIV/0!</v>
      </c>
      <c r="N989" s="334"/>
    </row>
    <row r="990" spans="2:14" ht="27.95" customHeight="1">
      <c r="B990" s="6" t="s">
        <v>2078</v>
      </c>
      <c r="C990" s="7">
        <v>10.2643</v>
      </c>
      <c r="D990" s="7">
        <v>100</v>
      </c>
      <c r="E990" s="7">
        <v>1</v>
      </c>
      <c r="F990" s="7">
        <v>10</v>
      </c>
      <c r="G990" s="7">
        <v>27.208100000000002</v>
      </c>
      <c r="H990" s="7">
        <v>21.8825</v>
      </c>
      <c r="I990" s="63">
        <f t="shared" si="790"/>
        <v>5.1879999999999997</v>
      </c>
      <c r="J990" s="338">
        <f>(I990+I991)/2</f>
        <v>4.9000000000000004</v>
      </c>
      <c r="K990" s="334">
        <f>(I990-I991)/J990*100</f>
        <v>10.714285714285699</v>
      </c>
      <c r="M990" s="7">
        <v>5.3620000000000001</v>
      </c>
      <c r="N990" s="334" t="s">
        <v>2166</v>
      </c>
    </row>
    <row r="991" spans="2:14" ht="27.95" customHeight="1">
      <c r="B991" s="6" t="s">
        <v>2079</v>
      </c>
      <c r="C991" s="7">
        <v>10.8553</v>
      </c>
      <c r="D991" s="7">
        <v>100</v>
      </c>
      <c r="E991" s="7">
        <v>1</v>
      </c>
      <c r="F991" s="7">
        <v>10</v>
      </c>
      <c r="G991" s="7">
        <v>27.572900000000001</v>
      </c>
      <c r="H991" s="7">
        <v>22.5108</v>
      </c>
      <c r="I991" s="63">
        <f t="shared" si="790"/>
        <v>4.6630000000000003</v>
      </c>
      <c r="J991" s="338"/>
      <c r="K991" s="334"/>
      <c r="M991" s="7" t="e">
        <v>#DIV/0!</v>
      </c>
      <c r="N991" s="334"/>
    </row>
    <row r="992" spans="2:14" ht="27.95" customHeight="1">
      <c r="B992" s="6" t="s">
        <v>2080</v>
      </c>
      <c r="C992" s="7">
        <v>10.472899999999999</v>
      </c>
      <c r="D992" s="7">
        <v>100</v>
      </c>
      <c r="E992" s="7">
        <v>1</v>
      </c>
      <c r="F992" s="7">
        <v>10</v>
      </c>
      <c r="G992" s="7">
        <v>19.200099999999999</v>
      </c>
      <c r="H992" s="7">
        <v>3.5659999999999998</v>
      </c>
      <c r="I992" s="63">
        <f t="shared" si="790"/>
        <v>14.928000000000001</v>
      </c>
      <c r="J992" s="338">
        <f>(I992+I993)/2</f>
        <v>16.2</v>
      </c>
      <c r="K992" s="334">
        <f>(I992-I993)/J992*100</f>
        <v>-15.296296296296299</v>
      </c>
      <c r="M992" s="7">
        <v>42.71</v>
      </c>
      <c r="N992" s="334" t="s">
        <v>2166</v>
      </c>
    </row>
    <row r="993" spans="1:14" ht="27.95" customHeight="1">
      <c r="B993" s="6" t="s">
        <v>2081</v>
      </c>
      <c r="C993" s="7">
        <v>10.211399999999999</v>
      </c>
      <c r="D993" s="7">
        <v>100</v>
      </c>
      <c r="E993" s="7">
        <v>1</v>
      </c>
      <c r="F993" s="7">
        <v>10</v>
      </c>
      <c r="G993" s="7">
        <v>21.586600000000001</v>
      </c>
      <c r="H993" s="7">
        <v>3.8128000000000002</v>
      </c>
      <c r="I993" s="63">
        <f t="shared" si="790"/>
        <v>17.405999999999999</v>
      </c>
      <c r="J993" s="338"/>
      <c r="K993" s="334"/>
      <c r="M993" s="7" t="e">
        <v>#DIV/0!</v>
      </c>
      <c r="N993" s="334"/>
    </row>
    <row r="994" spans="1:14" ht="27.95" customHeight="1">
      <c r="B994" s="6" t="s">
        <v>2082</v>
      </c>
      <c r="C994" s="7">
        <v>10.563599999999999</v>
      </c>
      <c r="D994" s="7">
        <v>100</v>
      </c>
      <c r="E994" s="7">
        <v>1</v>
      </c>
      <c r="F994" s="7">
        <v>10</v>
      </c>
      <c r="G994" s="7">
        <v>16.261199999999999</v>
      </c>
      <c r="H994" s="7">
        <v>3.0979000000000001</v>
      </c>
      <c r="I994" s="63">
        <f t="shared" si="790"/>
        <v>12.461</v>
      </c>
      <c r="J994" s="338">
        <f>(I994+I995)/2</f>
        <v>11.5</v>
      </c>
      <c r="K994" s="334">
        <f>(I994-I995)/J994*100</f>
        <v>16.130434782608699</v>
      </c>
      <c r="M994" s="7">
        <v>26.085999999999999</v>
      </c>
      <c r="N994" s="334" t="s">
        <v>2166</v>
      </c>
    </row>
    <row r="995" spans="1:14" ht="27.95" customHeight="1">
      <c r="B995" s="6" t="s">
        <v>2083</v>
      </c>
      <c r="C995" s="7">
        <v>10.5549</v>
      </c>
      <c r="D995" s="7">
        <v>100</v>
      </c>
      <c r="E995" s="7">
        <v>1</v>
      </c>
      <c r="F995" s="7">
        <v>10</v>
      </c>
      <c r="G995" s="7">
        <v>14.366899999999999</v>
      </c>
      <c r="H995" s="7">
        <v>3.1726999999999999</v>
      </c>
      <c r="I995" s="63">
        <f t="shared" si="790"/>
        <v>10.606</v>
      </c>
      <c r="J995" s="338"/>
      <c r="K995" s="334"/>
      <c r="M995" s="7" t="e">
        <v>#DIV/0!</v>
      </c>
      <c r="N995" s="334"/>
    </row>
    <row r="996" spans="1:14" ht="27.95" customHeight="1">
      <c r="B996" s="6" t="s">
        <v>2168</v>
      </c>
      <c r="C996" s="7">
        <v>10.436199999999999</v>
      </c>
      <c r="D996" s="7">
        <v>100</v>
      </c>
      <c r="E996" s="7">
        <v>1</v>
      </c>
      <c r="F996" s="7">
        <v>10</v>
      </c>
      <c r="G996" s="7">
        <v>30.907499999999999</v>
      </c>
      <c r="H996" s="7">
        <v>4.6506999999999996</v>
      </c>
      <c r="I996" s="63">
        <f t="shared" si="790"/>
        <v>25.158999999999999</v>
      </c>
      <c r="J996" s="338">
        <f>(I996+I997)/2</f>
        <v>24.9</v>
      </c>
      <c r="K996" s="334">
        <f>(I996-I997)/J996*100</f>
        <v>2.16465863453814</v>
      </c>
      <c r="M996" s="7">
        <v>54.363999999999997</v>
      </c>
      <c r="N996" s="334" t="s">
        <v>2166</v>
      </c>
    </row>
    <row r="997" spans="1:14" ht="27.95" customHeight="1">
      <c r="B997" s="6" t="s">
        <v>2085</v>
      </c>
      <c r="C997" s="7">
        <v>10.7887</v>
      </c>
      <c r="D997" s="7">
        <v>100</v>
      </c>
      <c r="E997" s="7">
        <v>1</v>
      </c>
      <c r="F997" s="7">
        <v>10</v>
      </c>
      <c r="G997" s="7">
        <v>30.952400000000001</v>
      </c>
      <c r="H997" s="7">
        <v>4.3902999999999999</v>
      </c>
      <c r="I997" s="63">
        <f t="shared" si="790"/>
        <v>24.62</v>
      </c>
      <c r="J997" s="338"/>
      <c r="K997" s="334"/>
      <c r="M997" s="7" t="e">
        <v>#DIV/0!</v>
      </c>
      <c r="N997" s="334"/>
    </row>
    <row r="998" spans="1:14" ht="27.95" customHeight="1">
      <c r="B998" s="6" t="s">
        <v>2086</v>
      </c>
      <c r="C998" s="7">
        <v>10.8581</v>
      </c>
      <c r="D998" s="7">
        <v>100</v>
      </c>
      <c r="E998" s="7">
        <v>1</v>
      </c>
      <c r="F998" s="7">
        <v>10</v>
      </c>
      <c r="G998" s="7">
        <v>33.74</v>
      </c>
      <c r="H998" s="7">
        <v>28.1372</v>
      </c>
      <c r="I998" s="63">
        <f t="shared" si="790"/>
        <v>5.16</v>
      </c>
      <c r="J998" s="338">
        <f>(I998+I999)/2</f>
        <v>6.9</v>
      </c>
      <c r="K998" s="334">
        <f>(I998-I999)/J998*100</f>
        <v>-49.028985507246396</v>
      </c>
      <c r="M998" s="7">
        <v>36.374000000000002</v>
      </c>
      <c r="N998" s="334" t="s">
        <v>2166</v>
      </c>
    </row>
    <row r="999" spans="1:14" ht="27.95" customHeight="1">
      <c r="B999" s="6" t="s">
        <v>2087</v>
      </c>
      <c r="C999" s="7">
        <v>10.453200000000001</v>
      </c>
      <c r="D999" s="7">
        <v>100</v>
      </c>
      <c r="E999" s="7">
        <v>1</v>
      </c>
      <c r="F999" s="7">
        <v>10</v>
      </c>
      <c r="G999" s="7">
        <v>37.067599999999999</v>
      </c>
      <c r="H999" s="7">
        <v>28.1372</v>
      </c>
      <c r="I999" s="63">
        <f t="shared" si="790"/>
        <v>8.5429999999999993</v>
      </c>
      <c r="J999" s="338"/>
      <c r="K999" s="334"/>
      <c r="M999" s="7" t="e">
        <v>#DIV/0!</v>
      </c>
      <c r="N999" s="334"/>
    </row>
    <row r="1000" spans="1:14" ht="27.95" customHeight="1">
      <c r="B1000" s="6" t="s">
        <v>2088</v>
      </c>
      <c r="C1000" s="7">
        <v>10.169700000000001</v>
      </c>
      <c r="D1000" s="7">
        <v>100</v>
      </c>
      <c r="E1000" s="7">
        <v>1</v>
      </c>
      <c r="F1000" s="7">
        <v>10</v>
      </c>
      <c r="G1000" s="7">
        <v>9.7369000000000003</v>
      </c>
      <c r="H1000" s="7">
        <v>1.7208000000000001</v>
      </c>
      <c r="I1000" s="63">
        <f t="shared" si="790"/>
        <v>7.8819999999999997</v>
      </c>
      <c r="J1000" s="338">
        <f>(I1000+I1001)/2</f>
        <v>7.8</v>
      </c>
      <c r="K1000" s="334">
        <f>(I1000-I1001)/J1000*100</f>
        <v>2.62820512820513</v>
      </c>
      <c r="M1000" s="7">
        <v>20.998999999999999</v>
      </c>
      <c r="N1000" s="334" t="s">
        <v>2166</v>
      </c>
    </row>
    <row r="1001" spans="1:14" ht="27.95" customHeight="1">
      <c r="B1001" s="6" t="s">
        <v>2089</v>
      </c>
      <c r="C1001" s="7">
        <v>10.594099999999999</v>
      </c>
      <c r="D1001" s="7">
        <v>100</v>
      </c>
      <c r="E1001" s="7">
        <v>1</v>
      </c>
      <c r="F1001" s="7">
        <v>10</v>
      </c>
      <c r="G1001" s="7">
        <v>10.408300000000001</v>
      </c>
      <c r="H1001" s="7">
        <v>2.2749000000000001</v>
      </c>
      <c r="I1001" s="63">
        <f t="shared" si="790"/>
        <v>7.6769999999999996</v>
      </c>
      <c r="J1001" s="338"/>
      <c r="K1001" s="334"/>
      <c r="M1001" s="7" t="e">
        <v>#DIV/0!</v>
      </c>
      <c r="N1001" s="334"/>
    </row>
    <row r="1002" spans="1:14" ht="27.95" customHeight="1">
      <c r="B1002" s="76" t="s">
        <v>2093</v>
      </c>
      <c r="C1002" s="7">
        <v>10.5213</v>
      </c>
      <c r="D1002" s="7">
        <v>100</v>
      </c>
      <c r="E1002" s="7">
        <v>1</v>
      </c>
      <c r="F1002" s="7">
        <v>10</v>
      </c>
      <c r="G1002" s="7">
        <v>23.7179</v>
      </c>
      <c r="H1002" s="7">
        <v>8.2373999999999992</v>
      </c>
      <c r="I1002" s="63">
        <f t="shared" ref="I1002:I1043" si="791">(G1002-H1002)*D1002/C1002/F1002</f>
        <v>14.712999999999999</v>
      </c>
      <c r="J1002" s="338">
        <f>(I1002+I1003)/2</f>
        <v>14.6</v>
      </c>
      <c r="K1002" s="334">
        <f>(I1002-I1003)/J1002*100</f>
        <v>0.90410958904109395</v>
      </c>
      <c r="M1002" s="334" t="s">
        <v>2091</v>
      </c>
    </row>
    <row r="1003" spans="1:14" ht="27.95" customHeight="1">
      <c r="B1003" s="76" t="s">
        <v>2094</v>
      </c>
      <c r="C1003" s="7">
        <v>10.097200000000001</v>
      </c>
      <c r="D1003" s="7">
        <v>100</v>
      </c>
      <c r="E1003" s="7">
        <v>1</v>
      </c>
      <c r="F1003" s="7">
        <v>10</v>
      </c>
      <c r="G1003" s="7">
        <v>22.583400000000001</v>
      </c>
      <c r="H1003" s="7">
        <v>7.8611000000000004</v>
      </c>
      <c r="I1003" s="63">
        <f t="shared" si="791"/>
        <v>14.581</v>
      </c>
      <c r="J1003" s="338"/>
      <c r="K1003" s="334"/>
      <c r="M1003" s="334"/>
    </row>
    <row r="1004" spans="1:14" ht="27.95" customHeight="1">
      <c r="A1004" s="7" t="s">
        <v>399</v>
      </c>
      <c r="B1004" s="59" t="s">
        <v>2097</v>
      </c>
      <c r="C1004" s="7">
        <v>10.5664</v>
      </c>
      <c r="D1004" s="7">
        <v>100</v>
      </c>
      <c r="E1004" s="7">
        <v>1</v>
      </c>
      <c r="F1004" s="7">
        <v>10</v>
      </c>
      <c r="G1004" s="7">
        <v>22.602499999999999</v>
      </c>
      <c r="H1004" s="7">
        <v>23.2559</v>
      </c>
      <c r="I1004" s="63">
        <f t="shared" si="791"/>
        <v>-0.61799999999999999</v>
      </c>
      <c r="J1004" s="338">
        <f>(I1004+I1005)/2</f>
        <v>0</v>
      </c>
      <c r="K1004" s="334" t="e">
        <f>(I1004-I1005)/J1004*100</f>
        <v>#DIV/0!</v>
      </c>
      <c r="L1004" s="334" t="s">
        <v>510</v>
      </c>
      <c r="M1004" s="334" t="s">
        <v>2091</v>
      </c>
    </row>
    <row r="1005" spans="1:14" ht="27.95" customHeight="1">
      <c r="B1005" s="59" t="s">
        <v>2098</v>
      </c>
      <c r="C1005" s="7">
        <v>10.6229</v>
      </c>
      <c r="D1005" s="7">
        <v>100</v>
      </c>
      <c r="E1005" s="7">
        <v>1</v>
      </c>
      <c r="F1005" s="7">
        <v>10</v>
      </c>
      <c r="G1005" s="7">
        <v>22.4251</v>
      </c>
      <c r="H1005" s="7">
        <v>21.677099999999999</v>
      </c>
      <c r="I1005" s="63">
        <f t="shared" si="791"/>
        <v>0.70399999999999996</v>
      </c>
      <c r="J1005" s="338"/>
      <c r="K1005" s="334"/>
      <c r="L1005" s="334"/>
      <c r="M1005" s="334"/>
    </row>
    <row r="1006" spans="1:14" ht="27.95" customHeight="1">
      <c r="B1006" s="7" t="s">
        <v>2099</v>
      </c>
      <c r="C1006" s="7">
        <v>10.4468</v>
      </c>
      <c r="D1006" s="7">
        <v>100</v>
      </c>
      <c r="E1006" s="7">
        <v>1</v>
      </c>
      <c r="F1006" s="7">
        <v>2</v>
      </c>
      <c r="G1006" s="7">
        <v>80.815899999999999</v>
      </c>
      <c r="H1006" s="7">
        <v>5.0923999999999996</v>
      </c>
      <c r="I1006" s="63">
        <f t="shared" si="791"/>
        <v>362.42399999999998</v>
      </c>
      <c r="J1006" s="338">
        <f>(I1006+I1007)/2</f>
        <v>369.5</v>
      </c>
      <c r="K1006" s="334">
        <f>(I1006-I1007)/J1006*100</f>
        <v>-3.80893098782138</v>
      </c>
      <c r="M1006" s="334" t="s">
        <v>2091</v>
      </c>
    </row>
    <row r="1007" spans="1:14" ht="27.95" customHeight="1">
      <c r="B1007" s="7" t="s">
        <v>2100</v>
      </c>
      <c r="C1007" s="7">
        <v>10.4695</v>
      </c>
      <c r="D1007" s="7">
        <v>100</v>
      </c>
      <c r="E1007" s="7">
        <v>1</v>
      </c>
      <c r="F1007" s="7">
        <v>2</v>
      </c>
      <c r="G1007" s="7">
        <v>81.578999999999994</v>
      </c>
      <c r="H1007" s="7">
        <v>2.7441</v>
      </c>
      <c r="I1007" s="63">
        <f t="shared" si="791"/>
        <v>376.49799999999999</v>
      </c>
      <c r="J1007" s="338"/>
      <c r="K1007" s="334"/>
      <c r="M1007" s="334"/>
    </row>
    <row r="1008" spans="1:14" ht="27.95" customHeight="1">
      <c r="B1008" s="59" t="s">
        <v>2169</v>
      </c>
      <c r="C1008" s="7">
        <v>12.3565</v>
      </c>
      <c r="D1008" s="7">
        <v>100</v>
      </c>
      <c r="E1008" s="7">
        <v>1</v>
      </c>
      <c r="F1008" s="7">
        <v>10</v>
      </c>
      <c r="G1008" s="7">
        <v>15.3284</v>
      </c>
      <c r="H1008" s="7">
        <v>11.8573</v>
      </c>
      <c r="I1008" s="63">
        <f t="shared" si="791"/>
        <v>2.8090000000000002</v>
      </c>
      <c r="J1008" s="338">
        <f>(I1008+I1009)/2</f>
        <v>2.6</v>
      </c>
      <c r="K1008" s="334">
        <f>(I1008-I1009)/J1008*100</f>
        <v>17.423076923076898</v>
      </c>
      <c r="L1008" s="334" t="s">
        <v>510</v>
      </c>
    </row>
    <row r="1009" spans="2:12" ht="27.95" customHeight="1">
      <c r="B1009" s="59" t="s">
        <v>2170</v>
      </c>
      <c r="C1009" s="7">
        <v>10.411199999999999</v>
      </c>
      <c r="D1009" s="7">
        <v>100</v>
      </c>
      <c r="E1009" s="7">
        <v>1</v>
      </c>
      <c r="F1009" s="7">
        <v>10</v>
      </c>
      <c r="G1009" s="7">
        <v>12.4763</v>
      </c>
      <c r="H1009" s="7">
        <v>10.023099999999999</v>
      </c>
      <c r="I1009" s="63">
        <f t="shared" si="791"/>
        <v>2.3559999999999999</v>
      </c>
      <c r="J1009" s="338"/>
      <c r="K1009" s="334"/>
      <c r="L1009" s="334"/>
    </row>
    <row r="1010" spans="2:12" ht="27.95" customHeight="1">
      <c r="B1010" s="59" t="s">
        <v>2171</v>
      </c>
      <c r="C1010" s="7">
        <v>10.296799999999999</v>
      </c>
      <c r="D1010" s="7">
        <v>100</v>
      </c>
      <c r="E1010" s="7">
        <v>1</v>
      </c>
      <c r="F1010" s="7">
        <v>10</v>
      </c>
      <c r="G1010" s="7">
        <v>9.7506000000000004</v>
      </c>
      <c r="H1010" s="7">
        <v>7.9564000000000004</v>
      </c>
      <c r="I1010" s="63">
        <f t="shared" si="791"/>
        <v>1.742</v>
      </c>
      <c r="J1010" s="338">
        <f>(I1010+I1011)/2</f>
        <v>1.8</v>
      </c>
      <c r="K1010" s="334">
        <f>(I1010-I1011)/J1010*100</f>
        <v>-3.2777777777777701</v>
      </c>
      <c r="L1010" s="334" t="s">
        <v>510</v>
      </c>
    </row>
    <row r="1011" spans="2:12" ht="27.95" customHeight="1">
      <c r="B1011" s="59" t="s">
        <v>2172</v>
      </c>
      <c r="C1011" s="7">
        <v>10.3986</v>
      </c>
      <c r="D1011" s="7">
        <v>100</v>
      </c>
      <c r="E1011" s="7">
        <v>1</v>
      </c>
      <c r="F1011" s="7">
        <v>10</v>
      </c>
      <c r="G1011" s="7">
        <v>8.4970999999999997</v>
      </c>
      <c r="H1011" s="7">
        <v>6.6238000000000001</v>
      </c>
      <c r="I1011" s="63">
        <f t="shared" si="791"/>
        <v>1.8009999999999999</v>
      </c>
      <c r="J1011" s="338"/>
      <c r="K1011" s="334"/>
      <c r="L1011" s="334"/>
    </row>
    <row r="1012" spans="2:12" ht="27.95" customHeight="1">
      <c r="B1012" s="59" t="s">
        <v>2173</v>
      </c>
      <c r="C1012" s="7">
        <v>20.236499999999999</v>
      </c>
      <c r="D1012" s="7">
        <v>100</v>
      </c>
      <c r="E1012" s="7">
        <v>1</v>
      </c>
      <c r="F1012" s="7">
        <v>10</v>
      </c>
      <c r="G1012" s="7">
        <v>14.3093</v>
      </c>
      <c r="H1012" s="7">
        <v>9.5741999999999994</v>
      </c>
      <c r="I1012" s="63">
        <f t="shared" si="791"/>
        <v>2.34</v>
      </c>
      <c r="J1012" s="338">
        <f>(I1012+I1013)/2</f>
        <v>2</v>
      </c>
      <c r="K1012" s="334">
        <f>(I1012-I1013)/J1012*100</f>
        <v>31.7</v>
      </c>
      <c r="L1012" s="334" t="s">
        <v>510</v>
      </c>
    </row>
    <row r="1013" spans="2:12" ht="27.95" customHeight="1">
      <c r="B1013" s="59" t="s">
        <v>2174</v>
      </c>
      <c r="C1013" s="7">
        <v>10.1441</v>
      </c>
      <c r="D1013" s="7">
        <v>100</v>
      </c>
      <c r="E1013" s="7">
        <v>1</v>
      </c>
      <c r="F1013" s="7">
        <v>10</v>
      </c>
      <c r="G1013" s="7">
        <v>12.2463</v>
      </c>
      <c r="H1013" s="7">
        <v>10.515700000000001</v>
      </c>
      <c r="I1013" s="63">
        <f t="shared" si="791"/>
        <v>1.706</v>
      </c>
      <c r="J1013" s="338"/>
      <c r="K1013" s="334"/>
      <c r="L1013" s="334"/>
    </row>
    <row r="1014" spans="2:12" ht="27.95" customHeight="1">
      <c r="B1014" s="7" t="s">
        <v>2175</v>
      </c>
      <c r="C1014" s="7">
        <v>10.377599999999999</v>
      </c>
      <c r="D1014" s="7">
        <v>100</v>
      </c>
      <c r="E1014" s="7">
        <v>1</v>
      </c>
      <c r="F1014" s="7">
        <v>10</v>
      </c>
      <c r="G1014" s="7">
        <v>121.152</v>
      </c>
      <c r="H1014" s="7">
        <v>4.5408999999999997</v>
      </c>
      <c r="I1014" s="63">
        <f t="shared" si="791"/>
        <v>112.36799999999999</v>
      </c>
      <c r="J1014" s="338" t="e">
        <f>(I1014+I1015)/2</f>
        <v>#DIV/0!</v>
      </c>
      <c r="K1014" s="334" t="e">
        <f>(I1014-I1015)/J1014*100</f>
        <v>#DIV/0!</v>
      </c>
    </row>
    <row r="1015" spans="2:12" ht="27.95" customHeight="1">
      <c r="B1015" s="7" t="s">
        <v>2176</v>
      </c>
      <c r="D1015" s="7">
        <v>100</v>
      </c>
      <c r="E1015" s="7">
        <v>1</v>
      </c>
      <c r="F1015" s="7">
        <v>10</v>
      </c>
      <c r="G1015" s="7">
        <v>121.3989</v>
      </c>
      <c r="H1015" s="7">
        <v>4.5736999999999997</v>
      </c>
      <c r="I1015" s="63" t="e">
        <f t="shared" si="791"/>
        <v>#DIV/0!</v>
      </c>
      <c r="J1015" s="338"/>
      <c r="K1015" s="334"/>
    </row>
    <row r="1016" spans="2:12" ht="27.95" customHeight="1">
      <c r="B1016" s="59" t="s">
        <v>2177</v>
      </c>
      <c r="C1016" s="69">
        <v>10.33</v>
      </c>
      <c r="D1016" s="7">
        <v>100</v>
      </c>
      <c r="E1016" s="7">
        <v>1</v>
      </c>
      <c r="F1016" s="7">
        <v>10</v>
      </c>
      <c r="G1016" s="7">
        <v>14.6661</v>
      </c>
      <c r="H1016" s="7">
        <v>12.422700000000001</v>
      </c>
      <c r="I1016" s="63">
        <f t="shared" si="791"/>
        <v>2.1720000000000002</v>
      </c>
      <c r="J1016" s="338">
        <f>(I1016+I1017)/2</f>
        <v>2</v>
      </c>
      <c r="K1016" s="334">
        <f>(I1016-I1017)/J1016*100</f>
        <v>16.350000000000001</v>
      </c>
      <c r="L1016" s="334" t="s">
        <v>510</v>
      </c>
    </row>
    <row r="1017" spans="2:12" ht="27.95" customHeight="1">
      <c r="B1017" s="59" t="s">
        <v>2178</v>
      </c>
      <c r="C1017" s="69">
        <v>10.263</v>
      </c>
      <c r="D1017" s="7">
        <v>100</v>
      </c>
      <c r="E1017" s="7">
        <v>1</v>
      </c>
      <c r="F1017" s="7">
        <v>10</v>
      </c>
      <c r="G1017" s="7">
        <v>14.3756</v>
      </c>
      <c r="H1017" s="7">
        <v>12.481999999999999</v>
      </c>
      <c r="I1017" s="63">
        <f t="shared" si="791"/>
        <v>1.845</v>
      </c>
      <c r="J1017" s="338"/>
      <c r="K1017" s="334"/>
      <c r="L1017" s="334"/>
    </row>
    <row r="1018" spans="2:12" ht="27.95" customHeight="1">
      <c r="B1018" s="59" t="s">
        <v>2179</v>
      </c>
      <c r="C1018" s="69">
        <v>10.667</v>
      </c>
      <c r="D1018" s="7">
        <v>100</v>
      </c>
      <c r="E1018" s="7">
        <v>1</v>
      </c>
      <c r="F1018" s="7">
        <v>10</v>
      </c>
      <c r="G1018" s="7">
        <v>5.0465999999999998</v>
      </c>
      <c r="H1018" s="7">
        <v>3.7323</v>
      </c>
      <c r="I1018" s="63">
        <f t="shared" si="791"/>
        <v>1.232</v>
      </c>
      <c r="J1018" s="338">
        <f>(I1018+I1019)/2</f>
        <v>1.1000000000000001</v>
      </c>
      <c r="K1018" s="334">
        <f>(I1018-I1019)/J1018*100</f>
        <v>18.636363636363601</v>
      </c>
      <c r="L1018" s="334" t="s">
        <v>510</v>
      </c>
    </row>
    <row r="1019" spans="2:12" ht="27.95" customHeight="1">
      <c r="B1019" s="59" t="s">
        <v>2180</v>
      </c>
      <c r="C1019" s="69">
        <v>10.526</v>
      </c>
      <c r="D1019" s="7">
        <v>100</v>
      </c>
      <c r="E1019" s="7">
        <v>1</v>
      </c>
      <c r="F1019" s="7">
        <v>10</v>
      </c>
      <c r="G1019" s="7">
        <v>5.0284000000000004</v>
      </c>
      <c r="H1019" s="7">
        <v>3.9474</v>
      </c>
      <c r="I1019" s="63">
        <f t="shared" si="791"/>
        <v>1.0269999999999999</v>
      </c>
      <c r="J1019" s="338"/>
      <c r="K1019" s="334"/>
      <c r="L1019" s="334"/>
    </row>
    <row r="1020" spans="2:12" ht="27.95" customHeight="1">
      <c r="B1020" s="59" t="s">
        <v>2181</v>
      </c>
      <c r="C1020" s="69">
        <v>20.364999999999998</v>
      </c>
      <c r="D1020" s="7">
        <v>100</v>
      </c>
      <c r="E1020" s="7">
        <v>1</v>
      </c>
      <c r="F1020" s="7">
        <v>10</v>
      </c>
      <c r="G1020" s="7">
        <v>11.3299</v>
      </c>
      <c r="H1020" s="7">
        <v>5.45</v>
      </c>
      <c r="I1020" s="63">
        <f t="shared" si="791"/>
        <v>2.887</v>
      </c>
      <c r="J1020" s="338">
        <f>(I1020+I1021)/2</f>
        <v>2.6</v>
      </c>
      <c r="K1020" s="334">
        <f>(I1020-I1021)/J1020*100</f>
        <v>22.884615384615401</v>
      </c>
      <c r="L1020" s="334" t="s">
        <v>510</v>
      </c>
    </row>
    <row r="1021" spans="2:12" ht="27.95" customHeight="1">
      <c r="B1021" s="59" t="s">
        <v>2182</v>
      </c>
      <c r="C1021" s="69">
        <v>20.125</v>
      </c>
      <c r="D1021" s="7">
        <v>100</v>
      </c>
      <c r="E1021" s="7">
        <v>1</v>
      </c>
      <c r="F1021" s="7">
        <v>10</v>
      </c>
      <c r="G1021" s="7">
        <v>10.2498</v>
      </c>
      <c r="H1021" s="7">
        <v>5.6365999999999996</v>
      </c>
      <c r="I1021" s="63">
        <f t="shared" si="791"/>
        <v>2.2919999999999998</v>
      </c>
      <c r="J1021" s="338"/>
      <c r="K1021" s="334"/>
      <c r="L1021" s="334"/>
    </row>
    <row r="1022" spans="2:12" ht="27.95" customHeight="1">
      <c r="B1022" s="59" t="s">
        <v>2183</v>
      </c>
      <c r="C1022" s="69">
        <v>15.327</v>
      </c>
      <c r="D1022" s="7">
        <v>100</v>
      </c>
      <c r="E1022" s="7">
        <v>1</v>
      </c>
      <c r="F1022" s="7">
        <v>10</v>
      </c>
      <c r="G1022" s="7">
        <v>11.8063</v>
      </c>
      <c r="H1022" s="7">
        <v>7.3783000000000003</v>
      </c>
      <c r="I1022" s="63">
        <f t="shared" si="791"/>
        <v>2.8889999999999998</v>
      </c>
      <c r="J1022" s="338">
        <f>(I1022+I1023)/2</f>
        <v>2.9</v>
      </c>
      <c r="K1022" s="334">
        <f>(I1022-I1023)/J1022*100</f>
        <v>-0.96551724137931105</v>
      </c>
      <c r="L1022" s="334" t="s">
        <v>510</v>
      </c>
    </row>
    <row r="1023" spans="2:12" ht="27.95" customHeight="1">
      <c r="B1023" s="59" t="s">
        <v>2184</v>
      </c>
      <c r="C1023" s="69">
        <v>15.965</v>
      </c>
      <c r="D1023" s="7">
        <v>100</v>
      </c>
      <c r="E1023" s="7">
        <v>1</v>
      </c>
      <c r="F1023" s="7">
        <v>10</v>
      </c>
      <c r="G1023" s="7">
        <v>12.335800000000001</v>
      </c>
      <c r="H1023" s="7">
        <v>7.6784999999999997</v>
      </c>
      <c r="I1023" s="63">
        <f t="shared" si="791"/>
        <v>2.9169999999999998</v>
      </c>
      <c r="J1023" s="338"/>
      <c r="K1023" s="334"/>
      <c r="L1023" s="334"/>
    </row>
    <row r="1024" spans="2:12" ht="27.95" customHeight="1">
      <c r="B1024" s="59" t="s">
        <v>2185</v>
      </c>
      <c r="C1024" s="69">
        <v>15.236000000000001</v>
      </c>
      <c r="D1024" s="7">
        <v>100</v>
      </c>
      <c r="E1024" s="7">
        <v>1</v>
      </c>
      <c r="F1024" s="7">
        <v>10</v>
      </c>
      <c r="G1024" s="7">
        <v>9.2205999999999992</v>
      </c>
      <c r="H1024" s="7">
        <v>5.4431000000000003</v>
      </c>
      <c r="I1024" s="63">
        <f t="shared" si="791"/>
        <v>2.4790000000000001</v>
      </c>
      <c r="J1024" s="338">
        <f>(I1024+I1025)/2</f>
        <v>2.7</v>
      </c>
      <c r="K1024" s="334">
        <f>(I1024-I1025)/J1024*100</f>
        <v>-18.518518518518501</v>
      </c>
      <c r="L1024" s="334" t="s">
        <v>510</v>
      </c>
    </row>
    <row r="1025" spans="2:14" ht="27.95" customHeight="1">
      <c r="B1025" s="59" t="s">
        <v>2186</v>
      </c>
      <c r="C1025" s="69">
        <v>17.236000000000001</v>
      </c>
      <c r="D1025" s="7">
        <v>100</v>
      </c>
      <c r="E1025" s="7">
        <v>1</v>
      </c>
      <c r="F1025" s="7">
        <v>10</v>
      </c>
      <c r="G1025" s="7">
        <v>10.8436</v>
      </c>
      <c r="H1025" s="7">
        <v>5.7093999999999996</v>
      </c>
      <c r="I1025" s="63">
        <f t="shared" si="791"/>
        <v>2.9790000000000001</v>
      </c>
      <c r="J1025" s="338"/>
      <c r="K1025" s="334"/>
      <c r="L1025" s="334"/>
    </row>
    <row r="1026" spans="2:14" ht="27.95" customHeight="1">
      <c r="B1026" s="7" t="s">
        <v>2187</v>
      </c>
      <c r="C1026" s="7">
        <v>10.648099999999999</v>
      </c>
      <c r="D1026" s="7">
        <v>100</v>
      </c>
      <c r="E1026" s="7">
        <v>1</v>
      </c>
      <c r="F1026" s="7">
        <v>10</v>
      </c>
      <c r="G1026" s="7">
        <v>9.7421000000000006</v>
      </c>
      <c r="H1026" s="7">
        <v>3.6265999999999998</v>
      </c>
      <c r="I1026" s="63">
        <f t="shared" si="791"/>
        <v>5.7430000000000003</v>
      </c>
      <c r="J1026" s="338" t="e">
        <f>(I1026+I1027)/2</f>
        <v>#DIV/0!</v>
      </c>
      <c r="K1026" s="334" t="e">
        <f>(I1026-I1027)/J1026*100</f>
        <v>#DIV/0!</v>
      </c>
      <c r="L1026" s="7" t="s">
        <v>2188</v>
      </c>
    </row>
    <row r="1027" spans="2:14" ht="27.95" customHeight="1">
      <c r="B1027" s="7" t="s">
        <v>2189</v>
      </c>
      <c r="D1027" s="7">
        <v>100</v>
      </c>
      <c r="E1027" s="7">
        <v>1</v>
      </c>
      <c r="F1027" s="7">
        <v>10</v>
      </c>
      <c r="G1027" s="7">
        <v>10.0693</v>
      </c>
      <c r="H1027" s="7">
        <v>3.6063000000000001</v>
      </c>
      <c r="I1027" s="63" t="e">
        <f t="shared" si="791"/>
        <v>#DIV/0!</v>
      </c>
      <c r="J1027" s="338"/>
      <c r="K1027" s="334"/>
    </row>
    <row r="1028" spans="2:14" ht="27.95" customHeight="1">
      <c r="B1028" s="7" t="s">
        <v>2190</v>
      </c>
      <c r="C1028" s="7">
        <v>10.634499999999999</v>
      </c>
      <c r="D1028" s="7">
        <v>100</v>
      </c>
      <c r="E1028" s="7">
        <v>1</v>
      </c>
      <c r="F1028" s="7">
        <v>10</v>
      </c>
      <c r="G1028" s="7">
        <v>61.923999999999999</v>
      </c>
      <c r="H1028" s="7">
        <v>33.494100000000003</v>
      </c>
      <c r="I1028" s="63">
        <f t="shared" si="791"/>
        <v>26.734000000000002</v>
      </c>
      <c r="J1028" s="338" t="e">
        <f>(I1028+I1029)/2</f>
        <v>#DIV/0!</v>
      </c>
      <c r="K1028" s="334" t="e">
        <f>(I1028-I1029)/J1028*100</f>
        <v>#DIV/0!</v>
      </c>
      <c r="N1028" s="334" t="s">
        <v>2166</v>
      </c>
    </row>
    <row r="1029" spans="2:14" ht="27.95" customHeight="1">
      <c r="B1029" s="7" t="s">
        <v>2191</v>
      </c>
      <c r="D1029" s="7">
        <v>100</v>
      </c>
      <c r="E1029" s="7">
        <v>1</v>
      </c>
      <c r="F1029" s="7">
        <v>10</v>
      </c>
      <c r="G1029" s="7">
        <v>62.264299999999999</v>
      </c>
      <c r="H1029" s="7">
        <v>33.826999999999998</v>
      </c>
      <c r="I1029" s="63" t="e">
        <f t="shared" si="791"/>
        <v>#DIV/0!</v>
      </c>
      <c r="J1029" s="338"/>
      <c r="K1029" s="334"/>
      <c r="N1029" s="334"/>
    </row>
    <row r="1030" spans="2:14" ht="27.95" customHeight="1">
      <c r="B1030" s="7" t="s">
        <v>2192</v>
      </c>
      <c r="C1030" s="7">
        <v>10.3018</v>
      </c>
      <c r="D1030" s="7">
        <v>100</v>
      </c>
      <c r="E1030" s="7">
        <v>1</v>
      </c>
      <c r="F1030" s="7">
        <v>10</v>
      </c>
      <c r="G1030" s="7">
        <v>28.471900000000002</v>
      </c>
      <c r="H1030" s="7">
        <v>6.8792999999999997</v>
      </c>
      <c r="I1030" s="63">
        <f t="shared" si="791"/>
        <v>20.96</v>
      </c>
      <c r="J1030" s="338" t="e">
        <f>(I1030+I1031)/2</f>
        <v>#DIV/0!</v>
      </c>
      <c r="K1030" s="334" t="e">
        <f>(I1030-I1031)/J1030*100</f>
        <v>#DIV/0!</v>
      </c>
      <c r="N1030" s="334" t="s">
        <v>2166</v>
      </c>
    </row>
    <row r="1031" spans="2:14" ht="27.95" customHeight="1">
      <c r="B1031" s="7" t="s">
        <v>2193</v>
      </c>
      <c r="D1031" s="7">
        <v>100</v>
      </c>
      <c r="E1031" s="7">
        <v>1</v>
      </c>
      <c r="F1031" s="7">
        <v>10</v>
      </c>
      <c r="G1031" s="7">
        <v>28.854500000000002</v>
      </c>
      <c r="H1031" s="7">
        <v>7.2793999999999999</v>
      </c>
      <c r="I1031" s="63" t="e">
        <f t="shared" si="791"/>
        <v>#DIV/0!</v>
      </c>
      <c r="J1031" s="338"/>
      <c r="K1031" s="334"/>
      <c r="N1031" s="334"/>
    </row>
    <row r="1032" spans="2:14" ht="27.95" customHeight="1">
      <c r="B1032" s="59" t="s">
        <v>2194</v>
      </c>
      <c r="C1032" s="7">
        <v>10.117100000000001</v>
      </c>
      <c r="D1032" s="7">
        <v>100</v>
      </c>
      <c r="E1032" s="7">
        <v>1</v>
      </c>
      <c r="F1032" s="7">
        <v>10</v>
      </c>
      <c r="G1032" s="7">
        <v>9.1094000000000008</v>
      </c>
      <c r="H1032" s="7">
        <v>11.631500000000001</v>
      </c>
      <c r="I1032" s="63">
        <f t="shared" si="791"/>
        <v>-2.4929999999999999</v>
      </c>
      <c r="J1032" s="338">
        <f>(I1032+I1033)/2</f>
        <v>-2.6</v>
      </c>
      <c r="K1032" s="334">
        <f>(I1032-I1033)/J1032*100</f>
        <v>-5.1923076923076996</v>
      </c>
      <c r="L1032" s="334" t="s">
        <v>510</v>
      </c>
    </row>
    <row r="1033" spans="2:14" ht="27.95" customHeight="1">
      <c r="B1033" s="59" t="s">
        <v>2195</v>
      </c>
      <c r="C1033" s="7">
        <v>10.2036</v>
      </c>
      <c r="D1033" s="7">
        <v>100</v>
      </c>
      <c r="E1033" s="7">
        <v>1</v>
      </c>
      <c r="F1033" s="7">
        <v>10</v>
      </c>
      <c r="G1033" s="7">
        <v>9.25</v>
      </c>
      <c r="H1033" s="7">
        <v>11.9313</v>
      </c>
      <c r="I1033" s="63">
        <f t="shared" si="791"/>
        <v>-2.6280000000000001</v>
      </c>
      <c r="J1033" s="338"/>
      <c r="K1033" s="334"/>
      <c r="L1033" s="334"/>
    </row>
    <row r="1034" spans="2:14" ht="27.95" customHeight="1">
      <c r="B1034" s="59" t="s">
        <v>2196</v>
      </c>
      <c r="C1034" s="7">
        <v>10.2859</v>
      </c>
      <c r="D1034" s="7">
        <v>100</v>
      </c>
      <c r="E1034" s="7">
        <v>1</v>
      </c>
      <c r="F1034" s="7">
        <v>10</v>
      </c>
      <c r="G1034" s="7">
        <v>3.6730999999999998</v>
      </c>
      <c r="H1034" s="7">
        <v>4.8343999999999996</v>
      </c>
      <c r="I1034" s="63">
        <f t="shared" si="791"/>
        <v>-1.129</v>
      </c>
      <c r="J1034" s="338">
        <f>(I1034+I1035)/2</f>
        <v>-1.1000000000000001</v>
      </c>
      <c r="K1034" s="334">
        <f>(I1034-I1035)/J1034*100</f>
        <v>-3.1818181818181701</v>
      </c>
      <c r="L1034" s="334" t="s">
        <v>510</v>
      </c>
    </row>
    <row r="1035" spans="2:14" ht="27.95" customHeight="1">
      <c r="B1035" s="59" t="s">
        <v>2197</v>
      </c>
      <c r="C1035" s="7">
        <v>10.326499999999999</v>
      </c>
      <c r="D1035" s="7">
        <v>100</v>
      </c>
      <c r="E1035" s="7">
        <v>1</v>
      </c>
      <c r="F1035" s="7">
        <v>10</v>
      </c>
      <c r="G1035" s="7">
        <v>3.7642000000000002</v>
      </c>
      <c r="H1035" s="7">
        <v>4.9657999999999998</v>
      </c>
      <c r="I1035" s="63">
        <f t="shared" si="791"/>
        <v>-1.1639999999999999</v>
      </c>
      <c r="J1035" s="338"/>
      <c r="K1035" s="334"/>
      <c r="L1035" s="334"/>
    </row>
    <row r="1036" spans="2:14" ht="27.95" customHeight="1">
      <c r="B1036" s="7" t="s">
        <v>2198</v>
      </c>
      <c r="C1036" s="7">
        <v>10.7424</v>
      </c>
      <c r="D1036" s="7">
        <v>100</v>
      </c>
      <c r="E1036" s="7">
        <v>1</v>
      </c>
      <c r="F1036" s="7">
        <v>10</v>
      </c>
      <c r="G1036" s="7">
        <v>100.77719999999999</v>
      </c>
      <c r="H1036" s="7">
        <v>38.49</v>
      </c>
      <c r="I1036" s="63">
        <f t="shared" si="791"/>
        <v>57.982999999999997</v>
      </c>
      <c r="J1036" s="338">
        <f>(I1036+I1037)/2</f>
        <v>53.3</v>
      </c>
      <c r="K1036" s="334">
        <f>(I1036-I1037)/J1036*100</f>
        <v>17.570356472795499</v>
      </c>
      <c r="N1036" s="334" t="s">
        <v>2166</v>
      </c>
    </row>
    <row r="1037" spans="2:14" ht="27.95" customHeight="1">
      <c r="B1037" s="7" t="s">
        <v>2199</v>
      </c>
      <c r="C1037" s="7">
        <v>10.3809</v>
      </c>
      <c r="D1037" s="7">
        <v>100</v>
      </c>
      <c r="E1037" s="7">
        <v>1</v>
      </c>
      <c r="F1037" s="7">
        <v>10</v>
      </c>
      <c r="G1037" s="7">
        <v>86.837400000000002</v>
      </c>
      <c r="H1037" s="7">
        <v>36.367100000000001</v>
      </c>
      <c r="I1037" s="63">
        <f t="shared" si="791"/>
        <v>48.618000000000002</v>
      </c>
      <c r="J1037" s="338"/>
      <c r="K1037" s="334"/>
      <c r="N1037" s="334"/>
    </row>
    <row r="1038" spans="2:14" ht="27.95" customHeight="1">
      <c r="B1038" s="7" t="s">
        <v>2200</v>
      </c>
      <c r="C1038" s="7">
        <v>10.6203</v>
      </c>
      <c r="D1038" s="7">
        <v>100</v>
      </c>
      <c r="E1038" s="7">
        <v>1</v>
      </c>
      <c r="F1038" s="7">
        <v>10</v>
      </c>
      <c r="G1038" s="7">
        <v>93.161699999999996</v>
      </c>
      <c r="H1038" s="7">
        <v>30.616</v>
      </c>
      <c r="I1038" s="63">
        <f t="shared" si="791"/>
        <v>58.893000000000001</v>
      </c>
      <c r="J1038" s="338">
        <f>(I1038+I1039)/2</f>
        <v>49.6</v>
      </c>
      <c r="K1038" s="334">
        <f>(I1038-I1039)/J1038*100</f>
        <v>37.366935483871003</v>
      </c>
      <c r="N1038" s="334" t="s">
        <v>2166</v>
      </c>
    </row>
    <row r="1039" spans="2:14" ht="27.95" customHeight="1">
      <c r="B1039" s="7" t="s">
        <v>2201</v>
      </c>
      <c r="C1039" s="7">
        <v>10.2226</v>
      </c>
      <c r="D1039" s="7">
        <v>100</v>
      </c>
      <c r="E1039" s="7">
        <v>1</v>
      </c>
      <c r="F1039" s="7">
        <v>10</v>
      </c>
      <c r="G1039" s="7">
        <v>86.970500000000001</v>
      </c>
      <c r="H1039" s="7">
        <v>45.712800000000001</v>
      </c>
      <c r="I1039" s="63">
        <f t="shared" si="791"/>
        <v>40.359000000000002</v>
      </c>
      <c r="J1039" s="338"/>
      <c r="K1039" s="334"/>
      <c r="N1039" s="334"/>
    </row>
    <row r="1040" spans="2:14" ht="27.95" customHeight="1">
      <c r="B1040" s="7" t="s">
        <v>2202</v>
      </c>
      <c r="C1040" s="7">
        <v>10.116899999999999</v>
      </c>
      <c r="D1040" s="7">
        <v>100</v>
      </c>
      <c r="E1040" s="7">
        <v>1</v>
      </c>
      <c r="F1040" s="7">
        <v>10</v>
      </c>
      <c r="G1040" s="7">
        <v>5.9810999999999996</v>
      </c>
      <c r="H1040" s="7">
        <v>7.2526999999999999</v>
      </c>
      <c r="I1040" s="63">
        <f t="shared" si="791"/>
        <v>-1.2569999999999999</v>
      </c>
      <c r="J1040" s="338" t="e">
        <f>(I1040+I1041)/2</f>
        <v>#DIV/0!</v>
      </c>
      <c r="K1040" s="334" t="e">
        <f>(I1040-I1041)/J1040*100</f>
        <v>#DIV/0!</v>
      </c>
    </row>
    <row r="1041" spans="1:11" ht="27.95" customHeight="1">
      <c r="B1041" s="7" t="s">
        <v>2163</v>
      </c>
      <c r="D1041" s="7">
        <v>100</v>
      </c>
      <c r="E1041" s="7">
        <v>1</v>
      </c>
      <c r="F1041" s="7">
        <v>10</v>
      </c>
      <c r="G1041" s="7">
        <v>96.5274</v>
      </c>
      <c r="H1041" s="7">
        <v>4.9659000000000004</v>
      </c>
      <c r="I1041" s="63" t="e">
        <f t="shared" si="791"/>
        <v>#DIV/0!</v>
      </c>
      <c r="J1041" s="338"/>
      <c r="K1041" s="334"/>
    </row>
    <row r="1042" spans="1:11" ht="27.95" customHeight="1">
      <c r="A1042" s="7">
        <v>3.23</v>
      </c>
      <c r="B1042" s="7" t="s">
        <v>2203</v>
      </c>
      <c r="C1042" s="7">
        <v>10.2887</v>
      </c>
      <c r="D1042" s="7">
        <v>100</v>
      </c>
      <c r="E1042" s="7">
        <v>1</v>
      </c>
      <c r="F1042" s="7">
        <v>10</v>
      </c>
      <c r="G1042" s="7">
        <v>1.5003</v>
      </c>
      <c r="H1042" s="7">
        <v>1.7379</v>
      </c>
      <c r="I1042" s="63">
        <f t="shared" si="791"/>
        <v>-0.23100000000000001</v>
      </c>
      <c r="J1042" s="338" t="e">
        <f>(I1042+I1043)/2</f>
        <v>#DIV/0!</v>
      </c>
      <c r="K1042" s="334" t="e">
        <f>(I1042-I1043)/J1042*100</f>
        <v>#DIV/0!</v>
      </c>
    </row>
    <row r="1043" spans="1:11" ht="27.95" customHeight="1">
      <c r="B1043" s="7" t="s">
        <v>2204</v>
      </c>
      <c r="D1043" s="7">
        <v>100</v>
      </c>
      <c r="E1043" s="7">
        <v>1</v>
      </c>
      <c r="F1043" s="7">
        <v>10</v>
      </c>
      <c r="G1043" s="7">
        <v>1.7732000000000001</v>
      </c>
      <c r="H1043" s="7">
        <v>1.7399</v>
      </c>
      <c r="I1043" s="63" t="e">
        <f t="shared" si="791"/>
        <v>#DIV/0!</v>
      </c>
      <c r="J1043" s="338"/>
      <c r="K1043" s="334"/>
    </row>
    <row r="1044" spans="1:11" ht="27.95" customHeight="1">
      <c r="B1044" s="7" t="s">
        <v>2205</v>
      </c>
      <c r="C1044" s="7">
        <v>10.1432</v>
      </c>
      <c r="D1044" s="7">
        <v>100</v>
      </c>
      <c r="E1044" s="7">
        <v>1</v>
      </c>
      <c r="F1044" s="7">
        <v>10</v>
      </c>
      <c r="G1044" s="7">
        <v>-2.8096000000000001</v>
      </c>
      <c r="H1044" s="7">
        <v>2.1575000000000002</v>
      </c>
      <c r="I1044" s="63">
        <f t="shared" ref="I1044:I1090" si="792">(G1044-H1044)*D1044/C1044/F1044</f>
        <v>-4.8970000000000002</v>
      </c>
      <c r="J1044" s="338" t="e">
        <f>(I1044+I1045)/2</f>
        <v>#DIV/0!</v>
      </c>
      <c r="K1044" s="334" t="e">
        <f>(I1044-I1045)/J1044*100</f>
        <v>#DIV/0!</v>
      </c>
    </row>
    <row r="1045" spans="1:11" ht="27.95" customHeight="1">
      <c r="B1045" s="7" t="s">
        <v>2206</v>
      </c>
      <c r="D1045" s="7">
        <v>100</v>
      </c>
      <c r="E1045" s="7">
        <v>1</v>
      </c>
      <c r="F1045" s="7">
        <v>10</v>
      </c>
      <c r="G1045" s="7">
        <v>-2.7970999999999999</v>
      </c>
      <c r="H1045" s="7">
        <v>2.5508000000000002</v>
      </c>
      <c r="I1045" s="63" t="e">
        <f t="shared" si="792"/>
        <v>#DIV/0!</v>
      </c>
      <c r="J1045" s="338"/>
      <c r="K1045" s="334"/>
    </row>
    <row r="1046" spans="1:11" ht="27.95" customHeight="1">
      <c r="B1046" s="7" t="s">
        <v>2207</v>
      </c>
      <c r="C1046" s="7">
        <v>10.665100000000001</v>
      </c>
      <c r="D1046" s="7">
        <v>100</v>
      </c>
      <c r="E1046" s="7">
        <v>1</v>
      </c>
      <c r="F1046" s="7">
        <v>10</v>
      </c>
      <c r="G1046" s="7">
        <v>25.0503</v>
      </c>
      <c r="H1046" s="7">
        <v>28.4757</v>
      </c>
      <c r="I1046" s="63">
        <f t="shared" si="792"/>
        <v>-3.2120000000000002</v>
      </c>
      <c r="J1046" s="338" t="e">
        <f>(I1046+I1047)/2</f>
        <v>#DIV/0!</v>
      </c>
      <c r="K1046" s="334" t="e">
        <f>(I1046-I1047)/J1046*100</f>
        <v>#DIV/0!</v>
      </c>
    </row>
    <row r="1047" spans="1:11" ht="27.95" customHeight="1">
      <c r="B1047" s="7" t="s">
        <v>2208</v>
      </c>
      <c r="D1047" s="7">
        <v>100</v>
      </c>
      <c r="E1047" s="7">
        <v>1</v>
      </c>
      <c r="F1047" s="7">
        <v>10</v>
      </c>
      <c r="G1047" s="7">
        <v>25.111000000000001</v>
      </c>
      <c r="H1047" s="7">
        <v>28.7194</v>
      </c>
      <c r="I1047" s="63" t="e">
        <f t="shared" si="792"/>
        <v>#DIV/0!</v>
      </c>
      <c r="J1047" s="338"/>
      <c r="K1047" s="334"/>
    </row>
    <row r="1048" spans="1:11" ht="27.95" customHeight="1">
      <c r="B1048" s="7" t="s">
        <v>2209</v>
      </c>
      <c r="C1048" s="7">
        <v>10.245699999999999</v>
      </c>
      <c r="D1048" s="7">
        <v>100</v>
      </c>
      <c r="E1048" s="7">
        <v>1</v>
      </c>
      <c r="F1048" s="7">
        <v>10</v>
      </c>
      <c r="G1048" s="7">
        <v>10.006600000000001</v>
      </c>
      <c r="H1048" s="7">
        <v>14.180400000000001</v>
      </c>
      <c r="I1048" s="63">
        <f t="shared" si="792"/>
        <v>-4.0739999999999998</v>
      </c>
      <c r="J1048" s="338" t="e">
        <f>(I1048+I1049)/2</f>
        <v>#DIV/0!</v>
      </c>
      <c r="K1048" s="334" t="e">
        <f>(I1048-I1049)/J1048*100</f>
        <v>#DIV/0!</v>
      </c>
    </row>
    <row r="1049" spans="1:11" ht="27.95" customHeight="1">
      <c r="B1049" s="7" t="s">
        <v>2210</v>
      </c>
      <c r="D1049" s="7">
        <v>100</v>
      </c>
      <c r="E1049" s="7">
        <v>1</v>
      </c>
      <c r="F1049" s="7">
        <v>10</v>
      </c>
      <c r="G1049" s="7">
        <v>10.037599999999999</v>
      </c>
      <c r="H1049" s="7">
        <v>14.2652</v>
      </c>
      <c r="I1049" s="63" t="e">
        <f t="shared" si="792"/>
        <v>#DIV/0!</v>
      </c>
      <c r="J1049" s="338"/>
      <c r="K1049" s="334"/>
    </row>
    <row r="1050" spans="1:11" ht="27.95" customHeight="1">
      <c r="B1050" s="7" t="s">
        <v>2211</v>
      </c>
      <c r="C1050" s="7">
        <v>10.3116</v>
      </c>
      <c r="D1050" s="7">
        <v>100</v>
      </c>
      <c r="E1050" s="7">
        <v>1</v>
      </c>
      <c r="F1050" s="7">
        <v>10</v>
      </c>
      <c r="G1050" s="7">
        <v>-0.5081</v>
      </c>
      <c r="H1050" s="7">
        <v>3.1267999999999998</v>
      </c>
      <c r="I1050" s="63">
        <f t="shared" si="792"/>
        <v>-3.5249999999999999</v>
      </c>
      <c r="J1050" s="338" t="e">
        <f>(I1050+I1051)/2</f>
        <v>#DIV/0!</v>
      </c>
      <c r="K1050" s="334" t="e">
        <f>(I1050-I1051)/J1050*100</f>
        <v>#DIV/0!</v>
      </c>
    </row>
    <row r="1051" spans="1:11" ht="27.95" customHeight="1">
      <c r="B1051" s="7" t="s">
        <v>2212</v>
      </c>
      <c r="D1051" s="7">
        <v>100</v>
      </c>
      <c r="E1051" s="7">
        <v>1</v>
      </c>
      <c r="F1051" s="7">
        <v>10</v>
      </c>
      <c r="G1051" s="7">
        <v>-0.4723</v>
      </c>
      <c r="H1051" s="7">
        <v>3.3296999999999999</v>
      </c>
      <c r="I1051" s="63" t="e">
        <f t="shared" si="792"/>
        <v>#DIV/0!</v>
      </c>
      <c r="J1051" s="338"/>
      <c r="K1051" s="334"/>
    </row>
    <row r="1052" spans="1:11" ht="27.95" customHeight="1">
      <c r="B1052" s="60" t="s">
        <v>2213</v>
      </c>
      <c r="C1052" s="7">
        <v>10.327299999999999</v>
      </c>
      <c r="D1052" s="7">
        <v>100</v>
      </c>
      <c r="E1052" s="7">
        <v>1</v>
      </c>
      <c r="F1052" s="7">
        <v>10</v>
      </c>
      <c r="G1052" s="7">
        <v>61.430500000000002</v>
      </c>
      <c r="H1052" s="7">
        <v>50.548499999999997</v>
      </c>
      <c r="I1052" s="63">
        <f t="shared" si="792"/>
        <v>10.537000000000001</v>
      </c>
      <c r="J1052" s="338" t="e">
        <f>(I1052+I1053)/2</f>
        <v>#DIV/0!</v>
      </c>
      <c r="K1052" s="334" t="e">
        <f>(I1052-I1053)/J1052*100</f>
        <v>#DIV/0!</v>
      </c>
    </row>
    <row r="1053" spans="1:11" ht="27.95" customHeight="1">
      <c r="B1053" s="60" t="s">
        <v>2214</v>
      </c>
      <c r="D1053" s="7">
        <v>100</v>
      </c>
      <c r="E1053" s="7">
        <v>1</v>
      </c>
      <c r="F1053" s="7">
        <v>10</v>
      </c>
      <c r="G1053" s="7">
        <v>61.686599999999999</v>
      </c>
      <c r="H1053" s="7">
        <v>50.495699999999999</v>
      </c>
      <c r="I1053" s="63" t="e">
        <f t="shared" si="792"/>
        <v>#DIV/0!</v>
      </c>
      <c r="J1053" s="338"/>
      <c r="K1053" s="334"/>
    </row>
    <row r="1054" spans="1:11" ht="27.95" customHeight="1">
      <c r="B1054" s="7" t="s">
        <v>2215</v>
      </c>
      <c r="C1054" s="7">
        <v>10.147399999999999</v>
      </c>
      <c r="D1054" s="7">
        <v>100</v>
      </c>
      <c r="E1054" s="7">
        <v>1</v>
      </c>
      <c r="F1054" s="7">
        <v>10</v>
      </c>
      <c r="G1054" s="7">
        <v>-0.89149999999999996</v>
      </c>
      <c r="H1054" s="7">
        <v>-3.4209000000000001</v>
      </c>
      <c r="I1054" s="63">
        <f t="shared" si="792"/>
        <v>2.4929999999999999</v>
      </c>
      <c r="J1054" s="338" t="e">
        <f>(I1054+I1055)/2</f>
        <v>#DIV/0!</v>
      </c>
      <c r="K1054" s="334" t="e">
        <f>(I1054-I1055)/J1054*100</f>
        <v>#DIV/0!</v>
      </c>
    </row>
    <row r="1055" spans="1:11" ht="27.95" customHeight="1">
      <c r="B1055" s="7" t="s">
        <v>2216</v>
      </c>
      <c r="D1055" s="7">
        <v>100</v>
      </c>
      <c r="E1055" s="7">
        <v>1</v>
      </c>
      <c r="F1055" s="7">
        <v>10</v>
      </c>
      <c r="G1055" s="7">
        <v>-0.95279999999999998</v>
      </c>
      <c r="H1055" s="7">
        <v>-3.3769</v>
      </c>
      <c r="I1055" s="63" t="e">
        <f t="shared" si="792"/>
        <v>#DIV/0!</v>
      </c>
      <c r="J1055" s="338"/>
      <c r="K1055" s="334"/>
    </row>
    <row r="1056" spans="1:11" ht="27.95" customHeight="1">
      <c r="B1056" s="7" t="s">
        <v>2217</v>
      </c>
      <c r="C1056" s="7">
        <v>10.614699999999999</v>
      </c>
      <c r="D1056" s="7">
        <v>100</v>
      </c>
      <c r="E1056" s="7">
        <v>1</v>
      </c>
      <c r="F1056" s="7">
        <v>10</v>
      </c>
      <c r="G1056" s="7">
        <v>-2.6459000000000001</v>
      </c>
      <c r="H1056" s="7">
        <v>-3.2808000000000002</v>
      </c>
      <c r="I1056" s="63">
        <f t="shared" si="792"/>
        <v>0.59799999999999998</v>
      </c>
      <c r="J1056" s="338" t="e">
        <f>(I1056+I1057)/2</f>
        <v>#DIV/0!</v>
      </c>
      <c r="K1056" s="334" t="e">
        <f>(I1056-I1057)/J1056*100</f>
        <v>#DIV/0!</v>
      </c>
    </row>
    <row r="1057" spans="2:12" ht="27.95" customHeight="1">
      <c r="B1057" s="7" t="s">
        <v>2218</v>
      </c>
      <c r="D1057" s="7">
        <v>100</v>
      </c>
      <c r="E1057" s="7">
        <v>1</v>
      </c>
      <c r="F1057" s="7">
        <v>10</v>
      </c>
      <c r="G1057" s="7">
        <v>-2.5779000000000001</v>
      </c>
      <c r="H1057" s="7">
        <v>-3.1859000000000002</v>
      </c>
      <c r="I1057" s="63" t="e">
        <f t="shared" si="792"/>
        <v>#DIV/0!</v>
      </c>
      <c r="J1057" s="338"/>
      <c r="K1057" s="334"/>
    </row>
    <row r="1058" spans="2:12" ht="27.95" customHeight="1">
      <c r="B1058" s="60" t="s">
        <v>1992</v>
      </c>
      <c r="C1058" s="7">
        <v>10.354100000000001</v>
      </c>
      <c r="D1058" s="7">
        <v>100</v>
      </c>
      <c r="E1058" s="7">
        <v>1</v>
      </c>
      <c r="F1058" s="7">
        <v>10</v>
      </c>
      <c r="G1058" s="7">
        <v>12.705299999999999</v>
      </c>
      <c r="H1058" s="7">
        <v>6.4810999999999996</v>
      </c>
      <c r="I1058" s="75">
        <f t="shared" si="792"/>
        <v>6.0110000000000001</v>
      </c>
      <c r="J1058" s="338">
        <f>(I1058+I1059)/2</f>
        <v>4.5</v>
      </c>
      <c r="K1058" s="334">
        <f>(I1058-I1059)/J1058*100</f>
        <v>66.266666666666694</v>
      </c>
      <c r="L1058" s="334" t="s">
        <v>510</v>
      </c>
    </row>
    <row r="1059" spans="2:12" ht="27.95" customHeight="1">
      <c r="B1059" s="60" t="s">
        <v>1993</v>
      </c>
      <c r="C1059" s="7">
        <v>10.137700000000001</v>
      </c>
      <c r="D1059" s="7">
        <v>100</v>
      </c>
      <c r="E1059" s="7">
        <v>1</v>
      </c>
      <c r="F1059" s="7">
        <v>10</v>
      </c>
      <c r="G1059" s="7">
        <v>13.5848</v>
      </c>
      <c r="H1059" s="7">
        <v>10.514099999999999</v>
      </c>
      <c r="I1059" s="75">
        <f t="shared" si="792"/>
        <v>3.0289999999999999</v>
      </c>
      <c r="J1059" s="338"/>
      <c r="K1059" s="334"/>
      <c r="L1059" s="334"/>
    </row>
    <row r="1060" spans="2:12" ht="27.95" customHeight="1">
      <c r="B1060" s="60" t="s">
        <v>1994</v>
      </c>
      <c r="C1060" s="7">
        <v>10.106299999999999</v>
      </c>
      <c r="D1060" s="7">
        <v>100</v>
      </c>
      <c r="E1060" s="7">
        <v>1</v>
      </c>
      <c r="F1060" s="7">
        <v>10</v>
      </c>
      <c r="G1060" s="7">
        <v>49.671100000000003</v>
      </c>
      <c r="H1060" s="7">
        <v>48.002499999999998</v>
      </c>
      <c r="I1060" s="75">
        <f t="shared" si="792"/>
        <v>1.651</v>
      </c>
      <c r="J1060" s="338">
        <f>(I1060+I1061)/2</f>
        <v>4.9000000000000004</v>
      </c>
      <c r="K1060" s="334">
        <f>(I1060-I1061)/J1060*100</f>
        <v>-131.71428571428601</v>
      </c>
      <c r="L1060" s="334" t="s">
        <v>510</v>
      </c>
    </row>
    <row r="1061" spans="2:12" ht="27.95" customHeight="1">
      <c r="B1061" s="60" t="s">
        <v>1995</v>
      </c>
      <c r="C1061" s="7">
        <v>10.2385</v>
      </c>
      <c r="D1061" s="7">
        <v>100</v>
      </c>
      <c r="E1061" s="7">
        <v>1</v>
      </c>
      <c r="F1061" s="7">
        <v>10</v>
      </c>
      <c r="G1061" s="7">
        <v>57.887</v>
      </c>
      <c r="H1061" s="7">
        <v>49.588500000000003</v>
      </c>
      <c r="I1061" s="75">
        <f t="shared" si="792"/>
        <v>8.1050000000000004</v>
      </c>
      <c r="J1061" s="338"/>
      <c r="K1061" s="334"/>
      <c r="L1061" s="334"/>
    </row>
    <row r="1062" spans="2:12" ht="27.95" customHeight="1">
      <c r="B1062" s="70" t="s">
        <v>1996</v>
      </c>
      <c r="C1062" s="7">
        <v>10.4872</v>
      </c>
      <c r="D1062" s="7">
        <v>100</v>
      </c>
      <c r="E1062" s="7">
        <v>1</v>
      </c>
      <c r="F1062" s="7">
        <v>10</v>
      </c>
      <c r="G1062" s="7">
        <v>17.929300000000001</v>
      </c>
      <c r="H1062" s="7">
        <v>9.0854999999999997</v>
      </c>
      <c r="I1062" s="63">
        <f t="shared" si="792"/>
        <v>8.4329999999999998</v>
      </c>
      <c r="J1062" s="338">
        <f>(I1062+I1063)/2</f>
        <v>8.9</v>
      </c>
      <c r="K1062" s="334">
        <f>(I1062-I1063)/J1062*100</f>
        <v>-11.4269662921348</v>
      </c>
    </row>
    <row r="1063" spans="2:12" ht="27.95" customHeight="1">
      <c r="B1063" s="70" t="s">
        <v>1997</v>
      </c>
      <c r="C1063" s="7">
        <v>10.535399999999999</v>
      </c>
      <c r="D1063" s="7">
        <v>100</v>
      </c>
      <c r="E1063" s="7">
        <v>1</v>
      </c>
      <c r="F1063" s="7">
        <v>10</v>
      </c>
      <c r="G1063" s="7">
        <v>19.505500000000001</v>
      </c>
      <c r="H1063" s="7">
        <v>9.5498999999999992</v>
      </c>
      <c r="I1063" s="63">
        <f t="shared" si="792"/>
        <v>9.4499999999999993</v>
      </c>
      <c r="J1063" s="338"/>
      <c r="K1063" s="334"/>
    </row>
    <row r="1064" spans="2:12" ht="27.95" customHeight="1">
      <c r="B1064" s="70" t="s">
        <v>2219</v>
      </c>
      <c r="C1064" s="7">
        <v>10.2898</v>
      </c>
      <c r="D1064" s="7">
        <v>100</v>
      </c>
      <c r="E1064" s="7">
        <v>1</v>
      </c>
      <c r="F1064" s="7">
        <v>10</v>
      </c>
      <c r="G1064" s="7">
        <v>84.122799999999998</v>
      </c>
      <c r="H1064" s="7">
        <v>-1.2754000000000001</v>
      </c>
      <c r="I1064" s="63">
        <f t="shared" si="792"/>
        <v>82.992999999999995</v>
      </c>
      <c r="J1064" s="338" t="e">
        <f>(I1064+I1065)/2</f>
        <v>#DIV/0!</v>
      </c>
      <c r="K1064" s="334" t="e">
        <f>(I1064-I1065)/J1064*100</f>
        <v>#DIV/0!</v>
      </c>
    </row>
    <row r="1065" spans="2:12" ht="27.95" customHeight="1">
      <c r="B1065" s="70" t="s">
        <v>2220</v>
      </c>
      <c r="D1065" s="7">
        <v>100</v>
      </c>
      <c r="E1065" s="7">
        <v>1</v>
      </c>
      <c r="F1065" s="7">
        <v>10</v>
      </c>
      <c r="G1065" s="7">
        <v>84.239199999999997</v>
      </c>
      <c r="H1065" s="7">
        <v>-1.4759</v>
      </c>
      <c r="I1065" s="63" t="e">
        <f t="shared" si="792"/>
        <v>#DIV/0!</v>
      </c>
      <c r="J1065" s="338"/>
      <c r="K1065" s="334"/>
    </row>
    <row r="1066" spans="2:12" ht="27.95" customHeight="1">
      <c r="B1066" s="70" t="s">
        <v>2221</v>
      </c>
      <c r="C1066" s="7">
        <v>10.124499999999999</v>
      </c>
      <c r="D1066" s="7">
        <v>100</v>
      </c>
      <c r="E1066" s="7">
        <v>1</v>
      </c>
      <c r="F1066" s="7">
        <v>10</v>
      </c>
      <c r="G1066" s="7">
        <v>23.2227</v>
      </c>
      <c r="H1066" s="7">
        <v>12.785</v>
      </c>
      <c r="I1066" s="63">
        <f t="shared" si="792"/>
        <v>10.308999999999999</v>
      </c>
      <c r="J1066" s="338" t="e">
        <f>(I1066+I1067)/2</f>
        <v>#DIV/0!</v>
      </c>
      <c r="K1066" s="334" t="e">
        <f>(I1066-I1067)/J1066*100</f>
        <v>#DIV/0!</v>
      </c>
    </row>
    <row r="1067" spans="2:12" ht="27.95" customHeight="1">
      <c r="B1067" s="70" t="s">
        <v>2222</v>
      </c>
      <c r="D1067" s="7">
        <v>100</v>
      </c>
      <c r="E1067" s="7">
        <v>1</v>
      </c>
      <c r="F1067" s="7">
        <v>10</v>
      </c>
      <c r="G1067" s="7">
        <v>23.254999999999999</v>
      </c>
      <c r="H1067" s="7">
        <v>12.808999999999999</v>
      </c>
      <c r="I1067" s="63" t="e">
        <f t="shared" si="792"/>
        <v>#DIV/0!</v>
      </c>
      <c r="J1067" s="338"/>
      <c r="K1067" s="334"/>
    </row>
    <row r="1068" spans="2:12" ht="27.95" customHeight="1">
      <c r="B1068" s="70" t="s">
        <v>2223</v>
      </c>
      <c r="C1068" s="7">
        <v>10.163500000000001</v>
      </c>
      <c r="D1068" s="7">
        <v>100</v>
      </c>
      <c r="E1068" s="7">
        <v>1</v>
      </c>
      <c r="F1068" s="7">
        <v>10</v>
      </c>
      <c r="G1068" s="7">
        <v>11.532299999999999</v>
      </c>
      <c r="H1068" s="7">
        <v>5.4438000000000004</v>
      </c>
      <c r="I1068" s="63">
        <f t="shared" si="792"/>
        <v>5.9909999999999997</v>
      </c>
      <c r="J1068" s="338" t="e">
        <f>(I1068+I1069)/2</f>
        <v>#DIV/0!</v>
      </c>
      <c r="K1068" s="334" t="e">
        <f>(I1068-I1069)/J1068*100</f>
        <v>#DIV/0!</v>
      </c>
    </row>
    <row r="1069" spans="2:12" ht="27.95" customHeight="1">
      <c r="B1069" s="70" t="s">
        <v>2224</v>
      </c>
      <c r="D1069" s="7">
        <v>100</v>
      </c>
      <c r="E1069" s="7">
        <v>1</v>
      </c>
      <c r="F1069" s="7">
        <v>10</v>
      </c>
      <c r="G1069" s="7">
        <v>11.7492</v>
      </c>
      <c r="H1069" s="7">
        <v>8.4581999999999997</v>
      </c>
      <c r="I1069" s="63" t="e">
        <f t="shared" si="792"/>
        <v>#DIV/0!</v>
      </c>
      <c r="J1069" s="338"/>
      <c r="K1069" s="334"/>
    </row>
    <row r="1070" spans="2:12" ht="27.95" customHeight="1">
      <c r="B1070" s="70" t="s">
        <v>2225</v>
      </c>
      <c r="C1070" s="7">
        <v>10.2295</v>
      </c>
      <c r="D1070" s="7">
        <v>100</v>
      </c>
      <c r="E1070" s="7">
        <v>1</v>
      </c>
      <c r="F1070" s="7">
        <v>10</v>
      </c>
      <c r="G1070" s="7">
        <v>16.771599999999999</v>
      </c>
      <c r="H1070" s="7">
        <v>8.7668999999999997</v>
      </c>
      <c r="I1070" s="63">
        <f t="shared" si="792"/>
        <v>7.8250000000000002</v>
      </c>
      <c r="J1070" s="338" t="e">
        <f>(I1070+I1071)/2</f>
        <v>#DIV/0!</v>
      </c>
      <c r="K1070" s="334" t="e">
        <f>(I1070-I1071)/J1070*100</f>
        <v>#DIV/0!</v>
      </c>
    </row>
    <row r="1071" spans="2:12" ht="27.95" customHeight="1">
      <c r="B1071" s="70" t="s">
        <v>2226</v>
      </c>
      <c r="D1071" s="7">
        <v>100</v>
      </c>
      <c r="E1071" s="7">
        <v>1</v>
      </c>
      <c r="F1071" s="7">
        <v>10</v>
      </c>
      <c r="G1071" s="7">
        <v>16.9908</v>
      </c>
      <c r="H1071" s="7">
        <v>8.7363999999999997</v>
      </c>
      <c r="I1071" s="63" t="e">
        <f t="shared" si="792"/>
        <v>#DIV/0!</v>
      </c>
      <c r="J1071" s="338"/>
      <c r="K1071" s="334"/>
    </row>
    <row r="1072" spans="2:12" ht="27.95" customHeight="1">
      <c r="B1072" s="60" t="s">
        <v>2227</v>
      </c>
      <c r="C1072" s="7">
        <v>11.539099999999999</v>
      </c>
      <c r="D1072" s="7">
        <v>100</v>
      </c>
      <c r="E1072" s="7">
        <v>1</v>
      </c>
      <c r="F1072" s="7">
        <v>10</v>
      </c>
      <c r="G1072" s="7">
        <v>32.989699999999999</v>
      </c>
      <c r="H1072" s="7">
        <v>26.091200000000001</v>
      </c>
      <c r="I1072" s="63">
        <f t="shared" si="792"/>
        <v>5.9779999999999998</v>
      </c>
      <c r="J1072" s="338" t="e">
        <f>(I1072+I1073)/2</f>
        <v>#DIV/0!</v>
      </c>
      <c r="K1072" s="334" t="e">
        <f>(I1072-I1073)/J1072*100</f>
        <v>#DIV/0!</v>
      </c>
      <c r="L1072" s="334" t="s">
        <v>510</v>
      </c>
    </row>
    <row r="1073" spans="2:12" ht="27.95" customHeight="1">
      <c r="B1073" s="60" t="s">
        <v>2228</v>
      </c>
      <c r="D1073" s="7">
        <v>100</v>
      </c>
      <c r="E1073" s="7">
        <v>1</v>
      </c>
      <c r="F1073" s="7">
        <v>10</v>
      </c>
      <c r="G1073" s="7">
        <v>33.386899999999997</v>
      </c>
      <c r="H1073" s="7">
        <v>26.209099999999999</v>
      </c>
      <c r="I1073" s="63" t="e">
        <f t="shared" si="792"/>
        <v>#DIV/0!</v>
      </c>
      <c r="J1073" s="338"/>
      <c r="K1073" s="334"/>
      <c r="L1073" s="334"/>
    </row>
    <row r="1074" spans="2:12" ht="27.95" customHeight="1">
      <c r="B1074" s="60" t="s">
        <v>2229</v>
      </c>
      <c r="C1074" s="7">
        <v>10.8285</v>
      </c>
      <c r="D1074" s="7">
        <v>100</v>
      </c>
      <c r="E1074" s="7">
        <v>1</v>
      </c>
      <c r="F1074" s="7">
        <v>10</v>
      </c>
      <c r="G1074" s="7">
        <v>184.79689999999999</v>
      </c>
      <c r="H1074" s="7">
        <v>102.69119999999999</v>
      </c>
      <c r="I1074" s="63">
        <f t="shared" si="792"/>
        <v>75.823999999999998</v>
      </c>
      <c r="J1074" s="338" t="e">
        <f>(I1074+I1075)/2</f>
        <v>#DIV/0!</v>
      </c>
      <c r="K1074" s="334" t="e">
        <f>(I1074-I1075)/J1074*100</f>
        <v>#DIV/0!</v>
      </c>
    </row>
    <row r="1075" spans="2:12" ht="27.95" customHeight="1">
      <c r="B1075" s="60" t="s">
        <v>2230</v>
      </c>
      <c r="D1075" s="7">
        <v>100</v>
      </c>
      <c r="E1075" s="7">
        <v>1</v>
      </c>
      <c r="F1075" s="7">
        <v>10</v>
      </c>
      <c r="G1075" s="7">
        <v>184.94890000000001</v>
      </c>
      <c r="H1075" s="7">
        <v>102.99209999999999</v>
      </c>
      <c r="I1075" s="63" t="e">
        <f t="shared" si="792"/>
        <v>#DIV/0!</v>
      </c>
      <c r="J1075" s="338"/>
      <c r="K1075" s="334"/>
    </row>
    <row r="1076" spans="2:12" ht="27.95" customHeight="1">
      <c r="B1076" s="60" t="s">
        <v>2231</v>
      </c>
      <c r="C1076" s="7">
        <v>10.667899999999999</v>
      </c>
      <c r="D1076" s="7">
        <v>100</v>
      </c>
      <c r="E1076" s="7">
        <v>1</v>
      </c>
      <c r="F1076" s="7">
        <v>10</v>
      </c>
      <c r="G1076" s="7">
        <v>9.8092000000000006</v>
      </c>
      <c r="H1076" s="7">
        <v>-5.74E-2</v>
      </c>
      <c r="I1076" s="63">
        <f t="shared" si="792"/>
        <v>9.2490000000000006</v>
      </c>
      <c r="J1076" s="338">
        <f>(I1076+I1077)/2</f>
        <v>8.8000000000000007</v>
      </c>
      <c r="K1076" s="334">
        <f>(I1076-I1077)/J1076*100</f>
        <v>9.5909090909091006</v>
      </c>
      <c r="L1076" s="334" t="s">
        <v>510</v>
      </c>
    </row>
    <row r="1077" spans="2:12" ht="27.95" customHeight="1">
      <c r="B1077" s="60" t="s">
        <v>2232</v>
      </c>
      <c r="C1077" s="7">
        <v>10.7005</v>
      </c>
      <c r="D1077" s="7">
        <v>100</v>
      </c>
      <c r="E1077" s="7">
        <v>1</v>
      </c>
      <c r="F1077" s="7">
        <v>10</v>
      </c>
      <c r="G1077" s="7">
        <v>10.0495</v>
      </c>
      <c r="H1077" s="7">
        <v>1.0558000000000001</v>
      </c>
      <c r="I1077" s="63">
        <f t="shared" si="792"/>
        <v>8.4049999999999994</v>
      </c>
      <c r="J1077" s="338"/>
      <c r="K1077" s="334"/>
      <c r="L1077" s="334"/>
    </row>
    <row r="1078" spans="2:12" ht="27.95" customHeight="1">
      <c r="B1078" s="7" t="s">
        <v>2233</v>
      </c>
      <c r="C1078" s="7">
        <v>10.1456</v>
      </c>
      <c r="D1078" s="7">
        <v>100</v>
      </c>
      <c r="E1078" s="7">
        <v>1</v>
      </c>
      <c r="F1078" s="7">
        <v>10</v>
      </c>
      <c r="G1078" s="7">
        <v>2.9979</v>
      </c>
      <c r="H1078" s="7">
        <v>3.5598000000000001</v>
      </c>
      <c r="I1078" s="63">
        <f t="shared" si="792"/>
        <v>-0.55400000000000005</v>
      </c>
      <c r="J1078" s="338">
        <f>(I1078+I1079)/2</f>
        <v>-0.9</v>
      </c>
      <c r="K1078" s="334">
        <f>(I1078-I1079)/J1078*100</f>
        <v>-86.2222222222222</v>
      </c>
    </row>
    <row r="1079" spans="2:12" ht="27.95" customHeight="1">
      <c r="B1079" s="7" t="s">
        <v>2234</v>
      </c>
      <c r="C1079" s="7">
        <v>10.440899999999999</v>
      </c>
      <c r="D1079" s="7">
        <v>100</v>
      </c>
      <c r="E1079" s="7">
        <v>1</v>
      </c>
      <c r="F1079" s="7">
        <v>10</v>
      </c>
      <c r="G1079" s="7">
        <v>3.3462999999999998</v>
      </c>
      <c r="H1079" s="7">
        <v>4.7351000000000001</v>
      </c>
      <c r="I1079" s="63">
        <f t="shared" si="792"/>
        <v>-1.33</v>
      </c>
      <c r="J1079" s="338"/>
      <c r="K1079" s="334"/>
    </row>
    <row r="1080" spans="2:12" ht="27.95" customHeight="1">
      <c r="B1080" s="7" t="s">
        <v>2235</v>
      </c>
      <c r="C1080" s="7">
        <v>10.5639</v>
      </c>
      <c r="D1080" s="7">
        <v>100</v>
      </c>
      <c r="E1080" s="7">
        <v>1</v>
      </c>
      <c r="F1080" s="7">
        <v>10</v>
      </c>
      <c r="G1080" s="7">
        <v>6.9600999999999997</v>
      </c>
      <c r="H1080" s="7">
        <v>6.4889999999999999</v>
      </c>
      <c r="I1080" s="63">
        <f t="shared" si="792"/>
        <v>0.44600000000000001</v>
      </c>
      <c r="J1080" s="338">
        <f>(I1080+I1081)/2</f>
        <v>0.5</v>
      </c>
      <c r="K1080" s="334">
        <f>(I1080-I1081)/J1080*100</f>
        <v>-14.6</v>
      </c>
    </row>
    <row r="1081" spans="2:12" ht="27.95" customHeight="1">
      <c r="B1081" s="7" t="s">
        <v>2236</v>
      </c>
      <c r="C1081" s="7">
        <v>10.498900000000001</v>
      </c>
      <c r="D1081" s="7">
        <v>100</v>
      </c>
      <c r="E1081" s="7">
        <v>1</v>
      </c>
      <c r="F1081" s="7">
        <v>10</v>
      </c>
      <c r="G1081" s="7">
        <v>6.2370999999999999</v>
      </c>
      <c r="H1081" s="7">
        <v>5.6919000000000004</v>
      </c>
      <c r="I1081" s="63">
        <f t="shared" si="792"/>
        <v>0.51900000000000002</v>
      </c>
      <c r="J1081" s="338"/>
      <c r="K1081" s="334"/>
    </row>
    <row r="1082" spans="2:12" ht="27.95" customHeight="1">
      <c r="B1082" s="7" t="s">
        <v>2237</v>
      </c>
      <c r="C1082" s="7">
        <v>10.2477</v>
      </c>
      <c r="D1082" s="7">
        <v>100</v>
      </c>
      <c r="E1082" s="7">
        <v>1</v>
      </c>
      <c r="F1082" s="7">
        <v>10</v>
      </c>
      <c r="G1082" s="7">
        <v>7.5407000000000002</v>
      </c>
      <c r="H1082" s="7">
        <v>5.5552000000000001</v>
      </c>
      <c r="I1082" s="63">
        <f t="shared" si="792"/>
        <v>1.9379999999999999</v>
      </c>
      <c r="J1082" s="338">
        <f>(I1082+I1083)/2</f>
        <v>1.1000000000000001</v>
      </c>
      <c r="K1082" s="334">
        <f>(I1082-I1083)/J1082*100</f>
        <v>148.636363636364</v>
      </c>
    </row>
    <row r="1083" spans="2:12" ht="27.95" customHeight="1">
      <c r="B1083" s="7" t="s">
        <v>2238</v>
      </c>
      <c r="C1083" s="7">
        <v>10.052899999999999</v>
      </c>
      <c r="D1083" s="7">
        <v>100</v>
      </c>
      <c r="E1083" s="7">
        <v>1</v>
      </c>
      <c r="F1083" s="7">
        <v>10</v>
      </c>
      <c r="G1083" s="7">
        <v>6.1322999999999999</v>
      </c>
      <c r="H1083" s="7">
        <v>5.8281000000000001</v>
      </c>
      <c r="I1083" s="63">
        <f t="shared" si="792"/>
        <v>0.30299999999999999</v>
      </c>
      <c r="J1083" s="338"/>
      <c r="K1083" s="334"/>
    </row>
    <row r="1084" spans="2:12" ht="27.95" customHeight="1">
      <c r="B1084" s="7" t="s">
        <v>2187</v>
      </c>
      <c r="C1084" s="7">
        <v>10.2302</v>
      </c>
      <c r="D1084" s="7">
        <v>100</v>
      </c>
      <c r="E1084" s="7">
        <v>1</v>
      </c>
      <c r="F1084" s="7">
        <v>10</v>
      </c>
      <c r="G1084" s="7">
        <v>5.9067999999999996</v>
      </c>
      <c r="H1084" s="7">
        <v>5.0857999999999999</v>
      </c>
      <c r="I1084" s="63">
        <f t="shared" si="792"/>
        <v>0.80300000000000005</v>
      </c>
      <c r="J1084" s="338">
        <f t="shared" ref="J1084:J1089" si="793">(I1084+I1085)/2</f>
        <v>0.9</v>
      </c>
      <c r="K1084" s="334">
        <f t="shared" ref="K1084:K1089" si="794">(I1084-I1085)/J1084*100</f>
        <v>-19.6666666666667</v>
      </c>
    </row>
    <row r="1085" spans="2:12" ht="27.95" customHeight="1">
      <c r="B1085" s="7" t="s">
        <v>2189</v>
      </c>
      <c r="C1085" s="7">
        <v>10.1829</v>
      </c>
      <c r="D1085" s="7">
        <v>100</v>
      </c>
      <c r="E1085" s="7">
        <v>1</v>
      </c>
      <c r="F1085" s="7">
        <v>10</v>
      </c>
      <c r="G1085" s="7">
        <v>5.2644000000000002</v>
      </c>
      <c r="H1085" s="7">
        <v>4.2667000000000002</v>
      </c>
      <c r="I1085" s="63">
        <f t="shared" si="792"/>
        <v>0.98</v>
      </c>
      <c r="J1085" s="338"/>
      <c r="K1085" s="334"/>
    </row>
    <row r="1086" spans="2:12" ht="27.95" customHeight="1">
      <c r="B1086" s="7" t="s">
        <v>2163</v>
      </c>
      <c r="D1086" s="7">
        <v>100</v>
      </c>
      <c r="E1086" s="7">
        <v>1</v>
      </c>
      <c r="F1086" s="7">
        <v>10</v>
      </c>
      <c r="G1086" s="7">
        <v>94.809100000000001</v>
      </c>
      <c r="H1086" s="7">
        <v>3.5232000000000001</v>
      </c>
      <c r="I1086" s="63" t="e">
        <f t="shared" si="792"/>
        <v>#DIV/0!</v>
      </c>
      <c r="J1086" s="338" t="e">
        <f t="shared" si="793"/>
        <v>#DIV/0!</v>
      </c>
      <c r="K1086" s="334" t="e">
        <f t="shared" si="794"/>
        <v>#DIV/0!</v>
      </c>
    </row>
    <row r="1087" spans="2:12" ht="27.95" customHeight="1">
      <c r="B1087" s="7" t="s">
        <v>2239</v>
      </c>
      <c r="C1087" s="7">
        <v>10.5015</v>
      </c>
      <c r="D1087" s="7">
        <v>100</v>
      </c>
      <c r="E1087" s="7">
        <v>1</v>
      </c>
      <c r="F1087" s="7">
        <v>10</v>
      </c>
      <c r="G1087" s="7">
        <v>0.77090000000000003</v>
      </c>
      <c r="H1087" s="7">
        <v>5.3864000000000001</v>
      </c>
      <c r="I1087" s="63">
        <f t="shared" si="792"/>
        <v>-4.3949999999999996</v>
      </c>
      <c r="J1087" s="338"/>
      <c r="K1087" s="334"/>
    </row>
    <row r="1088" spans="2:12" ht="27.95" customHeight="1">
      <c r="D1088" s="7">
        <v>100</v>
      </c>
      <c r="E1088" s="7">
        <v>1</v>
      </c>
      <c r="F1088" s="7">
        <v>10</v>
      </c>
      <c r="G1088" s="7">
        <v>1.7379</v>
      </c>
      <c r="I1088" s="63" t="e">
        <f t="shared" si="792"/>
        <v>#DIV/0!</v>
      </c>
      <c r="J1088" s="62" t="e">
        <f>(I1088+#REF!)/2</f>
        <v>#DIV/0!</v>
      </c>
      <c r="K1088" s="7" t="e">
        <f>(I1088-#REF!)/J1088*100</f>
        <v>#DIV/0!</v>
      </c>
    </row>
    <row r="1089" spans="1:13" ht="27.95" customHeight="1">
      <c r="A1089" s="7">
        <v>3.25</v>
      </c>
      <c r="B1089" s="59" t="s">
        <v>2240</v>
      </c>
      <c r="C1089" s="7">
        <v>10.5283</v>
      </c>
      <c r="D1089" s="7">
        <v>100</v>
      </c>
      <c r="E1089" s="7">
        <v>1</v>
      </c>
      <c r="F1089" s="7">
        <v>10</v>
      </c>
      <c r="G1089" s="7">
        <v>5.7316000000000003</v>
      </c>
      <c r="H1089" s="7">
        <v>13.8698</v>
      </c>
      <c r="I1089" s="63">
        <f t="shared" si="792"/>
        <v>-7.73</v>
      </c>
      <c r="J1089" s="338">
        <f t="shared" si="793"/>
        <v>-7.7</v>
      </c>
      <c r="K1089" s="334">
        <f t="shared" si="794"/>
        <v>-0.45454545454544498</v>
      </c>
    </row>
    <row r="1090" spans="1:13" ht="27.95" customHeight="1">
      <c r="B1090" s="59" t="s">
        <v>2241</v>
      </c>
      <c r="C1090" s="7">
        <v>10.3255</v>
      </c>
      <c r="D1090" s="7">
        <v>100</v>
      </c>
      <c r="E1090" s="7">
        <v>1</v>
      </c>
      <c r="F1090" s="7">
        <v>10</v>
      </c>
      <c r="G1090" s="7">
        <v>5.8815999999999997</v>
      </c>
      <c r="H1090" s="7">
        <v>13.8992</v>
      </c>
      <c r="I1090" s="63">
        <f t="shared" si="792"/>
        <v>-7.7649999999999997</v>
      </c>
      <c r="J1090" s="338"/>
      <c r="K1090" s="334"/>
    </row>
    <row r="1091" spans="1:13" ht="27.95" customHeight="1">
      <c r="B1091" s="59" t="s">
        <v>2242</v>
      </c>
      <c r="C1091" s="7">
        <v>10.065799999999999</v>
      </c>
      <c r="D1091" s="7">
        <v>100</v>
      </c>
      <c r="E1091" s="7">
        <v>1</v>
      </c>
      <c r="F1091" s="7">
        <v>10</v>
      </c>
      <c r="G1091" s="7">
        <v>10.904299999999999</v>
      </c>
      <c r="H1091" s="7">
        <v>17.2715</v>
      </c>
      <c r="I1091" s="63">
        <f t="shared" ref="I1091:I1122" si="795">(G1091-H1091)*D1091/C1091/F1091</f>
        <v>-6.3259999999999996</v>
      </c>
      <c r="J1091" s="338">
        <f>(I1091+I1092)/2</f>
        <v>-6.3</v>
      </c>
      <c r="K1091" s="334">
        <f>(I1091-I1092)/J1091*100</f>
        <v>0.65079365079364304</v>
      </c>
    </row>
    <row r="1092" spans="1:13" ht="27.95" customHeight="1">
      <c r="B1092" s="59" t="s">
        <v>2243</v>
      </c>
      <c r="C1092" s="7">
        <v>10.362500000000001</v>
      </c>
      <c r="D1092" s="7">
        <v>100</v>
      </c>
      <c r="E1092" s="7">
        <v>1</v>
      </c>
      <c r="F1092" s="7">
        <v>10</v>
      </c>
      <c r="G1092" s="7">
        <v>10.8354</v>
      </c>
      <c r="H1092" s="7">
        <v>17.347899999999999</v>
      </c>
      <c r="I1092" s="63">
        <f t="shared" si="795"/>
        <v>-6.2850000000000001</v>
      </c>
      <c r="J1092" s="338"/>
      <c r="K1092" s="334"/>
    </row>
    <row r="1093" spans="1:13" ht="27.95" customHeight="1">
      <c r="B1093" s="59" t="s">
        <v>2244</v>
      </c>
      <c r="C1093" s="7">
        <v>10.291700000000001</v>
      </c>
      <c r="D1093" s="7">
        <v>100</v>
      </c>
      <c r="E1093" s="7">
        <v>1</v>
      </c>
      <c r="F1093" s="7">
        <v>10</v>
      </c>
      <c r="G1093" s="7">
        <v>11.6694</v>
      </c>
      <c r="H1093" s="7">
        <v>15.6821</v>
      </c>
      <c r="I1093" s="63">
        <f t="shared" si="795"/>
        <v>-3.899</v>
      </c>
      <c r="J1093" s="338">
        <f>(I1093+I1094)/2</f>
        <v>-4</v>
      </c>
      <c r="K1093" s="334">
        <f>(I1093-I1094)/J1093*100</f>
        <v>-2.55000000000001</v>
      </c>
    </row>
    <row r="1094" spans="1:13" ht="27.95" customHeight="1">
      <c r="B1094" s="59" t="s">
        <v>2245</v>
      </c>
      <c r="C1094" s="7">
        <v>10.011799999999999</v>
      </c>
      <c r="D1094" s="7">
        <v>100</v>
      </c>
      <c r="E1094" s="7">
        <v>1</v>
      </c>
      <c r="F1094" s="7">
        <v>10</v>
      </c>
      <c r="G1094" s="7">
        <v>11.7446</v>
      </c>
      <c r="H1094" s="7">
        <v>15.750400000000001</v>
      </c>
      <c r="I1094" s="63">
        <f t="shared" si="795"/>
        <v>-4.0010000000000003</v>
      </c>
      <c r="J1094" s="338"/>
      <c r="K1094" s="334"/>
    </row>
    <row r="1095" spans="1:13" ht="27.95" customHeight="1">
      <c r="B1095" s="59" t="s">
        <v>2246</v>
      </c>
      <c r="C1095" s="7">
        <v>10.315300000000001</v>
      </c>
      <c r="D1095" s="7">
        <v>100</v>
      </c>
      <c r="E1095" s="7">
        <v>1</v>
      </c>
      <c r="F1095" s="7">
        <v>10</v>
      </c>
      <c r="G1095" s="7">
        <v>16.2041</v>
      </c>
      <c r="H1095" s="7">
        <v>16.826699999999999</v>
      </c>
      <c r="I1095" s="63">
        <f t="shared" si="795"/>
        <v>-0.60399999999999998</v>
      </c>
      <c r="J1095" s="338">
        <f>(I1095+I1096)/2</f>
        <v>-0.7</v>
      </c>
      <c r="K1095" s="334">
        <f>(I1095-I1096)/J1095*100</f>
        <v>-18.571428571428601</v>
      </c>
    </row>
    <row r="1096" spans="1:13" ht="27.95" customHeight="1">
      <c r="B1096" s="59" t="s">
        <v>2247</v>
      </c>
      <c r="C1096" s="7">
        <v>10.350099999999999</v>
      </c>
      <c r="D1096" s="7">
        <v>100</v>
      </c>
      <c r="E1096" s="7">
        <v>1</v>
      </c>
      <c r="F1096" s="7">
        <v>10</v>
      </c>
      <c r="G1096" s="7">
        <v>16.224900000000002</v>
      </c>
      <c r="H1096" s="7">
        <v>16.984100000000002</v>
      </c>
      <c r="I1096" s="63">
        <f t="shared" si="795"/>
        <v>-0.73399999999999999</v>
      </c>
      <c r="J1096" s="338"/>
      <c r="K1096" s="334"/>
    </row>
    <row r="1097" spans="1:13" ht="27.95" customHeight="1">
      <c r="B1097" s="59" t="s">
        <v>2248</v>
      </c>
      <c r="C1097" s="7">
        <v>10.142799999999999</v>
      </c>
      <c r="D1097" s="7">
        <v>100</v>
      </c>
      <c r="E1097" s="7">
        <v>1</v>
      </c>
      <c r="F1097" s="7">
        <v>10</v>
      </c>
      <c r="G1097" s="7">
        <v>17.764600000000002</v>
      </c>
      <c r="H1097" s="7">
        <v>16.923100000000002</v>
      </c>
      <c r="I1097" s="63">
        <f t="shared" si="795"/>
        <v>0.83</v>
      </c>
      <c r="J1097" s="338">
        <f>(I1097+I1098)/2</f>
        <v>0.8</v>
      </c>
      <c r="K1097" s="334">
        <f>(I1097-I1098)/J1097*100</f>
        <v>9.25</v>
      </c>
    </row>
    <row r="1098" spans="1:13" ht="27.95" customHeight="1">
      <c r="B1098" s="59" t="s">
        <v>2249</v>
      </c>
      <c r="C1098" s="7">
        <v>10.4537</v>
      </c>
      <c r="D1098" s="7">
        <v>100</v>
      </c>
      <c r="E1098" s="7">
        <v>1</v>
      </c>
      <c r="F1098" s="7">
        <v>10</v>
      </c>
      <c r="G1098" s="7">
        <v>17.714500000000001</v>
      </c>
      <c r="H1098" s="7">
        <v>16.924700000000001</v>
      </c>
      <c r="I1098" s="63">
        <f t="shared" si="795"/>
        <v>0.75600000000000001</v>
      </c>
      <c r="J1098" s="338"/>
      <c r="K1098" s="334"/>
    </row>
    <row r="1099" spans="1:13" ht="27.95" customHeight="1">
      <c r="B1099" s="59" t="s">
        <v>2250</v>
      </c>
      <c r="C1099" s="7">
        <v>9.8742999999999999</v>
      </c>
      <c r="D1099" s="7">
        <v>100</v>
      </c>
      <c r="E1099" s="7">
        <v>1</v>
      </c>
      <c r="F1099" s="7">
        <v>10</v>
      </c>
      <c r="G1099" s="7">
        <v>34.4709</v>
      </c>
      <c r="H1099" s="7">
        <v>35.4161</v>
      </c>
      <c r="I1099" s="63">
        <f t="shared" si="795"/>
        <v>-0.95699999999999996</v>
      </c>
      <c r="J1099" s="338">
        <f>(I1099+I1100)/2</f>
        <v>-1</v>
      </c>
      <c r="K1099" s="334">
        <f>(I1099-I1100)/J1099*100</f>
        <v>-6.4</v>
      </c>
    </row>
    <row r="1100" spans="1:13" ht="27.95" customHeight="1">
      <c r="B1100" s="59" t="s">
        <v>2251</v>
      </c>
      <c r="C1100" s="7">
        <v>10.1244</v>
      </c>
      <c r="D1100" s="7">
        <v>100</v>
      </c>
      <c r="E1100" s="7">
        <v>1</v>
      </c>
      <c r="F1100" s="7">
        <v>10</v>
      </c>
      <c r="G1100" s="7">
        <v>34.475099999999998</v>
      </c>
      <c r="H1100" s="7">
        <v>35.509099999999997</v>
      </c>
      <c r="I1100" s="63">
        <f t="shared" si="795"/>
        <v>-1.0209999999999999</v>
      </c>
      <c r="J1100" s="338"/>
      <c r="K1100" s="334"/>
    </row>
    <row r="1101" spans="1:13" ht="27.95" customHeight="1">
      <c r="B1101" s="59" t="s">
        <v>2252</v>
      </c>
      <c r="C1101" s="7">
        <v>10.3988</v>
      </c>
      <c r="D1101" s="7">
        <v>100</v>
      </c>
      <c r="E1101" s="7">
        <v>1</v>
      </c>
      <c r="F1101" s="7">
        <v>10</v>
      </c>
      <c r="G1101" s="7">
        <v>12.1297</v>
      </c>
      <c r="H1101" s="7">
        <v>16.035799999999998</v>
      </c>
      <c r="I1101" s="63">
        <f t="shared" si="795"/>
        <v>-3.7559999999999998</v>
      </c>
      <c r="J1101" s="338">
        <f>(I1101+I1102)/2</f>
        <v>-3.7</v>
      </c>
      <c r="K1101" s="334">
        <f>(I1101-I1102)/J1101*100</f>
        <v>2.9999999999999898</v>
      </c>
    </row>
    <row r="1102" spans="1:13" ht="27.95" customHeight="1">
      <c r="B1102" s="59" t="s">
        <v>2253</v>
      </c>
      <c r="C1102" s="7">
        <v>10.1744</v>
      </c>
      <c r="D1102" s="7">
        <v>100</v>
      </c>
      <c r="E1102" s="7">
        <v>1</v>
      </c>
      <c r="F1102" s="7">
        <v>10</v>
      </c>
      <c r="G1102" s="7">
        <v>12.380699999999999</v>
      </c>
      <c r="H1102" s="7">
        <v>16.088899999999999</v>
      </c>
      <c r="I1102" s="63">
        <f t="shared" si="795"/>
        <v>-3.645</v>
      </c>
      <c r="J1102" s="338"/>
      <c r="K1102" s="334"/>
    </row>
    <row r="1103" spans="1:13" ht="27.95" customHeight="1">
      <c r="B1103" s="6" t="s">
        <v>2254</v>
      </c>
      <c r="C1103" s="7">
        <v>25.053599999999999</v>
      </c>
      <c r="D1103" s="7">
        <v>100</v>
      </c>
      <c r="E1103" s="7">
        <v>1</v>
      </c>
      <c r="F1103" s="7">
        <v>10</v>
      </c>
      <c r="G1103" s="7">
        <v>12.1637</v>
      </c>
      <c r="H1103" s="7">
        <v>17.097899999999999</v>
      </c>
      <c r="I1103" s="63">
        <f t="shared" si="795"/>
        <v>-1.9690000000000001</v>
      </c>
      <c r="J1103" s="338" t="e">
        <f>(I1103+I1104)/2</f>
        <v>#DIV/0!</v>
      </c>
      <c r="K1103" s="334" t="e">
        <f>(I1103-I1104)/J1103*100</f>
        <v>#DIV/0!</v>
      </c>
      <c r="M1103" s="334" t="s">
        <v>21</v>
      </c>
    </row>
    <row r="1104" spans="1:13" ht="27.95" customHeight="1">
      <c r="B1104" s="6" t="s">
        <v>2255</v>
      </c>
      <c r="D1104" s="7">
        <v>100</v>
      </c>
      <c r="E1104" s="7">
        <v>1</v>
      </c>
      <c r="F1104" s="7">
        <v>10</v>
      </c>
      <c r="G1104" s="7">
        <v>12.277699999999999</v>
      </c>
      <c r="H1104" s="7">
        <v>17.161300000000001</v>
      </c>
      <c r="I1104" s="63" t="e">
        <f t="shared" si="795"/>
        <v>#DIV/0!</v>
      </c>
      <c r="J1104" s="338"/>
      <c r="K1104" s="334"/>
      <c r="M1104" s="334"/>
    </row>
    <row r="1105" spans="2:13" ht="27.95" customHeight="1">
      <c r="B1105" s="59" t="s">
        <v>2256</v>
      </c>
      <c r="C1105" s="7">
        <v>10.2279</v>
      </c>
      <c r="D1105" s="7">
        <v>100</v>
      </c>
      <c r="E1105" s="7">
        <v>1</v>
      </c>
      <c r="F1105" s="7">
        <v>10</v>
      </c>
      <c r="G1105" s="7">
        <v>11.9026</v>
      </c>
      <c r="H1105" s="7">
        <v>13.2218</v>
      </c>
      <c r="I1105" s="63">
        <f t="shared" si="795"/>
        <v>-1.29</v>
      </c>
      <c r="J1105" s="338">
        <f>(I1105+I1106)/2</f>
        <v>-1.3</v>
      </c>
      <c r="K1105" s="334">
        <f>(I1105-I1106)/J1105*100</f>
        <v>-0.53846153846153</v>
      </c>
    </row>
    <row r="1106" spans="2:13" ht="27.95" customHeight="1">
      <c r="B1106" s="59" t="s">
        <v>2257</v>
      </c>
      <c r="C1106" s="7">
        <v>10.3698</v>
      </c>
      <c r="D1106" s="7">
        <v>100</v>
      </c>
      <c r="E1106" s="7">
        <v>1</v>
      </c>
      <c r="F1106" s="7">
        <v>10</v>
      </c>
      <c r="G1106" s="7">
        <v>11.9872</v>
      </c>
      <c r="H1106" s="7">
        <v>13.3323</v>
      </c>
      <c r="I1106" s="63">
        <f t="shared" si="795"/>
        <v>-1.2969999999999999</v>
      </c>
      <c r="J1106" s="338"/>
      <c r="K1106" s="334"/>
    </row>
    <row r="1107" spans="2:13" ht="27.95" customHeight="1">
      <c r="B1107" s="6" t="s">
        <v>2258</v>
      </c>
      <c r="C1107" s="7">
        <v>10.623799999999999</v>
      </c>
      <c r="D1107" s="7">
        <v>100</v>
      </c>
      <c r="E1107" s="7">
        <v>1</v>
      </c>
      <c r="F1107" s="7">
        <v>1</v>
      </c>
      <c r="G1107" s="7">
        <v>60.142000000000003</v>
      </c>
      <c r="H1107" s="7">
        <v>12.3118</v>
      </c>
      <c r="I1107" s="63">
        <f t="shared" si="795"/>
        <v>450.21699999999998</v>
      </c>
      <c r="J1107" s="338" t="e">
        <f>(I1107+I1108)/2</f>
        <v>#DIV/0!</v>
      </c>
      <c r="K1107" s="334" t="e">
        <f>(I1107-I1108)/J1107*100</f>
        <v>#DIV/0!</v>
      </c>
      <c r="M1107" s="334" t="s">
        <v>21</v>
      </c>
    </row>
    <row r="1108" spans="2:13" ht="27.95" customHeight="1">
      <c r="B1108" s="6" t="s">
        <v>2259</v>
      </c>
      <c r="D1108" s="7">
        <v>100</v>
      </c>
      <c r="E1108" s="7">
        <v>1</v>
      </c>
      <c r="F1108" s="7">
        <v>1</v>
      </c>
      <c r="G1108" s="7">
        <v>60.108499999999999</v>
      </c>
      <c r="H1108" s="7">
        <v>12.321999999999999</v>
      </c>
      <c r="I1108" s="63" t="e">
        <f t="shared" si="795"/>
        <v>#DIV/0!</v>
      </c>
      <c r="J1108" s="338"/>
      <c r="K1108" s="334"/>
      <c r="M1108" s="334"/>
    </row>
    <row r="1109" spans="2:13" ht="27.95" customHeight="1">
      <c r="B1109" s="59" t="s">
        <v>2260</v>
      </c>
      <c r="C1109" s="7">
        <v>10.5009</v>
      </c>
      <c r="D1109" s="7">
        <v>100</v>
      </c>
      <c r="E1109" s="7">
        <v>1</v>
      </c>
      <c r="F1109" s="7">
        <v>10</v>
      </c>
      <c r="G1109" s="7">
        <v>13.662800000000001</v>
      </c>
      <c r="H1109" s="7">
        <v>14.1069</v>
      </c>
      <c r="I1109" s="63">
        <f t="shared" si="795"/>
        <v>-0.42299999999999999</v>
      </c>
      <c r="J1109" s="338">
        <f>(I1109+I1110)/2</f>
        <v>-0.4</v>
      </c>
      <c r="K1109" s="334">
        <f>(I1109-I1110)/J1109*100</f>
        <v>10</v>
      </c>
    </row>
    <row r="1110" spans="2:13" ht="27.95" customHeight="1">
      <c r="B1110" s="59" t="s">
        <v>2261</v>
      </c>
      <c r="C1110" s="7">
        <v>10.559799999999999</v>
      </c>
      <c r="D1110" s="7">
        <v>100</v>
      </c>
      <c r="E1110" s="7">
        <v>1</v>
      </c>
      <c r="F1110" s="7">
        <v>10</v>
      </c>
      <c r="G1110" s="7">
        <v>13.732699999999999</v>
      </c>
      <c r="H1110" s="7">
        <v>14.1373</v>
      </c>
      <c r="I1110" s="63">
        <f t="shared" si="795"/>
        <v>-0.38300000000000001</v>
      </c>
      <c r="J1110" s="338"/>
      <c r="K1110" s="334"/>
    </row>
    <row r="1111" spans="2:13" ht="27.95" customHeight="1">
      <c r="B1111" s="6" t="s">
        <v>2262</v>
      </c>
      <c r="C1111" s="7">
        <v>10.103999999999999</v>
      </c>
      <c r="D1111" s="7">
        <v>100</v>
      </c>
      <c r="E1111" s="7">
        <v>1</v>
      </c>
      <c r="F1111" s="7">
        <v>1</v>
      </c>
      <c r="G1111" s="7">
        <v>97.562700000000007</v>
      </c>
      <c r="H1111" s="7">
        <v>12.4381</v>
      </c>
      <c r="I1111" s="63">
        <f t="shared" si="795"/>
        <v>842.48400000000004</v>
      </c>
      <c r="J1111" s="338" t="e">
        <f>(I1111+I1112)/2</f>
        <v>#DIV/0!</v>
      </c>
      <c r="K1111" s="334" t="e">
        <f>(I1111-I1112)/J1111*100</f>
        <v>#DIV/0!</v>
      </c>
      <c r="M1111" s="334" t="s">
        <v>21</v>
      </c>
    </row>
    <row r="1112" spans="2:13" ht="27.95" customHeight="1">
      <c r="B1112" s="6" t="s">
        <v>2263</v>
      </c>
      <c r="D1112" s="7">
        <v>100</v>
      </c>
      <c r="E1112" s="7">
        <v>1</v>
      </c>
      <c r="F1112" s="7">
        <v>1</v>
      </c>
      <c r="G1112" s="7">
        <v>97.563699999999997</v>
      </c>
      <c r="H1112" s="7">
        <v>12.466200000000001</v>
      </c>
      <c r="I1112" s="63" t="e">
        <f t="shared" si="795"/>
        <v>#DIV/0!</v>
      </c>
      <c r="J1112" s="338"/>
      <c r="K1112" s="334"/>
      <c r="M1112" s="334"/>
    </row>
    <row r="1113" spans="2:13" ht="27.95" customHeight="1">
      <c r="B1113" s="6" t="s">
        <v>2264</v>
      </c>
      <c r="C1113" s="7">
        <v>25.249199999999998</v>
      </c>
      <c r="D1113" s="7">
        <v>100</v>
      </c>
      <c r="E1113" s="7">
        <v>1</v>
      </c>
      <c r="F1113" s="7">
        <v>10</v>
      </c>
      <c r="G1113" s="7">
        <v>13.1158</v>
      </c>
      <c r="H1113" s="7">
        <v>12.5159</v>
      </c>
      <c r="I1113" s="63">
        <f t="shared" si="795"/>
        <v>0.23799999999999999</v>
      </c>
      <c r="J1113" s="338" t="e">
        <f>(I1113+I1114)/2</f>
        <v>#DIV/0!</v>
      </c>
      <c r="K1113" s="334" t="e">
        <f>(I1113-I1114)/J1113*100</f>
        <v>#DIV/0!</v>
      </c>
      <c r="M1113" s="334" t="s">
        <v>21</v>
      </c>
    </row>
    <row r="1114" spans="2:13" ht="27.95" customHeight="1">
      <c r="B1114" s="6" t="s">
        <v>2265</v>
      </c>
      <c r="D1114" s="7">
        <v>100</v>
      </c>
      <c r="E1114" s="7">
        <v>1</v>
      </c>
      <c r="F1114" s="7">
        <v>10</v>
      </c>
      <c r="G1114" s="7">
        <v>13.1454</v>
      </c>
      <c r="H1114" s="7">
        <v>12.8439</v>
      </c>
      <c r="I1114" s="63" t="e">
        <f t="shared" si="795"/>
        <v>#DIV/0!</v>
      </c>
      <c r="J1114" s="338"/>
      <c r="K1114" s="334"/>
      <c r="M1114" s="334"/>
    </row>
    <row r="1115" spans="2:13" ht="27.95" customHeight="1">
      <c r="B1115" s="59" t="s">
        <v>2266</v>
      </c>
      <c r="C1115" s="7">
        <v>10.6592</v>
      </c>
      <c r="D1115" s="7">
        <v>100</v>
      </c>
      <c r="E1115" s="7">
        <v>1</v>
      </c>
      <c r="F1115" s="7">
        <v>10</v>
      </c>
      <c r="G1115" s="7">
        <v>11.205</v>
      </c>
      <c r="H1115" s="7">
        <v>14.0402</v>
      </c>
      <c r="I1115" s="63">
        <f t="shared" si="795"/>
        <v>-2.66</v>
      </c>
      <c r="J1115" s="338">
        <f>(I1115+I1116)/2</f>
        <v>-2.6</v>
      </c>
      <c r="K1115" s="334">
        <f>(I1115-I1116)/J1115*100</f>
        <v>1.3846153846153899</v>
      </c>
    </row>
    <row r="1116" spans="2:13" ht="27.95" customHeight="1">
      <c r="B1116" s="59" t="s">
        <v>2267</v>
      </c>
      <c r="C1116" s="7">
        <v>10.6998</v>
      </c>
      <c r="D1116" s="7">
        <v>100</v>
      </c>
      <c r="E1116" s="7">
        <v>1</v>
      </c>
      <c r="F1116" s="7">
        <v>10</v>
      </c>
      <c r="G1116" s="7">
        <v>11.202</v>
      </c>
      <c r="H1116" s="7">
        <v>14.009399999999999</v>
      </c>
      <c r="I1116" s="63">
        <f t="shared" si="795"/>
        <v>-2.6240000000000001</v>
      </c>
      <c r="J1116" s="338"/>
      <c r="K1116" s="334"/>
    </row>
    <row r="1117" spans="2:13" ht="27.95" customHeight="1">
      <c r="B1117" s="59" t="s">
        <v>2268</v>
      </c>
      <c r="C1117" s="7">
        <v>20.365500000000001</v>
      </c>
      <c r="D1117" s="7">
        <v>100</v>
      </c>
      <c r="E1117" s="7">
        <v>1</v>
      </c>
      <c r="F1117" s="7">
        <v>20</v>
      </c>
      <c r="G1117" s="7">
        <v>26.693000000000001</v>
      </c>
      <c r="H1117" s="7">
        <v>15.7081</v>
      </c>
      <c r="I1117" s="63">
        <f t="shared" si="795"/>
        <v>2.6970000000000001</v>
      </c>
      <c r="J1117" s="338">
        <f>(I1117+I1118)/2</f>
        <v>2.7</v>
      </c>
      <c r="K1117" s="334">
        <f>(I1117-I1118)/J1117*100</f>
        <v>1.5925925925926001</v>
      </c>
    </row>
    <row r="1118" spans="2:13" ht="27.95" customHeight="1">
      <c r="B1118" s="59" t="s">
        <v>2269</v>
      </c>
      <c r="C1118" s="7">
        <v>20.5898</v>
      </c>
      <c r="D1118" s="7">
        <v>100</v>
      </c>
      <c r="E1118" s="7">
        <v>1</v>
      </c>
      <c r="F1118" s="7">
        <v>20</v>
      </c>
      <c r="G1118" s="7">
        <v>26.7195</v>
      </c>
      <c r="H1118" s="7">
        <v>15.790699999999999</v>
      </c>
      <c r="I1118" s="63">
        <f t="shared" si="795"/>
        <v>2.6539999999999999</v>
      </c>
      <c r="J1118" s="338"/>
      <c r="K1118" s="334"/>
    </row>
    <row r="1119" spans="2:13" ht="27.95" customHeight="1">
      <c r="B1119" s="59" t="s">
        <v>2270</v>
      </c>
      <c r="C1119" s="7">
        <v>10.3003</v>
      </c>
      <c r="D1119" s="7">
        <v>100</v>
      </c>
      <c r="E1119" s="7">
        <v>1</v>
      </c>
      <c r="F1119" s="7">
        <v>10</v>
      </c>
      <c r="G1119" s="7">
        <v>12.73</v>
      </c>
      <c r="H1119" s="7">
        <v>13.5108</v>
      </c>
      <c r="I1119" s="63">
        <f t="shared" si="795"/>
        <v>-0.75800000000000001</v>
      </c>
      <c r="J1119" s="338">
        <f>(I1119+I1120)/2</f>
        <v>-0.8</v>
      </c>
      <c r="K1119" s="334">
        <f>(I1119-I1120)/J1119*100</f>
        <v>-21.375</v>
      </c>
    </row>
    <row r="1120" spans="2:13" ht="27.95" customHeight="1">
      <c r="B1120" s="59" t="s">
        <v>2271</v>
      </c>
      <c r="C1120" s="7">
        <v>10.017799999999999</v>
      </c>
      <c r="D1120" s="7">
        <v>100</v>
      </c>
      <c r="E1120" s="7">
        <v>1</v>
      </c>
      <c r="F1120" s="7">
        <v>10</v>
      </c>
      <c r="G1120" s="7">
        <v>12.7477</v>
      </c>
      <c r="H1120" s="7">
        <v>13.678599999999999</v>
      </c>
      <c r="I1120" s="63">
        <f t="shared" si="795"/>
        <v>-0.92900000000000005</v>
      </c>
      <c r="J1120" s="338"/>
      <c r="K1120" s="334"/>
    </row>
    <row r="1121" spans="2:13" ht="27.95" customHeight="1">
      <c r="B1121" s="59" t="s">
        <v>2272</v>
      </c>
      <c r="C1121" s="7">
        <v>10.073</v>
      </c>
      <c r="D1121" s="7">
        <v>100</v>
      </c>
      <c r="E1121" s="7">
        <v>1</v>
      </c>
      <c r="F1121" s="7">
        <v>10</v>
      </c>
      <c r="G1121" s="7">
        <v>20.897600000000001</v>
      </c>
      <c r="H1121" s="7">
        <v>20.0303</v>
      </c>
      <c r="I1121" s="63">
        <f t="shared" si="795"/>
        <v>0.86099999999999999</v>
      </c>
      <c r="J1121" s="338">
        <f>(I1121+I1122)/2</f>
        <v>0.9</v>
      </c>
      <c r="K1121" s="334">
        <f>(I1121-I1122)/J1121*100</f>
        <v>-5.44444444444445</v>
      </c>
    </row>
    <row r="1122" spans="2:13" ht="27.95" customHeight="1">
      <c r="B1122" s="59" t="s">
        <v>2273</v>
      </c>
      <c r="C1122" s="7">
        <v>10.324999999999999</v>
      </c>
      <c r="D1122" s="7">
        <v>100</v>
      </c>
      <c r="E1122" s="7">
        <v>1</v>
      </c>
      <c r="F1122" s="7">
        <v>10</v>
      </c>
      <c r="G1122" s="7">
        <v>20.950099999999999</v>
      </c>
      <c r="H1122" s="7">
        <v>20.010300000000001</v>
      </c>
      <c r="I1122" s="63">
        <f t="shared" si="795"/>
        <v>0.91</v>
      </c>
      <c r="J1122" s="338"/>
      <c r="K1122" s="334"/>
    </row>
    <row r="1123" spans="2:13" ht="27.95" customHeight="1">
      <c r="B1123" s="59" t="s">
        <v>2274</v>
      </c>
      <c r="C1123" s="7">
        <v>9.8923000000000005</v>
      </c>
      <c r="D1123" s="7">
        <v>100</v>
      </c>
      <c r="E1123" s="7">
        <v>1</v>
      </c>
      <c r="F1123" s="7">
        <v>10</v>
      </c>
      <c r="G1123" s="7">
        <v>16.715299999999999</v>
      </c>
      <c r="H1123" s="7">
        <v>18.968399999999999</v>
      </c>
      <c r="I1123" s="63">
        <f t="shared" ref="I1123:I1162" si="796">(G1123-H1123)*D1123/C1123/F1123</f>
        <v>-2.278</v>
      </c>
      <c r="J1123" s="338">
        <f>(I1123+I1124)/2</f>
        <v>-2.2999999999999998</v>
      </c>
      <c r="K1123" s="334">
        <f>(I1123-I1124)/J1123*100</f>
        <v>-1.6956521739130499</v>
      </c>
    </row>
    <row r="1124" spans="2:13" ht="27.95" customHeight="1">
      <c r="B1124" s="59" t="s">
        <v>2275</v>
      </c>
      <c r="C1124" s="7">
        <v>10.0214</v>
      </c>
      <c r="D1124" s="7">
        <v>100</v>
      </c>
      <c r="E1124" s="7">
        <v>1</v>
      </c>
      <c r="F1124" s="7">
        <v>10</v>
      </c>
      <c r="G1124" s="7">
        <v>16.6691</v>
      </c>
      <c r="H1124" s="7">
        <v>18.991099999999999</v>
      </c>
      <c r="I1124" s="63">
        <f t="shared" si="796"/>
        <v>-2.3170000000000002</v>
      </c>
      <c r="J1124" s="338"/>
      <c r="K1124" s="334"/>
    </row>
    <row r="1125" spans="2:13" ht="27.95" customHeight="1">
      <c r="B1125" s="59" t="s">
        <v>2276</v>
      </c>
      <c r="C1125" s="7">
        <v>9.6953999999999994</v>
      </c>
      <c r="D1125" s="7">
        <v>100</v>
      </c>
      <c r="E1125" s="7">
        <v>1</v>
      </c>
      <c r="F1125" s="7">
        <v>10</v>
      </c>
      <c r="G1125" s="7">
        <v>15.520200000000001</v>
      </c>
      <c r="H1125" s="7">
        <v>18.247699999999998</v>
      </c>
      <c r="I1125" s="63">
        <f t="shared" si="796"/>
        <v>-2.8130000000000002</v>
      </c>
      <c r="J1125" s="338">
        <f>(I1125+I1126)/2</f>
        <v>-2.7</v>
      </c>
      <c r="K1125" s="334">
        <f>(I1125-I1126)/J1125*100</f>
        <v>9.9629629629629708</v>
      </c>
    </row>
    <row r="1126" spans="2:13" ht="27.95" customHeight="1">
      <c r="B1126" s="59" t="s">
        <v>2277</v>
      </c>
      <c r="C1126" s="7">
        <v>10.771000000000001</v>
      </c>
      <c r="D1126" s="7">
        <v>100</v>
      </c>
      <c r="E1126" s="7">
        <v>1</v>
      </c>
      <c r="F1126" s="7">
        <v>10</v>
      </c>
      <c r="G1126" s="7">
        <v>15.5657</v>
      </c>
      <c r="H1126" s="7">
        <v>18.3062</v>
      </c>
      <c r="I1126" s="63">
        <f t="shared" si="796"/>
        <v>-2.544</v>
      </c>
      <c r="J1126" s="338"/>
      <c r="K1126" s="334"/>
    </row>
    <row r="1127" spans="2:13" ht="36.75" customHeight="1">
      <c r="B1127" s="59" t="s">
        <v>2278</v>
      </c>
      <c r="C1127" s="7">
        <v>10.5587</v>
      </c>
      <c r="D1127" s="7">
        <v>100</v>
      </c>
      <c r="E1127" s="7">
        <v>1</v>
      </c>
      <c r="F1127" s="7">
        <v>10</v>
      </c>
      <c r="G1127" s="7">
        <v>19.002099999999999</v>
      </c>
      <c r="H1127" s="7">
        <v>20.293299999999999</v>
      </c>
      <c r="I1127" s="63">
        <f t="shared" si="796"/>
        <v>-1.2230000000000001</v>
      </c>
      <c r="J1127" s="338">
        <f>(I1127+I1128)/2</f>
        <v>-1.3</v>
      </c>
      <c r="K1127" s="334">
        <f>(I1127-I1128)/J1127*100</f>
        <v>-9.6923076923076792</v>
      </c>
    </row>
    <row r="1128" spans="2:13" ht="27.95" customHeight="1">
      <c r="B1128" s="59" t="s">
        <v>2279</v>
      </c>
      <c r="C1128" s="7">
        <v>10.3299</v>
      </c>
      <c r="D1128" s="7">
        <v>100</v>
      </c>
      <c r="E1128" s="7">
        <v>1</v>
      </c>
      <c r="F1128" s="7">
        <v>10</v>
      </c>
      <c r="G1128" s="7">
        <v>19.008900000000001</v>
      </c>
      <c r="H1128" s="7">
        <v>20.402200000000001</v>
      </c>
      <c r="I1128" s="63">
        <f t="shared" si="796"/>
        <v>-1.349</v>
      </c>
      <c r="J1128" s="338"/>
      <c r="K1128" s="334"/>
    </row>
    <row r="1129" spans="2:13" ht="27.95" customHeight="1">
      <c r="B1129" s="59" t="s">
        <v>2280</v>
      </c>
      <c r="C1129" s="7">
        <v>10.470599999999999</v>
      </c>
      <c r="D1129" s="7">
        <v>100</v>
      </c>
      <c r="E1129" s="7">
        <v>1</v>
      </c>
      <c r="F1129" s="7">
        <v>10</v>
      </c>
      <c r="G1129" s="7">
        <v>18.5015</v>
      </c>
      <c r="H1129" s="7">
        <v>21.1068</v>
      </c>
      <c r="I1129" s="63">
        <f t="shared" si="796"/>
        <v>-2.488</v>
      </c>
      <c r="J1129" s="338">
        <f>(I1129+I1130)/2</f>
        <v>-2.5</v>
      </c>
      <c r="K1129" s="334">
        <f>(I1129-I1130)/J1129*100</f>
        <v>-4.32</v>
      </c>
    </row>
    <row r="1130" spans="2:13" ht="27.95" customHeight="1">
      <c r="B1130" s="59" t="s">
        <v>2281</v>
      </c>
      <c r="C1130" s="7">
        <v>10.0174</v>
      </c>
      <c r="D1130" s="7">
        <v>100</v>
      </c>
      <c r="E1130" s="7">
        <v>1</v>
      </c>
      <c r="F1130" s="7">
        <v>10</v>
      </c>
      <c r="G1130" s="7">
        <v>18.546500000000002</v>
      </c>
      <c r="H1130" s="7">
        <v>21.147200000000002</v>
      </c>
      <c r="I1130" s="63">
        <f t="shared" si="796"/>
        <v>-2.5960000000000001</v>
      </c>
      <c r="J1130" s="338"/>
      <c r="K1130" s="334"/>
    </row>
    <row r="1131" spans="2:13" ht="27.95" customHeight="1">
      <c r="B1131" s="59" t="s">
        <v>2282</v>
      </c>
      <c r="C1131" s="7">
        <v>10.450699999999999</v>
      </c>
      <c r="D1131" s="7">
        <v>100</v>
      </c>
      <c r="E1131" s="7">
        <v>1</v>
      </c>
      <c r="F1131" s="7">
        <v>10</v>
      </c>
      <c r="G1131" s="7">
        <v>19.034700000000001</v>
      </c>
      <c r="H1131" s="7">
        <v>21.5</v>
      </c>
      <c r="I1131" s="63">
        <f t="shared" si="796"/>
        <v>-2.359</v>
      </c>
      <c r="J1131" s="338">
        <f>(I1131+I1132)/2</f>
        <v>-2.2999999999999998</v>
      </c>
      <c r="K1131" s="334">
        <f>(I1131-I1132)/J1131*100</f>
        <v>5.0869565217391299</v>
      </c>
    </row>
    <row r="1132" spans="2:13" ht="27.95" customHeight="1">
      <c r="B1132" s="59" t="s">
        <v>2283</v>
      </c>
      <c r="C1132" s="7">
        <v>10.6366</v>
      </c>
      <c r="D1132" s="7">
        <v>100</v>
      </c>
      <c r="E1132" s="7">
        <v>1</v>
      </c>
      <c r="F1132" s="7">
        <v>10</v>
      </c>
      <c r="G1132" s="7">
        <v>19.198799999999999</v>
      </c>
      <c r="H1132" s="7">
        <v>21.583100000000002</v>
      </c>
      <c r="I1132" s="63">
        <f t="shared" si="796"/>
        <v>-2.242</v>
      </c>
      <c r="J1132" s="338"/>
      <c r="K1132" s="334"/>
    </row>
    <row r="1133" spans="2:13" ht="27.95" customHeight="1">
      <c r="B1133" s="6" t="s">
        <v>2284</v>
      </c>
      <c r="C1133" s="7">
        <v>10.069699999999999</v>
      </c>
      <c r="D1133" s="7">
        <v>100</v>
      </c>
      <c r="E1133" s="7">
        <v>1</v>
      </c>
      <c r="F1133" s="7">
        <v>10</v>
      </c>
      <c r="G1133" s="7">
        <v>65.0839</v>
      </c>
      <c r="H1133" s="7">
        <v>15.3804</v>
      </c>
      <c r="I1133" s="63">
        <f t="shared" si="796"/>
        <v>49.359000000000002</v>
      </c>
      <c r="J1133" s="338" t="e">
        <f>(I1133+I1134)/2</f>
        <v>#DIV/0!</v>
      </c>
      <c r="K1133" s="334" t="e">
        <f>(I1133-I1134)/J1133*100</f>
        <v>#DIV/0!</v>
      </c>
      <c r="M1133" s="334" t="s">
        <v>21</v>
      </c>
    </row>
    <row r="1134" spans="2:13" ht="27.95" customHeight="1">
      <c r="B1134" s="6" t="s">
        <v>2285</v>
      </c>
      <c r="D1134" s="7">
        <v>100</v>
      </c>
      <c r="E1134" s="7">
        <v>1</v>
      </c>
      <c r="F1134" s="7">
        <v>10</v>
      </c>
      <c r="G1134" s="7">
        <v>65.063999999999993</v>
      </c>
      <c r="H1134" s="7">
        <v>15.4229</v>
      </c>
      <c r="I1134" s="63" t="e">
        <f t="shared" si="796"/>
        <v>#DIV/0!</v>
      </c>
      <c r="J1134" s="338"/>
      <c r="K1134" s="334"/>
      <c r="M1134" s="334"/>
    </row>
    <row r="1135" spans="2:13" ht="27.95" customHeight="1">
      <c r="B1135" s="6" t="s">
        <v>2286</v>
      </c>
      <c r="C1135" s="7">
        <v>10.196199999999999</v>
      </c>
      <c r="D1135" s="7">
        <v>100</v>
      </c>
      <c r="E1135" s="7">
        <v>1</v>
      </c>
      <c r="F1135" s="7">
        <v>10</v>
      </c>
      <c r="G1135" s="7">
        <v>53.2742</v>
      </c>
      <c r="H1135" s="7">
        <v>15.8912</v>
      </c>
      <c r="I1135" s="63">
        <f t="shared" si="796"/>
        <v>36.664000000000001</v>
      </c>
      <c r="J1135" s="338" t="e">
        <f>(I1135+I1136)/2</f>
        <v>#DIV/0!</v>
      </c>
      <c r="K1135" s="334" t="e">
        <f>(I1135-I1136)/J1135*100</f>
        <v>#DIV/0!</v>
      </c>
      <c r="M1135" s="334" t="s">
        <v>21</v>
      </c>
    </row>
    <row r="1136" spans="2:13" ht="27.95" customHeight="1">
      <c r="B1136" s="6" t="s">
        <v>2287</v>
      </c>
      <c r="D1136" s="7">
        <v>100</v>
      </c>
      <c r="E1136" s="7">
        <v>1</v>
      </c>
      <c r="F1136" s="7">
        <v>10</v>
      </c>
      <c r="G1136" s="7">
        <v>53.2744</v>
      </c>
      <c r="H1136" s="7">
        <v>16.0365</v>
      </c>
      <c r="I1136" s="63" t="e">
        <f t="shared" si="796"/>
        <v>#DIV/0!</v>
      </c>
      <c r="J1136" s="338"/>
      <c r="K1136" s="334"/>
      <c r="M1136" s="334"/>
    </row>
    <row r="1137" spans="2:13" ht="27.95" customHeight="1">
      <c r="B1137" s="59" t="s">
        <v>2288</v>
      </c>
      <c r="C1137" s="7">
        <v>10.4086</v>
      </c>
      <c r="D1137" s="7">
        <v>100</v>
      </c>
      <c r="E1137" s="7">
        <v>1</v>
      </c>
      <c r="F1137" s="7">
        <v>10</v>
      </c>
      <c r="G1137" s="7">
        <v>14.4594</v>
      </c>
      <c r="H1137" s="7">
        <v>15.0007</v>
      </c>
      <c r="I1137" s="63">
        <f t="shared" si="796"/>
        <v>-0.52</v>
      </c>
      <c r="J1137" s="338">
        <f>(I1137+I1138)/2</f>
        <v>-0.6</v>
      </c>
      <c r="K1137" s="334">
        <f>(I1137-I1138)/J1137*100</f>
        <v>-11.5</v>
      </c>
    </row>
    <row r="1138" spans="2:13" ht="27.95" customHeight="1">
      <c r="B1138" s="59" t="s">
        <v>2289</v>
      </c>
      <c r="C1138" s="7">
        <v>10.3325</v>
      </c>
      <c r="D1138" s="7">
        <v>100</v>
      </c>
      <c r="E1138" s="7">
        <v>1</v>
      </c>
      <c r="F1138" s="7">
        <v>10</v>
      </c>
      <c r="G1138" s="7">
        <v>14.456200000000001</v>
      </c>
      <c r="H1138" s="7">
        <v>15.065200000000001</v>
      </c>
      <c r="I1138" s="63">
        <f t="shared" si="796"/>
        <v>-0.58899999999999997</v>
      </c>
      <c r="J1138" s="338"/>
      <c r="K1138" s="334"/>
    </row>
    <row r="1139" spans="2:13" ht="27.95" customHeight="1">
      <c r="B1139" s="59" t="s">
        <v>2290</v>
      </c>
      <c r="C1139" s="7">
        <v>10.147399999999999</v>
      </c>
      <c r="D1139" s="7">
        <v>100</v>
      </c>
      <c r="E1139" s="7">
        <v>1</v>
      </c>
      <c r="F1139" s="7">
        <v>10</v>
      </c>
      <c r="G1139" s="7">
        <v>14.0519</v>
      </c>
      <c r="H1139" s="7">
        <v>14.729900000000001</v>
      </c>
      <c r="I1139" s="63">
        <f t="shared" si="796"/>
        <v>-0.66800000000000004</v>
      </c>
      <c r="J1139" s="338">
        <f>(I1139+I1140)/2</f>
        <v>-1.2</v>
      </c>
      <c r="K1139" s="334">
        <f>(I1139-I1140)/J1139*100</f>
        <v>-93.4166666666667</v>
      </c>
    </row>
    <row r="1140" spans="2:13" ht="27.95" customHeight="1">
      <c r="B1140" s="59" t="s">
        <v>2291</v>
      </c>
      <c r="C1140" s="7">
        <v>10.548</v>
      </c>
      <c r="D1140" s="7">
        <v>100</v>
      </c>
      <c r="E1140" s="7">
        <v>1</v>
      </c>
      <c r="F1140" s="7">
        <v>10</v>
      </c>
      <c r="G1140" s="7">
        <v>13.964</v>
      </c>
      <c r="H1140" s="7">
        <v>15.8515</v>
      </c>
      <c r="I1140" s="63">
        <f t="shared" si="796"/>
        <v>-1.7889999999999999</v>
      </c>
      <c r="J1140" s="338"/>
      <c r="K1140" s="334"/>
    </row>
    <row r="1141" spans="2:13" ht="27.95" customHeight="1">
      <c r="B1141" s="59" t="s">
        <v>2292</v>
      </c>
      <c r="C1141" s="7">
        <v>10.1409</v>
      </c>
      <c r="D1141" s="7">
        <v>100</v>
      </c>
      <c r="E1141" s="7">
        <v>1</v>
      </c>
      <c r="F1141" s="7">
        <v>10</v>
      </c>
      <c r="G1141" s="7">
        <v>14.9306</v>
      </c>
      <c r="H1141" s="7">
        <v>15.995200000000001</v>
      </c>
      <c r="I1141" s="63">
        <f t="shared" si="796"/>
        <v>-1.05</v>
      </c>
      <c r="J1141" s="338">
        <f>(I1141+I1142)/2</f>
        <v>-1</v>
      </c>
      <c r="K1141" s="334">
        <f>(I1141-I1142)/J1141*100</f>
        <v>1.8</v>
      </c>
    </row>
    <row r="1142" spans="2:13" ht="27.95" customHeight="1">
      <c r="B1142" s="59" t="s">
        <v>2293</v>
      </c>
      <c r="C1142" s="7">
        <v>10.3369</v>
      </c>
      <c r="D1142" s="7">
        <v>100</v>
      </c>
      <c r="E1142" s="7">
        <v>1</v>
      </c>
      <c r="F1142" s="7">
        <v>10</v>
      </c>
      <c r="G1142" s="7">
        <v>14.9419</v>
      </c>
      <c r="H1142" s="7">
        <v>16.008700000000001</v>
      </c>
      <c r="I1142" s="63">
        <f t="shared" si="796"/>
        <v>-1.032</v>
      </c>
      <c r="J1142" s="338"/>
      <c r="K1142" s="334"/>
    </row>
    <row r="1143" spans="2:13" ht="27.95" customHeight="1">
      <c r="B1143" s="59" t="s">
        <v>2294</v>
      </c>
      <c r="C1143" s="7">
        <v>10.669499999999999</v>
      </c>
      <c r="D1143" s="7">
        <v>100</v>
      </c>
      <c r="E1143" s="7">
        <v>1</v>
      </c>
      <c r="F1143" s="7">
        <v>10</v>
      </c>
      <c r="G1143" s="7">
        <v>16.3157</v>
      </c>
      <c r="H1143" s="7">
        <v>15.774800000000001</v>
      </c>
      <c r="I1143" s="63">
        <f t="shared" si="796"/>
        <v>0.50700000000000001</v>
      </c>
      <c r="J1143" s="338">
        <f>(I1143+I1144)/2</f>
        <v>0.5</v>
      </c>
      <c r="K1143" s="334">
        <f>(I1143-I1144)/J1143*100</f>
        <v>10.199999999999999</v>
      </c>
    </row>
    <row r="1144" spans="2:13" ht="27.95" customHeight="1">
      <c r="B1144" s="59" t="s">
        <v>2295</v>
      </c>
      <c r="C1144" s="7">
        <v>10.127800000000001</v>
      </c>
      <c r="D1144" s="7">
        <v>100</v>
      </c>
      <c r="E1144" s="7">
        <v>1</v>
      </c>
      <c r="F1144" s="7">
        <v>10</v>
      </c>
      <c r="G1144" s="7">
        <v>16.2437</v>
      </c>
      <c r="H1144" s="7">
        <v>15.781700000000001</v>
      </c>
      <c r="I1144" s="63">
        <f t="shared" si="796"/>
        <v>0.45600000000000002</v>
      </c>
      <c r="J1144" s="338"/>
      <c r="K1144" s="334"/>
    </row>
    <row r="1145" spans="2:13" ht="27.95" customHeight="1">
      <c r="B1145" s="6" t="s">
        <v>2296</v>
      </c>
      <c r="C1145" s="7">
        <v>10.6326</v>
      </c>
      <c r="D1145" s="7">
        <v>100</v>
      </c>
      <c r="E1145" s="7">
        <v>1</v>
      </c>
      <c r="F1145" s="7">
        <v>10</v>
      </c>
      <c r="G1145" s="7">
        <v>27.4435</v>
      </c>
      <c r="H1145" s="7">
        <v>16.717700000000001</v>
      </c>
      <c r="I1145" s="63">
        <f t="shared" si="796"/>
        <v>10.087999999999999</v>
      </c>
      <c r="J1145" s="338" t="e">
        <f>(I1145+I1146)/2</f>
        <v>#DIV/0!</v>
      </c>
      <c r="K1145" s="334" t="e">
        <f>(I1145-I1146)/J1145*100</f>
        <v>#DIV/0!</v>
      </c>
      <c r="M1145" s="334" t="s">
        <v>21</v>
      </c>
    </row>
    <row r="1146" spans="2:13" ht="27.95" customHeight="1">
      <c r="B1146" s="6" t="s">
        <v>2297</v>
      </c>
      <c r="D1146" s="7">
        <v>100</v>
      </c>
      <c r="E1146" s="7">
        <v>1</v>
      </c>
      <c r="F1146" s="7">
        <v>10</v>
      </c>
      <c r="G1146" s="7">
        <v>27.482600000000001</v>
      </c>
      <c r="H1146" s="7">
        <v>16.725300000000001</v>
      </c>
      <c r="I1146" s="63" t="e">
        <f t="shared" si="796"/>
        <v>#DIV/0!</v>
      </c>
      <c r="J1146" s="338"/>
      <c r="K1146" s="334"/>
      <c r="M1146" s="334"/>
    </row>
    <row r="1147" spans="2:13" ht="27.95" customHeight="1">
      <c r="B1147" s="59" t="s">
        <v>2298</v>
      </c>
      <c r="C1147" s="7">
        <v>10.350899999999999</v>
      </c>
      <c r="D1147" s="7">
        <v>100</v>
      </c>
      <c r="E1147" s="7">
        <v>1</v>
      </c>
      <c r="F1147" s="7">
        <v>20</v>
      </c>
      <c r="G1147" s="7">
        <v>16.9877</v>
      </c>
      <c r="H1147" s="7">
        <v>15.2226</v>
      </c>
      <c r="I1147" s="63">
        <f t="shared" si="796"/>
        <v>0.85299999999999998</v>
      </c>
      <c r="J1147" s="338">
        <f>(I1147+I1148)/2</f>
        <v>1.4</v>
      </c>
      <c r="K1147" s="334">
        <f>(I1147-I1148)/J1147*100</f>
        <v>-81.928571428571502</v>
      </c>
    </row>
    <row r="1148" spans="2:13" ht="27.95" customHeight="1">
      <c r="B1148" s="59" t="s">
        <v>2299</v>
      </c>
      <c r="C1148" s="7">
        <v>13.3255</v>
      </c>
      <c r="D1148" s="7">
        <v>100</v>
      </c>
      <c r="E1148" s="7">
        <v>1</v>
      </c>
      <c r="F1148" s="7">
        <v>20</v>
      </c>
      <c r="G1148" s="7">
        <v>17.1096</v>
      </c>
      <c r="H1148" s="7">
        <v>11.7798</v>
      </c>
      <c r="I1148" s="63">
        <f t="shared" si="796"/>
        <v>2</v>
      </c>
      <c r="J1148" s="338"/>
      <c r="K1148" s="334"/>
    </row>
    <row r="1149" spans="2:13" ht="27.95" customHeight="1">
      <c r="B1149" s="59" t="s">
        <v>2300</v>
      </c>
      <c r="C1149" s="7">
        <v>16.351700000000001</v>
      </c>
      <c r="D1149" s="7">
        <v>100</v>
      </c>
      <c r="E1149" s="7">
        <v>1</v>
      </c>
      <c r="F1149" s="7">
        <v>10</v>
      </c>
      <c r="G1149" s="7">
        <v>15.408200000000001</v>
      </c>
      <c r="H1149" s="7">
        <v>12.533799999999999</v>
      </c>
      <c r="I1149" s="63">
        <f t="shared" si="796"/>
        <v>1.758</v>
      </c>
      <c r="J1149" s="338">
        <f>(I1149+I1150)/2</f>
        <v>2.2000000000000002</v>
      </c>
      <c r="K1149" s="334">
        <f>(I1149-I1150)/J1149*100</f>
        <v>-40.454545454545503</v>
      </c>
    </row>
    <row r="1150" spans="2:13" ht="27.95" customHeight="1">
      <c r="B1150" s="59" t="s">
        <v>2301</v>
      </c>
      <c r="C1150" s="7">
        <v>18.658899999999999</v>
      </c>
      <c r="D1150" s="7">
        <v>100</v>
      </c>
      <c r="E1150" s="7">
        <v>1</v>
      </c>
      <c r="F1150" s="7">
        <v>10</v>
      </c>
      <c r="G1150" s="7">
        <v>25.135100000000001</v>
      </c>
      <c r="H1150" s="7">
        <v>20.194400000000002</v>
      </c>
      <c r="I1150" s="63">
        <f t="shared" si="796"/>
        <v>2.6480000000000001</v>
      </c>
      <c r="J1150" s="338"/>
      <c r="K1150" s="334"/>
    </row>
    <row r="1151" spans="2:13" ht="27.95" customHeight="1">
      <c r="B1151" s="6" t="s">
        <v>2302</v>
      </c>
      <c r="C1151" s="7">
        <v>10.6927</v>
      </c>
      <c r="D1151" s="7">
        <v>100</v>
      </c>
      <c r="E1151" s="7">
        <v>1</v>
      </c>
      <c r="F1151" s="7">
        <v>10</v>
      </c>
      <c r="G1151" s="7">
        <v>141.9743</v>
      </c>
      <c r="H1151" s="7">
        <v>52.8065</v>
      </c>
      <c r="I1151" s="63">
        <f t="shared" si="796"/>
        <v>83.391000000000005</v>
      </c>
      <c r="J1151" s="338" t="e">
        <f>(I1151+I1152)/2</f>
        <v>#DIV/0!</v>
      </c>
      <c r="K1151" s="334" t="e">
        <f>(I1151-I1152)/J1151*100</f>
        <v>#DIV/0!</v>
      </c>
      <c r="M1151" s="334" t="s">
        <v>21</v>
      </c>
    </row>
    <row r="1152" spans="2:13" ht="27.95" customHeight="1">
      <c r="B1152" s="6" t="s">
        <v>2303</v>
      </c>
      <c r="D1152" s="7">
        <v>100</v>
      </c>
      <c r="E1152" s="7">
        <v>1</v>
      </c>
      <c r="F1152" s="7">
        <v>10</v>
      </c>
      <c r="G1152" s="7">
        <v>142.0197</v>
      </c>
      <c r="H1152" s="7">
        <v>52.796100000000003</v>
      </c>
      <c r="I1152" s="63" t="e">
        <f t="shared" si="796"/>
        <v>#DIV/0!</v>
      </c>
      <c r="J1152" s="338"/>
      <c r="K1152" s="334"/>
      <c r="M1152" s="334"/>
    </row>
    <row r="1153" spans="1:13" ht="27.95" customHeight="1">
      <c r="B1153" s="6" t="s">
        <v>2304</v>
      </c>
      <c r="C1153" s="7">
        <v>10.579700000000001</v>
      </c>
      <c r="D1153" s="7">
        <v>100</v>
      </c>
      <c r="E1153" s="7">
        <v>1</v>
      </c>
      <c r="F1153" s="7">
        <v>10</v>
      </c>
      <c r="G1153" s="7">
        <v>93.758300000000006</v>
      </c>
      <c r="H1153" s="7">
        <v>29.038699999999999</v>
      </c>
      <c r="I1153" s="63">
        <f t="shared" si="796"/>
        <v>61.173000000000002</v>
      </c>
      <c r="J1153" s="338" t="e">
        <f>(I1153+I1154)/2</f>
        <v>#DIV/0!</v>
      </c>
      <c r="K1153" s="334" t="e">
        <f>(I1153-I1154)/J1153*100</f>
        <v>#DIV/0!</v>
      </c>
      <c r="M1153" s="334" t="s">
        <v>21</v>
      </c>
    </row>
    <row r="1154" spans="1:13" ht="27.95" customHeight="1">
      <c r="B1154" s="6" t="s">
        <v>2305</v>
      </c>
      <c r="D1154" s="7">
        <v>100</v>
      </c>
      <c r="E1154" s="7">
        <v>1</v>
      </c>
      <c r="F1154" s="7">
        <v>10</v>
      </c>
      <c r="G1154" s="7">
        <v>93.770300000000006</v>
      </c>
      <c r="H1154" s="7">
        <v>29.1785</v>
      </c>
      <c r="I1154" s="63" t="e">
        <f t="shared" si="796"/>
        <v>#DIV/0!</v>
      </c>
      <c r="J1154" s="338"/>
      <c r="K1154" s="334"/>
      <c r="M1154" s="334"/>
    </row>
    <row r="1155" spans="1:13" ht="27.95" customHeight="1">
      <c r="B1155" s="59" t="s">
        <v>2306</v>
      </c>
      <c r="C1155" s="7">
        <v>15.326599999999999</v>
      </c>
      <c r="D1155" s="7">
        <v>100</v>
      </c>
      <c r="E1155" s="7">
        <v>1</v>
      </c>
      <c r="F1155" s="7">
        <v>20</v>
      </c>
      <c r="G1155" s="7">
        <v>19.4316</v>
      </c>
      <c r="H1155" s="7">
        <v>12.405099999999999</v>
      </c>
      <c r="I1155" s="63">
        <f t="shared" si="796"/>
        <v>2.2919999999999998</v>
      </c>
      <c r="J1155" s="338">
        <f>(I1155+I1156)/2</f>
        <v>2.4</v>
      </c>
      <c r="K1155" s="334">
        <f>(I1155-I1156)/J1155*100</f>
        <v>-5.0833333333333499</v>
      </c>
    </row>
    <row r="1156" spans="1:13" ht="27.95" customHeight="1">
      <c r="B1156" s="59" t="s">
        <v>2307</v>
      </c>
      <c r="C1156" s="7">
        <v>15.6698</v>
      </c>
      <c r="D1156" s="7">
        <v>100</v>
      </c>
      <c r="E1156" s="7">
        <v>1</v>
      </c>
      <c r="F1156" s="7">
        <v>20</v>
      </c>
      <c r="G1156" s="7">
        <v>20.057099999999998</v>
      </c>
      <c r="H1156" s="7">
        <v>12.492599999999999</v>
      </c>
      <c r="I1156" s="63">
        <f t="shared" si="796"/>
        <v>2.4140000000000001</v>
      </c>
      <c r="J1156" s="338"/>
      <c r="K1156" s="334"/>
    </row>
    <row r="1157" spans="1:13" ht="27.95" customHeight="1">
      <c r="B1157" s="59" t="s">
        <v>2308</v>
      </c>
      <c r="C1157" s="7">
        <v>15.4491</v>
      </c>
      <c r="D1157" s="7">
        <v>100</v>
      </c>
      <c r="E1157" s="7">
        <v>1</v>
      </c>
      <c r="F1157" s="7">
        <v>20</v>
      </c>
      <c r="G1157" s="7">
        <v>19.990400000000001</v>
      </c>
      <c r="H1157" s="7">
        <v>11.4534</v>
      </c>
      <c r="I1157" s="63">
        <f t="shared" si="796"/>
        <v>2.7629999999999999</v>
      </c>
      <c r="J1157" s="338">
        <f>(I1157+I1158)/2</f>
        <v>2.7</v>
      </c>
      <c r="K1157" s="334">
        <f>(I1157-I1158)/J1157*100</f>
        <v>8.1851851851851904</v>
      </c>
    </row>
    <row r="1158" spans="1:13" ht="27.95" customHeight="1">
      <c r="B1158" s="59" t="s">
        <v>2309</v>
      </c>
      <c r="C1158" s="7">
        <v>16.662500000000001</v>
      </c>
      <c r="D1158" s="7">
        <v>100</v>
      </c>
      <c r="E1158" s="7">
        <v>1</v>
      </c>
      <c r="F1158" s="7">
        <v>20</v>
      </c>
      <c r="G1158" s="7">
        <v>19.957899999999999</v>
      </c>
      <c r="H1158" s="7">
        <v>11.485099999999999</v>
      </c>
      <c r="I1158" s="63">
        <f t="shared" si="796"/>
        <v>2.5419999999999998</v>
      </c>
      <c r="J1158" s="338"/>
      <c r="K1158" s="334"/>
    </row>
    <row r="1159" spans="1:13" ht="27.95" customHeight="1">
      <c r="B1159" s="6" t="s">
        <v>2219</v>
      </c>
      <c r="C1159" s="7">
        <v>10.323499999999999</v>
      </c>
      <c r="D1159" s="7">
        <v>100</v>
      </c>
      <c r="E1159" s="7">
        <v>1</v>
      </c>
      <c r="F1159" s="7">
        <v>10</v>
      </c>
      <c r="G1159" s="7">
        <v>91.813400000000001</v>
      </c>
      <c r="H1159" s="7">
        <v>14.790100000000001</v>
      </c>
      <c r="I1159" s="63">
        <f t="shared" si="796"/>
        <v>74.61</v>
      </c>
      <c r="J1159" s="338">
        <f>(I1159+I1160)/2</f>
        <v>73.099999999999994</v>
      </c>
      <c r="K1159" s="334">
        <f>(I1159-I1160)/J1159*100</f>
        <v>4.0095759233926103</v>
      </c>
      <c r="M1159" s="334" t="s">
        <v>2310</v>
      </c>
    </row>
    <row r="1160" spans="1:13" ht="27.95" customHeight="1">
      <c r="B1160" s="6" t="s">
        <v>2220</v>
      </c>
      <c r="C1160" s="7">
        <v>10.0846</v>
      </c>
      <c r="D1160" s="7">
        <v>100</v>
      </c>
      <c r="E1160" s="7">
        <v>1</v>
      </c>
      <c r="F1160" s="7">
        <v>10</v>
      </c>
      <c r="G1160" s="7">
        <v>86.373199999999997</v>
      </c>
      <c r="H1160" s="7">
        <v>14.087300000000001</v>
      </c>
      <c r="I1160" s="63">
        <f t="shared" si="796"/>
        <v>71.679000000000002</v>
      </c>
      <c r="J1160" s="338"/>
      <c r="K1160" s="334"/>
      <c r="M1160" s="334"/>
    </row>
    <row r="1161" spans="1:13" ht="27.95" customHeight="1">
      <c r="B1161" s="6" t="s">
        <v>2229</v>
      </c>
      <c r="C1161" s="7">
        <v>1.3954</v>
      </c>
      <c r="D1161" s="7">
        <v>100</v>
      </c>
      <c r="E1161" s="7">
        <v>1</v>
      </c>
      <c r="F1161" s="7">
        <v>10</v>
      </c>
      <c r="G1161" s="7">
        <v>18.262499999999999</v>
      </c>
      <c r="H1161" s="7">
        <v>14.661799999999999</v>
      </c>
      <c r="I1161" s="63">
        <f t="shared" si="796"/>
        <v>25.803999999999998</v>
      </c>
      <c r="J1161" s="338">
        <f>(I1161+I1162)/2</f>
        <v>30.2</v>
      </c>
      <c r="K1161" s="334">
        <f>(I1161-I1162)/J1161*100</f>
        <v>-29.162251655629099</v>
      </c>
      <c r="M1161" s="334" t="s">
        <v>2311</v>
      </c>
    </row>
    <row r="1162" spans="1:13" ht="27.95" customHeight="1">
      <c r="B1162" s="6" t="s">
        <v>2230</v>
      </c>
      <c r="C1162" s="7">
        <v>1.04</v>
      </c>
      <c r="D1162" s="7">
        <v>100</v>
      </c>
      <c r="E1162" s="7">
        <v>1</v>
      </c>
      <c r="F1162" s="7">
        <v>10</v>
      </c>
      <c r="G1162" s="7">
        <v>18.221299999999999</v>
      </c>
      <c r="H1162" s="7">
        <v>14.6218</v>
      </c>
      <c r="I1162" s="63">
        <f t="shared" si="796"/>
        <v>34.610999999999997</v>
      </c>
      <c r="J1162" s="338"/>
      <c r="K1162" s="334"/>
      <c r="M1162" s="334"/>
    </row>
    <row r="1163" spans="1:13" ht="27.95" customHeight="1">
      <c r="A1163" s="7">
        <v>3.26</v>
      </c>
      <c r="B1163" s="59" t="s">
        <v>2312</v>
      </c>
      <c r="C1163" s="7">
        <v>10.322100000000001</v>
      </c>
      <c r="D1163" s="7">
        <v>100</v>
      </c>
      <c r="E1163" s="7">
        <v>1</v>
      </c>
      <c r="F1163" s="7">
        <v>10</v>
      </c>
      <c r="G1163" s="7">
        <v>12.3073</v>
      </c>
      <c r="H1163" s="7">
        <v>14.984999999999999</v>
      </c>
      <c r="I1163" s="63">
        <f t="shared" ref="I1163:I1200" si="797">(G1163-H1163)*D1163/C1163/F1163</f>
        <v>-2.5939999999999999</v>
      </c>
      <c r="J1163" s="338">
        <f t="shared" ref="J1163" si="798">(I1163+I1164)/2</f>
        <v>-2.5</v>
      </c>
      <c r="K1163" s="334">
        <f t="shared" ref="K1163" si="799">(I1163-I1164)/J1163*100</f>
        <v>5.36</v>
      </c>
    </row>
    <row r="1164" spans="1:13" ht="27.95" customHeight="1">
      <c r="B1164" s="59" t="s">
        <v>2313</v>
      </c>
      <c r="C1164" s="7">
        <v>10.326499999999999</v>
      </c>
      <c r="D1164" s="7">
        <v>100</v>
      </c>
      <c r="E1164" s="7">
        <v>1</v>
      </c>
      <c r="F1164" s="7">
        <v>10</v>
      </c>
      <c r="G1164" s="7">
        <v>12.5185</v>
      </c>
      <c r="H1164" s="7">
        <v>15.0587</v>
      </c>
      <c r="I1164" s="63">
        <f t="shared" si="797"/>
        <v>-2.46</v>
      </c>
      <c r="J1164" s="338"/>
      <c r="K1164" s="334"/>
    </row>
    <row r="1165" spans="1:13" ht="27.95" customHeight="1">
      <c r="B1165" s="59" t="s">
        <v>2314</v>
      </c>
      <c r="C1165" s="7">
        <v>10.229699999999999</v>
      </c>
      <c r="D1165" s="7">
        <v>100</v>
      </c>
      <c r="E1165" s="7">
        <v>1</v>
      </c>
      <c r="F1165" s="7">
        <v>10</v>
      </c>
      <c r="G1165" s="7">
        <v>10.6685</v>
      </c>
      <c r="H1165" s="7">
        <v>20.474799999999998</v>
      </c>
      <c r="I1165" s="63">
        <f t="shared" si="797"/>
        <v>-9.5860000000000003</v>
      </c>
      <c r="J1165" s="338">
        <f t="shared" ref="J1165" si="800">(I1165+I1166)/2</f>
        <v>-9.6</v>
      </c>
      <c r="K1165" s="334">
        <f t="shared" ref="K1165" si="801">(I1165-I1166)/J1165*100</f>
        <v>-9.3750000000003594E-2</v>
      </c>
    </row>
    <row r="1166" spans="1:13" ht="27.95" customHeight="1">
      <c r="B1166" s="59" t="s">
        <v>2315</v>
      </c>
      <c r="C1166" s="7">
        <v>10.4147</v>
      </c>
      <c r="D1166" s="7">
        <v>100</v>
      </c>
      <c r="E1166" s="7">
        <v>1</v>
      </c>
      <c r="F1166" s="7">
        <v>10</v>
      </c>
      <c r="G1166" s="7">
        <v>10.7422</v>
      </c>
      <c r="H1166" s="7">
        <v>20.7347</v>
      </c>
      <c r="I1166" s="63">
        <f t="shared" si="797"/>
        <v>-9.5950000000000006</v>
      </c>
      <c r="J1166" s="338"/>
      <c r="K1166" s="334"/>
    </row>
    <row r="1167" spans="1:13" ht="27.95" customHeight="1">
      <c r="B1167" s="59" t="s">
        <v>2316</v>
      </c>
      <c r="C1167" s="7">
        <v>10.259499999999999</v>
      </c>
      <c r="D1167" s="7">
        <v>100</v>
      </c>
      <c r="E1167" s="7">
        <v>1</v>
      </c>
      <c r="F1167" s="7">
        <v>10</v>
      </c>
      <c r="G1167" s="7">
        <v>16.935500000000001</v>
      </c>
      <c r="H1167" s="7">
        <v>27.4649</v>
      </c>
      <c r="I1167" s="63">
        <f t="shared" si="797"/>
        <v>-10.263</v>
      </c>
      <c r="J1167" s="338">
        <f t="shared" ref="J1167" si="802">(I1167+I1168)/2</f>
        <v>-10.1</v>
      </c>
      <c r="K1167" s="334">
        <f t="shared" ref="K1167" si="803">(I1167-I1168)/J1167*100</f>
        <v>2.7326732673267302</v>
      </c>
    </row>
    <row r="1168" spans="1:13" ht="27.95" customHeight="1">
      <c r="B1168" s="59" t="s">
        <v>2317</v>
      </c>
      <c r="C1168" s="7">
        <v>10.5214</v>
      </c>
      <c r="D1168" s="7">
        <v>100</v>
      </c>
      <c r="E1168" s="7">
        <v>1</v>
      </c>
      <c r="F1168" s="7">
        <v>10</v>
      </c>
      <c r="G1168" s="7">
        <v>16.903300000000002</v>
      </c>
      <c r="H1168" s="7">
        <v>27.410799999999998</v>
      </c>
      <c r="I1168" s="63">
        <f t="shared" si="797"/>
        <v>-9.9870000000000001</v>
      </c>
      <c r="J1168" s="338"/>
      <c r="K1168" s="334"/>
    </row>
    <row r="1169" spans="2:11" ht="27.95" customHeight="1">
      <c r="B1169" s="59" t="s">
        <v>2318</v>
      </c>
      <c r="C1169" s="7">
        <v>10.4567</v>
      </c>
      <c r="D1169" s="7">
        <v>100</v>
      </c>
      <c r="E1169" s="7">
        <v>1</v>
      </c>
      <c r="F1169" s="7">
        <v>10</v>
      </c>
      <c r="G1169" s="7">
        <v>22.0504</v>
      </c>
      <c r="H1169" s="7">
        <v>33.503</v>
      </c>
      <c r="I1169" s="63">
        <f t="shared" si="797"/>
        <v>-10.952</v>
      </c>
      <c r="J1169" s="338">
        <f t="shared" ref="J1169" si="804">(I1169+I1170)/2</f>
        <v>-11.5</v>
      </c>
      <c r="K1169" s="334">
        <f t="shared" ref="K1169" si="805">(I1169-I1170)/J1169*100</f>
        <v>-8.7826086956521703</v>
      </c>
    </row>
    <row r="1170" spans="2:11" ht="27.95" customHeight="1">
      <c r="B1170" s="59" t="s">
        <v>2319</v>
      </c>
      <c r="C1170" s="7">
        <v>10.178000000000001</v>
      </c>
      <c r="D1170" s="7">
        <v>100</v>
      </c>
      <c r="E1170" s="7">
        <v>1</v>
      </c>
      <c r="F1170" s="7">
        <v>10</v>
      </c>
      <c r="G1170" s="7">
        <v>22.069199999999999</v>
      </c>
      <c r="H1170" s="7">
        <v>34.244399999999999</v>
      </c>
      <c r="I1170" s="63">
        <f t="shared" si="797"/>
        <v>-11.962</v>
      </c>
      <c r="J1170" s="338"/>
      <c r="K1170" s="334"/>
    </row>
    <row r="1171" spans="2:11" ht="27.95" customHeight="1">
      <c r="B1171" s="59" t="s">
        <v>2320</v>
      </c>
      <c r="C1171" s="7">
        <v>10.589499999999999</v>
      </c>
      <c r="D1171" s="7">
        <v>100</v>
      </c>
      <c r="E1171" s="7">
        <v>1</v>
      </c>
      <c r="F1171" s="7">
        <v>10</v>
      </c>
      <c r="G1171" s="7">
        <v>6.0309999999999997</v>
      </c>
      <c r="H1171" s="7">
        <v>20.160499999999999</v>
      </c>
      <c r="I1171" s="63">
        <f t="shared" si="797"/>
        <v>-13.343</v>
      </c>
      <c r="J1171" s="338">
        <f t="shared" ref="J1171" si="806">(I1171+I1172)/2</f>
        <v>-13.5</v>
      </c>
      <c r="K1171" s="334">
        <f t="shared" ref="K1171" si="807">(I1171-I1172)/J1171*100</f>
        <v>-2.57037037037037</v>
      </c>
    </row>
    <row r="1172" spans="2:11" ht="27.95" customHeight="1">
      <c r="B1172" s="59" t="s">
        <v>2321</v>
      </c>
      <c r="C1172" s="7">
        <v>10.366</v>
      </c>
      <c r="D1172" s="7">
        <v>100</v>
      </c>
      <c r="E1172" s="7">
        <v>1</v>
      </c>
      <c r="F1172" s="7">
        <v>10</v>
      </c>
      <c r="G1172" s="7">
        <v>6.0631000000000004</v>
      </c>
      <c r="H1172" s="7">
        <v>20.2546</v>
      </c>
      <c r="I1172" s="63">
        <f t="shared" si="797"/>
        <v>-13.69</v>
      </c>
      <c r="J1172" s="338"/>
      <c r="K1172" s="334"/>
    </row>
    <row r="1173" spans="2:11" ht="27.95" customHeight="1">
      <c r="B1173" s="59" t="s">
        <v>2322</v>
      </c>
      <c r="C1173" s="7">
        <v>10.2866</v>
      </c>
      <c r="D1173" s="7">
        <v>100</v>
      </c>
      <c r="E1173" s="7">
        <v>1</v>
      </c>
      <c r="F1173" s="7">
        <v>10</v>
      </c>
      <c r="G1173" s="7">
        <v>8.0731999999999999</v>
      </c>
      <c r="H1173" s="7">
        <v>20.3384</v>
      </c>
      <c r="I1173" s="63">
        <f t="shared" si="797"/>
        <v>-11.923</v>
      </c>
      <c r="J1173" s="338">
        <f t="shared" ref="J1173" si="808">(I1173+I1174)/2</f>
        <v>-12.4</v>
      </c>
      <c r="K1173" s="334">
        <f t="shared" ref="K1173" si="809">(I1173-I1174)/J1173*100</f>
        <v>-7.4435483870967696</v>
      </c>
    </row>
    <row r="1174" spans="2:11" ht="27.95" customHeight="1">
      <c r="B1174" s="59" t="s">
        <v>2323</v>
      </c>
      <c r="C1174" s="7">
        <v>10.2598</v>
      </c>
      <c r="D1174" s="7">
        <v>100</v>
      </c>
      <c r="E1174" s="7">
        <v>1</v>
      </c>
      <c r="F1174" s="7">
        <v>10</v>
      </c>
      <c r="G1174" s="7">
        <v>8.1175999999999995</v>
      </c>
      <c r="H1174" s="7">
        <v>21.296900000000001</v>
      </c>
      <c r="I1174" s="63">
        <f t="shared" si="797"/>
        <v>-12.846</v>
      </c>
      <c r="J1174" s="338"/>
      <c r="K1174" s="334"/>
    </row>
    <row r="1175" spans="2:11" ht="27.95" customHeight="1">
      <c r="B1175" s="59" t="s">
        <v>2324</v>
      </c>
      <c r="C1175" s="7">
        <v>10.195</v>
      </c>
      <c r="D1175" s="7">
        <v>100</v>
      </c>
      <c r="E1175" s="7">
        <v>1</v>
      </c>
      <c r="F1175" s="7">
        <v>10</v>
      </c>
      <c r="G1175" s="7">
        <v>6.5164999999999997</v>
      </c>
      <c r="H1175" s="7">
        <v>21.545400000000001</v>
      </c>
      <c r="I1175" s="63">
        <f t="shared" si="797"/>
        <v>-14.741</v>
      </c>
      <c r="J1175" s="338">
        <f t="shared" ref="J1175" si="810">(I1175+I1176)/2</f>
        <v>-14.5</v>
      </c>
      <c r="K1175" s="334">
        <f t="shared" ref="K1175" si="811">(I1175-I1176)/J1175*100</f>
        <v>3.35862068965517</v>
      </c>
    </row>
    <row r="1176" spans="2:11" ht="27.95" customHeight="1">
      <c r="B1176" s="59" t="s">
        <v>2325</v>
      </c>
      <c r="C1176" s="7">
        <v>10.714399999999999</v>
      </c>
      <c r="D1176" s="7">
        <v>100</v>
      </c>
      <c r="E1176" s="7">
        <v>1</v>
      </c>
      <c r="F1176" s="7">
        <v>10</v>
      </c>
      <c r="G1176" s="7">
        <v>6.5239000000000003</v>
      </c>
      <c r="H1176" s="7">
        <v>21.795999999999999</v>
      </c>
      <c r="I1176" s="63">
        <f t="shared" si="797"/>
        <v>-14.254</v>
      </c>
      <c r="J1176" s="338"/>
      <c r="K1176" s="334"/>
    </row>
    <row r="1177" spans="2:11" ht="27.95" customHeight="1">
      <c r="B1177" s="59" t="s">
        <v>2326</v>
      </c>
      <c r="C1177" s="7">
        <v>10.583600000000001</v>
      </c>
      <c r="D1177" s="7">
        <v>100</v>
      </c>
      <c r="E1177" s="7">
        <v>1</v>
      </c>
      <c r="F1177" s="7">
        <v>10</v>
      </c>
      <c r="G1177" s="7">
        <v>9.9821000000000009</v>
      </c>
      <c r="H1177" s="7">
        <v>21.688700000000001</v>
      </c>
      <c r="I1177" s="63">
        <f t="shared" si="797"/>
        <v>-11.061</v>
      </c>
      <c r="J1177" s="338">
        <f t="shared" ref="J1177" si="812">(I1177+I1178)/2</f>
        <v>-11.4</v>
      </c>
      <c r="K1177" s="334">
        <f t="shared" ref="K1177" si="813">(I1177-I1178)/J1177*100</f>
        <v>-5.7456140350877103</v>
      </c>
    </row>
    <row r="1178" spans="2:11" ht="27.95" customHeight="1">
      <c r="B1178" s="59" t="s">
        <v>2327</v>
      </c>
      <c r="C1178" s="7">
        <v>10.3691</v>
      </c>
      <c r="D1178" s="7">
        <v>100</v>
      </c>
      <c r="E1178" s="7">
        <v>1</v>
      </c>
      <c r="F1178" s="7">
        <v>10</v>
      </c>
      <c r="G1178" s="7">
        <v>9.9954000000000001</v>
      </c>
      <c r="H1178" s="7">
        <v>22.143599999999999</v>
      </c>
      <c r="I1178" s="63">
        <f t="shared" si="797"/>
        <v>-11.715999999999999</v>
      </c>
      <c r="J1178" s="338"/>
      <c r="K1178" s="334"/>
    </row>
    <row r="1179" spans="2:11" ht="27.95" customHeight="1">
      <c r="B1179" s="59" t="s">
        <v>2328</v>
      </c>
      <c r="C1179" s="7">
        <v>10.145200000000001</v>
      </c>
      <c r="D1179" s="7">
        <v>100</v>
      </c>
      <c r="E1179" s="7">
        <v>1</v>
      </c>
      <c r="F1179" s="7">
        <v>10</v>
      </c>
      <c r="G1179" s="7">
        <v>9.8369</v>
      </c>
      <c r="H1179" s="7">
        <v>21.0183</v>
      </c>
      <c r="I1179" s="63">
        <f t="shared" si="797"/>
        <v>-11.021000000000001</v>
      </c>
      <c r="J1179" s="338">
        <f t="shared" ref="J1179" si="814">(I1179+I1180)/2</f>
        <v>-11.3</v>
      </c>
      <c r="K1179" s="334">
        <f t="shared" ref="K1179" si="815">(I1179-I1180)/J1179*100</f>
        <v>-5.0530973451327403</v>
      </c>
    </row>
    <row r="1180" spans="2:11" ht="27.95" customHeight="1">
      <c r="B1180" s="59" t="s">
        <v>2329</v>
      </c>
      <c r="C1180" s="7">
        <v>10.2036</v>
      </c>
      <c r="D1180" s="7">
        <v>100</v>
      </c>
      <c r="E1180" s="7">
        <v>1</v>
      </c>
      <c r="F1180" s="7">
        <v>10</v>
      </c>
      <c r="G1180" s="7">
        <v>9.8438999999999997</v>
      </c>
      <c r="H1180" s="7">
        <v>21.671700000000001</v>
      </c>
      <c r="I1180" s="63">
        <f t="shared" si="797"/>
        <v>-11.592000000000001</v>
      </c>
      <c r="J1180" s="338"/>
      <c r="K1180" s="334"/>
    </row>
    <row r="1181" spans="2:11" ht="27.95" customHeight="1">
      <c r="B1181" s="59" t="s">
        <v>2330</v>
      </c>
      <c r="C1181" s="7">
        <v>11.483599999999999</v>
      </c>
      <c r="D1181" s="7">
        <v>100</v>
      </c>
      <c r="E1181" s="7">
        <v>1</v>
      </c>
      <c r="F1181" s="7">
        <v>10</v>
      </c>
      <c r="G1181" s="7">
        <v>10.207700000000001</v>
      </c>
      <c r="H1181" s="7">
        <v>21.2103</v>
      </c>
      <c r="I1181" s="63">
        <f t="shared" si="797"/>
        <v>-9.5809999999999995</v>
      </c>
      <c r="J1181" s="338">
        <f t="shared" ref="J1181" si="816">(I1181+I1182)/2</f>
        <v>-9.9</v>
      </c>
      <c r="K1181" s="334">
        <f t="shared" ref="K1181" si="817">(I1181-I1182)/J1181*100</f>
        <v>-6.6363636363636402</v>
      </c>
    </row>
    <row r="1182" spans="2:11" ht="27.95" customHeight="1">
      <c r="B1182" s="59" t="s">
        <v>2331</v>
      </c>
      <c r="C1182" s="7">
        <v>11.0214</v>
      </c>
      <c r="D1182" s="7">
        <v>100</v>
      </c>
      <c r="E1182" s="7">
        <v>1</v>
      </c>
      <c r="F1182" s="7">
        <v>10</v>
      </c>
      <c r="G1182" s="7">
        <v>10.242599999999999</v>
      </c>
      <c r="H1182" s="7">
        <v>21.526599999999998</v>
      </c>
      <c r="I1182" s="63">
        <f t="shared" si="797"/>
        <v>-10.238</v>
      </c>
      <c r="J1182" s="338"/>
      <c r="K1182" s="334"/>
    </row>
    <row r="1183" spans="2:11" ht="27.95" customHeight="1">
      <c r="B1183" s="60" t="s">
        <v>2332</v>
      </c>
      <c r="C1183" s="7">
        <v>10.0101</v>
      </c>
      <c r="D1183" s="7">
        <v>100</v>
      </c>
      <c r="E1183" s="7">
        <v>1</v>
      </c>
      <c r="F1183" s="7">
        <v>10</v>
      </c>
      <c r="G1183" s="7">
        <v>63.235399999999998</v>
      </c>
      <c r="H1183" s="7">
        <v>29.6968</v>
      </c>
      <c r="I1183" s="63">
        <f t="shared" si="797"/>
        <v>33.505000000000003</v>
      </c>
      <c r="J1183" s="338" t="e">
        <f t="shared" ref="J1183" si="818">(I1183+I1184)/2</f>
        <v>#DIV/0!</v>
      </c>
      <c r="K1183" s="334" t="e">
        <f t="shared" ref="K1183" si="819">(I1183-I1184)/J1183*100</f>
        <v>#DIV/0!</v>
      </c>
    </row>
    <row r="1184" spans="2:11" ht="27.95" customHeight="1">
      <c r="B1184" s="60" t="s">
        <v>2333</v>
      </c>
      <c r="D1184" s="7">
        <v>100</v>
      </c>
      <c r="E1184" s="7">
        <v>1</v>
      </c>
      <c r="F1184" s="7">
        <v>10</v>
      </c>
      <c r="G1184" s="7">
        <v>63.377899999999997</v>
      </c>
      <c r="H1184" s="7">
        <v>29.508800000000001</v>
      </c>
      <c r="I1184" s="63" t="e">
        <f t="shared" si="797"/>
        <v>#DIV/0!</v>
      </c>
      <c r="J1184" s="338"/>
      <c r="K1184" s="334"/>
    </row>
    <row r="1185" spans="2:11" ht="27.95" customHeight="1">
      <c r="B1185" s="59" t="s">
        <v>2334</v>
      </c>
      <c r="C1185" s="7">
        <v>10.4733</v>
      </c>
      <c r="D1185" s="7">
        <v>100</v>
      </c>
      <c r="E1185" s="7">
        <v>1</v>
      </c>
      <c r="F1185" s="7">
        <v>10</v>
      </c>
      <c r="G1185" s="7">
        <v>10.585699999999999</v>
      </c>
      <c r="H1185" s="7">
        <v>23.314299999999999</v>
      </c>
      <c r="I1185" s="63">
        <f t="shared" si="797"/>
        <v>-12.153</v>
      </c>
      <c r="J1185" s="338">
        <f t="shared" ref="J1185" si="820">(I1185+I1186)/2</f>
        <v>-5.0999999999999996</v>
      </c>
      <c r="K1185" s="334">
        <f t="shared" ref="K1185" si="821">(I1185-I1186)/J1185*100</f>
        <v>277.74509803921597</v>
      </c>
    </row>
    <row r="1186" spans="2:11" ht="27.95" customHeight="1">
      <c r="B1186" s="59" t="s">
        <v>2335</v>
      </c>
      <c r="C1186" s="7">
        <v>13.5025</v>
      </c>
      <c r="D1186" s="7">
        <v>100</v>
      </c>
      <c r="E1186" s="7">
        <v>1</v>
      </c>
      <c r="F1186" s="7">
        <v>10</v>
      </c>
      <c r="G1186" s="7">
        <v>17.301200000000001</v>
      </c>
      <c r="H1186" s="7">
        <v>14.584</v>
      </c>
      <c r="I1186" s="63">
        <f t="shared" si="797"/>
        <v>2.012</v>
      </c>
      <c r="J1186" s="338"/>
      <c r="K1186" s="334"/>
    </row>
    <row r="1187" spans="2:11" ht="27.95" customHeight="1">
      <c r="B1187" s="77" t="s">
        <v>2336</v>
      </c>
      <c r="C1187" s="7">
        <v>10.3735</v>
      </c>
      <c r="D1187" s="7">
        <v>100</v>
      </c>
      <c r="E1187" s="7">
        <v>1</v>
      </c>
      <c r="F1187" s="7">
        <v>20</v>
      </c>
      <c r="G1187" s="7">
        <v>18.957100000000001</v>
      </c>
      <c r="H1187" s="7">
        <v>14.4719</v>
      </c>
      <c r="I1187" s="63">
        <f t="shared" si="797"/>
        <v>2.1619999999999999</v>
      </c>
      <c r="J1187" s="338">
        <f t="shared" ref="J1187" si="822">(I1187+I1188)/2</f>
        <v>2.1</v>
      </c>
      <c r="K1187" s="334">
        <f t="shared" ref="K1187" si="823">(I1187-I1188)/J1187*100</f>
        <v>7.4761904761904798</v>
      </c>
    </row>
    <row r="1188" spans="2:11" ht="27.95" customHeight="1">
      <c r="B1188" s="77" t="s">
        <v>2337</v>
      </c>
      <c r="C1188" s="7">
        <v>10.598800000000001</v>
      </c>
      <c r="D1188" s="7">
        <v>100</v>
      </c>
      <c r="E1188" s="7">
        <v>1</v>
      </c>
      <c r="F1188" s="7">
        <v>20</v>
      </c>
      <c r="G1188" s="7">
        <v>18.7697</v>
      </c>
      <c r="H1188" s="7">
        <v>14.519299999999999</v>
      </c>
      <c r="I1188" s="63">
        <f t="shared" si="797"/>
        <v>2.0049999999999999</v>
      </c>
      <c r="J1188" s="338"/>
      <c r="K1188" s="334"/>
    </row>
    <row r="1189" spans="2:11" ht="27.95" customHeight="1">
      <c r="B1189" s="77" t="s">
        <v>2338</v>
      </c>
      <c r="C1189" s="7">
        <v>10.011699999999999</v>
      </c>
      <c r="D1189" s="7">
        <v>100</v>
      </c>
      <c r="E1189" s="7">
        <v>1</v>
      </c>
      <c r="F1189" s="7">
        <v>10</v>
      </c>
      <c r="G1189" s="7">
        <v>12.9476</v>
      </c>
      <c r="H1189" s="7">
        <v>7.5044000000000004</v>
      </c>
      <c r="I1189" s="63">
        <f t="shared" si="797"/>
        <v>5.4370000000000003</v>
      </c>
      <c r="J1189" s="338">
        <f t="shared" ref="J1189" si="824">(I1189+I1190)/2</f>
        <v>5.2</v>
      </c>
      <c r="K1189" s="334">
        <f t="shared" ref="K1189" si="825">(I1189-I1190)/J1189*100</f>
        <v>10.057692307692299</v>
      </c>
    </row>
    <row r="1190" spans="2:11" ht="27.95" customHeight="1">
      <c r="B1190" s="77" t="s">
        <v>2339</v>
      </c>
      <c r="C1190" s="7">
        <v>11.024800000000001</v>
      </c>
      <c r="D1190" s="7">
        <v>100</v>
      </c>
      <c r="E1190" s="7">
        <v>1</v>
      </c>
      <c r="F1190" s="7">
        <v>10</v>
      </c>
      <c r="G1190" s="7">
        <v>13.031599999999999</v>
      </c>
      <c r="H1190" s="7">
        <v>7.6139999999999999</v>
      </c>
      <c r="I1190" s="63">
        <f t="shared" si="797"/>
        <v>4.9139999999999997</v>
      </c>
      <c r="J1190" s="338"/>
      <c r="K1190" s="334"/>
    </row>
    <row r="1191" spans="2:11" ht="27.95" customHeight="1">
      <c r="B1191" s="77" t="s">
        <v>2340</v>
      </c>
      <c r="C1191" s="7">
        <v>10.4236</v>
      </c>
      <c r="D1191" s="7">
        <v>100</v>
      </c>
      <c r="E1191" s="7">
        <v>1</v>
      </c>
      <c r="F1191" s="7">
        <v>20</v>
      </c>
      <c r="G1191" s="7">
        <v>9.3146000000000004</v>
      </c>
      <c r="H1191" s="7">
        <v>4.6223999999999998</v>
      </c>
      <c r="I1191" s="63">
        <f t="shared" si="797"/>
        <v>2.2509999999999999</v>
      </c>
      <c r="J1191" s="338">
        <f t="shared" ref="J1191" si="826">(I1191+I1192)/2</f>
        <v>2.2000000000000002</v>
      </c>
      <c r="K1191" s="334">
        <f t="shared" ref="K1191" si="827">(I1191-I1192)/J1191*100</f>
        <v>0.86363636363634899</v>
      </c>
    </row>
    <row r="1192" spans="2:11" ht="27.95" customHeight="1">
      <c r="B1192" s="77" t="s">
        <v>2341</v>
      </c>
      <c r="C1192" s="7">
        <v>10.5289</v>
      </c>
      <c r="D1192" s="7">
        <v>100</v>
      </c>
      <c r="E1192" s="7">
        <v>1</v>
      </c>
      <c r="F1192" s="7">
        <v>20</v>
      </c>
      <c r="G1192" s="7">
        <v>9.2560000000000002</v>
      </c>
      <c r="H1192" s="7">
        <v>4.5560999999999998</v>
      </c>
      <c r="I1192" s="63">
        <f t="shared" si="797"/>
        <v>2.2320000000000002</v>
      </c>
      <c r="J1192" s="338"/>
      <c r="K1192" s="334"/>
    </row>
    <row r="1193" spans="2:11" ht="27.95" customHeight="1">
      <c r="B1193" s="77" t="s">
        <v>2342</v>
      </c>
      <c r="C1193" s="7">
        <v>13.265000000000001</v>
      </c>
      <c r="D1193" s="7">
        <v>100</v>
      </c>
      <c r="E1193" s="7">
        <v>1</v>
      </c>
      <c r="F1193" s="7">
        <v>20</v>
      </c>
      <c r="G1193" s="7">
        <v>13.358499999999999</v>
      </c>
      <c r="H1193" s="7">
        <v>7.2099000000000002</v>
      </c>
      <c r="I1193" s="63">
        <f t="shared" si="797"/>
        <v>2.3180000000000001</v>
      </c>
      <c r="J1193" s="338">
        <f t="shared" ref="J1193" si="828">(I1193+I1194)/2</f>
        <v>2.2999999999999998</v>
      </c>
      <c r="K1193" s="334">
        <f t="shared" ref="K1193" si="829">(I1193-I1194)/J1193*100</f>
        <v>3.1739130434782599</v>
      </c>
    </row>
    <row r="1194" spans="2:11" ht="27.95" customHeight="1">
      <c r="B1194" s="77" t="s">
        <v>2343</v>
      </c>
      <c r="C1194" s="7">
        <v>14.028</v>
      </c>
      <c r="D1194" s="7">
        <v>100</v>
      </c>
      <c r="E1194" s="7">
        <v>1</v>
      </c>
      <c r="F1194" s="7">
        <v>20</v>
      </c>
      <c r="G1194" s="7">
        <v>13.6335</v>
      </c>
      <c r="H1194" s="7">
        <v>7.3361999999999998</v>
      </c>
      <c r="I1194" s="63">
        <f t="shared" si="797"/>
        <v>2.2450000000000001</v>
      </c>
      <c r="J1194" s="338"/>
      <c r="K1194" s="334"/>
    </row>
    <row r="1195" spans="2:11" ht="27.95" customHeight="1">
      <c r="B1195" s="60" t="s">
        <v>2344</v>
      </c>
      <c r="C1195" s="7">
        <v>10.742800000000001</v>
      </c>
      <c r="D1195" s="7">
        <v>100</v>
      </c>
      <c r="E1195" s="7">
        <v>1</v>
      </c>
      <c r="F1195" s="7">
        <v>10</v>
      </c>
      <c r="G1195" s="7">
        <v>46.689799999999998</v>
      </c>
      <c r="H1195" s="7">
        <v>4.9939</v>
      </c>
      <c r="I1195" s="63">
        <f t="shared" si="797"/>
        <v>38.813000000000002</v>
      </c>
      <c r="J1195" s="338" t="e">
        <f t="shared" ref="J1195" si="830">(I1195+I1196)/2</f>
        <v>#DIV/0!</v>
      </c>
      <c r="K1195" s="334" t="e">
        <f t="shared" ref="K1195" si="831">(I1195-I1196)/J1195*100</f>
        <v>#DIV/0!</v>
      </c>
    </row>
    <row r="1196" spans="2:11" ht="27.95" customHeight="1">
      <c r="B1196" s="60" t="s">
        <v>2345</v>
      </c>
      <c r="D1196" s="7">
        <v>100</v>
      </c>
      <c r="E1196" s="7">
        <v>1</v>
      </c>
      <c r="F1196" s="7">
        <v>10</v>
      </c>
      <c r="G1196" s="7">
        <v>46.732300000000002</v>
      </c>
      <c r="H1196" s="7">
        <v>4.9958</v>
      </c>
      <c r="I1196" s="63" t="e">
        <f t="shared" si="797"/>
        <v>#DIV/0!</v>
      </c>
      <c r="J1196" s="338"/>
      <c r="K1196" s="334"/>
    </row>
    <row r="1197" spans="2:11" ht="27.95" customHeight="1">
      <c r="B1197" s="78" t="s">
        <v>2346</v>
      </c>
      <c r="C1197" s="7">
        <v>12.0223</v>
      </c>
      <c r="D1197" s="7">
        <v>100</v>
      </c>
      <c r="E1197" s="7">
        <v>1</v>
      </c>
      <c r="F1197" s="7">
        <v>10</v>
      </c>
      <c r="G1197" s="7">
        <v>10.087199999999999</v>
      </c>
      <c r="H1197" s="7">
        <v>6.5529999999999999</v>
      </c>
      <c r="I1197" s="63">
        <f t="shared" si="797"/>
        <v>2.94</v>
      </c>
      <c r="J1197" s="338">
        <f t="shared" ref="J1197" si="832">(I1197+I1198)/2</f>
        <v>2.9</v>
      </c>
      <c r="K1197" s="334">
        <f t="shared" ref="K1197" si="833">(I1197-I1198)/J1197*100</f>
        <v>4.4482758620689697</v>
      </c>
    </row>
    <row r="1198" spans="2:11" ht="27.95" customHeight="1">
      <c r="B1198" s="78" t="s">
        <v>2347</v>
      </c>
      <c r="C1198" s="7">
        <v>13.021699999999999</v>
      </c>
      <c r="D1198" s="7">
        <v>100</v>
      </c>
      <c r="E1198" s="7">
        <v>1</v>
      </c>
      <c r="F1198" s="7">
        <v>10</v>
      </c>
      <c r="G1198" s="7">
        <v>10.228999999999999</v>
      </c>
      <c r="H1198" s="7">
        <v>6.5686999999999998</v>
      </c>
      <c r="I1198" s="63">
        <f t="shared" si="797"/>
        <v>2.8109999999999999</v>
      </c>
      <c r="J1198" s="338"/>
      <c r="K1198" s="334"/>
    </row>
    <row r="1199" spans="2:11" ht="27.95" customHeight="1">
      <c r="B1199" s="7" t="s">
        <v>2348</v>
      </c>
      <c r="C1199" s="7">
        <v>10.336</v>
      </c>
      <c r="D1199" s="7">
        <v>100</v>
      </c>
      <c r="E1199" s="7">
        <v>1</v>
      </c>
      <c r="F1199" s="7">
        <v>10</v>
      </c>
      <c r="G1199" s="7">
        <v>39.421100000000003</v>
      </c>
      <c r="H1199" s="7">
        <v>6.1843000000000004</v>
      </c>
      <c r="I1199" s="63">
        <f t="shared" si="797"/>
        <v>32.155999999999999</v>
      </c>
      <c r="J1199" s="338" t="e">
        <f t="shared" ref="J1199" si="834">(I1199+I1200)/2</f>
        <v>#DIV/0!</v>
      </c>
      <c r="K1199" s="334" t="e">
        <f t="shared" ref="K1199" si="835">(I1199-I1200)/J1199*100</f>
        <v>#DIV/0!</v>
      </c>
    </row>
    <row r="1200" spans="2:11" ht="27.95" customHeight="1">
      <c r="B1200" s="7" t="s">
        <v>2163</v>
      </c>
      <c r="D1200" s="7">
        <v>100</v>
      </c>
      <c r="E1200" s="7">
        <v>1</v>
      </c>
      <c r="F1200" s="7">
        <v>10</v>
      </c>
      <c r="G1200" s="7">
        <v>108.6009</v>
      </c>
      <c r="H1200" s="7">
        <v>6.3813000000000004</v>
      </c>
      <c r="I1200" s="63" t="e">
        <f t="shared" si="797"/>
        <v>#DIV/0!</v>
      </c>
      <c r="J1200" s="338"/>
      <c r="K1200" s="334"/>
    </row>
    <row r="1201" spans="1:15" ht="27.95" customHeight="1">
      <c r="A1201" s="7">
        <v>3.27</v>
      </c>
      <c r="B1201" s="60" t="s">
        <v>2349</v>
      </c>
      <c r="C1201" s="7">
        <v>10.5345</v>
      </c>
      <c r="D1201" s="7">
        <v>100</v>
      </c>
      <c r="E1201" s="7">
        <v>1</v>
      </c>
      <c r="F1201" s="7">
        <v>10</v>
      </c>
      <c r="G1201" s="7">
        <v>35.956299999999999</v>
      </c>
      <c r="H1201" s="7">
        <v>28.728400000000001</v>
      </c>
      <c r="I1201" s="63">
        <f t="shared" ref="I1201:I1222" si="836">(G1201-H1201)*D1201/C1201/F1201</f>
        <v>6.8609999999999998</v>
      </c>
      <c r="J1201" s="338">
        <f t="shared" ref="J1201" si="837">(I1201+I1202)/2</f>
        <v>8.5</v>
      </c>
      <c r="K1201" s="334">
        <f t="shared" ref="K1201" si="838">(I1201-I1202)/J1201*100</f>
        <v>-38.105882352941201</v>
      </c>
    </row>
    <row r="1202" spans="1:15" ht="27.95" customHeight="1">
      <c r="B1202" s="60" t="s">
        <v>2350</v>
      </c>
      <c r="C1202" s="7">
        <v>10.345800000000001</v>
      </c>
      <c r="D1202" s="7">
        <v>100</v>
      </c>
      <c r="E1202" s="7">
        <v>1</v>
      </c>
      <c r="F1202" s="7">
        <v>10</v>
      </c>
      <c r="G1202" s="7">
        <v>36.99</v>
      </c>
      <c r="H1202" s="7">
        <v>26.540400000000002</v>
      </c>
      <c r="I1202" s="63">
        <f t="shared" si="836"/>
        <v>10.1</v>
      </c>
      <c r="J1202" s="338"/>
      <c r="K1202" s="334"/>
    </row>
    <row r="1203" spans="1:15" ht="27.95" customHeight="1">
      <c r="B1203" s="59" t="s">
        <v>2351</v>
      </c>
      <c r="C1203" s="7">
        <v>10.0783</v>
      </c>
      <c r="D1203" s="7">
        <v>100</v>
      </c>
      <c r="E1203" s="7">
        <v>1</v>
      </c>
      <c r="F1203" s="7">
        <v>10</v>
      </c>
      <c r="G1203" s="7">
        <v>-0.42970000000000003</v>
      </c>
      <c r="H1203" s="7">
        <v>-1.1499999999999999</v>
      </c>
      <c r="I1203" s="63">
        <f t="shared" si="836"/>
        <v>0.71499999999999997</v>
      </c>
      <c r="J1203" s="338">
        <f t="shared" ref="J1203" si="839">(I1203+I1204)/2</f>
        <v>1.3</v>
      </c>
      <c r="K1203" s="334">
        <f t="shared" ref="K1203" si="840">(I1203-I1204)/J1203*100</f>
        <v>-83.923076923076906</v>
      </c>
      <c r="M1203"/>
    </row>
    <row r="1204" spans="1:15" ht="27.95" customHeight="1">
      <c r="B1204" s="59" t="s">
        <v>2352</v>
      </c>
      <c r="C1204" s="7">
        <v>10.4251</v>
      </c>
      <c r="D1204" s="7">
        <v>100</v>
      </c>
      <c r="E1204" s="7">
        <v>1</v>
      </c>
      <c r="F1204" s="7">
        <v>10</v>
      </c>
      <c r="G1204" s="7">
        <v>0.52110000000000001</v>
      </c>
      <c r="H1204" s="7">
        <v>-1.3612</v>
      </c>
      <c r="I1204" s="63">
        <f t="shared" si="836"/>
        <v>1.806</v>
      </c>
      <c r="J1204" s="338"/>
      <c r="K1204" s="334"/>
      <c r="M1204"/>
    </row>
    <row r="1205" spans="1:15" ht="27.95" customHeight="1">
      <c r="A1205" s="7" t="s">
        <v>21</v>
      </c>
      <c r="B1205" s="59" t="s">
        <v>2353</v>
      </c>
      <c r="C1205" s="7">
        <v>25.391500000000001</v>
      </c>
      <c r="D1205" s="7">
        <v>100</v>
      </c>
      <c r="E1205" s="7">
        <v>1</v>
      </c>
      <c r="F1205" s="7">
        <v>10</v>
      </c>
      <c r="G1205" s="7">
        <v>-1.8955</v>
      </c>
      <c r="H1205" s="7">
        <v>-2.6964000000000001</v>
      </c>
      <c r="I1205" s="63">
        <f t="shared" si="836"/>
        <v>0.315</v>
      </c>
      <c r="J1205" s="338">
        <f t="shared" ref="J1205" si="841">(I1205+I1206)/2</f>
        <v>0.3</v>
      </c>
      <c r="K1205" s="334">
        <f t="shared" ref="K1205" si="842">(I1205-I1206)/J1205*100</f>
        <v>24.3333333333333</v>
      </c>
      <c r="M1205"/>
    </row>
    <row r="1206" spans="1:15" ht="27.95" customHeight="1">
      <c r="A1206" s="7" t="s">
        <v>21</v>
      </c>
      <c r="B1206" s="59" t="s">
        <v>2354</v>
      </c>
      <c r="C1206" s="7">
        <v>29.033300000000001</v>
      </c>
      <c r="D1206" s="7">
        <v>100</v>
      </c>
      <c r="E1206" s="7">
        <v>1</v>
      </c>
      <c r="F1206" s="7">
        <v>10</v>
      </c>
      <c r="G1206" s="7">
        <v>-1.8972</v>
      </c>
      <c r="H1206" s="7">
        <v>-2.5996999999999999</v>
      </c>
      <c r="I1206" s="63">
        <f t="shared" si="836"/>
        <v>0.24199999999999999</v>
      </c>
      <c r="J1206" s="338"/>
      <c r="K1206" s="334"/>
      <c r="M1206"/>
    </row>
    <row r="1207" spans="1:15" ht="27.95" customHeight="1">
      <c r="A1207" s="7" t="s">
        <v>21</v>
      </c>
      <c r="B1207" s="60" t="s">
        <v>2355</v>
      </c>
      <c r="C1207" s="7">
        <v>10.7509</v>
      </c>
      <c r="D1207" s="7">
        <v>100</v>
      </c>
      <c r="E1207" s="7">
        <v>1</v>
      </c>
      <c r="F1207" s="7">
        <v>5</v>
      </c>
      <c r="G1207" s="7">
        <v>167.4153</v>
      </c>
      <c r="H1207" s="7">
        <v>0</v>
      </c>
      <c r="I1207" s="63">
        <f t="shared" si="836"/>
        <v>311.44400000000002</v>
      </c>
      <c r="J1207" s="338">
        <f t="shared" ref="J1207" si="843">(I1207+I1208)/2</f>
        <v>310.3</v>
      </c>
      <c r="K1207" s="334">
        <f t="shared" ref="K1207" si="844">(I1207-I1208)/J1207*100</f>
        <v>0.76087657106026096</v>
      </c>
      <c r="M1207"/>
    </row>
    <row r="1208" spans="1:15" ht="27.95" customHeight="1">
      <c r="A1208" s="7" t="s">
        <v>21</v>
      </c>
      <c r="B1208" s="60" t="s">
        <v>2356</v>
      </c>
      <c r="C1208" s="7">
        <v>10.6035</v>
      </c>
      <c r="D1208" s="7">
        <v>100</v>
      </c>
      <c r="E1208" s="7">
        <v>1</v>
      </c>
      <c r="F1208" s="7">
        <v>5</v>
      </c>
      <c r="G1208" s="7">
        <v>163.8682</v>
      </c>
      <c r="H1208" s="7">
        <v>0</v>
      </c>
      <c r="I1208" s="63">
        <f t="shared" si="836"/>
        <v>309.08300000000003</v>
      </c>
      <c r="J1208" s="338"/>
      <c r="K1208" s="334"/>
      <c r="M1208"/>
    </row>
    <row r="1209" spans="1:15" ht="27.95" customHeight="1">
      <c r="A1209" s="7" t="s">
        <v>21</v>
      </c>
      <c r="B1209" s="60" t="s">
        <v>2357</v>
      </c>
      <c r="C1209" s="7">
        <v>10.5631</v>
      </c>
      <c r="D1209" s="7">
        <v>100</v>
      </c>
      <c r="E1209" s="7">
        <v>1</v>
      </c>
      <c r="F1209" s="7">
        <v>2</v>
      </c>
      <c r="G1209" s="7">
        <v>111.9421</v>
      </c>
      <c r="H1209" s="7">
        <v>0</v>
      </c>
      <c r="I1209" s="63">
        <f t="shared" si="836"/>
        <v>529.87300000000005</v>
      </c>
      <c r="J1209" s="338">
        <f t="shared" ref="J1209" si="845">(I1209+I1210)/2</f>
        <v>535</v>
      </c>
      <c r="K1209" s="334">
        <f t="shared" ref="K1209" si="846">(I1209-I1210)/J1209*100</f>
        <v>-1.9078504672897201</v>
      </c>
      <c r="M1209"/>
    </row>
    <row r="1210" spans="1:15" ht="27.95" customHeight="1">
      <c r="A1210" s="7" t="s">
        <v>21</v>
      </c>
      <c r="B1210" s="60" t="s">
        <v>2358</v>
      </c>
      <c r="C1210" s="7">
        <v>10.8222</v>
      </c>
      <c r="D1210" s="7">
        <v>100</v>
      </c>
      <c r="E1210" s="7">
        <v>1</v>
      </c>
      <c r="F1210" s="7">
        <v>2</v>
      </c>
      <c r="G1210" s="7">
        <v>116.89700000000001</v>
      </c>
      <c r="H1210" s="7">
        <v>0</v>
      </c>
      <c r="I1210" s="63">
        <f t="shared" si="836"/>
        <v>540.08000000000004</v>
      </c>
      <c r="J1210" s="338"/>
      <c r="K1210" s="334"/>
      <c r="M1210"/>
    </row>
    <row r="1211" spans="1:15" ht="27.95" customHeight="1">
      <c r="A1211" s="7" t="s">
        <v>21</v>
      </c>
      <c r="B1211" s="59" t="s">
        <v>2359</v>
      </c>
      <c r="C1211" s="7">
        <v>25.172899999999998</v>
      </c>
      <c r="D1211" s="7">
        <v>100</v>
      </c>
      <c r="E1211" s="7">
        <v>1</v>
      </c>
      <c r="F1211" s="7">
        <v>10</v>
      </c>
      <c r="G1211" s="7">
        <v>-4.6063000000000001</v>
      </c>
      <c r="H1211" s="7">
        <v>-2.9521000000000002</v>
      </c>
      <c r="I1211" s="63">
        <f t="shared" si="836"/>
        <v>-0.65700000000000003</v>
      </c>
      <c r="J1211" s="338">
        <f t="shared" ref="J1211" si="847">(I1211+I1212)/2</f>
        <v>-0.7</v>
      </c>
      <c r="K1211" s="334">
        <f t="shared" ref="K1211" si="848">(I1211-I1212)/J1211*100</f>
        <v>0.42857142857142899</v>
      </c>
      <c r="M1211"/>
    </row>
    <row r="1212" spans="1:15" ht="27.95" customHeight="1">
      <c r="A1212" s="7" t="s">
        <v>21</v>
      </c>
      <c r="B1212" s="59" t="s">
        <v>2360</v>
      </c>
      <c r="C1212" s="7">
        <v>26.896100000000001</v>
      </c>
      <c r="D1212" s="7">
        <v>100</v>
      </c>
      <c r="E1212" s="7">
        <v>1</v>
      </c>
      <c r="F1212" s="7">
        <v>10</v>
      </c>
      <c r="G1212" s="7">
        <v>-4.8891999999999998</v>
      </c>
      <c r="H1212" s="7">
        <v>-3.1297000000000001</v>
      </c>
      <c r="I1212" s="63">
        <f t="shared" si="836"/>
        <v>-0.65400000000000003</v>
      </c>
      <c r="J1212" s="338"/>
      <c r="K1212" s="334"/>
      <c r="M1212"/>
    </row>
    <row r="1213" spans="1:15" ht="27.95" customHeight="1">
      <c r="A1213" s="7" t="s">
        <v>21</v>
      </c>
      <c r="B1213" s="60" t="s">
        <v>2361</v>
      </c>
      <c r="C1213" s="7">
        <v>10.3011</v>
      </c>
      <c r="D1213" s="7">
        <v>100</v>
      </c>
      <c r="E1213" s="7">
        <v>1</v>
      </c>
      <c r="F1213" s="7">
        <v>10</v>
      </c>
      <c r="G1213" s="7">
        <v>116.28360000000001</v>
      </c>
      <c r="H1213" s="7">
        <v>33.3735</v>
      </c>
      <c r="I1213" s="63">
        <f t="shared" si="836"/>
        <v>80.486999999999995</v>
      </c>
      <c r="J1213" s="338">
        <f t="shared" ref="J1213" si="849">(I1213+I1214)/2</f>
        <v>78.8</v>
      </c>
      <c r="K1213" s="334">
        <f t="shared" ref="K1213" si="850">(I1213-I1214)/J1213*100</f>
        <v>4.3324873096446703</v>
      </c>
      <c r="M1213"/>
    </row>
    <row r="1214" spans="1:15" ht="27.95" customHeight="1">
      <c r="A1214" s="7" t="s">
        <v>21</v>
      </c>
      <c r="B1214" s="60" t="s">
        <v>2362</v>
      </c>
      <c r="C1214" s="7">
        <v>10.356299999999999</v>
      </c>
      <c r="D1214" s="7">
        <v>100</v>
      </c>
      <c r="E1214" s="7">
        <v>1</v>
      </c>
      <c r="F1214" s="7">
        <v>10</v>
      </c>
      <c r="G1214" s="7">
        <v>115.5381</v>
      </c>
      <c r="H1214" s="7">
        <v>35.718699999999998</v>
      </c>
      <c r="I1214" s="63">
        <f t="shared" si="836"/>
        <v>77.072999999999993</v>
      </c>
      <c r="J1214" s="338"/>
      <c r="K1214" s="334"/>
      <c r="M1214"/>
    </row>
    <row r="1215" spans="1:15" ht="27.95" customHeight="1">
      <c r="A1215" s="7" t="s">
        <v>21</v>
      </c>
      <c r="B1215" s="60" t="s">
        <v>2363</v>
      </c>
      <c r="C1215" s="7">
        <v>10.1853</v>
      </c>
      <c r="D1215" s="7">
        <v>100</v>
      </c>
      <c r="E1215" s="7">
        <v>1</v>
      </c>
      <c r="F1215" s="7">
        <v>10</v>
      </c>
      <c r="G1215" s="7">
        <v>68.233400000000003</v>
      </c>
      <c r="H1215" s="7">
        <v>10.8109</v>
      </c>
      <c r="I1215" s="63">
        <f t="shared" si="836"/>
        <v>56.378</v>
      </c>
      <c r="J1215" s="338">
        <f t="shared" ref="J1215" si="851">(I1215+I1216)/2</f>
        <v>56.9</v>
      </c>
      <c r="K1215" s="334">
        <f t="shared" ref="K1215" si="852">(I1215-I1216)/J1215*100</f>
        <v>-1.75746924428823</v>
      </c>
      <c r="M1215"/>
    </row>
    <row r="1216" spans="1:15" ht="27.95" customHeight="1">
      <c r="A1216" s="7" t="s">
        <v>21</v>
      </c>
      <c r="B1216" s="60" t="s">
        <v>2364</v>
      </c>
      <c r="C1216" s="7">
        <v>10.163600000000001</v>
      </c>
      <c r="D1216" s="7">
        <v>100</v>
      </c>
      <c r="E1216" s="7">
        <v>1</v>
      </c>
      <c r="F1216" s="7">
        <v>10</v>
      </c>
      <c r="G1216" s="7">
        <v>69.249899999999997</v>
      </c>
      <c r="H1216" s="7">
        <v>10.9329</v>
      </c>
      <c r="I1216" s="63">
        <f t="shared" si="836"/>
        <v>57.378</v>
      </c>
      <c r="J1216" s="338"/>
      <c r="K1216" s="334"/>
      <c r="M1216"/>
      <c r="N1216" s="79" t="s">
        <v>2286</v>
      </c>
      <c r="O1216" s="7">
        <v>3.27</v>
      </c>
    </row>
    <row r="1217" spans="1:15" ht="27.95" customHeight="1">
      <c r="A1217" s="7" t="s">
        <v>21</v>
      </c>
      <c r="B1217" s="79" t="s">
        <v>2365</v>
      </c>
      <c r="C1217" s="7">
        <v>9.0898000000000003</v>
      </c>
      <c r="D1217" s="7">
        <v>100</v>
      </c>
      <c r="E1217" s="7">
        <v>1</v>
      </c>
      <c r="F1217" s="7">
        <v>10</v>
      </c>
      <c r="G1217" s="7">
        <v>42.082799999999999</v>
      </c>
      <c r="H1217" s="7">
        <v>-2.5640999999999998</v>
      </c>
      <c r="I1217" s="63">
        <f t="shared" si="836"/>
        <v>49.118000000000002</v>
      </c>
      <c r="J1217" s="338">
        <f t="shared" ref="J1217" si="853">(I1217+I1218)/2</f>
        <v>50.3</v>
      </c>
      <c r="K1217" s="334">
        <f t="shared" ref="K1217" si="854">(I1217-I1218)/J1217*100</f>
        <v>-4.6043737574552601</v>
      </c>
      <c r="M1217"/>
      <c r="N1217" s="79" t="s">
        <v>2287</v>
      </c>
      <c r="O1217" s="7">
        <v>3.27</v>
      </c>
    </row>
    <row r="1218" spans="1:15" ht="27.95" customHeight="1">
      <c r="A1218" s="7" t="s">
        <v>21</v>
      </c>
      <c r="B1218" s="79" t="s">
        <v>2366</v>
      </c>
      <c r="C1218" s="7">
        <v>9.5568000000000008</v>
      </c>
      <c r="D1218" s="7">
        <v>100</v>
      </c>
      <c r="E1218" s="7">
        <v>1</v>
      </c>
      <c r="F1218" s="7">
        <v>10</v>
      </c>
      <c r="G1218" s="7">
        <v>46.572000000000003</v>
      </c>
      <c r="H1218" s="7">
        <v>-2.5823999999999998</v>
      </c>
      <c r="I1218" s="63">
        <f t="shared" si="836"/>
        <v>51.433999999999997</v>
      </c>
      <c r="J1218" s="338"/>
      <c r="K1218" s="334"/>
      <c r="M1218"/>
      <c r="N1218" s="79" t="s">
        <v>2367</v>
      </c>
      <c r="O1218" s="7">
        <v>3.27</v>
      </c>
    </row>
    <row r="1219" spans="1:15" ht="27.95" customHeight="1">
      <c r="A1219" s="7" t="s">
        <v>21</v>
      </c>
      <c r="B1219" s="79" t="s">
        <v>2286</v>
      </c>
      <c r="C1219" s="7">
        <v>8.0524000000000004</v>
      </c>
      <c r="D1219" s="7">
        <v>100</v>
      </c>
      <c r="E1219" s="7">
        <v>1</v>
      </c>
      <c r="F1219" s="7">
        <v>2</v>
      </c>
      <c r="G1219" s="7">
        <v>0.2089</v>
      </c>
      <c r="H1219" s="7">
        <v>-2.1198999999999999</v>
      </c>
      <c r="I1219" s="63">
        <f t="shared" si="836"/>
        <v>14.46</v>
      </c>
      <c r="J1219" s="338">
        <f t="shared" ref="J1219" si="855">(I1219+I1220)/2</f>
        <v>14.1</v>
      </c>
      <c r="K1219" s="334">
        <f t="shared" ref="K1219" si="856">(I1219-I1220)/J1219*100</f>
        <v>5.0141843971631301</v>
      </c>
      <c r="L1219" s="7" t="s">
        <v>2368</v>
      </c>
      <c r="M1219"/>
      <c r="N1219" s="79" t="s">
        <v>2369</v>
      </c>
      <c r="O1219" s="7">
        <v>3.27</v>
      </c>
    </row>
    <row r="1220" spans="1:15" ht="27.95" customHeight="1">
      <c r="A1220" s="7" t="s">
        <v>21</v>
      </c>
      <c r="B1220" s="79" t="s">
        <v>2287</v>
      </c>
      <c r="C1220" s="7">
        <v>12.0214</v>
      </c>
      <c r="D1220" s="7">
        <v>100</v>
      </c>
      <c r="E1220" s="7">
        <v>1</v>
      </c>
      <c r="F1220" s="7">
        <v>2</v>
      </c>
      <c r="G1220" s="7">
        <v>1.2334000000000001</v>
      </c>
      <c r="H1220" s="7">
        <v>-2.0731999999999999</v>
      </c>
      <c r="I1220" s="63">
        <f t="shared" si="836"/>
        <v>13.753</v>
      </c>
      <c r="J1220" s="338"/>
      <c r="K1220" s="334"/>
      <c r="M1220"/>
      <c r="N1220" s="59" t="s">
        <v>2351</v>
      </c>
      <c r="O1220" s="7">
        <v>3.27</v>
      </c>
    </row>
    <row r="1221" spans="1:15" ht="27.95" customHeight="1">
      <c r="A1221" s="7" t="s">
        <v>21</v>
      </c>
      <c r="B1221" s="79" t="s">
        <v>2367</v>
      </c>
      <c r="C1221" s="7">
        <v>11.2265</v>
      </c>
      <c r="D1221" s="7">
        <v>100</v>
      </c>
      <c r="E1221" s="7">
        <v>1</v>
      </c>
      <c r="F1221" s="7">
        <v>10</v>
      </c>
      <c r="G1221" s="7">
        <v>4.0956999999999999</v>
      </c>
      <c r="H1221" s="7">
        <v>-2.6414</v>
      </c>
      <c r="I1221" s="63">
        <f t="shared" si="836"/>
        <v>6.0010000000000003</v>
      </c>
      <c r="J1221" s="338">
        <f t="shared" ref="J1221" si="857">(I1221+I1222)/2</f>
        <v>6</v>
      </c>
      <c r="K1221" s="334">
        <f t="shared" ref="K1221" si="858">(I1221-I1222)/J1221*100</f>
        <v>1.6</v>
      </c>
      <c r="N1221" s="59" t="s">
        <v>2352</v>
      </c>
      <c r="O1221" s="7">
        <v>3.27</v>
      </c>
    </row>
    <row r="1222" spans="1:15" ht="27.95" customHeight="1">
      <c r="A1222" s="7" t="s">
        <v>21</v>
      </c>
      <c r="B1222" s="79" t="s">
        <v>2369</v>
      </c>
      <c r="C1222" s="7">
        <v>10.053800000000001</v>
      </c>
      <c r="D1222" s="7">
        <v>100</v>
      </c>
      <c r="E1222" s="7">
        <v>1</v>
      </c>
      <c r="F1222" s="7">
        <v>10</v>
      </c>
      <c r="G1222" s="7">
        <v>3.5101</v>
      </c>
      <c r="H1222" s="7">
        <v>-2.4264999999999999</v>
      </c>
      <c r="I1222" s="63">
        <f t="shared" si="836"/>
        <v>5.9050000000000002</v>
      </c>
      <c r="J1222" s="338"/>
      <c r="K1222" s="334"/>
      <c r="N1222" s="59" t="s">
        <v>2370</v>
      </c>
      <c r="O1222" s="7">
        <v>330</v>
      </c>
    </row>
    <row r="1223" spans="1:15" ht="27.95" customHeight="1">
      <c r="B1223" s="7" t="s">
        <v>2371</v>
      </c>
      <c r="C1223" s="7">
        <v>10.0936</v>
      </c>
      <c r="D1223" s="7">
        <v>100</v>
      </c>
      <c r="E1223" s="7">
        <v>1</v>
      </c>
      <c r="F1223" s="7">
        <v>10</v>
      </c>
      <c r="G1223" s="7">
        <v>79.179000000000002</v>
      </c>
      <c r="H1223" s="7">
        <v>-1.2447999999999999</v>
      </c>
      <c r="N1223" s="59" t="s">
        <v>2372</v>
      </c>
      <c r="O1223" s="7">
        <v>330</v>
      </c>
    </row>
    <row r="1224" spans="1:15" ht="27.95" customHeight="1">
      <c r="B1224" s="7" t="s">
        <v>2163</v>
      </c>
      <c r="G1224" s="7">
        <v>81.418800000000005</v>
      </c>
      <c r="H1224" s="7">
        <v>-1.7766</v>
      </c>
      <c r="N1224" s="59" t="s">
        <v>2373</v>
      </c>
      <c r="O1224" s="7">
        <v>330</v>
      </c>
    </row>
    <row r="1225" spans="1:15" ht="27.95" customHeight="1">
      <c r="A1225" s="7">
        <v>330</v>
      </c>
      <c r="B1225" s="7" t="s">
        <v>2374</v>
      </c>
      <c r="C1225" s="7">
        <v>9.9999000000000002</v>
      </c>
      <c r="D1225" s="7">
        <v>100</v>
      </c>
      <c r="E1225" s="7">
        <v>1</v>
      </c>
      <c r="F1225" s="7">
        <v>10</v>
      </c>
      <c r="G1225" s="7">
        <v>2.1128999999999998</v>
      </c>
      <c r="H1225" s="7">
        <v>11.008699999999999</v>
      </c>
      <c r="I1225" s="63">
        <f>(G1225-H1225)*D1225/C1225/F1225</f>
        <v>-8.8960000000000008</v>
      </c>
      <c r="J1225" s="338">
        <f>(I1225+I1226)/2</f>
        <v>-8.1999999999999993</v>
      </c>
      <c r="K1225" s="334">
        <f>(I1225-I1226)/J1225*100</f>
        <v>17.048780487804901</v>
      </c>
      <c r="N1225" s="59" t="s">
        <v>2375</v>
      </c>
      <c r="O1225" s="7">
        <v>330</v>
      </c>
    </row>
    <row r="1226" spans="1:15" ht="27.95" customHeight="1">
      <c r="B1226" s="7" t="s">
        <v>2376</v>
      </c>
      <c r="C1226" s="7">
        <v>11.451599999999999</v>
      </c>
      <c r="D1226" s="7">
        <v>100</v>
      </c>
      <c r="E1226" s="7">
        <v>1</v>
      </c>
      <c r="F1226" s="7">
        <v>10</v>
      </c>
      <c r="G1226" s="7">
        <v>2.6392000000000002</v>
      </c>
      <c r="H1226" s="7">
        <v>11.2256</v>
      </c>
      <c r="I1226" s="63">
        <f>(G1226-H1226)*D1226/C1226/F1226</f>
        <v>-7.4980000000000002</v>
      </c>
      <c r="J1226" s="338"/>
      <c r="K1226" s="334"/>
      <c r="N1226" s="59" t="s">
        <v>2377</v>
      </c>
      <c r="O1226" s="7">
        <v>330</v>
      </c>
    </row>
    <row r="1227" spans="1:15" ht="27.95" customHeight="1">
      <c r="B1227" s="59" t="s">
        <v>2370</v>
      </c>
      <c r="C1227" s="7">
        <v>25.278199999999998</v>
      </c>
      <c r="D1227" s="7">
        <v>100</v>
      </c>
      <c r="E1227" s="7">
        <v>1</v>
      </c>
      <c r="F1227" s="7">
        <v>10</v>
      </c>
      <c r="G1227" s="7">
        <v>3.3408000000000002</v>
      </c>
      <c r="H1227" s="7">
        <v>9.6973000000000003</v>
      </c>
      <c r="I1227" s="63">
        <f t="shared" ref="I1227:I1268" si="859">(G1227-H1227)*D1227/C1227/F1227</f>
        <v>-2.5150000000000001</v>
      </c>
      <c r="J1227" s="338">
        <f>(I1227+I1228)/2</f>
        <v>-2.7</v>
      </c>
      <c r="K1227" s="334">
        <f>(I1227-I1228)/J1227*100</f>
        <v>-15.8888888888889</v>
      </c>
      <c r="N1227" s="59" t="s">
        <v>2378</v>
      </c>
      <c r="O1227" s="7">
        <v>330</v>
      </c>
    </row>
    <row r="1228" spans="1:15" ht="27.95" customHeight="1">
      <c r="B1228" s="59" t="s">
        <v>2372</v>
      </c>
      <c r="C1228" s="7">
        <v>24.869299999999999</v>
      </c>
      <c r="D1228" s="7">
        <v>100</v>
      </c>
      <c r="E1228" s="7">
        <v>1</v>
      </c>
      <c r="F1228" s="7">
        <v>10</v>
      </c>
      <c r="G1228" s="7">
        <v>2.6221000000000001</v>
      </c>
      <c r="H1228" s="7">
        <v>9.9430999999999994</v>
      </c>
      <c r="I1228" s="63">
        <f t="shared" si="859"/>
        <v>-2.944</v>
      </c>
      <c r="J1228" s="338"/>
      <c r="K1228" s="334"/>
      <c r="O1228" s="7">
        <v>330</v>
      </c>
    </row>
    <row r="1229" spans="1:15" ht="27.95" customHeight="1">
      <c r="B1229" s="60" t="s">
        <v>2379</v>
      </c>
      <c r="C1229" s="7">
        <v>25.5351</v>
      </c>
      <c r="D1229" s="7">
        <v>100</v>
      </c>
      <c r="E1229" s="7">
        <v>1</v>
      </c>
      <c r="F1229" s="60">
        <v>5</v>
      </c>
      <c r="G1229" s="7">
        <v>154.45869999999999</v>
      </c>
      <c r="H1229" s="7">
        <v>9.9718</v>
      </c>
      <c r="I1229" s="63">
        <f t="shared" si="859"/>
        <v>113.167</v>
      </c>
      <c r="J1229" s="338">
        <f>(I1229+I1230)/2</f>
        <v>113.5</v>
      </c>
      <c r="K1229" s="334">
        <f>(I1229-I1230)/J1229*100</f>
        <v>-0.66872246696035298</v>
      </c>
      <c r="N1229" s="59" t="s">
        <v>2380</v>
      </c>
      <c r="O1229" s="7">
        <v>330</v>
      </c>
    </row>
    <row r="1230" spans="1:15" ht="27.95" customHeight="1">
      <c r="B1230" s="60" t="s">
        <v>2381</v>
      </c>
      <c r="C1230" s="7">
        <v>25.483699999999999</v>
      </c>
      <c r="D1230" s="7">
        <v>100</v>
      </c>
      <c r="E1230" s="7">
        <v>1</v>
      </c>
      <c r="F1230" s="60">
        <v>5</v>
      </c>
      <c r="G1230" s="7">
        <v>156.20189999999999</v>
      </c>
      <c r="H1230" s="7">
        <v>11.038600000000001</v>
      </c>
      <c r="I1230" s="63">
        <f t="shared" si="859"/>
        <v>113.926</v>
      </c>
      <c r="J1230" s="338"/>
      <c r="K1230" s="334"/>
      <c r="N1230" s="59" t="s">
        <v>2382</v>
      </c>
      <c r="O1230" s="7">
        <v>330</v>
      </c>
    </row>
    <row r="1231" spans="1:15" ht="27.95" customHeight="1">
      <c r="B1231" s="59" t="s">
        <v>2373</v>
      </c>
      <c r="C1231" s="65">
        <v>10.215</v>
      </c>
      <c r="D1231" s="7">
        <v>100</v>
      </c>
      <c r="E1231" s="7">
        <v>1</v>
      </c>
      <c r="F1231" s="7">
        <v>10</v>
      </c>
      <c r="G1231" s="7">
        <v>2.3317000000000001</v>
      </c>
      <c r="H1231" s="7">
        <v>11.1633</v>
      </c>
      <c r="I1231" s="63">
        <f t="shared" si="859"/>
        <v>-8.6460000000000008</v>
      </c>
      <c r="J1231" s="338">
        <f>(I1231+I1232)/2</f>
        <v>-8.8000000000000007</v>
      </c>
      <c r="K1231" s="334">
        <f>(I1231-I1232)/J1231*100</f>
        <v>-2.7727272727272698</v>
      </c>
      <c r="N1231" s="59" t="s">
        <v>2383</v>
      </c>
      <c r="O1231" s="7">
        <v>330</v>
      </c>
    </row>
    <row r="1232" spans="1:15" ht="27.95" customHeight="1">
      <c r="B1232" s="59" t="s">
        <v>2375</v>
      </c>
      <c r="C1232" s="7">
        <v>10.0747</v>
      </c>
      <c r="D1232" s="7">
        <v>100</v>
      </c>
      <c r="E1232" s="7">
        <v>1</v>
      </c>
      <c r="F1232" s="7">
        <v>10</v>
      </c>
      <c r="G1232" s="7">
        <v>2.4687000000000001</v>
      </c>
      <c r="H1232" s="7">
        <v>11.424799999999999</v>
      </c>
      <c r="I1232" s="63">
        <f t="shared" si="859"/>
        <v>-8.89</v>
      </c>
      <c r="J1232" s="338"/>
      <c r="K1232" s="334"/>
      <c r="N1232" s="59" t="s">
        <v>2384</v>
      </c>
      <c r="O1232" s="7">
        <v>330</v>
      </c>
    </row>
    <row r="1233" spans="1:15" ht="27.95" customHeight="1">
      <c r="B1233" s="59" t="s">
        <v>2377</v>
      </c>
      <c r="C1233" s="7">
        <v>10.0261</v>
      </c>
      <c r="D1233" s="7">
        <v>100</v>
      </c>
      <c r="E1233" s="7">
        <v>1</v>
      </c>
      <c r="F1233" s="7">
        <v>10</v>
      </c>
      <c r="G1233" s="7">
        <v>2.6164999999999998</v>
      </c>
      <c r="H1233" s="7">
        <v>12.0176</v>
      </c>
      <c r="I1233" s="63">
        <f t="shared" si="859"/>
        <v>-9.3770000000000007</v>
      </c>
      <c r="J1233" s="338">
        <f>(I1233+I1234)/2</f>
        <v>-8.1</v>
      </c>
      <c r="K1233" s="334">
        <f>(I1233-I1234)/J1233*100</f>
        <v>31.8024691358025</v>
      </c>
      <c r="N1233" s="59" t="s">
        <v>2385</v>
      </c>
      <c r="O1233" s="7">
        <v>330</v>
      </c>
    </row>
    <row r="1234" spans="1:15" ht="27.95" customHeight="1">
      <c r="B1234" s="59" t="s">
        <v>2378</v>
      </c>
      <c r="C1234" s="80">
        <v>9.9975000000000005</v>
      </c>
      <c r="D1234" s="7">
        <v>100</v>
      </c>
      <c r="E1234" s="7">
        <v>1</v>
      </c>
      <c r="F1234" s="7">
        <v>10</v>
      </c>
      <c r="G1234" s="7">
        <v>2.5689000000000002</v>
      </c>
      <c r="H1234" s="7">
        <v>9.3678000000000008</v>
      </c>
      <c r="I1234" s="63">
        <f t="shared" si="859"/>
        <v>-6.8010000000000002</v>
      </c>
      <c r="J1234" s="338"/>
      <c r="K1234" s="334"/>
      <c r="N1234" s="59" t="s">
        <v>2386</v>
      </c>
      <c r="O1234" s="7">
        <v>330</v>
      </c>
    </row>
    <row r="1235" spans="1:15" ht="27.95" customHeight="1">
      <c r="B1235" s="7" t="s">
        <v>2387</v>
      </c>
      <c r="C1235" s="7">
        <v>11.1038</v>
      </c>
      <c r="D1235" s="7">
        <v>100</v>
      </c>
      <c r="E1235" s="7">
        <v>1</v>
      </c>
      <c r="F1235" s="7">
        <v>10</v>
      </c>
      <c r="G1235" s="7">
        <v>17.946000000000002</v>
      </c>
      <c r="H1235" s="7">
        <v>20.229299999999999</v>
      </c>
      <c r="I1235" s="63">
        <f t="shared" si="859"/>
        <v>-2.056</v>
      </c>
      <c r="J1235" s="338">
        <f>(I1235+I1236)/2</f>
        <v>-2.1</v>
      </c>
      <c r="K1235" s="334">
        <f>(I1235-I1236)/J1235*100</f>
        <v>-7.6666666666666696</v>
      </c>
      <c r="N1235" s="59" t="s">
        <v>2388</v>
      </c>
      <c r="O1235" s="7">
        <v>330</v>
      </c>
    </row>
    <row r="1236" spans="1:15" ht="27.95" customHeight="1">
      <c r="B1236" s="7" t="s">
        <v>2389</v>
      </c>
      <c r="C1236" s="7">
        <v>11.0106</v>
      </c>
      <c r="D1236" s="7">
        <v>100</v>
      </c>
      <c r="E1236" s="7">
        <v>1</v>
      </c>
      <c r="F1236" s="7">
        <v>10</v>
      </c>
      <c r="G1236" s="7">
        <v>17.994</v>
      </c>
      <c r="H1236" s="7">
        <v>20.434699999999999</v>
      </c>
      <c r="I1236" s="63">
        <f t="shared" si="859"/>
        <v>-2.2170000000000001</v>
      </c>
      <c r="J1236" s="338"/>
      <c r="K1236" s="334"/>
      <c r="N1236" s="59" t="s">
        <v>2390</v>
      </c>
      <c r="O1236" s="7">
        <v>330</v>
      </c>
    </row>
    <row r="1237" spans="1:15" ht="27.95" customHeight="1">
      <c r="B1237" s="59" t="s">
        <v>2380</v>
      </c>
      <c r="C1237" s="7">
        <v>9.7556999999999992</v>
      </c>
      <c r="D1237" s="7">
        <v>100</v>
      </c>
      <c r="E1237" s="7">
        <v>1</v>
      </c>
      <c r="F1237" s="7">
        <v>10</v>
      </c>
      <c r="G1237" s="7">
        <v>5.1063999999999998</v>
      </c>
      <c r="H1237" s="7">
        <v>7.9602000000000004</v>
      </c>
      <c r="I1237" s="63">
        <f t="shared" si="859"/>
        <v>-2.9249999999999998</v>
      </c>
      <c r="J1237" s="338">
        <f>(I1237+I1238)/2</f>
        <v>-0.6</v>
      </c>
      <c r="K1237" s="334">
        <f>(I1237-I1238)/J1237*100</f>
        <v>772.66666666666697</v>
      </c>
      <c r="N1237" s="59" t="s">
        <v>2391</v>
      </c>
      <c r="O1237" s="7">
        <v>330</v>
      </c>
    </row>
    <row r="1238" spans="1:15" ht="27.95" customHeight="1">
      <c r="B1238" s="59" t="s">
        <v>2382</v>
      </c>
      <c r="C1238" s="7">
        <v>9.9977999999999998</v>
      </c>
      <c r="D1238" s="7">
        <v>100</v>
      </c>
      <c r="E1238" s="7">
        <v>1</v>
      </c>
      <c r="F1238" s="7">
        <v>10</v>
      </c>
      <c r="G1238" s="7">
        <v>11.615</v>
      </c>
      <c r="H1238" s="7">
        <v>9.9039000000000001</v>
      </c>
      <c r="I1238" s="63">
        <f t="shared" si="859"/>
        <v>1.7110000000000001</v>
      </c>
      <c r="J1238" s="338"/>
      <c r="K1238" s="334"/>
      <c r="N1238" s="59" t="s">
        <v>2392</v>
      </c>
      <c r="O1238" s="7">
        <v>330</v>
      </c>
    </row>
    <row r="1239" spans="1:15" ht="27.95" customHeight="1">
      <c r="B1239" s="59" t="s">
        <v>2383</v>
      </c>
      <c r="C1239" s="7">
        <v>10.574199999999999</v>
      </c>
      <c r="D1239" s="7">
        <v>100</v>
      </c>
      <c r="E1239" s="7">
        <v>1</v>
      </c>
      <c r="F1239" s="7">
        <v>10</v>
      </c>
      <c r="G1239" s="7">
        <v>8.3282000000000007</v>
      </c>
      <c r="H1239" s="7">
        <v>9.2987000000000002</v>
      </c>
      <c r="I1239" s="63">
        <f t="shared" si="859"/>
        <v>-0.91800000000000004</v>
      </c>
      <c r="J1239" s="338">
        <f>(I1239+I1240)/2</f>
        <v>-2.1</v>
      </c>
      <c r="K1239" s="334">
        <f>(I1239-I1240)/J1239*100</f>
        <v>-107.857142857143</v>
      </c>
      <c r="N1239" s="59" t="s">
        <v>2393</v>
      </c>
      <c r="O1239" s="7">
        <v>330</v>
      </c>
    </row>
    <row r="1240" spans="1:15" ht="27.95" customHeight="1">
      <c r="B1240" s="59" t="s">
        <v>2384</v>
      </c>
      <c r="C1240" s="7">
        <v>10.5198</v>
      </c>
      <c r="D1240" s="7">
        <v>100</v>
      </c>
      <c r="E1240" s="7">
        <v>1</v>
      </c>
      <c r="F1240" s="7">
        <v>10</v>
      </c>
      <c r="G1240" s="7">
        <v>6.0339</v>
      </c>
      <c r="H1240" s="7">
        <v>9.3821999999999992</v>
      </c>
      <c r="I1240" s="63">
        <f t="shared" si="859"/>
        <v>-3.1829999999999998</v>
      </c>
      <c r="J1240" s="338"/>
      <c r="K1240" s="334"/>
      <c r="N1240" s="59" t="s">
        <v>2394</v>
      </c>
      <c r="O1240" s="7">
        <v>330</v>
      </c>
    </row>
    <row r="1241" spans="1:15" ht="27.95" customHeight="1">
      <c r="B1241" s="59" t="s">
        <v>2385</v>
      </c>
      <c r="C1241" s="7">
        <v>9.7431000000000001</v>
      </c>
      <c r="D1241" s="7">
        <v>100</v>
      </c>
      <c r="E1241" s="7">
        <v>1</v>
      </c>
      <c r="F1241" s="7">
        <v>10</v>
      </c>
      <c r="G1241" s="7">
        <v>6.6510999999999996</v>
      </c>
      <c r="H1241" s="7">
        <v>7.9238999999999997</v>
      </c>
      <c r="I1241" s="63">
        <f t="shared" si="859"/>
        <v>-1.306</v>
      </c>
      <c r="J1241" s="338">
        <f>(I1241+I1242)/2</f>
        <v>-0.4</v>
      </c>
      <c r="K1241" s="334">
        <f>(I1241-I1242)/J1241*100</f>
        <v>443</v>
      </c>
      <c r="N1241" s="59" t="s">
        <v>2353</v>
      </c>
      <c r="O1241" s="7">
        <v>3.27</v>
      </c>
    </row>
    <row r="1242" spans="1:15" ht="27.95" customHeight="1">
      <c r="B1242" s="59" t="s">
        <v>2386</v>
      </c>
      <c r="C1242" s="7">
        <v>9.4154</v>
      </c>
      <c r="D1242" s="7">
        <v>100</v>
      </c>
      <c r="E1242" s="7">
        <v>1</v>
      </c>
      <c r="F1242" s="7">
        <v>10</v>
      </c>
      <c r="G1242" s="7">
        <v>6.2195</v>
      </c>
      <c r="H1242" s="7">
        <v>5.7804000000000002</v>
      </c>
      <c r="I1242" s="63">
        <f t="shared" si="859"/>
        <v>0.46600000000000003</v>
      </c>
      <c r="J1242" s="338"/>
      <c r="K1242" s="334"/>
      <c r="N1242" s="59" t="s">
        <v>2354</v>
      </c>
      <c r="O1242" s="7">
        <v>3.27</v>
      </c>
    </row>
    <row r="1243" spans="1:15" ht="27.95" customHeight="1">
      <c r="B1243" s="59" t="s">
        <v>2388</v>
      </c>
      <c r="C1243" s="7">
        <v>10.1608</v>
      </c>
      <c r="D1243" s="7">
        <v>100</v>
      </c>
      <c r="E1243" s="7">
        <v>1</v>
      </c>
      <c r="F1243" s="7">
        <v>10</v>
      </c>
      <c r="G1243" s="7">
        <v>6.8712</v>
      </c>
      <c r="H1243" s="7">
        <v>8.7433999999999994</v>
      </c>
      <c r="I1243" s="63">
        <f t="shared" si="859"/>
        <v>-1.843</v>
      </c>
      <c r="J1243" s="338">
        <f>(I1243+I1244)/2</f>
        <v>-1.5</v>
      </c>
      <c r="K1243" s="334">
        <f>(I1243-I1244)/J1243*100</f>
        <v>41.3333333333333</v>
      </c>
      <c r="N1243" s="59" t="s">
        <v>2359</v>
      </c>
      <c r="O1243" s="7">
        <v>3.27</v>
      </c>
    </row>
    <row r="1244" spans="1:15" ht="27.95" customHeight="1">
      <c r="B1244" s="59" t="s">
        <v>2390</v>
      </c>
      <c r="C1244" s="7">
        <v>9.8546999999999993</v>
      </c>
      <c r="D1244" s="7">
        <v>100</v>
      </c>
      <c r="E1244" s="7">
        <v>1</v>
      </c>
      <c r="F1244" s="7">
        <v>10</v>
      </c>
      <c r="G1244" s="7">
        <v>8.1483000000000008</v>
      </c>
      <c r="H1244" s="7">
        <v>9.3533000000000008</v>
      </c>
      <c r="I1244" s="63">
        <f t="shared" si="859"/>
        <v>-1.2230000000000001</v>
      </c>
      <c r="J1244" s="338"/>
      <c r="K1244" s="334"/>
      <c r="N1244" s="59" t="s">
        <v>2360</v>
      </c>
      <c r="O1244" s="7">
        <v>3.27</v>
      </c>
    </row>
    <row r="1245" spans="1:15" ht="27.95" customHeight="1">
      <c r="B1245" s="59" t="s">
        <v>2391</v>
      </c>
      <c r="C1245" s="7">
        <v>9.5601000000000003</v>
      </c>
      <c r="D1245" s="7">
        <v>100</v>
      </c>
      <c r="E1245" s="7">
        <v>1</v>
      </c>
      <c r="F1245" s="7">
        <v>10</v>
      </c>
      <c r="G1245" s="7">
        <v>5.9222000000000001</v>
      </c>
      <c r="H1245" s="7">
        <v>9.18</v>
      </c>
      <c r="I1245" s="63">
        <f t="shared" si="859"/>
        <v>-3.4079999999999999</v>
      </c>
      <c r="J1245" s="338">
        <f>(I1245+I1246)/2</f>
        <v>-4.3</v>
      </c>
      <c r="K1245" s="334">
        <f>(I1245-I1246)/J1245*100</f>
        <v>-40.279069767441896</v>
      </c>
      <c r="N1245" s="7" t="s">
        <v>2374</v>
      </c>
      <c r="O1245" s="7">
        <v>330</v>
      </c>
    </row>
    <row r="1246" spans="1:15" ht="27.95" customHeight="1">
      <c r="B1246" s="59" t="s">
        <v>2392</v>
      </c>
      <c r="C1246" s="7">
        <v>10.403499999999999</v>
      </c>
      <c r="D1246" s="7">
        <v>100</v>
      </c>
      <c r="E1246" s="7">
        <v>1</v>
      </c>
      <c r="F1246" s="7">
        <v>10</v>
      </c>
      <c r="G1246" s="7">
        <v>5.8997999999999999</v>
      </c>
      <c r="H1246" s="7">
        <v>11.247199999999999</v>
      </c>
      <c r="I1246" s="63">
        <f t="shared" si="859"/>
        <v>-5.14</v>
      </c>
      <c r="J1246" s="338"/>
      <c r="K1246" s="334"/>
      <c r="N1246" s="7" t="s">
        <v>2376</v>
      </c>
      <c r="O1246" s="7">
        <v>330</v>
      </c>
    </row>
    <row r="1247" spans="1:15" ht="27.95" customHeight="1">
      <c r="A1247" s="7" t="s">
        <v>21</v>
      </c>
      <c r="B1247" s="60" t="s">
        <v>2395</v>
      </c>
      <c r="C1247" s="7">
        <v>10.656499999999999</v>
      </c>
      <c r="D1247" s="7">
        <v>100</v>
      </c>
      <c r="E1247" s="7">
        <v>1</v>
      </c>
      <c r="F1247" s="7">
        <v>5</v>
      </c>
      <c r="G1247" s="7">
        <v>22.472300000000001</v>
      </c>
      <c r="H1247" s="7">
        <v>7.2191000000000001</v>
      </c>
      <c r="I1247" s="63">
        <f t="shared" si="859"/>
        <v>28.626999999999999</v>
      </c>
      <c r="J1247" s="338">
        <f>(I1247+I1248)/2</f>
        <v>28.6</v>
      </c>
      <c r="K1247" s="334">
        <f>(I1247-I1248)/J1247*100</f>
        <v>0.32517482517482499</v>
      </c>
      <c r="L1247" s="7">
        <v>28.6</v>
      </c>
      <c r="M1247" s="7" t="s">
        <v>2310</v>
      </c>
    </row>
    <row r="1248" spans="1:15" ht="27.95" customHeight="1">
      <c r="A1248" s="7" t="s">
        <v>21</v>
      </c>
      <c r="B1248" s="60" t="s">
        <v>2396</v>
      </c>
      <c r="C1248" s="7">
        <v>15.151999999999999</v>
      </c>
      <c r="D1248" s="7">
        <v>100</v>
      </c>
      <c r="E1248" s="7">
        <v>1</v>
      </c>
      <c r="F1248" s="7">
        <v>5</v>
      </c>
      <c r="G1248" s="7">
        <v>28.659600000000001</v>
      </c>
      <c r="H1248" s="7">
        <v>7.0425000000000004</v>
      </c>
      <c r="I1248" s="63">
        <f t="shared" si="859"/>
        <v>28.533999999999999</v>
      </c>
      <c r="J1248" s="338"/>
      <c r="K1248" s="334"/>
    </row>
    <row r="1249" spans="1:15" ht="27.95" customHeight="1">
      <c r="A1249" s="7" t="s">
        <v>21</v>
      </c>
      <c r="B1249" s="60" t="s">
        <v>2397</v>
      </c>
      <c r="C1249" s="7">
        <v>9.9605999999999995</v>
      </c>
      <c r="D1249" s="7">
        <v>100</v>
      </c>
      <c r="E1249" s="7">
        <v>1</v>
      </c>
      <c r="F1249" s="7">
        <v>10</v>
      </c>
      <c r="G1249" s="7">
        <v>80.135199999999998</v>
      </c>
      <c r="H1249" s="7">
        <v>20.138999999999999</v>
      </c>
      <c r="I1249" s="63">
        <f t="shared" si="859"/>
        <v>60.234000000000002</v>
      </c>
      <c r="J1249" s="338">
        <f>(I1249+I1250)/2</f>
        <v>59</v>
      </c>
      <c r="K1249" s="334">
        <f>(I1249-I1250)/J1249*100</f>
        <v>4.2135593220339098</v>
      </c>
      <c r="M1249" s="7" t="s">
        <v>2310</v>
      </c>
      <c r="N1249" s="60" t="s">
        <v>2346</v>
      </c>
      <c r="O1249" s="7">
        <v>3.26</v>
      </c>
    </row>
    <row r="1250" spans="1:15" ht="27.95" customHeight="1">
      <c r="A1250" s="7" t="s">
        <v>21</v>
      </c>
      <c r="B1250" s="60" t="s">
        <v>2398</v>
      </c>
      <c r="C1250" s="7">
        <v>9.8207000000000004</v>
      </c>
      <c r="D1250" s="7">
        <v>100</v>
      </c>
      <c r="E1250" s="7">
        <v>1</v>
      </c>
      <c r="F1250" s="7">
        <v>10</v>
      </c>
      <c r="G1250" s="7">
        <v>77.404700000000005</v>
      </c>
      <c r="H1250" s="7">
        <v>20.691800000000001</v>
      </c>
      <c r="I1250" s="63">
        <f t="shared" si="859"/>
        <v>57.747999999999998</v>
      </c>
      <c r="J1250" s="338"/>
      <c r="K1250" s="334"/>
      <c r="N1250" s="60" t="s">
        <v>2347</v>
      </c>
      <c r="O1250" s="7">
        <v>3.26</v>
      </c>
    </row>
    <row r="1251" spans="1:15" ht="27.95" customHeight="1">
      <c r="A1251" s="7" t="s">
        <v>21</v>
      </c>
      <c r="B1251" s="59" t="s">
        <v>2399</v>
      </c>
      <c r="C1251" s="7">
        <v>9.7575000000000003</v>
      </c>
      <c r="D1251" s="7">
        <v>100</v>
      </c>
      <c r="E1251" s="7">
        <v>1</v>
      </c>
      <c r="F1251" s="7">
        <v>10</v>
      </c>
      <c r="G1251" s="7">
        <v>36.557299999999998</v>
      </c>
      <c r="H1251" s="7">
        <v>35.730699999999999</v>
      </c>
      <c r="I1251" s="63">
        <f t="shared" si="859"/>
        <v>0.84699999999999998</v>
      </c>
      <c r="J1251" s="338">
        <f>(I1251+I1252)/2</f>
        <v>-3.7</v>
      </c>
      <c r="K1251" s="334">
        <f>(I1251-I1252)/J1251*100</f>
        <v>-245.027027027027</v>
      </c>
      <c r="N1251" s="7" t="s">
        <v>2400</v>
      </c>
      <c r="O1251" s="7">
        <v>330</v>
      </c>
    </row>
    <row r="1252" spans="1:15" ht="27.95" customHeight="1">
      <c r="A1252" s="7" t="s">
        <v>21</v>
      </c>
      <c r="B1252" s="59" t="s">
        <v>2401</v>
      </c>
      <c r="C1252" s="7">
        <v>11.3248</v>
      </c>
      <c r="D1252" s="7">
        <v>100</v>
      </c>
      <c r="E1252" s="7">
        <v>1</v>
      </c>
      <c r="F1252" s="7">
        <v>10</v>
      </c>
      <c r="G1252" s="7">
        <v>38.872599999999998</v>
      </c>
      <c r="H1252" s="7">
        <v>48.180500000000002</v>
      </c>
      <c r="I1252" s="63">
        <f t="shared" si="859"/>
        <v>-8.2189999999999994</v>
      </c>
      <c r="J1252" s="338"/>
      <c r="K1252" s="334"/>
      <c r="N1252" s="7" t="s">
        <v>2402</v>
      </c>
      <c r="O1252" s="7">
        <v>330</v>
      </c>
    </row>
    <row r="1253" spans="1:15" ht="27.95" customHeight="1">
      <c r="A1253" s="7" t="s">
        <v>21</v>
      </c>
      <c r="B1253" s="59" t="s">
        <v>2393</v>
      </c>
      <c r="C1253" s="7">
        <v>1.0822000000000001</v>
      </c>
      <c r="D1253" s="7">
        <v>100</v>
      </c>
      <c r="E1253" s="7">
        <v>1</v>
      </c>
      <c r="F1253" s="7">
        <v>10</v>
      </c>
      <c r="G1253" s="7">
        <v>7.6955</v>
      </c>
      <c r="H1253" s="7">
        <v>18.3262</v>
      </c>
      <c r="I1253" s="63">
        <f t="shared" si="859"/>
        <v>-98.231999999999999</v>
      </c>
      <c r="J1253" s="338">
        <f>(I1253+I1254)/2</f>
        <v>-88.4</v>
      </c>
      <c r="K1253" s="334">
        <f>(I1253-I1254)/J1253*100</f>
        <v>22.349547511312199</v>
      </c>
      <c r="N1253" s="7" t="s">
        <v>2403</v>
      </c>
      <c r="O1253" s="7">
        <v>330</v>
      </c>
    </row>
    <row r="1254" spans="1:15" ht="27.95" customHeight="1">
      <c r="A1254" s="7" t="s">
        <v>21</v>
      </c>
      <c r="B1254" s="59" t="s">
        <v>2394</v>
      </c>
      <c r="C1254" s="7">
        <v>1.3858999999999999</v>
      </c>
      <c r="D1254" s="7">
        <v>100</v>
      </c>
      <c r="E1254" s="7">
        <v>1</v>
      </c>
      <c r="F1254" s="7">
        <v>10</v>
      </c>
      <c r="G1254" s="7">
        <v>8.2899999999999991</v>
      </c>
      <c r="H1254" s="7">
        <v>19.165800000000001</v>
      </c>
      <c r="I1254" s="63">
        <f t="shared" si="859"/>
        <v>-78.474999999999994</v>
      </c>
      <c r="J1254" s="338"/>
      <c r="K1254" s="334"/>
    </row>
    <row r="1255" spans="1:15" ht="27.95" customHeight="1">
      <c r="A1255" s="7" t="s">
        <v>21</v>
      </c>
      <c r="B1255" s="7" t="s">
        <v>2302</v>
      </c>
      <c r="C1255" s="65">
        <v>10.923999999999999</v>
      </c>
      <c r="D1255" s="7">
        <v>100</v>
      </c>
      <c r="E1255" s="7">
        <v>1</v>
      </c>
      <c r="F1255" s="7">
        <v>10</v>
      </c>
      <c r="G1255" s="7">
        <v>79.28</v>
      </c>
      <c r="H1255" s="7">
        <v>50.008099999999999</v>
      </c>
      <c r="I1255" s="63">
        <f t="shared" si="859"/>
        <v>26.795999999999999</v>
      </c>
      <c r="J1255" s="338">
        <f>(I1255+I1256)/2</f>
        <v>31</v>
      </c>
      <c r="K1255" s="334">
        <f>(I1255-I1256)/J1255*100</f>
        <v>-26.9</v>
      </c>
    </row>
    <row r="1256" spans="1:15" ht="27.95" customHeight="1">
      <c r="A1256" s="7" t="s">
        <v>21</v>
      </c>
      <c r="B1256" s="7" t="s">
        <v>2303</v>
      </c>
      <c r="C1256" s="7">
        <v>11.2986</v>
      </c>
      <c r="D1256" s="7">
        <v>100</v>
      </c>
      <c r="E1256" s="7">
        <v>1</v>
      </c>
      <c r="F1256" s="7">
        <v>10</v>
      </c>
      <c r="G1256" s="7">
        <v>85.827100000000002</v>
      </c>
      <c r="H1256" s="7">
        <v>46.128999999999998</v>
      </c>
      <c r="I1256" s="63">
        <f t="shared" si="859"/>
        <v>35.134999999999998</v>
      </c>
      <c r="J1256" s="338"/>
      <c r="K1256" s="334"/>
    </row>
    <row r="1257" spans="1:15" ht="27.95" customHeight="1">
      <c r="A1257" s="7" t="s">
        <v>21</v>
      </c>
      <c r="B1257" s="7" t="s">
        <v>2404</v>
      </c>
      <c r="C1257" s="7">
        <v>10.5076</v>
      </c>
      <c r="D1257" s="7">
        <v>100</v>
      </c>
      <c r="E1257" s="7">
        <v>1</v>
      </c>
      <c r="F1257" s="7">
        <v>10</v>
      </c>
      <c r="G1257" s="7">
        <v>68.576300000000003</v>
      </c>
      <c r="H1257" s="7">
        <v>43.507100000000001</v>
      </c>
      <c r="I1257" s="63">
        <f t="shared" si="859"/>
        <v>23.858000000000001</v>
      </c>
      <c r="J1257" s="338">
        <f>(I1257+I1258)/2</f>
        <v>20.9</v>
      </c>
      <c r="K1257" s="334">
        <f>(I1257-I1258)/J1257*100</f>
        <v>28.3827751196172</v>
      </c>
    </row>
    <row r="1258" spans="1:15" ht="27.95" customHeight="1">
      <c r="A1258" s="7" t="s">
        <v>21</v>
      </c>
      <c r="B1258" s="7" t="s">
        <v>2405</v>
      </c>
      <c r="C1258" s="7">
        <v>10.195499999999999</v>
      </c>
      <c r="D1258" s="7">
        <v>100</v>
      </c>
      <c r="E1258" s="7">
        <v>1</v>
      </c>
      <c r="F1258" s="7">
        <v>10</v>
      </c>
      <c r="G1258" s="7">
        <v>63.071199999999997</v>
      </c>
      <c r="H1258" s="7">
        <v>44.794400000000003</v>
      </c>
      <c r="I1258" s="63">
        <f t="shared" si="859"/>
        <v>17.925999999999998</v>
      </c>
      <c r="J1258" s="338"/>
      <c r="K1258" s="334"/>
    </row>
    <row r="1259" spans="1:15" ht="27.95" customHeight="1">
      <c r="A1259" s="7" t="s">
        <v>21</v>
      </c>
      <c r="B1259" s="7" t="s">
        <v>2304</v>
      </c>
      <c r="C1259" s="7">
        <v>10.744300000000001</v>
      </c>
      <c r="D1259" s="7">
        <v>100</v>
      </c>
      <c r="E1259" s="7">
        <v>1</v>
      </c>
      <c r="F1259" s="7">
        <v>10</v>
      </c>
      <c r="G1259" s="7">
        <v>157.40440000000001</v>
      </c>
      <c r="H1259" s="7">
        <v>24.722300000000001</v>
      </c>
      <c r="I1259" s="63">
        <f t="shared" si="859"/>
        <v>123.491</v>
      </c>
      <c r="J1259" s="338">
        <f>(I1259+I1260)/2</f>
        <v>124.4</v>
      </c>
      <c r="K1259" s="334">
        <f>(I1259-I1260)/J1259*100</f>
        <v>-1.3874598070739499</v>
      </c>
    </row>
    <row r="1260" spans="1:15" ht="27.95" customHeight="1">
      <c r="A1260" s="7" t="s">
        <v>21</v>
      </c>
      <c r="B1260" s="7" t="s">
        <v>2305</v>
      </c>
      <c r="C1260" s="7">
        <v>10.238200000000001</v>
      </c>
      <c r="D1260" s="7">
        <v>100</v>
      </c>
      <c r="E1260" s="7">
        <v>1</v>
      </c>
      <c r="F1260" s="7">
        <v>10</v>
      </c>
      <c r="G1260" s="7">
        <v>152.65280000000001</v>
      </c>
      <c r="H1260" s="7">
        <v>24.4527</v>
      </c>
      <c r="I1260" s="63">
        <f t="shared" si="859"/>
        <v>125.217</v>
      </c>
      <c r="J1260" s="338"/>
      <c r="K1260" s="334"/>
    </row>
    <row r="1261" spans="1:15" ht="27.95" customHeight="1">
      <c r="A1261" s="7" t="s">
        <v>21</v>
      </c>
      <c r="B1261" s="7" t="s">
        <v>2406</v>
      </c>
      <c r="C1261" s="7">
        <v>10.2934</v>
      </c>
      <c r="D1261" s="7">
        <v>100</v>
      </c>
      <c r="E1261" s="7">
        <v>1</v>
      </c>
      <c r="F1261" s="7">
        <v>10</v>
      </c>
      <c r="G1261" s="7">
        <v>95.909400000000005</v>
      </c>
      <c r="H1261" s="7">
        <v>23.662299999999998</v>
      </c>
      <c r="I1261" s="63">
        <f t="shared" si="859"/>
        <v>70.188000000000002</v>
      </c>
      <c r="J1261" s="338">
        <f>(I1261+I1262)/2</f>
        <v>70</v>
      </c>
      <c r="K1261" s="334">
        <f>(I1261-I1262)/J1261*100</f>
        <v>0.52142857142858401</v>
      </c>
    </row>
    <row r="1262" spans="1:15" ht="27.95" customHeight="1">
      <c r="A1262" s="7" t="s">
        <v>21</v>
      </c>
      <c r="B1262" s="7" t="s">
        <v>2407</v>
      </c>
      <c r="C1262" s="7">
        <v>9.9741</v>
      </c>
      <c r="D1262" s="7">
        <v>100</v>
      </c>
      <c r="E1262" s="7">
        <v>1</v>
      </c>
      <c r="F1262" s="7">
        <v>10</v>
      </c>
      <c r="G1262" s="7">
        <v>92.523799999999994</v>
      </c>
      <c r="H1262" s="7">
        <v>22.882100000000001</v>
      </c>
      <c r="I1262" s="63">
        <f t="shared" si="859"/>
        <v>69.822999999999993</v>
      </c>
      <c r="J1262" s="338"/>
      <c r="K1262" s="334"/>
    </row>
    <row r="1263" spans="1:15" ht="27.95" customHeight="1">
      <c r="A1263" s="7" t="s">
        <v>21</v>
      </c>
      <c r="B1263" s="7" t="s">
        <v>2175</v>
      </c>
      <c r="C1263" s="7">
        <v>10.469799999999999</v>
      </c>
      <c r="D1263" s="7">
        <v>100</v>
      </c>
      <c r="E1263" s="7">
        <v>1</v>
      </c>
      <c r="F1263" s="7">
        <v>10</v>
      </c>
      <c r="G1263" s="7">
        <v>163.2902</v>
      </c>
      <c r="H1263" s="7">
        <v>14.896599999999999</v>
      </c>
      <c r="I1263" s="63">
        <f t="shared" si="859"/>
        <v>141.73500000000001</v>
      </c>
      <c r="J1263" s="338">
        <f t="shared" ref="J1263:J1267" si="860">(I1263+I1264)/2</f>
        <v>137.80000000000001</v>
      </c>
      <c r="K1263" s="334">
        <f t="shared" ref="K1263:K1267" si="861">(I1263-I1264)/J1263*100</f>
        <v>5.6806966618287396</v>
      </c>
    </row>
    <row r="1264" spans="1:15" ht="27.95" customHeight="1">
      <c r="A1264" s="7" t="s">
        <v>21</v>
      </c>
      <c r="B1264" s="7" t="s">
        <v>2176</v>
      </c>
      <c r="C1264" s="7">
        <v>10.5021</v>
      </c>
      <c r="D1264" s="7">
        <v>100</v>
      </c>
      <c r="E1264" s="7">
        <v>1</v>
      </c>
      <c r="F1264" s="7">
        <v>10</v>
      </c>
      <c r="G1264" s="7">
        <v>154.94040000000001</v>
      </c>
      <c r="H1264" s="7">
        <v>14.31</v>
      </c>
      <c r="I1264" s="63">
        <f t="shared" si="859"/>
        <v>133.90700000000001</v>
      </c>
      <c r="J1264" s="338"/>
      <c r="K1264" s="334"/>
    </row>
    <row r="1265" spans="1:11" ht="27.95" customHeight="1">
      <c r="A1265" s="7" t="s">
        <v>21</v>
      </c>
      <c r="B1265" s="7" t="s">
        <v>2408</v>
      </c>
      <c r="C1265" s="7">
        <v>10.048299999999999</v>
      </c>
      <c r="D1265" s="7">
        <v>100</v>
      </c>
      <c r="E1265" s="7">
        <v>1</v>
      </c>
      <c r="F1265" s="7">
        <v>10</v>
      </c>
      <c r="G1265" s="7">
        <v>103.2487</v>
      </c>
      <c r="H1265" s="7">
        <v>15.286199999999999</v>
      </c>
      <c r="I1265" s="63">
        <f t="shared" si="859"/>
        <v>87.54</v>
      </c>
      <c r="J1265" s="338">
        <f t="shared" si="860"/>
        <v>93.3</v>
      </c>
      <c r="K1265" s="334">
        <f t="shared" si="861"/>
        <v>-12.403001071811399</v>
      </c>
    </row>
    <row r="1266" spans="1:11" ht="27.95" customHeight="1">
      <c r="A1266" s="7" t="s">
        <v>21</v>
      </c>
      <c r="B1266" s="7" t="s">
        <v>2409</v>
      </c>
      <c r="C1266" s="7">
        <v>9.8892000000000007</v>
      </c>
      <c r="D1266" s="7">
        <v>100</v>
      </c>
      <c r="E1266" s="7">
        <v>1</v>
      </c>
      <c r="F1266" s="7">
        <v>10</v>
      </c>
      <c r="G1266" s="7">
        <v>115.46769999999999</v>
      </c>
      <c r="H1266" s="7">
        <v>17.453900000000001</v>
      </c>
      <c r="I1266" s="63">
        <f t="shared" si="859"/>
        <v>99.111999999999995</v>
      </c>
      <c r="J1266" s="338"/>
      <c r="K1266" s="334"/>
    </row>
    <row r="1267" spans="1:11" ht="27.95" customHeight="1">
      <c r="A1267" s="7" t="s">
        <v>21</v>
      </c>
      <c r="B1267" s="7" t="s">
        <v>2410</v>
      </c>
      <c r="C1267" s="7">
        <v>10.2485</v>
      </c>
      <c r="D1267" s="7">
        <v>100</v>
      </c>
      <c r="E1267" s="7">
        <v>1</v>
      </c>
      <c r="F1267" s="7">
        <v>10</v>
      </c>
      <c r="G1267" s="7">
        <v>151.41720000000001</v>
      </c>
      <c r="H1267" s="7">
        <v>9.2011000000000003</v>
      </c>
      <c r="I1267" s="63">
        <f t="shared" si="859"/>
        <v>138.768</v>
      </c>
      <c r="J1267" s="338" t="e">
        <f t="shared" si="860"/>
        <v>#DIV/0!</v>
      </c>
      <c r="K1267" s="334" t="e">
        <f t="shared" si="861"/>
        <v>#DIV/0!</v>
      </c>
    </row>
    <row r="1268" spans="1:11" ht="27.95" customHeight="1">
      <c r="I1268" s="63" t="e">
        <f t="shared" si="859"/>
        <v>#DIV/0!</v>
      </c>
      <c r="J1268" s="338"/>
      <c r="K1268" s="334"/>
    </row>
    <row r="1269" spans="1:11" ht="27.95" customHeight="1">
      <c r="B1269" s="7" t="s">
        <v>2411</v>
      </c>
      <c r="G1269" s="7">
        <v>98.217299999999994</v>
      </c>
      <c r="H1269" s="7">
        <v>46.343400000000003</v>
      </c>
    </row>
    <row r="1270" spans="1:11" ht="27.95" customHeight="1">
      <c r="A1270" s="7">
        <v>4.01</v>
      </c>
      <c r="B1270" s="7" t="s">
        <v>2412</v>
      </c>
      <c r="G1270" s="7">
        <v>4.7699999999999999E-2</v>
      </c>
      <c r="H1270" s="7">
        <v>-5.2271999999999998</v>
      </c>
    </row>
    <row r="1271" spans="1:11" ht="27.95" customHeight="1">
      <c r="B1271" s="60" t="s">
        <v>2413</v>
      </c>
      <c r="C1271" s="7">
        <v>10.680099999999999</v>
      </c>
      <c r="D1271" s="7">
        <v>100</v>
      </c>
      <c r="E1271" s="7">
        <v>1</v>
      </c>
      <c r="F1271" s="7">
        <v>10</v>
      </c>
      <c r="G1271" s="7">
        <v>1.5441</v>
      </c>
      <c r="H1271" s="7">
        <v>0.66949999999999998</v>
      </c>
      <c r="I1271" s="63">
        <f t="shared" ref="I1271:I1272" si="862">(G1271-H1271)*D1271/C1271/F1271</f>
        <v>0.81899999999999995</v>
      </c>
      <c r="J1271" s="338">
        <f t="shared" ref="J1271" si="863">(I1271+I1272)/2</f>
        <v>0.9</v>
      </c>
      <c r="K1271" s="334">
        <f t="shared" ref="K1271" si="864">(I1271-I1272)/J1271*100</f>
        <v>-11.5555555555556</v>
      </c>
    </row>
    <row r="1272" spans="1:11" ht="27.95" customHeight="1">
      <c r="B1272" s="60" t="s">
        <v>2414</v>
      </c>
      <c r="C1272" s="7">
        <v>10.215400000000001</v>
      </c>
      <c r="D1272" s="7">
        <v>100</v>
      </c>
      <c r="E1272" s="7">
        <v>1</v>
      </c>
      <c r="F1272" s="7">
        <v>10</v>
      </c>
      <c r="G1272" s="7">
        <v>1.6119000000000001</v>
      </c>
      <c r="H1272" s="7">
        <v>0.66949999999999998</v>
      </c>
      <c r="I1272" s="63">
        <f t="shared" si="862"/>
        <v>0.92300000000000004</v>
      </c>
      <c r="J1272" s="338"/>
      <c r="K1272" s="334"/>
    </row>
    <row r="1273" spans="1:11" ht="27.95" customHeight="1">
      <c r="B1273" s="77" t="s">
        <v>2415</v>
      </c>
      <c r="C1273" s="7">
        <v>10.3955</v>
      </c>
      <c r="D1273" s="7">
        <v>100</v>
      </c>
      <c r="E1273" s="7">
        <v>1</v>
      </c>
      <c r="F1273" s="7">
        <v>10</v>
      </c>
      <c r="G1273" s="7">
        <v>2.3094000000000001</v>
      </c>
      <c r="H1273" s="7">
        <v>4.7699999999999999E-2</v>
      </c>
      <c r="I1273" s="63">
        <f t="shared" ref="I1273:I1293" si="865">(G1273-H1273)*D1273/C1273/F1273</f>
        <v>2.1760000000000002</v>
      </c>
      <c r="J1273" s="338">
        <f t="shared" ref="J1273" si="866">(I1273+I1274)/2</f>
        <v>2.1</v>
      </c>
      <c r="K1273" s="334">
        <f t="shared" ref="K1273" si="867">(I1273-I1274)/J1273*100</f>
        <v>10.619047619047601</v>
      </c>
    </row>
    <row r="1274" spans="1:11" ht="27.95" customHeight="1">
      <c r="B1274" s="77" t="s">
        <v>2416</v>
      </c>
      <c r="C1274" s="7">
        <v>12.0214</v>
      </c>
      <c r="D1274" s="7">
        <v>100</v>
      </c>
      <c r="E1274" s="7">
        <v>1</v>
      </c>
      <c r="F1274" s="7">
        <v>10</v>
      </c>
      <c r="G1274" s="7">
        <v>2.395</v>
      </c>
      <c r="H1274" s="7">
        <v>4.7699999999999999E-2</v>
      </c>
      <c r="I1274" s="63">
        <f t="shared" si="865"/>
        <v>1.9530000000000001</v>
      </c>
      <c r="J1274" s="338"/>
      <c r="K1274" s="334"/>
    </row>
    <row r="1275" spans="1:11" ht="27.95" customHeight="1">
      <c r="B1275" s="59" t="s">
        <v>2417</v>
      </c>
      <c r="C1275" s="7">
        <v>12.324999999999999</v>
      </c>
      <c r="D1275" s="7">
        <v>100</v>
      </c>
      <c r="E1275" s="7">
        <v>1</v>
      </c>
      <c r="F1275" s="7">
        <v>10</v>
      </c>
      <c r="G1275" s="7">
        <v>3.2507000000000001</v>
      </c>
      <c r="H1275" s="7">
        <v>4.7699999999999999E-2</v>
      </c>
      <c r="I1275" s="63">
        <f t="shared" si="865"/>
        <v>2.5990000000000002</v>
      </c>
      <c r="J1275" s="338">
        <f t="shared" ref="J1275" si="868">(I1275+I1276)/2</f>
        <v>2.4</v>
      </c>
      <c r="K1275" s="334">
        <f t="shared" ref="K1275" si="869">(I1275-I1276)/J1275*100</f>
        <v>19</v>
      </c>
    </row>
    <row r="1276" spans="1:11" ht="27.95" customHeight="1">
      <c r="B1276" s="59" t="s">
        <v>2418</v>
      </c>
      <c r="C1276" s="7">
        <v>15.0214</v>
      </c>
      <c r="D1276" s="7">
        <v>100</v>
      </c>
      <c r="E1276" s="7">
        <v>1</v>
      </c>
      <c r="F1276" s="7">
        <v>10</v>
      </c>
      <c r="G1276" s="7">
        <v>3.2665999999999999</v>
      </c>
      <c r="H1276" s="7">
        <v>4.7699999999999999E-2</v>
      </c>
      <c r="I1276" s="63">
        <f t="shared" si="865"/>
        <v>2.1429999999999998</v>
      </c>
      <c r="J1276" s="338"/>
      <c r="K1276" s="334"/>
    </row>
    <row r="1277" spans="1:11" ht="27.95" customHeight="1">
      <c r="B1277" s="59" t="s">
        <v>2419</v>
      </c>
      <c r="C1277" s="7">
        <v>15.0214</v>
      </c>
      <c r="D1277" s="7">
        <v>100</v>
      </c>
      <c r="E1277" s="7">
        <v>1</v>
      </c>
      <c r="F1277" s="7">
        <v>10</v>
      </c>
      <c r="G1277" s="7">
        <v>4.1769999999999996</v>
      </c>
      <c r="H1277" s="7">
        <v>4.7699999999999999E-2</v>
      </c>
      <c r="I1277" s="63">
        <f t="shared" si="865"/>
        <v>2.7490000000000001</v>
      </c>
      <c r="J1277" s="338">
        <f t="shared" ref="J1277" si="870">(I1277+I1278)/2</f>
        <v>2.7</v>
      </c>
      <c r="K1277" s="334">
        <f t="shared" ref="K1277" si="871">(I1277-I1278)/J1277*100</f>
        <v>3.9629629629629699</v>
      </c>
    </row>
    <row r="1278" spans="1:11" ht="27.95" customHeight="1">
      <c r="B1278" s="59" t="s">
        <v>2420</v>
      </c>
      <c r="C1278" s="7">
        <v>15.704800000000001</v>
      </c>
      <c r="D1278" s="7">
        <v>100</v>
      </c>
      <c r="E1278" s="7">
        <v>1</v>
      </c>
      <c r="F1278" s="7">
        <v>10</v>
      </c>
      <c r="G1278" s="7">
        <v>4.1974999999999998</v>
      </c>
      <c r="H1278" s="7">
        <v>4.7699999999999999E-2</v>
      </c>
      <c r="I1278" s="63">
        <f t="shared" si="865"/>
        <v>2.6419999999999999</v>
      </c>
      <c r="J1278" s="338"/>
      <c r="K1278" s="334"/>
    </row>
    <row r="1279" spans="1:11" ht="27.95" customHeight="1">
      <c r="B1279" s="60" t="s">
        <v>2421</v>
      </c>
      <c r="C1279" s="7">
        <v>10.4223</v>
      </c>
      <c r="D1279" s="7">
        <v>100</v>
      </c>
      <c r="E1279" s="7">
        <v>1</v>
      </c>
      <c r="F1279" s="7">
        <v>10</v>
      </c>
      <c r="G1279" s="7">
        <v>14.524699999999999</v>
      </c>
      <c r="H1279" s="7">
        <v>5.9450000000000003</v>
      </c>
      <c r="I1279" s="63">
        <f t="shared" si="865"/>
        <v>8.2319999999999993</v>
      </c>
      <c r="J1279" s="338" t="e">
        <f t="shared" ref="J1279" si="872">(I1279+I1280)/2</f>
        <v>#DIV/0!</v>
      </c>
      <c r="K1279" s="334" t="e">
        <f t="shared" ref="K1279" si="873">(I1279-I1280)/J1279*100</f>
        <v>#DIV/0!</v>
      </c>
    </row>
    <row r="1280" spans="1:11" ht="27.95" customHeight="1">
      <c r="B1280" s="60" t="s">
        <v>2422</v>
      </c>
      <c r="D1280" s="7">
        <v>100</v>
      </c>
      <c r="E1280" s="7">
        <v>1</v>
      </c>
      <c r="F1280" s="7">
        <v>10</v>
      </c>
      <c r="G1280" s="7">
        <v>14.5153</v>
      </c>
      <c r="H1280" s="7">
        <v>5.9894999999999996</v>
      </c>
      <c r="I1280" s="63" t="e">
        <f t="shared" si="865"/>
        <v>#DIV/0!</v>
      </c>
      <c r="J1280" s="338"/>
      <c r="K1280" s="334"/>
    </row>
    <row r="1281" spans="2:11" ht="27.95" customHeight="1">
      <c r="B1281" s="59" t="s">
        <v>2423</v>
      </c>
      <c r="C1281" s="7">
        <v>10.3665</v>
      </c>
      <c r="D1281" s="7">
        <v>100</v>
      </c>
      <c r="E1281" s="7">
        <v>1</v>
      </c>
      <c r="F1281" s="7">
        <v>10</v>
      </c>
      <c r="G1281" s="7">
        <v>2.1665000000000001</v>
      </c>
      <c r="H1281" s="7">
        <v>4.7699999999999999E-2</v>
      </c>
      <c r="I1281" s="63">
        <f t="shared" si="865"/>
        <v>2.044</v>
      </c>
      <c r="J1281" s="338">
        <f t="shared" ref="J1281" si="874">(I1281+I1282)/2</f>
        <v>2</v>
      </c>
      <c r="K1281" s="334">
        <f t="shared" ref="K1281" si="875">(I1281-I1282)/J1281*100</f>
        <v>-9.9999999999989E-2</v>
      </c>
    </row>
    <row r="1282" spans="2:11" ht="27.95" customHeight="1">
      <c r="B1282" s="59" t="s">
        <v>2424</v>
      </c>
      <c r="C1282" s="7">
        <v>10.254</v>
      </c>
      <c r="D1282" s="7">
        <v>100</v>
      </c>
      <c r="E1282" s="7">
        <v>1</v>
      </c>
      <c r="F1282" s="7">
        <v>10</v>
      </c>
      <c r="G1282" s="7">
        <v>2.1454</v>
      </c>
      <c r="H1282" s="7">
        <v>4.7699999999999999E-2</v>
      </c>
      <c r="I1282" s="63">
        <f t="shared" si="865"/>
        <v>2.0459999999999998</v>
      </c>
      <c r="J1282" s="338"/>
      <c r="K1282" s="334"/>
    </row>
    <row r="1283" spans="2:11" ht="27.95" customHeight="1">
      <c r="B1283" s="59" t="s">
        <v>2425</v>
      </c>
      <c r="C1283" s="7">
        <v>10.460699999999999</v>
      </c>
      <c r="D1283" s="7">
        <v>100</v>
      </c>
      <c r="E1283" s="7">
        <v>1</v>
      </c>
      <c r="F1283" s="7">
        <v>10</v>
      </c>
      <c r="G1283" s="7">
        <v>2.4569000000000001</v>
      </c>
      <c r="H1283" s="7">
        <v>4.7699999999999999E-2</v>
      </c>
      <c r="I1283" s="63">
        <f t="shared" si="865"/>
        <v>2.3029999999999999</v>
      </c>
      <c r="J1283" s="338">
        <f t="shared" ref="J1283" si="876">(I1283+I1284)/2</f>
        <v>2.2999999999999998</v>
      </c>
      <c r="K1283" s="334">
        <f t="shared" ref="K1283" si="877">(I1283-I1284)/J1283*100</f>
        <v>-1.9565217391304299</v>
      </c>
    </row>
    <row r="1284" spans="2:11" ht="27.95" customHeight="1">
      <c r="B1284" s="59" t="s">
        <v>2426</v>
      </c>
      <c r="C1284" s="7">
        <v>10.325799999999999</v>
      </c>
      <c r="D1284" s="7">
        <v>100</v>
      </c>
      <c r="E1284" s="7">
        <v>1</v>
      </c>
      <c r="F1284" s="7">
        <v>10</v>
      </c>
      <c r="G1284" s="7">
        <v>2.4719000000000002</v>
      </c>
      <c r="H1284" s="7">
        <v>4.7699999999999999E-2</v>
      </c>
      <c r="I1284" s="63">
        <f t="shared" si="865"/>
        <v>2.3479999999999999</v>
      </c>
      <c r="J1284" s="338"/>
      <c r="K1284" s="334"/>
    </row>
    <row r="1285" spans="2:11" ht="27.95" customHeight="1">
      <c r="B1285" s="60" t="s">
        <v>2427</v>
      </c>
      <c r="C1285" s="7">
        <v>10.545199999999999</v>
      </c>
      <c r="D1285" s="7">
        <v>100</v>
      </c>
      <c r="E1285" s="7">
        <v>1</v>
      </c>
      <c r="F1285" s="7">
        <v>10</v>
      </c>
      <c r="G1285" s="7">
        <v>8.9442000000000004</v>
      </c>
      <c r="H1285" s="7">
        <v>4.9969000000000001</v>
      </c>
      <c r="I1285" s="63">
        <f t="shared" si="865"/>
        <v>3.7429999999999999</v>
      </c>
      <c r="J1285" s="338" t="e">
        <f t="shared" ref="J1285" si="878">(I1285+I1286)/2</f>
        <v>#DIV/0!</v>
      </c>
      <c r="K1285" s="334" t="e">
        <f t="shared" ref="K1285" si="879">(I1285-I1286)/J1285*100</f>
        <v>#DIV/0!</v>
      </c>
    </row>
    <row r="1286" spans="2:11" ht="27.95" customHeight="1">
      <c r="B1286" s="60" t="s">
        <v>2428</v>
      </c>
      <c r="D1286" s="7">
        <v>100</v>
      </c>
      <c r="E1286" s="7">
        <v>1</v>
      </c>
      <c r="F1286" s="7">
        <v>10</v>
      </c>
      <c r="G1286" s="7">
        <v>9.0276999999999994</v>
      </c>
      <c r="H1286" s="7">
        <v>5.0313999999999997</v>
      </c>
      <c r="I1286" s="63" t="e">
        <f t="shared" si="865"/>
        <v>#DIV/0!</v>
      </c>
      <c r="J1286" s="338"/>
      <c r="K1286" s="334"/>
    </row>
    <row r="1287" spans="2:11" ht="27.95" customHeight="1">
      <c r="B1287" s="60" t="s">
        <v>2429</v>
      </c>
      <c r="C1287" s="7">
        <v>10.2707</v>
      </c>
      <c r="D1287" s="7">
        <v>100</v>
      </c>
      <c r="E1287" s="7">
        <v>1</v>
      </c>
      <c r="F1287" s="7">
        <v>10</v>
      </c>
      <c r="G1287" s="7">
        <v>3.6625000000000001</v>
      </c>
      <c r="H1287" s="7">
        <v>4.7699999999999999E-2</v>
      </c>
      <c r="I1287" s="63">
        <f t="shared" si="865"/>
        <v>3.52</v>
      </c>
      <c r="J1287" s="338" t="e">
        <f t="shared" ref="J1287" si="880">(I1287+I1288)/2</f>
        <v>#DIV/0!</v>
      </c>
      <c r="K1287" s="334" t="e">
        <f t="shared" ref="K1287" si="881">(I1287-I1288)/J1287*100</f>
        <v>#DIV/0!</v>
      </c>
    </row>
    <row r="1288" spans="2:11" ht="27.95" customHeight="1">
      <c r="B1288" s="60" t="s">
        <v>2430</v>
      </c>
      <c r="D1288" s="7">
        <v>100</v>
      </c>
      <c r="E1288" s="7">
        <v>1</v>
      </c>
      <c r="F1288" s="7">
        <v>10</v>
      </c>
      <c r="G1288" s="7">
        <v>3.6705000000000001</v>
      </c>
      <c r="H1288" s="7">
        <v>4.7699999999999999E-2</v>
      </c>
      <c r="I1288" s="63" t="e">
        <f t="shared" si="865"/>
        <v>#DIV/0!</v>
      </c>
      <c r="J1288" s="338"/>
      <c r="K1288" s="334"/>
    </row>
    <row r="1289" spans="2:11" ht="27.95" customHeight="1">
      <c r="B1289" s="60" t="s">
        <v>2431</v>
      </c>
      <c r="C1289" s="7">
        <v>10.831</v>
      </c>
      <c r="D1289" s="7">
        <v>100</v>
      </c>
      <c r="E1289" s="7">
        <v>1</v>
      </c>
      <c r="F1289" s="7">
        <v>10</v>
      </c>
      <c r="G1289" s="7">
        <v>3.2618999999999998</v>
      </c>
      <c r="H1289" s="7">
        <v>4.7699999999999999E-2</v>
      </c>
      <c r="I1289" s="63">
        <f t="shared" si="865"/>
        <v>2.968</v>
      </c>
      <c r="J1289" s="338" t="e">
        <f t="shared" ref="J1289" si="882">(I1289+I1290)/2</f>
        <v>#DIV/0!</v>
      </c>
      <c r="K1289" s="334" t="e">
        <f t="shared" ref="K1289" si="883">(I1289-I1290)/J1289*100</f>
        <v>#DIV/0!</v>
      </c>
    </row>
    <row r="1290" spans="2:11" ht="27.95" customHeight="1">
      <c r="B1290" s="60" t="s">
        <v>2432</v>
      </c>
      <c r="D1290" s="7">
        <v>100</v>
      </c>
      <c r="E1290" s="7">
        <v>1</v>
      </c>
      <c r="F1290" s="7">
        <v>10</v>
      </c>
      <c r="G1290" s="7">
        <v>3.2621000000000002</v>
      </c>
      <c r="H1290" s="7">
        <v>4.7699999999999999E-2</v>
      </c>
      <c r="I1290" s="63" t="e">
        <f t="shared" si="865"/>
        <v>#DIV/0!</v>
      </c>
      <c r="J1290" s="338"/>
      <c r="K1290" s="334"/>
    </row>
    <row r="1291" spans="2:11" ht="27.95" customHeight="1">
      <c r="B1291" s="60" t="s">
        <v>2433</v>
      </c>
      <c r="C1291" s="7">
        <v>10.385</v>
      </c>
      <c r="D1291" s="7">
        <v>100</v>
      </c>
      <c r="E1291" s="7">
        <v>1</v>
      </c>
      <c r="F1291" s="7">
        <v>10</v>
      </c>
      <c r="G1291" s="7">
        <v>8.0888000000000009</v>
      </c>
      <c r="H1291" s="7">
        <v>2.8056999999999999</v>
      </c>
      <c r="I1291" s="63">
        <f t="shared" si="865"/>
        <v>5.0869999999999997</v>
      </c>
      <c r="J1291" s="338" t="e">
        <f t="shared" ref="J1291" si="884">(I1291+I1292)/2</f>
        <v>#DIV/0!</v>
      </c>
      <c r="K1291" s="334" t="e">
        <f t="shared" ref="K1291" si="885">(I1291-I1292)/J1291*100</f>
        <v>#DIV/0!</v>
      </c>
    </row>
    <row r="1292" spans="2:11" ht="27.95" customHeight="1">
      <c r="B1292" s="60" t="s">
        <v>2434</v>
      </c>
      <c r="D1292" s="7">
        <v>100</v>
      </c>
      <c r="E1292" s="7">
        <v>1</v>
      </c>
      <c r="F1292" s="7">
        <v>10</v>
      </c>
      <c r="G1292" s="7">
        <v>8.0739000000000001</v>
      </c>
      <c r="H1292" s="7">
        <v>2.7947000000000002</v>
      </c>
      <c r="I1292" s="63" t="e">
        <f t="shared" si="865"/>
        <v>#DIV/0!</v>
      </c>
      <c r="J1292" s="338"/>
      <c r="K1292" s="334"/>
    </row>
    <row r="1293" spans="2:11" ht="27.95" customHeight="1">
      <c r="B1293" s="60" t="s">
        <v>2435</v>
      </c>
      <c r="C1293" s="7">
        <v>10.571</v>
      </c>
      <c r="D1293" s="7">
        <v>100</v>
      </c>
      <c r="E1293" s="7">
        <v>1</v>
      </c>
      <c r="F1293" s="7">
        <v>10</v>
      </c>
      <c r="G1293" s="7">
        <v>1.7464999999999999</v>
      </c>
      <c r="H1293" s="7">
        <v>4.7699999999999999E-2</v>
      </c>
      <c r="I1293" s="63">
        <f t="shared" si="865"/>
        <v>1.607</v>
      </c>
      <c r="J1293" s="338" t="e">
        <f t="shared" ref="J1293" si="886">(I1293+I1294)/2</f>
        <v>#DIV/0!</v>
      </c>
      <c r="K1293" s="334" t="e">
        <f t="shared" ref="K1293" si="887">(I1293-I1294)/J1293*100</f>
        <v>#DIV/0!</v>
      </c>
    </row>
    <row r="1294" spans="2:11" ht="27.95" customHeight="1">
      <c r="B1294" s="60" t="s">
        <v>2436</v>
      </c>
      <c r="D1294" s="7">
        <v>100</v>
      </c>
      <c r="E1294" s="7">
        <v>1</v>
      </c>
      <c r="F1294" s="7">
        <v>10</v>
      </c>
      <c r="G1294" s="7">
        <v>1.7761</v>
      </c>
      <c r="H1294" s="7">
        <v>4.7699999999999999E-2</v>
      </c>
      <c r="I1294" s="63" t="e">
        <f t="shared" ref="I1294:I1310" si="888">(G1294-H1294)*D1294/C1294/F1294</f>
        <v>#DIV/0!</v>
      </c>
      <c r="J1294" s="338"/>
      <c r="K1294" s="334"/>
    </row>
    <row r="1295" spans="2:11" ht="27.95" customHeight="1">
      <c r="B1295" s="60" t="s">
        <v>2437</v>
      </c>
      <c r="C1295" s="7">
        <v>10.193300000000001</v>
      </c>
      <c r="D1295" s="7">
        <v>100</v>
      </c>
      <c r="E1295" s="7">
        <v>1</v>
      </c>
      <c r="F1295" s="7">
        <v>10</v>
      </c>
      <c r="G1295" s="7">
        <v>2.9512</v>
      </c>
      <c r="H1295" s="7">
        <v>4.7699999999999999E-2</v>
      </c>
      <c r="I1295" s="63">
        <f t="shared" si="888"/>
        <v>2.8479999999999999</v>
      </c>
      <c r="J1295" s="338" t="e">
        <f t="shared" ref="J1295" si="889">(I1295+I1296)/2</f>
        <v>#DIV/0!</v>
      </c>
      <c r="K1295" s="334" t="e">
        <f t="shared" ref="K1295" si="890">(I1295-I1296)/J1295*100</f>
        <v>#DIV/0!</v>
      </c>
    </row>
    <row r="1296" spans="2:11" ht="27.95" customHeight="1">
      <c r="B1296" s="60" t="s">
        <v>2438</v>
      </c>
      <c r="D1296" s="7">
        <v>100</v>
      </c>
      <c r="E1296" s="7">
        <v>1</v>
      </c>
      <c r="F1296" s="7">
        <v>10</v>
      </c>
      <c r="G1296" s="7">
        <v>2.8832</v>
      </c>
      <c r="H1296" s="7">
        <v>4.7699999999999999E-2</v>
      </c>
      <c r="I1296" s="63" t="e">
        <f t="shared" si="888"/>
        <v>#DIV/0!</v>
      </c>
      <c r="J1296" s="338"/>
      <c r="K1296" s="334"/>
    </row>
    <row r="1297" spans="1:12" ht="27.95" customHeight="1">
      <c r="B1297" s="60" t="s">
        <v>2439</v>
      </c>
      <c r="C1297" s="7">
        <v>10.921200000000001</v>
      </c>
      <c r="D1297" s="7">
        <v>100</v>
      </c>
      <c r="E1297" s="7">
        <v>1</v>
      </c>
      <c r="F1297" s="7">
        <v>10</v>
      </c>
      <c r="G1297" s="7">
        <v>18.4755</v>
      </c>
      <c r="H1297" s="7">
        <v>11.295400000000001</v>
      </c>
      <c r="I1297" s="63">
        <f t="shared" si="888"/>
        <v>6.5739999999999998</v>
      </c>
      <c r="J1297" s="338" t="e">
        <f t="shared" ref="J1297" si="891">(I1297+I1298)/2</f>
        <v>#DIV/0!</v>
      </c>
      <c r="K1297" s="334" t="e">
        <f t="shared" ref="K1297" si="892">(I1297-I1298)/J1297*100</f>
        <v>#DIV/0!</v>
      </c>
    </row>
    <row r="1298" spans="1:12" ht="27.95" customHeight="1">
      <c r="B1298" s="60" t="s">
        <v>2440</v>
      </c>
      <c r="D1298" s="7">
        <v>100</v>
      </c>
      <c r="E1298" s="7">
        <v>1</v>
      </c>
      <c r="F1298" s="7">
        <v>10</v>
      </c>
      <c r="G1298" s="7">
        <v>18.466000000000001</v>
      </c>
      <c r="H1298" s="7">
        <v>11.301500000000001</v>
      </c>
      <c r="I1298" s="63" t="e">
        <f t="shared" si="888"/>
        <v>#DIV/0!</v>
      </c>
      <c r="J1298" s="338"/>
      <c r="K1298" s="334"/>
    </row>
    <row r="1299" spans="1:12" ht="27.95" customHeight="1">
      <c r="B1299" s="60" t="s">
        <v>2441</v>
      </c>
      <c r="C1299" s="7">
        <v>10.6378</v>
      </c>
      <c r="D1299" s="7">
        <v>100</v>
      </c>
      <c r="E1299" s="7">
        <v>1</v>
      </c>
      <c r="F1299" s="7">
        <v>10</v>
      </c>
      <c r="G1299" s="7">
        <v>22.972300000000001</v>
      </c>
      <c r="H1299" s="7">
        <v>1.6768000000000001</v>
      </c>
      <c r="I1299" s="63">
        <f t="shared" si="888"/>
        <v>20.018999999999998</v>
      </c>
      <c r="J1299" s="338" t="e">
        <f t="shared" ref="J1299" si="893">(I1299+I1300)/2</f>
        <v>#DIV/0!</v>
      </c>
      <c r="K1299" s="334" t="e">
        <f t="shared" ref="K1299" si="894">(I1299-I1300)/J1299*100</f>
        <v>#DIV/0!</v>
      </c>
    </row>
    <row r="1300" spans="1:12" ht="27.95" customHeight="1">
      <c r="B1300" s="60" t="s">
        <v>2442</v>
      </c>
      <c r="D1300" s="7">
        <v>100</v>
      </c>
      <c r="E1300" s="7">
        <v>1</v>
      </c>
      <c r="F1300" s="7">
        <v>10</v>
      </c>
      <c r="G1300" s="7">
        <v>23.032</v>
      </c>
      <c r="H1300" s="7">
        <v>1.6786000000000001</v>
      </c>
      <c r="I1300" s="63" t="e">
        <f t="shared" si="888"/>
        <v>#DIV/0!</v>
      </c>
      <c r="J1300" s="338"/>
      <c r="K1300" s="334"/>
    </row>
    <row r="1301" spans="1:12" ht="27.95" customHeight="1">
      <c r="B1301" s="60" t="s">
        <v>2443</v>
      </c>
      <c r="C1301" s="7">
        <v>10.6157</v>
      </c>
      <c r="D1301" s="7">
        <v>100</v>
      </c>
      <c r="E1301" s="7">
        <v>1</v>
      </c>
      <c r="F1301" s="7">
        <v>10</v>
      </c>
      <c r="G1301" s="7">
        <v>23.212399999999999</v>
      </c>
      <c r="H1301" s="7">
        <v>17.167999999999999</v>
      </c>
      <c r="I1301" s="63">
        <f t="shared" si="888"/>
        <v>5.694</v>
      </c>
      <c r="J1301" s="338" t="e">
        <f t="shared" ref="J1301" si="895">(I1301+I1302)/2</f>
        <v>#DIV/0!</v>
      </c>
      <c r="K1301" s="334" t="e">
        <f t="shared" ref="K1301" si="896">(I1301-I1302)/J1301*100</f>
        <v>#DIV/0!</v>
      </c>
    </row>
    <row r="1302" spans="1:12" ht="27.95" customHeight="1">
      <c r="B1302" s="60" t="s">
        <v>2444</v>
      </c>
      <c r="D1302" s="7">
        <v>100</v>
      </c>
      <c r="E1302" s="7">
        <v>1</v>
      </c>
      <c r="F1302" s="7">
        <v>10</v>
      </c>
      <c r="G1302" s="7">
        <v>23.237100000000002</v>
      </c>
      <c r="H1302" s="7">
        <v>17.170999999999999</v>
      </c>
      <c r="I1302" s="63" t="e">
        <f t="shared" si="888"/>
        <v>#DIV/0!</v>
      </c>
      <c r="J1302" s="338"/>
      <c r="K1302" s="334"/>
    </row>
    <row r="1303" spans="1:12" ht="27.95" customHeight="1">
      <c r="B1303" s="60" t="s">
        <v>2445</v>
      </c>
      <c r="C1303" s="7">
        <v>11.270200000000001</v>
      </c>
      <c r="D1303" s="7">
        <v>100</v>
      </c>
      <c r="E1303" s="7">
        <v>1</v>
      </c>
      <c r="F1303" s="7">
        <v>10</v>
      </c>
      <c r="G1303" s="7">
        <v>6.2624000000000004</v>
      </c>
      <c r="H1303" s="7">
        <v>0.98929999999999996</v>
      </c>
      <c r="I1303" s="63">
        <f t="shared" si="888"/>
        <v>4.6790000000000003</v>
      </c>
      <c r="J1303" s="338" t="e">
        <f t="shared" ref="J1303" si="897">(I1303+I1304)/2</f>
        <v>#DIV/0!</v>
      </c>
      <c r="K1303" s="334" t="e">
        <f t="shared" ref="K1303" si="898">(I1303-I1304)/J1303*100</f>
        <v>#DIV/0!</v>
      </c>
    </row>
    <row r="1304" spans="1:12" ht="27.95" customHeight="1">
      <c r="B1304" s="60" t="s">
        <v>2446</v>
      </c>
      <c r="D1304" s="7">
        <v>100</v>
      </c>
      <c r="E1304" s="7">
        <v>1</v>
      </c>
      <c r="F1304" s="7">
        <v>10</v>
      </c>
      <c r="G1304" s="7">
        <v>6.29</v>
      </c>
      <c r="H1304" s="7">
        <v>1.0113000000000001</v>
      </c>
      <c r="I1304" s="63" t="e">
        <f t="shared" si="888"/>
        <v>#DIV/0!</v>
      </c>
      <c r="J1304" s="338"/>
      <c r="K1304" s="334"/>
    </row>
    <row r="1305" spans="1:12" ht="27.95" customHeight="1">
      <c r="B1305" s="7" t="s">
        <v>2447</v>
      </c>
      <c r="C1305" s="7">
        <v>10.9421</v>
      </c>
      <c r="D1305" s="7">
        <v>100</v>
      </c>
      <c r="E1305" s="7">
        <v>1</v>
      </c>
      <c r="F1305" s="7">
        <v>20</v>
      </c>
      <c r="G1305" s="7">
        <v>9.4524000000000008</v>
      </c>
      <c r="H1305" s="7">
        <v>4.9325000000000001</v>
      </c>
      <c r="I1305" s="63">
        <f t="shared" si="888"/>
        <v>2.0649999999999999</v>
      </c>
      <c r="J1305" s="338">
        <f t="shared" ref="J1305" si="899">(I1305+I1306)/2</f>
        <v>2.2000000000000002</v>
      </c>
      <c r="K1305" s="334">
        <f t="shared" ref="K1305" si="900">(I1305-I1306)/J1305*100</f>
        <v>-8.0454545454545503</v>
      </c>
    </row>
    <row r="1306" spans="1:12" ht="27.95" customHeight="1">
      <c r="B1306" s="7" t="s">
        <v>2448</v>
      </c>
      <c r="C1306" s="7">
        <v>10.2545</v>
      </c>
      <c r="D1306" s="7">
        <v>100</v>
      </c>
      <c r="E1306" s="7">
        <v>1</v>
      </c>
      <c r="F1306" s="7">
        <v>20</v>
      </c>
      <c r="G1306" s="7">
        <v>9.5251000000000001</v>
      </c>
      <c r="H1306" s="7">
        <v>4.9264000000000001</v>
      </c>
      <c r="I1306" s="63">
        <f t="shared" si="888"/>
        <v>2.242</v>
      </c>
      <c r="J1306" s="338"/>
      <c r="K1306" s="334"/>
    </row>
    <row r="1307" spans="1:12" ht="27.95" customHeight="1">
      <c r="B1307" s="7" t="s">
        <v>2449</v>
      </c>
      <c r="C1307" s="7">
        <v>10.097</v>
      </c>
      <c r="D1307" s="7">
        <v>100</v>
      </c>
      <c r="E1307" s="7">
        <v>1</v>
      </c>
      <c r="F1307" s="7">
        <v>20</v>
      </c>
      <c r="G1307" s="7">
        <v>24.992599999999999</v>
      </c>
      <c r="H1307" s="7">
        <v>20.8536</v>
      </c>
      <c r="I1307" s="63">
        <f t="shared" si="888"/>
        <v>2.0499999999999998</v>
      </c>
      <c r="J1307" s="338">
        <f t="shared" ref="J1307" si="901">(I1307+I1308)/2</f>
        <v>2</v>
      </c>
      <c r="K1307" s="334">
        <f t="shared" ref="K1307" si="902">(I1307-I1308)/J1307*100</f>
        <v>2.8999999999999901</v>
      </c>
    </row>
    <row r="1308" spans="1:12" ht="27.95" customHeight="1">
      <c r="B1308" s="7" t="s">
        <v>2450</v>
      </c>
      <c r="C1308" s="7">
        <v>10.325100000000001</v>
      </c>
      <c r="D1308" s="7">
        <v>100</v>
      </c>
      <c r="E1308" s="7">
        <v>1</v>
      </c>
      <c r="F1308" s="7">
        <v>20</v>
      </c>
      <c r="G1308" s="7">
        <v>24.974900000000002</v>
      </c>
      <c r="H1308" s="7">
        <v>20.8611</v>
      </c>
      <c r="I1308" s="63">
        <f t="shared" si="888"/>
        <v>1.992</v>
      </c>
      <c r="J1308" s="338"/>
      <c r="K1308" s="334"/>
    </row>
    <row r="1309" spans="1:12" ht="27.95" customHeight="1">
      <c r="B1309" s="7" t="s">
        <v>2451</v>
      </c>
      <c r="C1309" s="7">
        <v>10.5487</v>
      </c>
      <c r="D1309" s="7">
        <v>100</v>
      </c>
      <c r="E1309" s="7">
        <v>1</v>
      </c>
      <c r="F1309" s="7">
        <v>10</v>
      </c>
      <c r="G1309" s="7">
        <v>83.540400000000005</v>
      </c>
      <c r="H1309" s="7">
        <v>4.7699999999999999E-2</v>
      </c>
      <c r="I1309" s="63">
        <f t="shared" si="888"/>
        <v>79.150000000000006</v>
      </c>
      <c r="J1309" s="338">
        <f t="shared" ref="J1309" si="903">(I1309+I1310)/2</f>
        <v>78.900000000000006</v>
      </c>
      <c r="K1309" s="334">
        <f t="shared" ref="K1309" si="904">(I1309-I1310)/J1309*100</f>
        <v>0.59695817490494796</v>
      </c>
    </row>
    <row r="1310" spans="1:12" ht="27.95" customHeight="1">
      <c r="B1310" s="7" t="s">
        <v>2452</v>
      </c>
      <c r="C1310" s="7">
        <v>10.612500000000001</v>
      </c>
      <c r="D1310" s="7">
        <v>100</v>
      </c>
      <c r="E1310" s="7">
        <v>1</v>
      </c>
      <c r="F1310" s="7">
        <v>10</v>
      </c>
      <c r="G1310" s="7">
        <v>83.5458</v>
      </c>
      <c r="H1310" s="7">
        <v>4.7699999999999999E-2</v>
      </c>
      <c r="I1310" s="63">
        <f t="shared" si="888"/>
        <v>78.679000000000002</v>
      </c>
      <c r="J1310" s="338"/>
      <c r="K1310" s="334"/>
    </row>
    <row r="1311" spans="1:12" ht="27.95" customHeight="1">
      <c r="B1311" s="7" t="s">
        <v>2411</v>
      </c>
      <c r="G1311" s="7">
        <v>90.810900000000004</v>
      </c>
      <c r="H1311" s="7">
        <v>-1.8131999999999999</v>
      </c>
    </row>
    <row r="1312" spans="1:12" ht="27.95" customHeight="1">
      <c r="A1312" s="7" t="s">
        <v>21</v>
      </c>
      <c r="B1312" s="7" t="s">
        <v>2453</v>
      </c>
      <c r="C1312" s="7">
        <v>25.839200000000002</v>
      </c>
      <c r="D1312" s="7">
        <v>100</v>
      </c>
      <c r="E1312" s="7">
        <v>1</v>
      </c>
      <c r="F1312" s="7">
        <v>2</v>
      </c>
      <c r="G1312" s="7">
        <v>87.700699999999998</v>
      </c>
      <c r="H1312" s="7">
        <v>4.7699999999999999E-2</v>
      </c>
      <c r="I1312" s="63">
        <f t="shared" ref="I1312:I1313" si="905">(G1312-H1312)*D1312/C1312/F1312</f>
        <v>169.61199999999999</v>
      </c>
      <c r="J1312" s="338">
        <f t="shared" ref="J1312" si="906">(I1312+I1313)/2</f>
        <v>168</v>
      </c>
      <c r="K1312" s="334">
        <f t="shared" ref="K1312" si="907">(I1312-I1313)/J1312*100</f>
        <v>1.8732142857142799</v>
      </c>
      <c r="L1312" s="7" t="s">
        <v>2454</v>
      </c>
    </row>
    <row r="1313" spans="1:11" ht="27.95" customHeight="1">
      <c r="B1313" s="7" t="s">
        <v>2455</v>
      </c>
      <c r="C1313" s="7">
        <v>25.848199999999999</v>
      </c>
      <c r="D1313" s="7">
        <v>100</v>
      </c>
      <c r="E1313" s="7">
        <v>1</v>
      </c>
      <c r="F1313" s="7">
        <v>2</v>
      </c>
      <c r="G1313" s="7">
        <v>86.104299999999995</v>
      </c>
      <c r="H1313" s="7">
        <v>4.7699999999999999E-2</v>
      </c>
      <c r="I1313" s="63">
        <f t="shared" si="905"/>
        <v>166.465</v>
      </c>
      <c r="J1313" s="338"/>
      <c r="K1313" s="334"/>
    </row>
    <row r="1314" spans="1:11" ht="27.95" customHeight="1">
      <c r="A1314" s="7">
        <v>4.3</v>
      </c>
      <c r="B1314" s="7" t="s">
        <v>2429</v>
      </c>
      <c r="C1314" s="7">
        <v>10.0214</v>
      </c>
      <c r="D1314" s="7">
        <v>100</v>
      </c>
      <c r="E1314" s="7">
        <v>1</v>
      </c>
      <c r="F1314" s="7">
        <v>10</v>
      </c>
      <c r="G1314" s="7">
        <v>2.4683000000000002</v>
      </c>
      <c r="H1314" s="81">
        <v>0.66949999999999998</v>
      </c>
      <c r="I1314" s="63">
        <f t="shared" ref="I1314:I1333" si="908">(G1314-H1314)*D1314/C1314/F1314</f>
        <v>1.7949999999999999</v>
      </c>
      <c r="J1314" s="338">
        <f t="shared" ref="J1314" si="909">(I1314+I1315)/2</f>
        <v>1.7</v>
      </c>
      <c r="K1314" s="334">
        <f t="shared" ref="K1314" si="910">(I1314-I1315)/J1314*100</f>
        <v>12.4705882352941</v>
      </c>
    </row>
    <row r="1315" spans="1:11" ht="27.95" customHeight="1">
      <c r="B1315" s="7" t="s">
        <v>2430</v>
      </c>
      <c r="C1315" s="7">
        <v>10.664999999999999</v>
      </c>
      <c r="D1315" s="7">
        <v>100</v>
      </c>
      <c r="E1315" s="7">
        <v>1</v>
      </c>
      <c r="F1315" s="7">
        <v>10</v>
      </c>
      <c r="G1315" s="7">
        <v>2.3576999999999999</v>
      </c>
      <c r="H1315" s="81">
        <v>0.66949999999999998</v>
      </c>
      <c r="I1315" s="63">
        <f t="shared" si="908"/>
        <v>1.583</v>
      </c>
      <c r="J1315" s="338"/>
      <c r="K1315" s="334"/>
    </row>
    <row r="1316" spans="1:11" ht="27.95" customHeight="1">
      <c r="B1316" s="7" t="s">
        <v>2431</v>
      </c>
      <c r="C1316" s="7">
        <v>10.3256</v>
      </c>
      <c r="D1316" s="7">
        <v>100</v>
      </c>
      <c r="E1316" s="7">
        <v>1</v>
      </c>
      <c r="F1316" s="7">
        <v>10</v>
      </c>
      <c r="G1316" s="7">
        <v>0.93899999999999995</v>
      </c>
      <c r="H1316" s="81">
        <v>0.66949999999999998</v>
      </c>
      <c r="I1316" s="63">
        <f t="shared" si="908"/>
        <v>0.26100000000000001</v>
      </c>
      <c r="J1316" s="338">
        <f t="shared" ref="J1316" si="911">(I1316+I1317)/2</f>
        <v>0.3</v>
      </c>
      <c r="K1316" s="334">
        <f t="shared" ref="K1316" si="912">(I1316-I1317)/J1316*100</f>
        <v>-7.3333333333333197</v>
      </c>
    </row>
    <row r="1317" spans="1:11" ht="27.95" customHeight="1">
      <c r="B1317" s="7" t="s">
        <v>2432</v>
      </c>
      <c r="C1317" s="7">
        <v>10.356999999999999</v>
      </c>
      <c r="D1317" s="7">
        <v>100</v>
      </c>
      <c r="E1317" s="7">
        <v>1</v>
      </c>
      <c r="F1317" s="7">
        <v>10</v>
      </c>
      <c r="G1317" s="7">
        <v>0.96260000000000001</v>
      </c>
      <c r="H1317" s="81">
        <v>0.66949999999999998</v>
      </c>
      <c r="I1317" s="63">
        <f t="shared" si="908"/>
        <v>0.28299999999999997</v>
      </c>
      <c r="J1317" s="338"/>
      <c r="K1317" s="334"/>
    </row>
    <row r="1318" spans="1:11" ht="27.95" customHeight="1">
      <c r="B1318" s="7" t="s">
        <v>2435</v>
      </c>
      <c r="C1318" s="7">
        <v>10.2547</v>
      </c>
      <c r="D1318" s="7">
        <v>100</v>
      </c>
      <c r="E1318" s="7">
        <v>1</v>
      </c>
      <c r="F1318" s="7">
        <v>10</v>
      </c>
      <c r="G1318" s="7">
        <v>1.3244</v>
      </c>
      <c r="H1318" s="81">
        <v>0.66949999999999998</v>
      </c>
      <c r="I1318" s="63">
        <f t="shared" si="908"/>
        <v>0.63900000000000001</v>
      </c>
      <c r="J1318" s="338">
        <f t="shared" ref="J1318" si="913">(I1318+I1319)/2</f>
        <v>0.5</v>
      </c>
      <c r="K1318" s="334">
        <f t="shared" ref="K1318" si="914">(I1318-I1319)/J1318*100</f>
        <v>46.8</v>
      </c>
    </row>
    <row r="1319" spans="1:11" ht="27.95" customHeight="1">
      <c r="B1319" s="7" t="s">
        <v>2436</v>
      </c>
      <c r="C1319" s="7">
        <v>10.8841</v>
      </c>
      <c r="D1319" s="7">
        <v>100</v>
      </c>
      <c r="E1319" s="7">
        <v>1</v>
      </c>
      <c r="F1319" s="7">
        <v>10</v>
      </c>
      <c r="G1319" s="7">
        <v>1.1105</v>
      </c>
      <c r="H1319" s="81">
        <v>0.66949999999999998</v>
      </c>
      <c r="I1319" s="63">
        <f t="shared" si="908"/>
        <v>0.40500000000000003</v>
      </c>
      <c r="J1319" s="338"/>
      <c r="K1319" s="334"/>
    </row>
    <row r="1320" spans="1:11" ht="27.95" customHeight="1">
      <c r="B1320" s="7" t="s">
        <v>2437</v>
      </c>
      <c r="C1320" s="7">
        <v>10.256</v>
      </c>
      <c r="D1320" s="7">
        <v>100</v>
      </c>
      <c r="E1320" s="7">
        <v>1</v>
      </c>
      <c r="F1320" s="7">
        <v>10</v>
      </c>
      <c r="G1320" s="7">
        <v>3.0068999999999999</v>
      </c>
      <c r="H1320" s="81">
        <v>0.66949999999999998</v>
      </c>
      <c r="I1320" s="63">
        <f t="shared" si="908"/>
        <v>2.2789999999999999</v>
      </c>
      <c r="J1320" s="338">
        <f t="shared" ref="J1320" si="915">(I1320+I1321)/2</f>
        <v>2.1</v>
      </c>
      <c r="K1320" s="334">
        <f t="shared" ref="K1320" si="916">(I1320-I1321)/J1320*100</f>
        <v>19.047619047619001</v>
      </c>
    </row>
    <row r="1321" spans="1:11" ht="27.95" customHeight="1">
      <c r="B1321" s="7" t="s">
        <v>2438</v>
      </c>
      <c r="C1321" s="7">
        <v>10.336499999999999</v>
      </c>
      <c r="D1321" s="7">
        <v>100</v>
      </c>
      <c r="E1321" s="7">
        <v>1</v>
      </c>
      <c r="F1321" s="7">
        <v>10</v>
      </c>
      <c r="G1321" s="7">
        <v>2.6122000000000001</v>
      </c>
      <c r="H1321" s="81">
        <v>0.66949999999999998</v>
      </c>
      <c r="I1321" s="63">
        <f t="shared" si="908"/>
        <v>1.879</v>
      </c>
      <c r="J1321" s="338"/>
      <c r="K1321" s="334"/>
    </row>
    <row r="1322" spans="1:11" ht="27.95" customHeight="1">
      <c r="B1322" s="7" t="s">
        <v>2427</v>
      </c>
      <c r="C1322" s="7">
        <v>10.747400000000001</v>
      </c>
      <c r="D1322" s="7">
        <v>100</v>
      </c>
      <c r="E1322" s="7">
        <v>1</v>
      </c>
      <c r="F1322" s="7">
        <v>10</v>
      </c>
      <c r="G1322" s="7">
        <v>9.9140999999999995</v>
      </c>
      <c r="H1322" s="7">
        <v>10.334</v>
      </c>
      <c r="I1322" s="63">
        <f t="shared" si="908"/>
        <v>-0.39100000000000001</v>
      </c>
      <c r="J1322" s="338">
        <f t="shared" ref="J1322" si="917">(I1322+I1323)/2</f>
        <v>-0.5</v>
      </c>
      <c r="K1322" s="334">
        <f t="shared" ref="K1322" si="918">(I1322-I1323)/J1322*100</f>
        <v>-50.6</v>
      </c>
    </row>
    <row r="1323" spans="1:11" ht="27.95" customHeight="1">
      <c r="B1323" s="7" t="s">
        <v>2428</v>
      </c>
      <c r="C1323" s="7">
        <v>10.1989</v>
      </c>
      <c r="D1323" s="7">
        <v>100</v>
      </c>
      <c r="E1323" s="7">
        <v>1</v>
      </c>
      <c r="F1323" s="7">
        <v>10</v>
      </c>
      <c r="G1323" s="7">
        <v>11.014099999999999</v>
      </c>
      <c r="H1323" s="7">
        <v>11.671099999999999</v>
      </c>
      <c r="I1323" s="63">
        <f t="shared" si="908"/>
        <v>-0.64400000000000002</v>
      </c>
      <c r="J1323" s="338"/>
      <c r="K1323" s="334"/>
    </row>
    <row r="1324" spans="1:11" ht="27.95" customHeight="1">
      <c r="B1324" s="7" t="s">
        <v>2433</v>
      </c>
      <c r="C1324" s="7">
        <v>10.132199999999999</v>
      </c>
      <c r="D1324" s="7">
        <v>100</v>
      </c>
      <c r="E1324" s="7">
        <v>1</v>
      </c>
      <c r="F1324" s="7">
        <v>10</v>
      </c>
      <c r="G1324" s="7">
        <v>10.713800000000001</v>
      </c>
      <c r="H1324" s="7">
        <v>11.033300000000001</v>
      </c>
      <c r="I1324" s="63">
        <f t="shared" si="908"/>
        <v>-0.315</v>
      </c>
      <c r="J1324" s="338">
        <f t="shared" ref="J1324" si="919">(I1324+I1325)/2</f>
        <v>-0.6</v>
      </c>
      <c r="K1324" s="334">
        <f t="shared" ref="K1324" si="920">(I1324-I1325)/J1324*100</f>
        <v>-78.3333333333333</v>
      </c>
    </row>
    <row r="1325" spans="1:11" ht="27.95" customHeight="1">
      <c r="B1325" s="7" t="s">
        <v>2434</v>
      </c>
      <c r="C1325" s="7">
        <v>10.774800000000001</v>
      </c>
      <c r="D1325" s="7">
        <v>100</v>
      </c>
      <c r="E1325" s="7">
        <v>1</v>
      </c>
      <c r="F1325" s="7">
        <v>10</v>
      </c>
      <c r="G1325" s="7">
        <v>9.5843000000000007</v>
      </c>
      <c r="H1325" s="7">
        <v>10.430300000000001</v>
      </c>
      <c r="I1325" s="63">
        <f t="shared" si="908"/>
        <v>-0.78500000000000003</v>
      </c>
      <c r="J1325" s="338"/>
      <c r="K1325" s="334"/>
    </row>
    <row r="1326" spans="1:11" ht="27.95" customHeight="1">
      <c r="B1326" s="7" t="s">
        <v>2439</v>
      </c>
      <c r="C1326" s="7">
        <v>10.362500000000001</v>
      </c>
      <c r="D1326" s="7">
        <v>100</v>
      </c>
      <c r="E1326" s="7">
        <v>1</v>
      </c>
      <c r="F1326" s="7">
        <v>10</v>
      </c>
      <c r="G1326" s="7">
        <v>26.175599999999999</v>
      </c>
      <c r="H1326" s="7">
        <v>24.962599999999998</v>
      </c>
      <c r="I1326" s="63">
        <f t="shared" si="908"/>
        <v>1.171</v>
      </c>
      <c r="J1326" s="338">
        <f t="shared" ref="J1326" si="921">(I1326+I1327)/2</f>
        <v>0.9</v>
      </c>
      <c r="K1326" s="334">
        <f t="shared" ref="K1326" si="922">(I1326-I1327)/J1326*100</f>
        <v>53.1111111111111</v>
      </c>
    </row>
    <row r="1327" spans="1:11" ht="27.95" customHeight="1">
      <c r="B1327" s="7" t="s">
        <v>2440</v>
      </c>
      <c r="C1327" s="7">
        <v>10.418799999999999</v>
      </c>
      <c r="D1327" s="7">
        <v>100</v>
      </c>
      <c r="E1327" s="7">
        <v>1</v>
      </c>
      <c r="F1327" s="7">
        <v>10</v>
      </c>
      <c r="G1327" s="7">
        <v>24.7972</v>
      </c>
      <c r="H1327" s="7">
        <v>24.075500000000002</v>
      </c>
      <c r="I1327" s="63">
        <f t="shared" si="908"/>
        <v>0.69299999999999995</v>
      </c>
      <c r="J1327" s="338"/>
      <c r="K1327" s="334"/>
    </row>
    <row r="1328" spans="1:11" ht="27.95" customHeight="1">
      <c r="B1328" s="7" t="s">
        <v>2443</v>
      </c>
      <c r="C1328" s="7">
        <v>10.122199999999999</v>
      </c>
      <c r="D1328" s="7">
        <v>100</v>
      </c>
      <c r="E1328" s="7">
        <v>1</v>
      </c>
      <c r="F1328" s="7">
        <v>10</v>
      </c>
      <c r="G1328" s="7">
        <v>19.6496</v>
      </c>
      <c r="H1328" s="7">
        <v>20.290400000000002</v>
      </c>
      <c r="I1328" s="63">
        <f t="shared" si="908"/>
        <v>-0.63300000000000001</v>
      </c>
      <c r="J1328" s="338">
        <f t="shared" ref="J1328" si="923">(I1328+I1329)/2</f>
        <v>-0.4</v>
      </c>
      <c r="K1328" s="334">
        <f t="shared" ref="K1328" si="924">(I1328-I1329)/J1328*100</f>
        <v>116.75</v>
      </c>
    </row>
    <row r="1329" spans="1:11" ht="27.95" customHeight="1">
      <c r="B1329" s="7" t="s">
        <v>2444</v>
      </c>
      <c r="C1329" s="7">
        <v>10.149800000000001</v>
      </c>
      <c r="D1329" s="7">
        <v>100</v>
      </c>
      <c r="E1329" s="7">
        <v>1</v>
      </c>
      <c r="F1329" s="7">
        <v>10</v>
      </c>
      <c r="G1329" s="7">
        <v>25.528300000000002</v>
      </c>
      <c r="H1329" s="7">
        <v>25.696300000000001</v>
      </c>
      <c r="I1329" s="63">
        <f t="shared" si="908"/>
        <v>-0.16600000000000001</v>
      </c>
      <c r="J1329" s="338"/>
      <c r="K1329" s="334"/>
    </row>
    <row r="1330" spans="1:11" ht="27.95" customHeight="1">
      <c r="B1330" s="7" t="s">
        <v>2445</v>
      </c>
      <c r="C1330" s="7">
        <v>10.6525</v>
      </c>
      <c r="D1330" s="7">
        <v>100</v>
      </c>
      <c r="E1330" s="7">
        <v>1</v>
      </c>
      <c r="F1330" s="7">
        <v>10</v>
      </c>
      <c r="G1330" s="7">
        <v>9.0120000000000005</v>
      </c>
      <c r="H1330" s="7">
        <v>9.7791999999999994</v>
      </c>
      <c r="I1330" s="63">
        <f t="shared" si="908"/>
        <v>-0.72</v>
      </c>
      <c r="J1330" s="338">
        <f t="shared" ref="J1330" si="925">(I1330+I1331)/2</f>
        <v>-0.8</v>
      </c>
      <c r="K1330" s="334">
        <f t="shared" ref="K1330" si="926">(I1330-I1331)/J1330*100</f>
        <v>-28.5</v>
      </c>
    </row>
    <row r="1331" spans="1:11" ht="27.95" customHeight="1">
      <c r="B1331" s="7" t="s">
        <v>2446</v>
      </c>
      <c r="C1331" s="7">
        <v>10.3659</v>
      </c>
      <c r="D1331" s="7">
        <v>100</v>
      </c>
      <c r="E1331" s="7">
        <v>1</v>
      </c>
      <c r="F1331" s="7">
        <v>10</v>
      </c>
      <c r="G1331" s="7">
        <v>8.6758000000000006</v>
      </c>
      <c r="H1331" s="7">
        <v>9.6585000000000001</v>
      </c>
      <c r="I1331" s="63">
        <f t="shared" si="908"/>
        <v>-0.94799999999999995</v>
      </c>
      <c r="J1331" s="338"/>
      <c r="K1331" s="334"/>
    </row>
    <row r="1332" spans="1:11" ht="27.95" customHeight="1">
      <c r="A1332" s="7">
        <v>430</v>
      </c>
      <c r="B1332" s="7" t="s">
        <v>2456</v>
      </c>
      <c r="C1332" s="7">
        <v>9.6524999999999999</v>
      </c>
      <c r="D1332" s="7">
        <v>100</v>
      </c>
      <c r="E1332" s="7">
        <v>1</v>
      </c>
      <c r="F1332" s="7">
        <v>10</v>
      </c>
      <c r="G1332" s="7">
        <v>14.0991</v>
      </c>
      <c r="H1332" s="7">
        <v>8.2470999999999997</v>
      </c>
      <c r="I1332" s="63">
        <f t="shared" si="908"/>
        <v>6.0629999999999997</v>
      </c>
      <c r="J1332" s="338">
        <f>(I1332+I1333)/2</f>
        <v>6.7</v>
      </c>
      <c r="K1332" s="334">
        <f>(I1332-I1333)/J1332*100</f>
        <v>-18.537313432835798</v>
      </c>
    </row>
    <row r="1333" spans="1:11" ht="27.95" customHeight="1">
      <c r="B1333" s="7" t="s">
        <v>2457</v>
      </c>
      <c r="C1333" s="7">
        <v>12.3659</v>
      </c>
      <c r="D1333" s="7">
        <v>100</v>
      </c>
      <c r="E1333" s="7">
        <v>1</v>
      </c>
      <c r="F1333" s="7">
        <v>10</v>
      </c>
      <c r="G1333" s="7">
        <v>17.279900000000001</v>
      </c>
      <c r="H1333" s="7">
        <v>8.2470999999999997</v>
      </c>
      <c r="I1333" s="63">
        <f t="shared" si="908"/>
        <v>7.3049999999999997</v>
      </c>
      <c r="J1333" s="338"/>
      <c r="K1333" s="334"/>
    </row>
    <row r="1334" spans="1:11" ht="27.95" customHeight="1">
      <c r="A1334" s="7">
        <v>5.19</v>
      </c>
      <c r="B1334" s="7" t="s">
        <v>2458</v>
      </c>
      <c r="C1334" s="7">
        <v>10.7372</v>
      </c>
      <c r="D1334" s="7">
        <v>100</v>
      </c>
      <c r="E1334" s="7">
        <v>1</v>
      </c>
      <c r="F1334" s="7">
        <v>20</v>
      </c>
      <c r="G1334" s="7">
        <v>13.2827</v>
      </c>
      <c r="H1334" s="7">
        <v>8.766</v>
      </c>
      <c r="I1334" s="63">
        <f t="shared" ref="I1334:I1335" si="927">(G1334-H1334)*D1334/C1334/F1334</f>
        <v>2.1030000000000002</v>
      </c>
      <c r="J1334" s="338">
        <f>(I1334+I1335)/2</f>
        <v>2.1</v>
      </c>
      <c r="K1334" s="334">
        <f>(I1334-I1335)/J1334*100</f>
        <v>0.23809523809525401</v>
      </c>
    </row>
    <row r="1335" spans="1:11" ht="27.95" customHeight="1">
      <c r="B1335" s="7" t="s">
        <v>2459</v>
      </c>
      <c r="C1335" s="7">
        <v>10.9505</v>
      </c>
      <c r="D1335" s="7">
        <v>100</v>
      </c>
      <c r="E1335" s="7">
        <v>1</v>
      </c>
      <c r="F1335" s="7">
        <v>20</v>
      </c>
      <c r="G1335" s="7">
        <v>13.2865</v>
      </c>
      <c r="H1335" s="7">
        <v>8.6927000000000003</v>
      </c>
      <c r="I1335" s="63">
        <f t="shared" si="927"/>
        <v>2.0979999999999999</v>
      </c>
      <c r="J1335" s="338"/>
      <c r="K1335" s="334"/>
    </row>
    <row r="1336" spans="1:11" ht="27.95" customHeight="1">
      <c r="A1336" s="7">
        <v>6.15</v>
      </c>
      <c r="B1336" s="7" t="s">
        <v>2460</v>
      </c>
      <c r="C1336" s="7">
        <v>10.2325</v>
      </c>
      <c r="D1336" s="7">
        <v>100</v>
      </c>
      <c r="E1336" s="7">
        <v>1</v>
      </c>
      <c r="F1336" s="7">
        <v>10</v>
      </c>
      <c r="G1336" s="7">
        <v>20.084</v>
      </c>
      <c r="H1336" s="7">
        <v>20.013000000000002</v>
      </c>
      <c r="I1336" s="63">
        <f t="shared" ref="I1336:I1343" si="928">(G1336-H1336)*D1336/C1336/F1336</f>
        <v>6.9000000000000006E-2</v>
      </c>
      <c r="J1336" s="338">
        <f t="shared" ref="J1336" si="929">(I1336+I1337)/2</f>
        <v>0.1</v>
      </c>
      <c r="K1336" s="334">
        <f t="shared" ref="K1336" si="930">(I1336-I1337)/J1336*100</f>
        <v>-15</v>
      </c>
    </row>
    <row r="1337" spans="1:11" ht="27.95" customHeight="1">
      <c r="B1337" s="7" t="s">
        <v>2461</v>
      </c>
      <c r="C1337" s="7">
        <v>10.6625</v>
      </c>
      <c r="D1337" s="7">
        <v>100</v>
      </c>
      <c r="E1337" s="7">
        <v>1</v>
      </c>
      <c r="F1337" s="7">
        <v>10</v>
      </c>
      <c r="G1337" s="7">
        <v>20.127800000000001</v>
      </c>
      <c r="H1337" s="7">
        <v>20.038</v>
      </c>
      <c r="I1337" s="63">
        <f t="shared" si="928"/>
        <v>8.4000000000000005E-2</v>
      </c>
      <c r="J1337" s="338"/>
      <c r="K1337" s="334"/>
    </row>
    <row r="1338" spans="1:11" ht="27.95" customHeight="1">
      <c r="B1338" s="7" t="s">
        <v>2462</v>
      </c>
      <c r="C1338" s="7">
        <v>10.257999999999999</v>
      </c>
      <c r="D1338" s="7">
        <v>100</v>
      </c>
      <c r="E1338" s="7">
        <v>1</v>
      </c>
      <c r="F1338" s="7">
        <v>10</v>
      </c>
      <c r="G1338" s="7">
        <v>10.001200000000001</v>
      </c>
      <c r="H1338" s="7">
        <v>9.8241999999999994</v>
      </c>
      <c r="I1338" s="63">
        <f t="shared" si="928"/>
        <v>0.17299999999999999</v>
      </c>
      <c r="J1338" s="338">
        <f t="shared" ref="J1338" si="931">(I1338+I1339)/2</f>
        <v>0.2</v>
      </c>
      <c r="K1338" s="334">
        <f t="shared" ref="K1338" si="932">(I1338-I1339)/J1338*100</f>
        <v>-1.5</v>
      </c>
    </row>
    <row r="1339" spans="1:11" ht="27.95" customHeight="1">
      <c r="B1339" s="7" t="s">
        <v>2463</v>
      </c>
      <c r="C1339" s="7">
        <v>10.012499999999999</v>
      </c>
      <c r="D1339" s="7">
        <v>100</v>
      </c>
      <c r="E1339" s="7">
        <v>1</v>
      </c>
      <c r="F1339" s="7">
        <v>10</v>
      </c>
      <c r="G1339" s="7">
        <v>10.010199999999999</v>
      </c>
      <c r="H1339" s="7">
        <v>9.8338999999999999</v>
      </c>
      <c r="I1339" s="63">
        <f t="shared" si="928"/>
        <v>0.17599999999999999</v>
      </c>
      <c r="J1339" s="338"/>
      <c r="K1339" s="334"/>
    </row>
    <row r="1340" spans="1:11" ht="27.95" customHeight="1">
      <c r="B1340" s="7" t="s">
        <v>2464</v>
      </c>
      <c r="C1340" s="7">
        <v>10.3398</v>
      </c>
      <c r="D1340" s="7">
        <v>100</v>
      </c>
      <c r="E1340" s="7">
        <v>1</v>
      </c>
      <c r="F1340" s="7">
        <v>10</v>
      </c>
      <c r="G1340" s="7">
        <v>4.8578000000000001</v>
      </c>
      <c r="H1340" s="7">
        <v>4.6375000000000002</v>
      </c>
      <c r="I1340" s="63">
        <f t="shared" si="928"/>
        <v>0.21299999999999999</v>
      </c>
      <c r="J1340" s="338">
        <f t="shared" ref="J1340" si="933">(I1340+I1341)/2</f>
        <v>0.2</v>
      </c>
      <c r="K1340" s="334">
        <f t="shared" ref="K1340" si="934">(I1340-I1341)/J1340*100</f>
        <v>21</v>
      </c>
    </row>
    <row r="1341" spans="1:11" ht="27.95" customHeight="1">
      <c r="B1341" s="7" t="s">
        <v>2465</v>
      </c>
      <c r="C1341" s="7">
        <v>10.710100000000001</v>
      </c>
      <c r="D1341" s="7">
        <v>100</v>
      </c>
      <c r="E1341" s="7">
        <v>1</v>
      </c>
      <c r="F1341" s="7">
        <v>10</v>
      </c>
      <c r="G1341" s="7">
        <v>4.8186</v>
      </c>
      <c r="H1341" s="7">
        <v>4.6349999999999998</v>
      </c>
      <c r="I1341" s="63">
        <f t="shared" si="928"/>
        <v>0.17100000000000001</v>
      </c>
      <c r="J1341" s="338"/>
      <c r="K1341" s="334"/>
    </row>
    <row r="1342" spans="1:11" ht="27.95" customHeight="1">
      <c r="B1342" s="7" t="s">
        <v>2466</v>
      </c>
      <c r="C1342" s="7">
        <v>10.2302</v>
      </c>
      <c r="D1342" s="7">
        <v>100</v>
      </c>
      <c r="E1342" s="7">
        <v>1</v>
      </c>
      <c r="F1342" s="7">
        <v>10</v>
      </c>
      <c r="G1342" s="7">
        <v>5.2979000000000003</v>
      </c>
      <c r="H1342" s="7">
        <v>4.7439999999999998</v>
      </c>
      <c r="I1342" s="63">
        <f t="shared" si="928"/>
        <v>0.54100000000000004</v>
      </c>
      <c r="J1342" s="338">
        <f t="shared" ref="J1342" si="935">(I1342+I1343)/2</f>
        <v>0.5</v>
      </c>
      <c r="K1342" s="334">
        <f t="shared" ref="K1342" si="936">(I1342-I1343)/J1342*100</f>
        <v>34.6</v>
      </c>
    </row>
    <row r="1343" spans="1:11" ht="27.95" customHeight="1">
      <c r="B1343" s="7" t="s">
        <v>2467</v>
      </c>
      <c r="C1343" s="7">
        <v>10.192299999999999</v>
      </c>
      <c r="D1343" s="7">
        <v>100</v>
      </c>
      <c r="E1343" s="7">
        <v>1</v>
      </c>
      <c r="F1343" s="7">
        <v>10</v>
      </c>
      <c r="G1343" s="7">
        <v>5.2427000000000001</v>
      </c>
      <c r="H1343" s="7">
        <v>4.8674999999999997</v>
      </c>
      <c r="I1343" s="63">
        <f t="shared" si="928"/>
        <v>0.36799999999999999</v>
      </c>
      <c r="J1343" s="338"/>
      <c r="K1343" s="334"/>
    </row>
    <row r="1344" spans="1:11" ht="27.95" customHeight="1">
      <c r="A1344" s="7">
        <v>6.12</v>
      </c>
      <c r="B1344" s="7" t="s">
        <v>2468</v>
      </c>
      <c r="C1344" s="7">
        <v>10.455399999999999</v>
      </c>
      <c r="D1344" s="7">
        <v>100</v>
      </c>
      <c r="E1344" s="7">
        <v>1</v>
      </c>
      <c r="F1344" s="7">
        <v>10</v>
      </c>
      <c r="G1344" s="7">
        <v>4.3064</v>
      </c>
      <c r="H1344" s="7">
        <v>5.8783000000000003</v>
      </c>
      <c r="I1344" s="63">
        <f t="shared" ref="I1344:I1363" si="937">(G1344-H1344)*D1344/C1344/F1344</f>
        <v>-1.5029999999999999</v>
      </c>
      <c r="J1344" s="338">
        <f t="shared" ref="J1344" si="938">(I1344+I1345)/2</f>
        <v>-1.2</v>
      </c>
      <c r="K1344" s="334">
        <f t="shared" ref="K1344" si="939">(I1344-I1345)/J1344*100</f>
        <v>55.1666666666667</v>
      </c>
    </row>
    <row r="1345" spans="2:11" ht="27.95" customHeight="1">
      <c r="B1345" s="7" t="s">
        <v>2469</v>
      </c>
      <c r="C1345" s="7">
        <v>11.748799999999999</v>
      </c>
      <c r="D1345" s="7">
        <v>100</v>
      </c>
      <c r="E1345" s="7">
        <v>1</v>
      </c>
      <c r="F1345" s="7">
        <v>10</v>
      </c>
      <c r="G1345" s="7">
        <v>6.3041</v>
      </c>
      <c r="H1345" s="7">
        <v>7.2922000000000002</v>
      </c>
      <c r="I1345" s="63">
        <f t="shared" si="937"/>
        <v>-0.84099999999999997</v>
      </c>
      <c r="J1345" s="338"/>
      <c r="K1345" s="334"/>
    </row>
    <row r="1346" spans="2:11" ht="27.95" customHeight="1">
      <c r="B1346" s="7" t="s">
        <v>2470</v>
      </c>
      <c r="C1346" s="7">
        <v>10.44</v>
      </c>
      <c r="D1346" s="7">
        <v>100</v>
      </c>
      <c r="E1346" s="7">
        <v>1</v>
      </c>
      <c r="F1346" s="7">
        <v>10</v>
      </c>
      <c r="G1346" s="7">
        <v>5.5983999999999998</v>
      </c>
      <c r="H1346" s="7">
        <v>8.0431000000000008</v>
      </c>
      <c r="I1346" s="63">
        <f t="shared" si="937"/>
        <v>-2.3420000000000001</v>
      </c>
      <c r="J1346" s="338">
        <f t="shared" ref="J1346" si="940">(I1346+I1347)/2</f>
        <v>-1.4</v>
      </c>
      <c r="K1346" s="334">
        <f t="shared" ref="K1346" si="941">(I1346-I1347)/J1346*100</f>
        <v>137</v>
      </c>
    </row>
    <row r="1347" spans="2:11" ht="27.95" customHeight="1">
      <c r="B1347" s="7" t="s">
        <v>2471</v>
      </c>
      <c r="C1347" s="7">
        <v>10.9373</v>
      </c>
      <c r="D1347" s="7">
        <v>100</v>
      </c>
      <c r="E1347" s="7">
        <v>1</v>
      </c>
      <c r="F1347" s="7">
        <v>10</v>
      </c>
      <c r="G1347" s="7">
        <v>6.0316000000000001</v>
      </c>
      <c r="H1347" s="7">
        <v>6.4950999999999999</v>
      </c>
      <c r="I1347" s="63">
        <f t="shared" si="937"/>
        <v>-0.42399999999999999</v>
      </c>
      <c r="J1347" s="338"/>
      <c r="K1347" s="334"/>
    </row>
    <row r="1348" spans="2:11" ht="27.95" customHeight="1">
      <c r="B1348" s="7" t="s">
        <v>2472</v>
      </c>
      <c r="C1348" s="7">
        <v>10.4923</v>
      </c>
      <c r="D1348" s="7">
        <v>100</v>
      </c>
      <c r="E1348" s="7">
        <v>1</v>
      </c>
      <c r="F1348" s="7">
        <v>10</v>
      </c>
      <c r="G1348" s="7">
        <v>4.0227000000000004</v>
      </c>
      <c r="H1348" s="7">
        <v>5.0666000000000002</v>
      </c>
      <c r="I1348" s="63">
        <f t="shared" si="937"/>
        <v>-0.995</v>
      </c>
      <c r="J1348" s="338">
        <f t="shared" ref="J1348" si="942">(I1348+I1349)/2</f>
        <v>-0.9</v>
      </c>
      <c r="K1348" s="334">
        <f t="shared" ref="K1348" si="943">(I1348-I1349)/J1348*100</f>
        <v>21.5555555555556</v>
      </c>
    </row>
    <row r="1349" spans="2:11" ht="27.95" customHeight="1">
      <c r="B1349" s="7" t="s">
        <v>2473</v>
      </c>
      <c r="C1349" s="7">
        <v>10.9025</v>
      </c>
      <c r="D1349" s="7">
        <v>100</v>
      </c>
      <c r="E1349" s="7">
        <v>1</v>
      </c>
      <c r="F1349" s="7">
        <v>10</v>
      </c>
      <c r="G1349" s="7">
        <v>4.4474</v>
      </c>
      <c r="H1349" s="7">
        <v>5.3209</v>
      </c>
      <c r="I1349" s="63">
        <f t="shared" si="937"/>
        <v>-0.80100000000000005</v>
      </c>
      <c r="J1349" s="338"/>
      <c r="K1349" s="334"/>
    </row>
    <row r="1350" spans="2:11" ht="27.95" customHeight="1">
      <c r="B1350" s="7" t="s">
        <v>2474</v>
      </c>
      <c r="C1350" s="7">
        <v>10.6976</v>
      </c>
      <c r="D1350" s="7">
        <v>100</v>
      </c>
      <c r="E1350" s="7">
        <v>1</v>
      </c>
      <c r="F1350" s="7">
        <v>10</v>
      </c>
      <c r="G1350" s="7">
        <v>20.309999999999999</v>
      </c>
      <c r="H1350" s="7">
        <v>18.762499999999999</v>
      </c>
      <c r="I1350" s="63">
        <f t="shared" si="937"/>
        <v>1.4470000000000001</v>
      </c>
      <c r="J1350" s="338">
        <f t="shared" ref="J1350" si="944">(I1350+I1351)/2</f>
        <v>1.6</v>
      </c>
      <c r="K1350" s="334">
        <f t="shared" ref="K1350" si="945">(I1350-I1351)/J1350*100</f>
        <v>-20.1875</v>
      </c>
    </row>
    <row r="1351" spans="2:11" ht="27.95" customHeight="1">
      <c r="B1351" s="7" t="s">
        <v>2475</v>
      </c>
      <c r="C1351" s="7">
        <v>10.248900000000001</v>
      </c>
      <c r="D1351" s="7">
        <v>100</v>
      </c>
      <c r="E1351" s="7">
        <v>1</v>
      </c>
      <c r="F1351" s="7">
        <v>10</v>
      </c>
      <c r="G1351" s="7">
        <v>20.3187</v>
      </c>
      <c r="H1351" s="7">
        <v>18.504200000000001</v>
      </c>
      <c r="I1351" s="63">
        <f t="shared" si="937"/>
        <v>1.77</v>
      </c>
      <c r="J1351" s="338"/>
      <c r="K1351" s="334"/>
    </row>
    <row r="1352" spans="2:11" ht="27.95" customHeight="1">
      <c r="B1352" s="7" t="s">
        <v>2476</v>
      </c>
      <c r="C1352" s="7">
        <v>10.4762</v>
      </c>
      <c r="D1352" s="7">
        <v>100</v>
      </c>
      <c r="E1352" s="7">
        <v>1</v>
      </c>
      <c r="F1352" s="7">
        <v>10</v>
      </c>
      <c r="G1352" s="7">
        <v>9.1509999999999998</v>
      </c>
      <c r="H1352" s="7">
        <v>5.4385000000000003</v>
      </c>
      <c r="I1352" s="63">
        <f t="shared" si="937"/>
        <v>3.544</v>
      </c>
      <c r="J1352" s="338">
        <f t="shared" ref="J1352" si="946">(I1352+I1353)/2</f>
        <v>2.4</v>
      </c>
      <c r="K1352" s="334">
        <f t="shared" ref="K1352" si="947">(I1352-I1353)/J1352*100</f>
        <v>97.6666666666667</v>
      </c>
    </row>
    <row r="1353" spans="2:11" ht="27.95" customHeight="1">
      <c r="B1353" s="7" t="s">
        <v>2477</v>
      </c>
      <c r="C1353" s="7">
        <v>10.495799999999999</v>
      </c>
      <c r="D1353" s="7">
        <v>100</v>
      </c>
      <c r="E1353" s="7">
        <v>1</v>
      </c>
      <c r="F1353" s="7">
        <v>10</v>
      </c>
      <c r="G1353" s="7">
        <v>6.7388000000000003</v>
      </c>
      <c r="H1353" s="7">
        <v>5.4794999999999998</v>
      </c>
      <c r="I1353" s="63">
        <f t="shared" si="937"/>
        <v>1.2</v>
      </c>
      <c r="J1353" s="338"/>
      <c r="K1353" s="334"/>
    </row>
    <row r="1354" spans="2:11" ht="27.95" customHeight="1">
      <c r="B1354" s="7" t="s">
        <v>2478</v>
      </c>
      <c r="C1354" s="7">
        <v>10.582599999999999</v>
      </c>
      <c r="D1354" s="7">
        <v>100</v>
      </c>
      <c r="E1354" s="7">
        <v>1</v>
      </c>
      <c r="F1354" s="7">
        <v>10</v>
      </c>
      <c r="G1354" s="7">
        <v>4.8136000000000001</v>
      </c>
      <c r="H1354" s="7">
        <v>6.1527000000000003</v>
      </c>
      <c r="I1354" s="63">
        <f t="shared" si="937"/>
        <v>-1.2649999999999999</v>
      </c>
      <c r="J1354" s="338">
        <f t="shared" ref="J1354" si="948">(I1354+I1355)/2</f>
        <v>-2.1</v>
      </c>
      <c r="K1354" s="334">
        <f t="shared" ref="K1354" si="949">(I1354-I1355)/J1354*100</f>
        <v>-81.285714285714306</v>
      </c>
    </row>
    <row r="1355" spans="2:11" ht="27.95" customHeight="1">
      <c r="B1355" s="7" t="s">
        <v>2479</v>
      </c>
      <c r="C1355" s="65">
        <v>10.307</v>
      </c>
      <c r="D1355" s="7">
        <v>100</v>
      </c>
      <c r="E1355" s="7">
        <v>1</v>
      </c>
      <c r="F1355" s="7">
        <v>10</v>
      </c>
      <c r="G1355" s="7">
        <v>4.4926000000000004</v>
      </c>
      <c r="H1355" s="7">
        <v>7.5560999999999998</v>
      </c>
      <c r="I1355" s="63">
        <f t="shared" si="937"/>
        <v>-2.972</v>
      </c>
      <c r="J1355" s="338"/>
      <c r="K1355" s="334"/>
    </row>
    <row r="1356" spans="2:11" ht="27.95" customHeight="1">
      <c r="B1356" s="7" t="s">
        <v>2480</v>
      </c>
      <c r="C1356" s="7">
        <v>10.281700000000001</v>
      </c>
      <c r="D1356" s="7">
        <v>100</v>
      </c>
      <c r="E1356" s="7">
        <v>1</v>
      </c>
      <c r="F1356" s="7">
        <v>10</v>
      </c>
      <c r="G1356" s="7">
        <v>5.6104000000000003</v>
      </c>
      <c r="H1356" s="7">
        <v>7.0369000000000002</v>
      </c>
      <c r="I1356" s="63">
        <f t="shared" si="937"/>
        <v>-1.387</v>
      </c>
      <c r="J1356" s="338">
        <f t="shared" ref="J1356" si="950">(I1356+I1357)/2</f>
        <v>-0.9</v>
      </c>
      <c r="K1356" s="334">
        <f t="shared" ref="K1356" si="951">(I1356-I1357)/J1356*100</f>
        <v>107.666666666667</v>
      </c>
    </row>
    <row r="1357" spans="2:11" ht="27.95" customHeight="1">
      <c r="B1357" s="7" t="s">
        <v>2481</v>
      </c>
      <c r="C1357" s="7">
        <v>10.3492</v>
      </c>
      <c r="D1357" s="7">
        <v>100</v>
      </c>
      <c r="E1357" s="7">
        <v>1</v>
      </c>
      <c r="F1357" s="7">
        <v>10</v>
      </c>
      <c r="G1357" s="7">
        <v>6.5170000000000003</v>
      </c>
      <c r="H1357" s="7">
        <v>6.9496000000000002</v>
      </c>
      <c r="I1357" s="63">
        <f t="shared" si="937"/>
        <v>-0.41799999999999998</v>
      </c>
      <c r="J1357" s="338"/>
      <c r="K1357" s="334"/>
    </row>
    <row r="1358" spans="2:11" ht="27.95" customHeight="1">
      <c r="B1358" s="7" t="s">
        <v>2482</v>
      </c>
      <c r="C1358" s="7">
        <v>10.394399999999999</v>
      </c>
      <c r="D1358" s="7">
        <v>100</v>
      </c>
      <c r="E1358" s="7">
        <v>1</v>
      </c>
      <c r="F1358" s="7">
        <v>10</v>
      </c>
      <c r="G1358" s="7">
        <v>7.6333000000000002</v>
      </c>
      <c r="H1358" s="7">
        <v>9.4864999999999995</v>
      </c>
      <c r="I1358" s="63">
        <f t="shared" si="937"/>
        <v>-1.7829999999999999</v>
      </c>
      <c r="J1358" s="338">
        <f t="shared" ref="J1358" si="952">(I1358+I1359)/2</f>
        <v>-1.6</v>
      </c>
      <c r="K1358" s="334">
        <f t="shared" ref="K1358" si="953">(I1358-I1359)/J1358*100</f>
        <v>18.6875</v>
      </c>
    </row>
    <row r="1359" spans="2:11" ht="27.95" customHeight="1">
      <c r="B1359" s="7" t="s">
        <v>2483</v>
      </c>
      <c r="C1359" s="7">
        <v>10.237500000000001</v>
      </c>
      <c r="D1359" s="7">
        <v>100</v>
      </c>
      <c r="E1359" s="7">
        <v>1</v>
      </c>
      <c r="F1359" s="7">
        <v>10</v>
      </c>
      <c r="G1359" s="7">
        <v>8.1013999999999999</v>
      </c>
      <c r="H1359" s="7">
        <v>9.6210000000000004</v>
      </c>
      <c r="I1359" s="63">
        <f t="shared" si="937"/>
        <v>-1.484</v>
      </c>
      <c r="J1359" s="338"/>
      <c r="K1359" s="334"/>
    </row>
    <row r="1360" spans="2:11" ht="27.95" customHeight="1">
      <c r="B1360" s="7" t="s">
        <v>2484</v>
      </c>
      <c r="C1360" s="7">
        <v>10.4711</v>
      </c>
      <c r="D1360" s="7">
        <v>100</v>
      </c>
      <c r="E1360" s="7">
        <v>1</v>
      </c>
      <c r="F1360" s="7">
        <v>10</v>
      </c>
      <c r="G1360" s="7">
        <v>5.0553999999999997</v>
      </c>
      <c r="H1360" s="7">
        <v>6.8875999999999999</v>
      </c>
      <c r="I1360" s="63">
        <f t="shared" si="937"/>
        <v>-1.75</v>
      </c>
      <c r="J1360" s="338">
        <f t="shared" ref="J1360" si="954">(I1360+I1361)/2</f>
        <v>-1.2</v>
      </c>
      <c r="K1360" s="334">
        <f t="shared" ref="K1360" si="955">(I1360-I1361)/J1360*100</f>
        <v>83.5</v>
      </c>
    </row>
    <row r="1361" spans="1:11" ht="27.95" customHeight="1">
      <c r="B1361" s="7" t="s">
        <v>2485</v>
      </c>
      <c r="C1361" s="7">
        <v>10.196400000000001</v>
      </c>
      <c r="D1361" s="7">
        <v>100</v>
      </c>
      <c r="E1361" s="7">
        <v>1</v>
      </c>
      <c r="F1361" s="7">
        <v>10</v>
      </c>
      <c r="G1361" s="7">
        <v>5.5358999999999998</v>
      </c>
      <c r="H1361" s="7">
        <v>6.2981999999999996</v>
      </c>
      <c r="I1361" s="63">
        <f t="shared" si="937"/>
        <v>-0.748</v>
      </c>
      <c r="J1361" s="338"/>
      <c r="K1361" s="334"/>
    </row>
    <row r="1362" spans="1:11" ht="27.95" customHeight="1">
      <c r="B1362" s="7" t="s">
        <v>2486</v>
      </c>
      <c r="C1362" s="7">
        <v>10.9343</v>
      </c>
      <c r="D1362" s="7">
        <v>100</v>
      </c>
      <c r="E1362" s="7">
        <v>1</v>
      </c>
      <c r="F1362" s="7">
        <v>10</v>
      </c>
      <c r="G1362" s="7">
        <v>5.9311999999999996</v>
      </c>
      <c r="H1362" s="7">
        <v>7.8209</v>
      </c>
      <c r="I1362" s="63">
        <f t="shared" si="937"/>
        <v>-1.728</v>
      </c>
      <c r="J1362" s="338">
        <f t="shared" ref="J1362" si="956">(I1362+I1363)/2</f>
        <v>-1.5</v>
      </c>
      <c r="K1362" s="334">
        <f t="shared" ref="K1362" si="957">(I1362-I1363)/J1362*100</f>
        <v>35.799999999999997</v>
      </c>
    </row>
    <row r="1363" spans="1:11" ht="27.95" customHeight="1">
      <c r="B1363" s="7" t="s">
        <v>2487</v>
      </c>
      <c r="C1363" s="65">
        <v>10.545999999999999</v>
      </c>
      <c r="D1363" s="7">
        <v>100</v>
      </c>
      <c r="E1363" s="7">
        <v>1</v>
      </c>
      <c r="F1363" s="7">
        <v>10</v>
      </c>
      <c r="G1363" s="7">
        <v>6.1147999999999998</v>
      </c>
      <c r="H1363" s="7">
        <v>7.3711000000000002</v>
      </c>
      <c r="I1363" s="63">
        <f t="shared" si="937"/>
        <v>-1.1910000000000001</v>
      </c>
      <c r="J1363" s="338"/>
      <c r="K1363" s="334"/>
    </row>
    <row r="1364" spans="1:11" ht="27.95" customHeight="1">
      <c r="A1364" s="7">
        <v>6.16</v>
      </c>
      <c r="B1364" s="7" t="s">
        <v>2488</v>
      </c>
      <c r="C1364" s="7">
        <v>10.4582</v>
      </c>
      <c r="D1364" s="7">
        <v>100</v>
      </c>
      <c r="E1364" s="7">
        <v>1</v>
      </c>
      <c r="F1364" s="7">
        <v>10</v>
      </c>
      <c r="G1364" s="7">
        <v>8.4329000000000001</v>
      </c>
      <c r="H1364" s="7">
        <v>6.6722000000000001</v>
      </c>
      <c r="I1364" s="63">
        <f t="shared" ref="I1364:I1371" si="958">(G1364-H1364)*D1364/C1364/F1364</f>
        <v>1.6839999999999999</v>
      </c>
      <c r="J1364" s="338">
        <f>(I1364+I1365)/2</f>
        <v>2.1</v>
      </c>
      <c r="K1364" s="334">
        <f>(I1364-I1365)/J1364*100</f>
        <v>-36.238095238095198</v>
      </c>
    </row>
    <row r="1365" spans="1:11" ht="27.95" customHeight="1">
      <c r="B1365" s="7" t="s">
        <v>2489</v>
      </c>
      <c r="C1365" s="7">
        <v>10.1258</v>
      </c>
      <c r="D1365" s="7">
        <v>100</v>
      </c>
      <c r="E1365" s="7">
        <v>1</v>
      </c>
      <c r="F1365" s="7">
        <v>10</v>
      </c>
      <c r="G1365" s="7">
        <v>8.7204999999999995</v>
      </c>
      <c r="H1365" s="7">
        <v>6.2446999999999999</v>
      </c>
      <c r="I1365" s="63">
        <f t="shared" si="958"/>
        <v>2.4449999999999998</v>
      </c>
      <c r="J1365" s="338"/>
      <c r="K1365" s="334"/>
    </row>
    <row r="1366" spans="1:11" ht="27.95" customHeight="1">
      <c r="B1366" s="7" t="s">
        <v>2490</v>
      </c>
      <c r="C1366" s="65">
        <v>10.416</v>
      </c>
      <c r="D1366" s="7">
        <v>100</v>
      </c>
      <c r="E1366" s="7">
        <v>1</v>
      </c>
      <c r="F1366" s="7">
        <v>10</v>
      </c>
      <c r="G1366" s="7">
        <v>-0.29609999999999997</v>
      </c>
      <c r="H1366" s="7">
        <v>4.0434000000000001</v>
      </c>
      <c r="I1366" s="63">
        <f t="shared" si="958"/>
        <v>-4.1660000000000004</v>
      </c>
      <c r="J1366" s="338">
        <f>(I1366+I1367)/2</f>
        <v>-4.5</v>
      </c>
      <c r="K1366" s="334">
        <f>(I1366-I1367)/J1366*100</f>
        <v>-13.6444444444444</v>
      </c>
    </row>
    <row r="1367" spans="1:11" ht="27.95" customHeight="1">
      <c r="B1367" s="7" t="s">
        <v>2491</v>
      </c>
      <c r="C1367" s="7">
        <v>10.656700000000001</v>
      </c>
      <c r="D1367" s="7">
        <v>100</v>
      </c>
      <c r="E1367" s="7">
        <v>1</v>
      </c>
      <c r="F1367" s="7">
        <v>10</v>
      </c>
      <c r="G1367" s="7">
        <v>-1.0502</v>
      </c>
      <c r="H1367" s="7">
        <v>4.0434000000000001</v>
      </c>
      <c r="I1367" s="63">
        <f t="shared" si="958"/>
        <v>-4.78</v>
      </c>
      <c r="J1367" s="338"/>
      <c r="K1367" s="334"/>
    </row>
    <row r="1368" spans="1:11" ht="27.95" customHeight="1">
      <c r="B1368" s="7" t="s">
        <v>2492</v>
      </c>
      <c r="C1368" s="7">
        <v>10.0235</v>
      </c>
      <c r="D1368" s="7">
        <v>100</v>
      </c>
      <c r="E1368" s="7">
        <v>1</v>
      </c>
      <c r="F1368" s="7">
        <v>10</v>
      </c>
      <c r="G1368" s="7">
        <v>-1.3791</v>
      </c>
      <c r="H1368" s="7">
        <v>4.0434000000000001</v>
      </c>
      <c r="I1368" s="63">
        <f t="shared" si="958"/>
        <v>-5.41</v>
      </c>
      <c r="J1368" s="338">
        <f>(I1368+I1369)/2</f>
        <v>-5.3</v>
      </c>
      <c r="K1368" s="334">
        <f>(I1368-I1369)/J1368*100</f>
        <v>2.64150943396228</v>
      </c>
    </row>
    <row r="1369" spans="1:11" ht="27.95" customHeight="1">
      <c r="B1369" s="7" t="s">
        <v>2493</v>
      </c>
      <c r="C1369" s="7">
        <v>10.0039</v>
      </c>
      <c r="D1369" s="7">
        <v>100</v>
      </c>
      <c r="E1369" s="7">
        <v>1</v>
      </c>
      <c r="F1369" s="7">
        <v>10</v>
      </c>
      <c r="G1369" s="7">
        <v>-1.2287999999999999</v>
      </c>
      <c r="H1369" s="7">
        <v>4.0434000000000001</v>
      </c>
      <c r="I1369" s="63">
        <f t="shared" si="958"/>
        <v>-5.27</v>
      </c>
      <c r="J1369" s="338"/>
      <c r="K1369" s="334"/>
    </row>
    <row r="1370" spans="1:11" ht="27.95" customHeight="1">
      <c r="B1370" s="7" t="s">
        <v>2494</v>
      </c>
      <c r="C1370" s="7">
        <v>10.2698</v>
      </c>
      <c r="D1370" s="7">
        <v>100</v>
      </c>
      <c r="E1370" s="7">
        <v>1</v>
      </c>
      <c r="F1370" s="7">
        <v>10</v>
      </c>
      <c r="G1370" s="7">
        <v>-1.484</v>
      </c>
      <c r="H1370" s="7">
        <v>4.0434000000000001</v>
      </c>
      <c r="I1370" s="63">
        <f t="shared" si="958"/>
        <v>-5.3819999999999997</v>
      </c>
      <c r="J1370" s="338">
        <f>(I1370+I1371)/2</f>
        <v>-190.6</v>
      </c>
      <c r="K1370" s="334">
        <f>(I1370-I1371)/J1370*100</f>
        <v>-194.38719832109101</v>
      </c>
    </row>
    <row r="1371" spans="1:11" ht="27.95" customHeight="1">
      <c r="B1371" s="7" t="s">
        <v>2495</v>
      </c>
      <c r="C1371" s="7">
        <v>0.1477</v>
      </c>
      <c r="D1371" s="7">
        <v>100</v>
      </c>
      <c r="E1371" s="7">
        <v>1</v>
      </c>
      <c r="F1371" s="7">
        <v>10</v>
      </c>
      <c r="G1371" s="7">
        <v>-1.5084</v>
      </c>
      <c r="H1371" s="7">
        <v>4.0434000000000001</v>
      </c>
      <c r="I1371" s="63">
        <f t="shared" si="958"/>
        <v>-375.88400000000001</v>
      </c>
      <c r="J1371" s="338"/>
      <c r="K1371" s="334"/>
    </row>
    <row r="1372" spans="1:11" ht="27.95" customHeight="1">
      <c r="A1372" s="7">
        <v>6.17</v>
      </c>
      <c r="B1372" s="7" t="s">
        <v>2496</v>
      </c>
      <c r="C1372" s="7">
        <v>10.1256</v>
      </c>
      <c r="D1372" s="7">
        <v>100</v>
      </c>
      <c r="E1372" s="7">
        <v>1</v>
      </c>
      <c r="F1372" s="7">
        <v>10</v>
      </c>
      <c r="G1372" s="7">
        <v>4.8120000000000003</v>
      </c>
      <c r="H1372" s="7">
        <v>4.0667999999999997</v>
      </c>
      <c r="I1372" s="63">
        <f t="shared" ref="I1372:I1383" si="959">(G1372-H1372)*D1372/C1372/F1372</f>
        <v>0.73599999999999999</v>
      </c>
      <c r="J1372" s="338">
        <f>(I1372+I1373)/2</f>
        <v>0.3</v>
      </c>
      <c r="K1372" s="334">
        <f>(I1372-I1373)/J1372*100</f>
        <v>296.33333333333297</v>
      </c>
    </row>
    <row r="1373" spans="1:11" ht="27.95" customHeight="1">
      <c r="B1373" s="7" t="s">
        <v>2497</v>
      </c>
      <c r="C1373" s="7">
        <v>10.525</v>
      </c>
      <c r="D1373" s="7">
        <v>100</v>
      </c>
      <c r="E1373" s="7">
        <v>1</v>
      </c>
      <c r="F1373" s="7">
        <v>10</v>
      </c>
      <c r="G1373" s="7">
        <v>3.9060000000000001</v>
      </c>
      <c r="H1373" s="7">
        <v>4.0667999999999997</v>
      </c>
      <c r="I1373" s="63">
        <f t="shared" si="959"/>
        <v>-0.153</v>
      </c>
      <c r="J1373" s="338"/>
      <c r="K1373" s="334"/>
    </row>
    <row r="1374" spans="1:11" ht="27.95" customHeight="1">
      <c r="B1374" s="7" t="s">
        <v>2498</v>
      </c>
      <c r="C1374" s="7">
        <v>10.369</v>
      </c>
      <c r="D1374" s="7">
        <v>100</v>
      </c>
      <c r="E1374" s="7">
        <v>1</v>
      </c>
      <c r="F1374" s="7">
        <v>10</v>
      </c>
      <c r="G1374" s="7">
        <v>4.1917</v>
      </c>
      <c r="H1374" s="7">
        <v>4.0667999999999997</v>
      </c>
      <c r="I1374" s="63">
        <f t="shared" si="959"/>
        <v>0.12</v>
      </c>
      <c r="J1374" s="338">
        <f>(I1374+I1375)/2</f>
        <v>0.2</v>
      </c>
      <c r="K1374" s="334">
        <f>(I1374-I1375)/J1374*100</f>
        <v>-54</v>
      </c>
    </row>
    <row r="1375" spans="1:11" ht="27.95" customHeight="1">
      <c r="B1375" s="7" t="s">
        <v>2499</v>
      </c>
      <c r="C1375" s="7">
        <v>10.2357</v>
      </c>
      <c r="D1375" s="7">
        <v>100</v>
      </c>
      <c r="E1375" s="7">
        <v>1</v>
      </c>
      <c r="F1375" s="7">
        <v>10</v>
      </c>
      <c r="G1375" s="7">
        <v>4.3</v>
      </c>
      <c r="H1375" s="7">
        <v>4.0667999999999997</v>
      </c>
      <c r="I1375" s="63">
        <f t="shared" si="959"/>
        <v>0.22800000000000001</v>
      </c>
      <c r="J1375" s="338"/>
      <c r="K1375" s="334"/>
    </row>
    <row r="1376" spans="1:11" ht="27.95" customHeight="1">
      <c r="B1376" s="7" t="s">
        <v>2500</v>
      </c>
      <c r="C1376" s="7">
        <v>10.2341</v>
      </c>
      <c r="D1376" s="7">
        <v>100</v>
      </c>
      <c r="E1376" s="7">
        <v>1</v>
      </c>
      <c r="F1376" s="7">
        <v>10</v>
      </c>
      <c r="G1376" s="7">
        <v>3.8349000000000002</v>
      </c>
      <c r="H1376" s="7">
        <v>4.0667999999999997</v>
      </c>
      <c r="I1376" s="63">
        <f t="shared" si="959"/>
        <v>-0.22700000000000001</v>
      </c>
      <c r="J1376" s="338">
        <f>(I1376+I1377)/2</f>
        <v>-0.3</v>
      </c>
      <c r="K1376" s="334">
        <f>(I1376-I1377)/J1376*100</f>
        <v>-24.3333333333333</v>
      </c>
    </row>
    <row r="1377" spans="1:11" ht="27.95" customHeight="1">
      <c r="B1377" s="7" t="s">
        <v>2501</v>
      </c>
      <c r="C1377" s="7">
        <v>10.239800000000001</v>
      </c>
      <c r="D1377" s="7">
        <v>100</v>
      </c>
      <c r="E1377" s="7">
        <v>1</v>
      </c>
      <c r="F1377" s="7">
        <v>10</v>
      </c>
      <c r="G1377" s="7">
        <v>3.7601</v>
      </c>
      <c r="H1377" s="7">
        <v>4.0667999999999997</v>
      </c>
      <c r="I1377" s="63">
        <f t="shared" si="959"/>
        <v>-0.3</v>
      </c>
      <c r="J1377" s="338"/>
      <c r="K1377" s="334"/>
    </row>
    <row r="1378" spans="1:11" ht="27.95" customHeight="1">
      <c r="B1378" s="7" t="s">
        <v>2502</v>
      </c>
      <c r="C1378" s="7">
        <v>10.6652</v>
      </c>
      <c r="D1378" s="7">
        <v>100</v>
      </c>
      <c r="E1378" s="7">
        <v>1</v>
      </c>
      <c r="F1378" s="7">
        <v>10</v>
      </c>
      <c r="G1378" s="7">
        <v>3.7841999999999998</v>
      </c>
      <c r="H1378" s="7">
        <v>4.0667999999999997</v>
      </c>
      <c r="I1378" s="63">
        <f t="shared" si="959"/>
        <v>-0.26500000000000001</v>
      </c>
      <c r="J1378" s="338">
        <f>(I1378+I1379)/2</f>
        <v>-0.3</v>
      </c>
      <c r="K1378" s="334">
        <f>(I1378-I1379)/J1378*100</f>
        <v>-4.3333333333333401</v>
      </c>
    </row>
    <row r="1379" spans="1:11" ht="27.95" customHeight="1">
      <c r="B1379" s="7" t="s">
        <v>2503</v>
      </c>
      <c r="C1379" s="7">
        <v>10.687099999999999</v>
      </c>
      <c r="D1379" s="7">
        <v>100</v>
      </c>
      <c r="E1379" s="7">
        <v>1</v>
      </c>
      <c r="F1379" s="7">
        <v>10</v>
      </c>
      <c r="G1379" s="7">
        <v>3.7696000000000001</v>
      </c>
      <c r="H1379" s="7">
        <v>4.0667999999999997</v>
      </c>
      <c r="I1379" s="63">
        <f t="shared" si="959"/>
        <v>-0.27800000000000002</v>
      </c>
      <c r="J1379" s="338"/>
      <c r="K1379" s="334"/>
    </row>
    <row r="1380" spans="1:11" ht="27.95" customHeight="1">
      <c r="B1380" s="7" t="s">
        <v>2504</v>
      </c>
      <c r="C1380" s="7">
        <v>10.125</v>
      </c>
      <c r="D1380" s="7">
        <v>100</v>
      </c>
      <c r="E1380" s="7">
        <v>1</v>
      </c>
      <c r="F1380" s="7">
        <v>10</v>
      </c>
      <c r="G1380" s="7">
        <v>5.2664999999999997</v>
      </c>
      <c r="H1380" s="7">
        <v>4.0667999999999997</v>
      </c>
      <c r="I1380" s="63">
        <f t="shared" si="959"/>
        <v>1.1850000000000001</v>
      </c>
      <c r="J1380" s="338">
        <f>(I1380+I1381)/2</f>
        <v>1.2</v>
      </c>
      <c r="K1380" s="334">
        <f>(I1380-I1381)/J1380*100</f>
        <v>1.3333333333333299</v>
      </c>
    </row>
    <row r="1381" spans="1:11" ht="27.95" customHeight="1">
      <c r="B1381" s="7" t="s">
        <v>2505</v>
      </c>
      <c r="C1381" s="7">
        <v>10.3247</v>
      </c>
      <c r="D1381" s="7">
        <v>100</v>
      </c>
      <c r="E1381" s="7">
        <v>1</v>
      </c>
      <c r="F1381" s="7">
        <v>10</v>
      </c>
      <c r="G1381" s="7">
        <v>5.274</v>
      </c>
      <c r="H1381" s="7">
        <v>4.0667999999999997</v>
      </c>
      <c r="I1381" s="63">
        <f t="shared" si="959"/>
        <v>1.169</v>
      </c>
      <c r="J1381" s="338"/>
      <c r="K1381" s="334"/>
    </row>
    <row r="1382" spans="1:11" ht="27.95" customHeight="1">
      <c r="B1382" s="7" t="s">
        <v>2506</v>
      </c>
      <c r="C1382" s="7">
        <v>12.805199999999999</v>
      </c>
      <c r="D1382" s="7">
        <v>100</v>
      </c>
      <c r="E1382" s="7">
        <v>1</v>
      </c>
      <c r="F1382" s="7">
        <v>10</v>
      </c>
      <c r="G1382" s="7">
        <v>7.5216000000000003</v>
      </c>
      <c r="H1382" s="7">
        <v>4.0667999999999997</v>
      </c>
      <c r="I1382" s="63">
        <f t="shared" si="959"/>
        <v>2.698</v>
      </c>
      <c r="J1382" s="338">
        <f>(I1382+I1383)/2</f>
        <v>2.8</v>
      </c>
      <c r="K1382" s="334">
        <f>(I1382-I1383)/J1382*100</f>
        <v>-7.0714285714285703</v>
      </c>
    </row>
    <row r="1383" spans="1:11" ht="27.95" customHeight="1">
      <c r="B1383" s="7" t="s">
        <v>2507</v>
      </c>
      <c r="C1383" s="7">
        <v>11.969799999999999</v>
      </c>
      <c r="D1383" s="7">
        <v>100</v>
      </c>
      <c r="E1383" s="7">
        <v>1</v>
      </c>
      <c r="F1383" s="7">
        <v>10</v>
      </c>
      <c r="G1383" s="7">
        <v>7.5335000000000001</v>
      </c>
      <c r="H1383" s="7">
        <v>4.0667999999999997</v>
      </c>
      <c r="I1383" s="63">
        <f t="shared" si="959"/>
        <v>2.8959999999999999</v>
      </c>
      <c r="J1383" s="338"/>
      <c r="K1383" s="334"/>
    </row>
    <row r="1384" spans="1:11" ht="27.95" customHeight="1">
      <c r="A1384" s="7">
        <v>6.18</v>
      </c>
      <c r="B1384" s="7" t="s">
        <v>2508</v>
      </c>
      <c r="C1384" s="7">
        <v>10.0962</v>
      </c>
      <c r="D1384" s="7">
        <v>100</v>
      </c>
      <c r="E1384" s="7">
        <v>1</v>
      </c>
      <c r="F1384" s="7">
        <v>10</v>
      </c>
      <c r="G1384" s="7">
        <v>11.902799999999999</v>
      </c>
      <c r="H1384" s="7">
        <v>6.7645</v>
      </c>
      <c r="I1384" s="63">
        <f t="shared" ref="I1384:I1391" si="960">(G1384-H1384)*D1384/C1384/F1384</f>
        <v>5.0890000000000004</v>
      </c>
      <c r="J1384" s="338">
        <f>(I1384+I1385)/2</f>
        <v>6.5</v>
      </c>
      <c r="K1384" s="334">
        <f>(I1384-I1385)/J1384*100</f>
        <v>-42.707692307692298</v>
      </c>
    </row>
    <row r="1385" spans="1:11" ht="27.95" customHeight="1">
      <c r="B1385" s="7" t="s">
        <v>2509</v>
      </c>
      <c r="C1385" s="65">
        <v>10.029</v>
      </c>
      <c r="D1385" s="7">
        <v>100</v>
      </c>
      <c r="E1385" s="7">
        <v>1</v>
      </c>
      <c r="F1385" s="7">
        <v>10</v>
      </c>
      <c r="G1385" s="7">
        <v>12.7096</v>
      </c>
      <c r="H1385" s="7">
        <v>4.8215000000000003</v>
      </c>
      <c r="I1385" s="63">
        <f t="shared" si="960"/>
        <v>7.8650000000000002</v>
      </c>
      <c r="J1385" s="338"/>
      <c r="K1385" s="334"/>
    </row>
    <row r="1386" spans="1:11" ht="27.95" customHeight="1">
      <c r="B1386" s="7" t="s">
        <v>2510</v>
      </c>
      <c r="C1386" s="7">
        <v>10.0618</v>
      </c>
      <c r="D1386" s="7">
        <v>100</v>
      </c>
      <c r="E1386" s="7">
        <v>1</v>
      </c>
      <c r="F1386" s="7">
        <v>10</v>
      </c>
      <c r="G1386" s="7">
        <v>6.4028999999999998</v>
      </c>
      <c r="H1386" s="7">
        <v>0.4335</v>
      </c>
      <c r="I1386" s="63">
        <f t="shared" si="960"/>
        <v>5.9329999999999998</v>
      </c>
      <c r="J1386" s="338">
        <f>(I1386+I1387)/2</f>
        <v>6</v>
      </c>
      <c r="K1386" s="334">
        <f>(I1386-I1387)/J1386*100</f>
        <v>-2.6666666666666701</v>
      </c>
    </row>
    <row r="1387" spans="1:11" ht="27.95" customHeight="1">
      <c r="B1387" s="7" t="s">
        <v>2511</v>
      </c>
      <c r="C1387" s="7">
        <v>10.473599999999999</v>
      </c>
      <c r="D1387" s="7">
        <v>100</v>
      </c>
      <c r="E1387" s="7">
        <v>1</v>
      </c>
      <c r="F1387" s="7">
        <v>10</v>
      </c>
      <c r="G1387" s="7">
        <v>6.3329000000000004</v>
      </c>
      <c r="H1387" s="7">
        <v>-4.9000000000000002E-2</v>
      </c>
      <c r="I1387" s="63">
        <f t="shared" si="960"/>
        <v>6.093</v>
      </c>
      <c r="J1387" s="338"/>
      <c r="K1387" s="334"/>
    </row>
    <row r="1388" spans="1:11" ht="27.95" customHeight="1">
      <c r="B1388" s="7" t="s">
        <v>2512</v>
      </c>
      <c r="C1388" s="7">
        <v>10.650700000000001</v>
      </c>
      <c r="D1388" s="7">
        <v>100</v>
      </c>
      <c r="E1388" s="7">
        <v>1</v>
      </c>
      <c r="F1388" s="7">
        <v>10</v>
      </c>
      <c r="G1388" s="7">
        <v>19.366199999999999</v>
      </c>
      <c r="H1388" s="7">
        <v>9.2187999999999999</v>
      </c>
      <c r="I1388" s="63">
        <f t="shared" si="960"/>
        <v>9.5269999999999992</v>
      </c>
      <c r="J1388" s="338">
        <f>(I1388+I1389)/2</f>
        <v>9.6999999999999993</v>
      </c>
      <c r="K1388" s="334">
        <f>(I1388-I1389)/J1388*100</f>
        <v>-3.63917525773198</v>
      </c>
    </row>
    <row r="1389" spans="1:11" ht="27.95" customHeight="1">
      <c r="B1389" s="7" t="s">
        <v>2513</v>
      </c>
      <c r="C1389" s="7">
        <v>10.3187</v>
      </c>
      <c r="D1389" s="7">
        <v>100</v>
      </c>
      <c r="E1389" s="7">
        <v>1</v>
      </c>
      <c r="F1389" s="7">
        <v>10</v>
      </c>
      <c r="G1389" s="7">
        <v>19.378</v>
      </c>
      <c r="H1389" s="7">
        <v>9.1835000000000004</v>
      </c>
      <c r="I1389" s="63">
        <f t="shared" si="960"/>
        <v>9.8800000000000008</v>
      </c>
      <c r="J1389" s="338"/>
      <c r="K1389" s="334"/>
    </row>
    <row r="1390" spans="1:11" ht="27.95" customHeight="1">
      <c r="B1390" s="7" t="s">
        <v>2514</v>
      </c>
      <c r="C1390" s="7">
        <v>10.556900000000001</v>
      </c>
      <c r="D1390" s="7">
        <v>100</v>
      </c>
      <c r="E1390" s="7">
        <v>1</v>
      </c>
      <c r="F1390" s="7">
        <v>10</v>
      </c>
      <c r="G1390" s="7">
        <v>7.8056000000000001</v>
      </c>
      <c r="H1390" s="7">
        <v>1.6052</v>
      </c>
      <c r="I1390" s="63">
        <f t="shared" si="960"/>
        <v>5.8730000000000002</v>
      </c>
      <c r="J1390" s="338">
        <f>(I1390+I1391)/2</f>
        <v>6</v>
      </c>
      <c r="K1390" s="334">
        <f>(I1390-I1391)/J1390*100</f>
        <v>-3.0833333333333299</v>
      </c>
    </row>
    <row r="1391" spans="1:11" ht="27.95" customHeight="1">
      <c r="B1391" s="7" t="s">
        <v>2515</v>
      </c>
      <c r="C1391" s="7">
        <v>10.321999999999999</v>
      </c>
      <c r="D1391" s="7">
        <v>100</v>
      </c>
      <c r="E1391" s="7">
        <v>1</v>
      </c>
      <c r="F1391" s="7">
        <v>10</v>
      </c>
      <c r="G1391" s="7">
        <v>7.89</v>
      </c>
      <c r="H1391" s="7">
        <v>1.637</v>
      </c>
      <c r="I1391" s="63">
        <f t="shared" si="960"/>
        <v>6.0579999999999998</v>
      </c>
      <c r="J1391" s="338"/>
      <c r="K1391" s="334"/>
    </row>
    <row r="1392" spans="1:11" ht="27.95" customHeight="1">
      <c r="A1392" s="7">
        <v>6.23</v>
      </c>
      <c r="B1392" s="7" t="s">
        <v>2508</v>
      </c>
      <c r="C1392" s="7">
        <v>10.7658</v>
      </c>
      <c r="D1392" s="7">
        <v>100</v>
      </c>
      <c r="E1392" s="7">
        <v>1</v>
      </c>
      <c r="F1392" s="7">
        <v>10</v>
      </c>
      <c r="G1392" s="7">
        <v>7.4372999999999996</v>
      </c>
      <c r="H1392" s="7">
        <v>6.8289999999999997</v>
      </c>
      <c r="I1392" s="63">
        <f t="shared" ref="I1392:I1401" si="961">(G1392-H1392)*D1392/C1392/F1392</f>
        <v>0.56499999999999995</v>
      </c>
      <c r="J1392" s="338">
        <f>(I1392+I1393)/2</f>
        <v>0.1</v>
      </c>
      <c r="K1392" s="334">
        <f>(I1392-I1393)/J1392*100</f>
        <v>1006</v>
      </c>
    </row>
    <row r="1393" spans="1:11" ht="27.95" customHeight="1">
      <c r="B1393" s="7" t="s">
        <v>2509</v>
      </c>
      <c r="C1393" s="7">
        <v>10.236000000000001</v>
      </c>
      <c r="D1393" s="7">
        <v>100</v>
      </c>
      <c r="E1393" s="7">
        <v>1</v>
      </c>
      <c r="F1393" s="7">
        <v>10</v>
      </c>
      <c r="G1393" s="7">
        <v>6.3247</v>
      </c>
      <c r="H1393" s="7">
        <v>6.7760999999999996</v>
      </c>
      <c r="I1393" s="63">
        <f t="shared" si="961"/>
        <v>-0.441</v>
      </c>
      <c r="J1393" s="338"/>
      <c r="K1393" s="334"/>
    </row>
    <row r="1394" spans="1:11" ht="27.95" customHeight="1">
      <c r="B1394" s="7" t="s">
        <v>2510</v>
      </c>
      <c r="C1394" s="7">
        <v>13.202299999999999</v>
      </c>
      <c r="D1394" s="7">
        <v>100</v>
      </c>
      <c r="E1394" s="7">
        <v>1</v>
      </c>
      <c r="F1394" s="7">
        <v>10</v>
      </c>
      <c r="G1394" s="7">
        <v>10.9901</v>
      </c>
      <c r="H1394" s="7">
        <v>7.4492000000000003</v>
      </c>
      <c r="I1394" s="63">
        <f t="shared" si="961"/>
        <v>2.6819999999999999</v>
      </c>
      <c r="J1394" s="338">
        <f>(I1394+I1395)/2</f>
        <v>1.7</v>
      </c>
      <c r="K1394" s="334">
        <f>(I1394-I1395)/J1394*100</f>
        <v>117.58823529411799</v>
      </c>
    </row>
    <row r="1395" spans="1:11" ht="27.95" customHeight="1">
      <c r="B1395" s="7" t="s">
        <v>2511</v>
      </c>
      <c r="C1395" s="7">
        <v>10.442399999999999</v>
      </c>
      <c r="D1395" s="7">
        <v>100</v>
      </c>
      <c r="E1395" s="7">
        <v>1</v>
      </c>
      <c r="F1395" s="7">
        <v>10</v>
      </c>
      <c r="G1395" s="7">
        <v>11.008599999999999</v>
      </c>
      <c r="H1395" s="7">
        <v>10.295299999999999</v>
      </c>
      <c r="I1395" s="63">
        <f t="shared" si="961"/>
        <v>0.68300000000000005</v>
      </c>
      <c r="J1395" s="338"/>
      <c r="K1395" s="334"/>
    </row>
    <row r="1396" spans="1:11" ht="27.95" customHeight="1">
      <c r="B1396" s="7" t="s">
        <v>2512</v>
      </c>
      <c r="C1396" s="7">
        <v>10.4102</v>
      </c>
      <c r="D1396" s="7">
        <v>100</v>
      </c>
      <c r="E1396" s="7">
        <v>1</v>
      </c>
      <c r="F1396" s="7">
        <v>10</v>
      </c>
      <c r="G1396" s="7">
        <v>22.714300000000001</v>
      </c>
      <c r="H1396" s="7">
        <v>17.4373</v>
      </c>
      <c r="I1396" s="63">
        <f t="shared" si="961"/>
        <v>5.069</v>
      </c>
      <c r="J1396" s="338">
        <f t="shared" ref="J1396:J1400" si="962">(I1396+I1397)/2</f>
        <v>5.4</v>
      </c>
      <c r="K1396" s="334">
        <f t="shared" ref="K1396:K1400" si="963">(I1396-I1397)/J1396*100</f>
        <v>-11.6481481481482</v>
      </c>
    </row>
    <row r="1397" spans="1:11" ht="27.95" customHeight="1">
      <c r="B1397" s="7" t="s">
        <v>2513</v>
      </c>
      <c r="C1397" s="7">
        <v>10.0623</v>
      </c>
      <c r="D1397" s="7">
        <v>100</v>
      </c>
      <c r="E1397" s="7">
        <v>1</v>
      </c>
      <c r="F1397" s="7">
        <v>10</v>
      </c>
      <c r="G1397" s="7">
        <v>20.260400000000001</v>
      </c>
      <c r="H1397" s="7">
        <v>14.527200000000001</v>
      </c>
      <c r="I1397" s="63">
        <f t="shared" si="961"/>
        <v>5.6980000000000004</v>
      </c>
      <c r="J1397" s="338"/>
      <c r="K1397" s="334"/>
    </row>
    <row r="1398" spans="1:11" ht="27.95" customHeight="1">
      <c r="B1398" s="7" t="s">
        <v>2514</v>
      </c>
      <c r="C1398" s="7">
        <v>10.645799999999999</v>
      </c>
      <c r="D1398" s="7">
        <v>100</v>
      </c>
      <c r="E1398" s="7">
        <v>1</v>
      </c>
      <c r="F1398" s="7">
        <v>10</v>
      </c>
      <c r="G1398" s="7">
        <v>9.7141000000000002</v>
      </c>
      <c r="H1398" s="7">
        <v>11.467499999999999</v>
      </c>
      <c r="I1398" s="63">
        <f t="shared" si="961"/>
        <v>-1.647</v>
      </c>
      <c r="J1398" s="338">
        <f t="shared" si="962"/>
        <v>-1.8</v>
      </c>
      <c r="K1398" s="334">
        <f t="shared" si="963"/>
        <v>-20.5555555555556</v>
      </c>
    </row>
    <row r="1399" spans="1:11" ht="27.95" customHeight="1">
      <c r="B1399" s="7" t="s">
        <v>2515</v>
      </c>
      <c r="C1399" s="7">
        <v>10.3338</v>
      </c>
      <c r="D1399" s="7">
        <v>100</v>
      </c>
      <c r="E1399" s="7">
        <v>1</v>
      </c>
      <c r="F1399" s="7">
        <v>10</v>
      </c>
      <c r="G1399" s="7">
        <v>8.5228999999999999</v>
      </c>
      <c r="H1399" s="7">
        <v>10.607100000000001</v>
      </c>
      <c r="I1399" s="63">
        <f t="shared" si="961"/>
        <v>-2.0169999999999999</v>
      </c>
      <c r="J1399" s="338"/>
      <c r="K1399" s="334"/>
    </row>
    <row r="1400" spans="1:11" ht="27.95" customHeight="1">
      <c r="A1400" s="7">
        <v>6.24</v>
      </c>
      <c r="B1400" s="7" t="s">
        <v>2516</v>
      </c>
      <c r="C1400" s="7">
        <v>10.236499999999999</v>
      </c>
      <c r="D1400" s="7">
        <v>100</v>
      </c>
      <c r="E1400" s="7">
        <v>1</v>
      </c>
      <c r="F1400" s="7">
        <v>10</v>
      </c>
      <c r="G1400" s="7">
        <v>5.1483999999999996</v>
      </c>
      <c r="H1400" s="7">
        <v>5.0450999999999997</v>
      </c>
      <c r="I1400" s="63">
        <f t="shared" si="961"/>
        <v>0.10100000000000001</v>
      </c>
      <c r="J1400" s="338">
        <f t="shared" si="962"/>
        <v>0</v>
      </c>
      <c r="K1400" s="334" t="e">
        <f t="shared" si="963"/>
        <v>#DIV/0!</v>
      </c>
    </row>
    <row r="1401" spans="1:11" ht="27.95" customHeight="1">
      <c r="B1401" s="7" t="s">
        <v>2517</v>
      </c>
      <c r="C1401" s="7">
        <v>10.1104</v>
      </c>
      <c r="D1401" s="7">
        <v>100</v>
      </c>
      <c r="E1401" s="7">
        <v>1</v>
      </c>
      <c r="F1401" s="7">
        <v>10</v>
      </c>
      <c r="G1401" s="7">
        <v>5.1340000000000003</v>
      </c>
      <c r="H1401" s="7">
        <v>5.2088000000000001</v>
      </c>
      <c r="I1401" s="63">
        <f t="shared" si="961"/>
        <v>-7.3999999999999996E-2</v>
      </c>
      <c r="J1401" s="338"/>
      <c r="K1401" s="334"/>
    </row>
    <row r="1402" spans="1:11" ht="27.95" customHeight="1">
      <c r="A1402" s="7">
        <v>6.3</v>
      </c>
      <c r="B1402" s="7" t="s">
        <v>2518</v>
      </c>
      <c r="G1402" s="7">
        <v>0</v>
      </c>
      <c r="H1402" s="7">
        <v>0</v>
      </c>
    </row>
    <row r="1403" spans="1:11" ht="27.95" customHeight="1">
      <c r="B1403" s="7" t="s">
        <v>2519</v>
      </c>
      <c r="G1403" s="7">
        <v>0</v>
      </c>
      <c r="H1403" s="7">
        <v>0</v>
      </c>
    </row>
    <row r="1404" spans="1:11" ht="27.95" customHeight="1">
      <c r="A1404" s="7">
        <v>7.1</v>
      </c>
      <c r="B1404" s="7" t="s">
        <v>2520</v>
      </c>
      <c r="G1404" s="7">
        <v>26.658799999999999</v>
      </c>
      <c r="H1404" s="7">
        <v>0</v>
      </c>
    </row>
    <row r="1405" spans="1:11" ht="27.95" customHeight="1">
      <c r="B1405" s="7" t="s">
        <v>2521</v>
      </c>
      <c r="G1405" s="7">
        <v>26.634899999999998</v>
      </c>
      <c r="H1405" s="7">
        <v>0</v>
      </c>
    </row>
    <row r="1406" spans="1:11" ht="27.95" customHeight="1">
      <c r="B1406" s="7" t="s">
        <v>2522</v>
      </c>
      <c r="C1406" s="7">
        <v>10.236499999999999</v>
      </c>
      <c r="D1406" s="7">
        <v>100</v>
      </c>
      <c r="E1406" s="7">
        <v>1</v>
      </c>
      <c r="F1406" s="7">
        <v>10</v>
      </c>
      <c r="G1406" s="7">
        <v>1.4039999999999999</v>
      </c>
      <c r="H1406" s="7">
        <v>0</v>
      </c>
      <c r="I1406" s="63">
        <f>(G1406-H1406)*D1406/C1406/F1406</f>
        <v>1.3720000000000001</v>
      </c>
      <c r="J1406" s="338">
        <f>(I1406+I1407)/2</f>
        <v>1.4</v>
      </c>
      <c r="K1406" s="334">
        <f>(I1406-I1407)/J1406*100</f>
        <v>-5.0714285714285703</v>
      </c>
    </row>
    <row r="1407" spans="1:11" ht="27.95" customHeight="1">
      <c r="B1407" s="7" t="s">
        <v>2523</v>
      </c>
      <c r="C1407" s="7">
        <v>10.1104</v>
      </c>
      <c r="D1407" s="7">
        <v>100</v>
      </c>
      <c r="E1407" s="7">
        <v>1</v>
      </c>
      <c r="F1407" s="7">
        <v>10</v>
      </c>
      <c r="G1407" s="7">
        <v>1.4588000000000001</v>
      </c>
      <c r="H1407" s="7">
        <v>0</v>
      </c>
      <c r="I1407" s="63">
        <f>(G1407-H1407)*D1407/C1407/F1407</f>
        <v>1.4430000000000001</v>
      </c>
      <c r="J1407" s="338"/>
      <c r="K1407" s="334"/>
    </row>
    <row r="1408" spans="1:11" ht="27.95" customHeight="1">
      <c r="B1408" s="7" t="s">
        <v>2520</v>
      </c>
      <c r="G1408" s="7">
        <v>4.0971000000000002</v>
      </c>
      <c r="H1408" s="7">
        <v>3.6724999999999999</v>
      </c>
      <c r="I1408" s="63" t="e">
        <f t="shared" ref="I1408:I1423" si="964">(G1408-H1408)*D1408/C1408/F1408</f>
        <v>#DIV/0!</v>
      </c>
      <c r="J1408" s="338" t="e">
        <f>(I1408+I1409)/2</f>
        <v>#DIV/0!</v>
      </c>
      <c r="K1408" s="334" t="e">
        <f>(I1408-I1409)/J1408*100</f>
        <v>#DIV/0!</v>
      </c>
    </row>
    <row r="1409" spans="1:11" ht="27.95" customHeight="1">
      <c r="B1409" s="7" t="s">
        <v>2521</v>
      </c>
      <c r="G1409" s="7">
        <v>4.1769999999999996</v>
      </c>
      <c r="H1409" s="7">
        <v>3.7690999999999999</v>
      </c>
      <c r="I1409" s="63" t="e">
        <f t="shared" si="964"/>
        <v>#DIV/0!</v>
      </c>
      <c r="J1409" s="338"/>
      <c r="K1409" s="334"/>
    </row>
    <row r="1410" spans="1:11" ht="27.95" customHeight="1">
      <c r="A1410" s="7">
        <v>7.13</v>
      </c>
      <c r="B1410" s="7" t="s">
        <v>2524</v>
      </c>
      <c r="C1410" s="7">
        <v>10.498699999999999</v>
      </c>
      <c r="D1410" s="7">
        <v>100</v>
      </c>
      <c r="E1410" s="7">
        <v>1</v>
      </c>
      <c r="F1410" s="7">
        <v>10</v>
      </c>
      <c r="G1410" s="7">
        <v>34.331499999999998</v>
      </c>
      <c r="H1410" s="7">
        <v>24.325900000000001</v>
      </c>
      <c r="I1410" s="63">
        <f t="shared" si="964"/>
        <v>9.5299999999999994</v>
      </c>
      <c r="J1410" s="338">
        <f>(I1410+I1411)/2</f>
        <v>9.6</v>
      </c>
      <c r="K1410" s="334">
        <f>(I1410-I1411)/J1410*100</f>
        <v>-0.41666666666667601</v>
      </c>
    </row>
    <row r="1411" spans="1:11" ht="27.95" customHeight="1">
      <c r="A1411" s="7">
        <v>7.13</v>
      </c>
      <c r="B1411" s="7" t="s">
        <v>2525</v>
      </c>
      <c r="C1411" s="7">
        <v>10.498699999999999</v>
      </c>
      <c r="D1411" s="7">
        <v>100</v>
      </c>
      <c r="E1411" s="7">
        <v>1</v>
      </c>
      <c r="F1411" s="7">
        <v>10</v>
      </c>
      <c r="G1411" s="7">
        <v>34.391300000000001</v>
      </c>
      <c r="H1411" s="7">
        <v>24.343800000000002</v>
      </c>
      <c r="I1411" s="63">
        <f t="shared" si="964"/>
        <v>9.57</v>
      </c>
      <c r="J1411" s="338"/>
      <c r="K1411" s="334"/>
    </row>
    <row r="1412" spans="1:11" ht="27.95" customHeight="1">
      <c r="B1412" s="7" t="s">
        <v>2526</v>
      </c>
      <c r="C1412" s="7">
        <v>10.5021</v>
      </c>
      <c r="D1412" s="7">
        <v>100</v>
      </c>
      <c r="E1412" s="7">
        <v>1</v>
      </c>
      <c r="F1412" s="7">
        <v>10</v>
      </c>
      <c r="G1412" s="7">
        <v>0</v>
      </c>
      <c r="H1412" s="7">
        <v>0</v>
      </c>
      <c r="I1412" s="63">
        <f t="shared" si="964"/>
        <v>0</v>
      </c>
      <c r="J1412" s="338">
        <f>(I1412+I1413)/2</f>
        <v>0</v>
      </c>
      <c r="K1412" s="334" t="e">
        <f>(I1412-I1413)/J1412*100</f>
        <v>#DIV/0!</v>
      </c>
    </row>
    <row r="1413" spans="1:11" ht="27.95" customHeight="1">
      <c r="B1413" s="7" t="s">
        <v>2527</v>
      </c>
      <c r="C1413" s="7">
        <v>10.326499999999999</v>
      </c>
      <c r="D1413" s="7">
        <v>100</v>
      </c>
      <c r="E1413" s="7">
        <v>1</v>
      </c>
      <c r="F1413" s="7">
        <v>10</v>
      </c>
      <c r="G1413" s="7">
        <v>0</v>
      </c>
      <c r="H1413" s="7">
        <v>0</v>
      </c>
      <c r="I1413" s="63">
        <f t="shared" si="964"/>
        <v>0</v>
      </c>
      <c r="J1413" s="338"/>
      <c r="K1413" s="334"/>
    </row>
    <row r="1414" spans="1:11" ht="27.95" customHeight="1">
      <c r="B1414" s="7" t="s">
        <v>2528</v>
      </c>
      <c r="C1414" s="7">
        <v>10.114699999999999</v>
      </c>
      <c r="D1414" s="7">
        <v>100</v>
      </c>
      <c r="E1414" s="7">
        <v>1</v>
      </c>
      <c r="F1414" s="7">
        <v>10</v>
      </c>
      <c r="G1414" s="7">
        <v>0</v>
      </c>
      <c r="H1414" s="7">
        <v>0</v>
      </c>
      <c r="I1414" s="63">
        <f t="shared" si="964"/>
        <v>0</v>
      </c>
      <c r="J1414" s="338">
        <f>(I1414+I1415)/2</f>
        <v>0</v>
      </c>
      <c r="K1414" s="334" t="e">
        <f>(I1414-I1415)/J1414*100</f>
        <v>#DIV/0!</v>
      </c>
    </row>
    <row r="1415" spans="1:11" ht="27.95" customHeight="1">
      <c r="B1415" s="7" t="s">
        <v>2529</v>
      </c>
      <c r="C1415" s="7">
        <v>10.035</v>
      </c>
      <c r="D1415" s="7">
        <v>100</v>
      </c>
      <c r="E1415" s="7">
        <v>1</v>
      </c>
      <c r="F1415" s="7">
        <v>10</v>
      </c>
      <c r="G1415" s="7">
        <v>0</v>
      </c>
      <c r="H1415" s="7">
        <v>0</v>
      </c>
      <c r="I1415" s="63">
        <f t="shared" si="964"/>
        <v>0</v>
      </c>
      <c r="J1415" s="338"/>
      <c r="K1415" s="334"/>
    </row>
    <row r="1416" spans="1:11" ht="27.95" customHeight="1">
      <c r="B1416" s="7" t="s">
        <v>2530</v>
      </c>
      <c r="C1416" s="7">
        <v>10.032500000000001</v>
      </c>
      <c r="D1416" s="7">
        <v>100</v>
      </c>
      <c r="E1416" s="7">
        <v>1</v>
      </c>
      <c r="F1416" s="7">
        <v>10</v>
      </c>
      <c r="G1416" s="7">
        <v>0</v>
      </c>
      <c r="H1416" s="7">
        <v>0</v>
      </c>
      <c r="I1416" s="63">
        <f t="shared" si="964"/>
        <v>0</v>
      </c>
      <c r="J1416" s="338">
        <f>(I1416+I1417)/2</f>
        <v>0</v>
      </c>
      <c r="K1416" s="334" t="e">
        <f>(I1416-I1417)/J1416*100</f>
        <v>#DIV/0!</v>
      </c>
    </row>
    <row r="1417" spans="1:11" ht="27.95" customHeight="1">
      <c r="B1417" s="7" t="s">
        <v>2531</v>
      </c>
      <c r="C1417" s="7">
        <v>10.369199999999999</v>
      </c>
      <c r="D1417" s="7">
        <v>100</v>
      </c>
      <c r="E1417" s="7">
        <v>1</v>
      </c>
      <c r="F1417" s="7">
        <v>10</v>
      </c>
      <c r="G1417" s="7">
        <v>0</v>
      </c>
      <c r="H1417" s="7">
        <v>0</v>
      </c>
      <c r="I1417" s="63">
        <f t="shared" si="964"/>
        <v>0</v>
      </c>
      <c r="J1417" s="338"/>
      <c r="K1417" s="334"/>
    </row>
    <row r="1418" spans="1:11" ht="27.95" customHeight="1">
      <c r="B1418" s="7" t="s">
        <v>2532</v>
      </c>
      <c r="C1418" s="7">
        <v>10.4405</v>
      </c>
      <c r="D1418" s="7">
        <v>100</v>
      </c>
      <c r="E1418" s="7">
        <v>1</v>
      </c>
      <c r="F1418" s="7">
        <v>10</v>
      </c>
      <c r="G1418" s="7">
        <v>0</v>
      </c>
      <c r="H1418" s="7">
        <v>0</v>
      </c>
      <c r="I1418" s="63">
        <f t="shared" si="964"/>
        <v>0</v>
      </c>
      <c r="J1418" s="338">
        <f t="shared" ref="J1418:J1422" si="965">(I1418+I1419)/2</f>
        <v>0</v>
      </c>
      <c r="K1418" s="334" t="e">
        <f t="shared" ref="K1418:K1422" si="966">(I1418-I1419)/J1418*100</f>
        <v>#DIV/0!</v>
      </c>
    </row>
    <row r="1419" spans="1:11" ht="27.95" customHeight="1">
      <c r="B1419" s="7" t="s">
        <v>2533</v>
      </c>
      <c r="C1419" s="7">
        <v>10.0128</v>
      </c>
      <c r="D1419" s="7">
        <v>100</v>
      </c>
      <c r="E1419" s="7">
        <v>1</v>
      </c>
      <c r="F1419" s="7">
        <v>10</v>
      </c>
      <c r="G1419" s="7">
        <v>0</v>
      </c>
      <c r="H1419" s="7">
        <v>0</v>
      </c>
      <c r="I1419" s="63">
        <f t="shared" si="964"/>
        <v>0</v>
      </c>
      <c r="J1419" s="338"/>
      <c r="K1419" s="334"/>
    </row>
    <row r="1420" spans="1:11" ht="27.95" customHeight="1">
      <c r="B1420" s="7" t="s">
        <v>2534</v>
      </c>
      <c r="C1420" s="7">
        <v>10.1747</v>
      </c>
      <c r="D1420" s="7">
        <v>100</v>
      </c>
      <c r="E1420" s="7">
        <v>1</v>
      </c>
      <c r="F1420" s="7">
        <v>10</v>
      </c>
      <c r="G1420" s="7">
        <v>0</v>
      </c>
      <c r="H1420" s="7">
        <v>0</v>
      </c>
      <c r="I1420" s="63">
        <f t="shared" si="964"/>
        <v>0</v>
      </c>
      <c r="J1420" s="338">
        <f t="shared" si="965"/>
        <v>0</v>
      </c>
      <c r="K1420" s="334" t="e">
        <f t="shared" si="966"/>
        <v>#DIV/0!</v>
      </c>
    </row>
    <row r="1421" spans="1:11" ht="27.95" customHeight="1">
      <c r="B1421" s="7" t="s">
        <v>2535</v>
      </c>
      <c r="C1421" s="7">
        <v>10.123900000000001</v>
      </c>
      <c r="D1421" s="7">
        <v>100</v>
      </c>
      <c r="E1421" s="7">
        <v>1</v>
      </c>
      <c r="F1421" s="7">
        <v>10</v>
      </c>
      <c r="G1421" s="7">
        <v>0</v>
      </c>
      <c r="H1421" s="7">
        <v>0</v>
      </c>
      <c r="I1421" s="63">
        <f t="shared" si="964"/>
        <v>0</v>
      </c>
      <c r="J1421" s="338"/>
      <c r="K1421" s="334"/>
    </row>
    <row r="1422" spans="1:11" ht="27.95" customHeight="1">
      <c r="A1422" s="7">
        <v>7.15</v>
      </c>
      <c r="B1422" s="7" t="s">
        <v>2524</v>
      </c>
      <c r="C1422" s="7">
        <v>10.025499999999999</v>
      </c>
      <c r="D1422" s="7">
        <v>100</v>
      </c>
      <c r="E1422" s="7">
        <v>1</v>
      </c>
      <c r="F1422" s="7">
        <v>10</v>
      </c>
      <c r="G1422" s="7">
        <v>38.440899999999999</v>
      </c>
      <c r="H1422" s="7">
        <v>36.476500000000001</v>
      </c>
      <c r="I1422" s="63">
        <f t="shared" si="964"/>
        <v>1.9590000000000001</v>
      </c>
      <c r="J1422" s="338">
        <f t="shared" si="965"/>
        <v>2</v>
      </c>
      <c r="K1422" s="334">
        <f t="shared" si="966"/>
        <v>-2.4500000000000002</v>
      </c>
    </row>
    <row r="1423" spans="1:11" ht="27.95" customHeight="1">
      <c r="B1423" s="7" t="s">
        <v>2525</v>
      </c>
      <c r="C1423" s="7">
        <v>10.326499999999999</v>
      </c>
      <c r="D1423" s="7">
        <v>100</v>
      </c>
      <c r="E1423" s="7">
        <v>1</v>
      </c>
      <c r="F1423" s="7">
        <v>10</v>
      </c>
      <c r="G1423" s="7">
        <v>41.185099999999998</v>
      </c>
      <c r="H1423" s="7">
        <v>39.1111</v>
      </c>
      <c r="I1423" s="63">
        <f t="shared" si="964"/>
        <v>2.008</v>
      </c>
      <c r="J1423" s="338"/>
      <c r="K1423" s="334"/>
    </row>
    <row r="1424" spans="1:11" ht="27.95" customHeight="1">
      <c r="A1424" s="7">
        <v>7.17</v>
      </c>
      <c r="B1424" s="7" t="s">
        <v>2536</v>
      </c>
      <c r="C1424" s="7">
        <v>10.025499999999999</v>
      </c>
      <c r="D1424" s="7">
        <v>100</v>
      </c>
      <c r="E1424" s="7">
        <v>1</v>
      </c>
      <c r="F1424" s="7">
        <v>10</v>
      </c>
      <c r="G1424" s="7">
        <v>22.511399999999998</v>
      </c>
      <c r="H1424" s="7">
        <v>14.2227</v>
      </c>
      <c r="I1424" s="63">
        <f t="shared" ref="I1424:I1427" si="967">(G1424-H1424)*D1424/C1424/F1424</f>
        <v>8.2680000000000007</v>
      </c>
      <c r="J1424" s="338">
        <f t="shared" ref="J1424" si="968">(I1424+I1425)/2</f>
        <v>7.9</v>
      </c>
      <c r="K1424" s="334">
        <f t="shared" ref="K1424" si="969">(I1424-I1425)/J1424*100</f>
        <v>9.70886075949368</v>
      </c>
    </row>
    <row r="1425" spans="1:11" ht="27.95" customHeight="1">
      <c r="B1425" s="7" t="s">
        <v>2537</v>
      </c>
      <c r="C1425" s="7">
        <v>10.326499999999999</v>
      </c>
      <c r="D1425" s="7">
        <v>100</v>
      </c>
      <c r="E1425" s="7">
        <v>1</v>
      </c>
      <c r="F1425" s="7">
        <v>10</v>
      </c>
      <c r="G1425" s="7">
        <v>22.127600000000001</v>
      </c>
      <c r="H1425" s="7">
        <v>14.3813</v>
      </c>
      <c r="I1425" s="63">
        <f t="shared" si="967"/>
        <v>7.5010000000000003</v>
      </c>
      <c r="J1425" s="338"/>
      <c r="K1425" s="334"/>
    </row>
    <row r="1426" spans="1:11" ht="27.95" customHeight="1">
      <c r="B1426" s="7" t="s">
        <v>2538</v>
      </c>
      <c r="C1426" s="7">
        <v>10.025499999999999</v>
      </c>
      <c r="D1426" s="7">
        <v>100</v>
      </c>
      <c r="E1426" s="7">
        <v>1</v>
      </c>
      <c r="F1426" s="7">
        <v>10</v>
      </c>
      <c r="G1426" s="7">
        <v>47.105400000000003</v>
      </c>
      <c r="H1426" s="7">
        <v>27.862400000000001</v>
      </c>
      <c r="I1426" s="63">
        <f t="shared" si="967"/>
        <v>19.193999999999999</v>
      </c>
      <c r="J1426" s="338">
        <f t="shared" ref="J1426" si="970">(I1426+I1427)/2</f>
        <v>18.899999999999999</v>
      </c>
      <c r="K1426" s="334">
        <f t="shared" ref="K1426" si="971">(I1426-I1427)/J1426*100</f>
        <v>3.1216931216931201</v>
      </c>
    </row>
    <row r="1427" spans="1:11" ht="27.95" customHeight="1">
      <c r="B1427" s="7" t="s">
        <v>2539</v>
      </c>
      <c r="C1427" s="7">
        <v>10.326499999999999</v>
      </c>
      <c r="D1427" s="7">
        <v>100</v>
      </c>
      <c r="E1427" s="7">
        <v>1</v>
      </c>
      <c r="F1427" s="7">
        <v>10</v>
      </c>
      <c r="G1427" s="7">
        <v>47.036200000000001</v>
      </c>
      <c r="H1427" s="7">
        <v>27.824400000000001</v>
      </c>
      <c r="I1427" s="63">
        <f t="shared" si="967"/>
        <v>18.603999999999999</v>
      </c>
      <c r="J1427" s="338"/>
      <c r="K1427" s="334"/>
    </row>
    <row r="1428" spans="1:11" ht="27.95" customHeight="1">
      <c r="A1428" s="7">
        <v>8.1199999999999992</v>
      </c>
      <c r="B1428" s="7" t="s">
        <v>2540</v>
      </c>
      <c r="G1428" s="7">
        <v>10.073399999999999</v>
      </c>
      <c r="H1428" s="7">
        <v>8.7501999999999995</v>
      </c>
    </row>
    <row r="1429" spans="1:11" ht="27.95" customHeight="1">
      <c r="B1429" s="7" t="s">
        <v>2541</v>
      </c>
      <c r="G1429" s="7">
        <v>10.0381</v>
      </c>
      <c r="H1429" s="7">
        <v>8.8019999999999996</v>
      </c>
    </row>
    <row r="1430" spans="1:11" ht="27.95" customHeight="1">
      <c r="B1430" s="7" t="s">
        <v>2542</v>
      </c>
      <c r="G1430" s="7">
        <v>8.1289999999999996</v>
      </c>
      <c r="H1430" s="7">
        <v>8.9267000000000003</v>
      </c>
    </row>
    <row r="1431" spans="1:11" ht="27.95" customHeight="1">
      <c r="B1431" s="7" t="s">
        <v>2543</v>
      </c>
      <c r="G1431" s="7">
        <v>8.0150000000000006</v>
      </c>
      <c r="H1431" s="7">
        <v>8.9841999999999995</v>
      </c>
    </row>
    <row r="1432" spans="1:11" ht="27.95" customHeight="1">
      <c r="B1432" s="7" t="s">
        <v>2544</v>
      </c>
      <c r="G1432" s="7">
        <v>10.0847</v>
      </c>
      <c r="H1432" s="7">
        <v>7.2127999999999997</v>
      </c>
    </row>
    <row r="1433" spans="1:11" ht="27.95" customHeight="1">
      <c r="B1433" s="7" t="s">
        <v>2545</v>
      </c>
      <c r="G1433" s="7">
        <v>10.1357</v>
      </c>
      <c r="H1433" s="7">
        <v>7.3061999999999996</v>
      </c>
    </row>
    <row r="1434" spans="1:11" ht="27.95" customHeight="1">
      <c r="B1434" s="7" t="s">
        <v>2546</v>
      </c>
      <c r="G1434" s="7">
        <v>18.180099999999999</v>
      </c>
      <c r="H1434" s="7">
        <v>18.263500000000001</v>
      </c>
    </row>
    <row r="1435" spans="1:11" ht="27.95" customHeight="1">
      <c r="B1435" s="7" t="s">
        <v>2547</v>
      </c>
      <c r="G1435" s="7">
        <v>17.818200000000001</v>
      </c>
      <c r="H1435" s="7">
        <v>18.290500000000002</v>
      </c>
    </row>
    <row r="1436" spans="1:11" ht="27.95" customHeight="1">
      <c r="B1436" s="7" t="s">
        <v>2548</v>
      </c>
      <c r="G1436" s="7">
        <v>5.1142000000000003</v>
      </c>
      <c r="H1436" s="7">
        <v>3.6322000000000001</v>
      </c>
    </row>
    <row r="1437" spans="1:11" ht="27.95" customHeight="1">
      <c r="B1437" s="7" t="s">
        <v>2549</v>
      </c>
      <c r="G1437" s="7">
        <v>5.0937999999999999</v>
      </c>
      <c r="H1437" s="7">
        <v>4.1140999999999996</v>
      </c>
    </row>
    <row r="1438" spans="1:11" ht="27.95" customHeight="1">
      <c r="B1438" s="7" t="s">
        <v>2550</v>
      </c>
      <c r="G1438" s="7">
        <v>-9.5732999999999997</v>
      </c>
      <c r="H1438" s="7">
        <v>-5.9356999999999998</v>
      </c>
    </row>
    <row r="1439" spans="1:11" ht="27.95" customHeight="1">
      <c r="B1439" s="7" t="s">
        <v>2551</v>
      </c>
      <c r="G1439" s="7">
        <v>-9.7151999999999994</v>
      </c>
      <c r="H1439" s="7">
        <v>-6.1218000000000004</v>
      </c>
    </row>
    <row r="1440" spans="1:11" ht="27.95" customHeight="1">
      <c r="B1440" s="7" t="s">
        <v>2552</v>
      </c>
      <c r="G1440" s="7">
        <v>7.6761999999999997</v>
      </c>
      <c r="H1440" s="7">
        <v>6.5052000000000003</v>
      </c>
    </row>
    <row r="1441" spans="1:11" ht="27.95" customHeight="1">
      <c r="B1441" s="7" t="s">
        <v>2553</v>
      </c>
      <c r="G1441" s="7">
        <v>7.6087999999999996</v>
      </c>
      <c r="H1441" s="7">
        <v>6.4057000000000004</v>
      </c>
    </row>
    <row r="1442" spans="1:11" ht="27.95" customHeight="1">
      <c r="B1442" s="7" t="s">
        <v>2554</v>
      </c>
      <c r="G1442" s="7">
        <v>-0.26740000000000003</v>
      </c>
      <c r="H1442" s="7">
        <v>-0.4163</v>
      </c>
    </row>
    <row r="1443" spans="1:11" ht="27.95" customHeight="1">
      <c r="B1443" s="7" t="s">
        <v>2555</v>
      </c>
      <c r="G1443" s="7">
        <v>-0.3034</v>
      </c>
      <c r="H1443" s="7">
        <v>-0.3286</v>
      </c>
    </row>
    <row r="1444" spans="1:11" ht="27.95" customHeight="1">
      <c r="A1444" s="7">
        <v>8.1999999999999993</v>
      </c>
      <c r="B1444" s="7" t="s">
        <v>2556</v>
      </c>
      <c r="C1444" s="7">
        <v>10.2014</v>
      </c>
      <c r="D1444" s="7">
        <v>100</v>
      </c>
      <c r="E1444" s="7">
        <v>1</v>
      </c>
      <c r="F1444" s="7">
        <v>10</v>
      </c>
      <c r="G1444" s="7">
        <v>15.926399999999999</v>
      </c>
      <c r="H1444" s="7">
        <v>23.214400000000001</v>
      </c>
      <c r="I1444" s="63">
        <f>(G1444-H1444)*D1444/C1444/F1444</f>
        <v>-7.1440000000000001</v>
      </c>
      <c r="J1444" s="340">
        <f>(I1444+I1445)/2</f>
        <v>-7.3769999999999998</v>
      </c>
      <c r="K1444" s="334">
        <f>(I1444-I1445)/J1444*100</f>
        <v>-6.3033753558357004</v>
      </c>
    </row>
    <row r="1445" spans="1:11" ht="27.95" customHeight="1">
      <c r="B1445" s="7" t="s">
        <v>2557</v>
      </c>
      <c r="C1445" s="7">
        <v>10.335800000000001</v>
      </c>
      <c r="D1445" s="7">
        <v>100</v>
      </c>
      <c r="E1445" s="7">
        <v>1</v>
      </c>
      <c r="F1445" s="7">
        <v>10</v>
      </c>
      <c r="G1445" s="7">
        <v>15.9315</v>
      </c>
      <c r="H1445" s="7">
        <v>23.795999999999999</v>
      </c>
      <c r="I1445" s="63">
        <f>(G1445-H1445)*D1445/C1445/F1445</f>
        <v>-7.609</v>
      </c>
      <c r="J1445" s="340"/>
      <c r="K1445" s="334"/>
    </row>
    <row r="1446" spans="1:11" ht="27.95" customHeight="1">
      <c r="B1446" s="7" t="s">
        <v>2558</v>
      </c>
      <c r="C1446" s="7">
        <v>10.001899999999999</v>
      </c>
      <c r="D1446" s="7">
        <v>100</v>
      </c>
      <c r="E1446" s="7">
        <v>1</v>
      </c>
      <c r="F1446" s="7">
        <v>10</v>
      </c>
      <c r="G1446" s="7">
        <v>39.474200000000003</v>
      </c>
      <c r="H1446" s="7">
        <v>41.079500000000003</v>
      </c>
      <c r="I1446" s="63">
        <f>(G1446-H1446)*D1446/C1446/F1446</f>
        <v>-1.605</v>
      </c>
    </row>
    <row r="1447" spans="1:11" ht="27.95" customHeight="1">
      <c r="B1447" s="7" t="s">
        <v>2559</v>
      </c>
      <c r="C1447" s="7">
        <v>10.2624</v>
      </c>
      <c r="D1447" s="7">
        <v>100</v>
      </c>
      <c r="E1447" s="7">
        <v>1</v>
      </c>
      <c r="F1447" s="7">
        <v>10</v>
      </c>
      <c r="G1447" s="7">
        <v>39.4163</v>
      </c>
      <c r="H1447" s="7">
        <v>39.908200000000001</v>
      </c>
      <c r="I1447" s="63">
        <f>(G1447-H1447)*D1447/C1447/F1447</f>
        <v>-0.47899999999999998</v>
      </c>
    </row>
  </sheetData>
  <autoFilter ref="A1:W1447"/>
  <mergeCells count="1884">
    <mergeCell ref="U240:U241"/>
    <mergeCell ref="U242:U243"/>
    <mergeCell ref="U244:U245"/>
    <mergeCell ref="U246:U247"/>
    <mergeCell ref="U248:U249"/>
    <mergeCell ref="U250:U251"/>
    <mergeCell ref="U252:U253"/>
    <mergeCell ref="U254:U255"/>
    <mergeCell ref="U256:U257"/>
    <mergeCell ref="U258:U259"/>
    <mergeCell ref="V240:V241"/>
    <mergeCell ref="V242:V243"/>
    <mergeCell ref="V244:V245"/>
    <mergeCell ref="V246:V247"/>
    <mergeCell ref="W240:W241"/>
    <mergeCell ref="W242:W243"/>
    <mergeCell ref="W244:W245"/>
    <mergeCell ref="W246:W247"/>
    <mergeCell ref="W248:W249"/>
    <mergeCell ref="W250:W251"/>
    <mergeCell ref="W252:W253"/>
    <mergeCell ref="W254:W255"/>
    <mergeCell ref="W256:W257"/>
    <mergeCell ref="W258:W259"/>
    <mergeCell ref="S240:S241"/>
    <mergeCell ref="S242:S243"/>
    <mergeCell ref="S244:S245"/>
    <mergeCell ref="S246:S247"/>
    <mergeCell ref="S248:S249"/>
    <mergeCell ref="S250:S251"/>
    <mergeCell ref="S252:S253"/>
    <mergeCell ref="S254:S255"/>
    <mergeCell ref="S256:S257"/>
    <mergeCell ref="S258:S259"/>
    <mergeCell ref="T240:T241"/>
    <mergeCell ref="T242:T243"/>
    <mergeCell ref="T244:T245"/>
    <mergeCell ref="T246:T247"/>
    <mergeCell ref="T248:T249"/>
    <mergeCell ref="T250:T251"/>
    <mergeCell ref="T252:T253"/>
    <mergeCell ref="T254:T255"/>
    <mergeCell ref="T256:T257"/>
    <mergeCell ref="T258:T25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96:Q297"/>
    <mergeCell ref="Q298:Q299"/>
    <mergeCell ref="Q300:Q301"/>
    <mergeCell ref="Q302:Q303"/>
    <mergeCell ref="Q304:Q305"/>
    <mergeCell ref="Q306:Q307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N1038:N1039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96:P297"/>
    <mergeCell ref="P298:P299"/>
    <mergeCell ref="P300:P301"/>
    <mergeCell ref="P302:P303"/>
    <mergeCell ref="P304:P305"/>
    <mergeCell ref="P306:P307"/>
    <mergeCell ref="M1159:M1160"/>
    <mergeCell ref="M1161:M1162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968:N969"/>
    <mergeCell ref="N970:N971"/>
    <mergeCell ref="N972:N973"/>
    <mergeCell ref="N974:N975"/>
    <mergeCell ref="N976:N977"/>
    <mergeCell ref="N978:N979"/>
    <mergeCell ref="N980:N981"/>
    <mergeCell ref="N982:N983"/>
    <mergeCell ref="N984:N985"/>
    <mergeCell ref="N986:N987"/>
    <mergeCell ref="N988:N989"/>
    <mergeCell ref="N990:N991"/>
    <mergeCell ref="N992:N993"/>
    <mergeCell ref="N994:N995"/>
    <mergeCell ref="N996:N997"/>
    <mergeCell ref="N998:N999"/>
    <mergeCell ref="N1000:N1001"/>
    <mergeCell ref="N1028:N1029"/>
    <mergeCell ref="N1030:N1031"/>
    <mergeCell ref="N1036:N1037"/>
    <mergeCell ref="M880:M881"/>
    <mergeCell ref="M882:M883"/>
    <mergeCell ref="M884:M885"/>
    <mergeCell ref="M886:M887"/>
    <mergeCell ref="M888:M889"/>
    <mergeCell ref="M1002:M1003"/>
    <mergeCell ref="M1004:M1005"/>
    <mergeCell ref="M1006:M1007"/>
    <mergeCell ref="M1103:M1104"/>
    <mergeCell ref="M1107:M1108"/>
    <mergeCell ref="M1111:M1112"/>
    <mergeCell ref="M1113:M1114"/>
    <mergeCell ref="M1133:M1134"/>
    <mergeCell ref="M1135:M1136"/>
    <mergeCell ref="M1145:M1146"/>
    <mergeCell ref="M1151:M1152"/>
    <mergeCell ref="M1153:M1154"/>
    <mergeCell ref="K1410:K1411"/>
    <mergeCell ref="K1412:K1413"/>
    <mergeCell ref="K1414:K1415"/>
    <mergeCell ref="K1416:K1417"/>
    <mergeCell ref="K1418:K1419"/>
    <mergeCell ref="K1420:K1421"/>
    <mergeCell ref="K1422:K1423"/>
    <mergeCell ref="K1424:K1425"/>
    <mergeCell ref="K1426:K1427"/>
    <mergeCell ref="K1444:K1445"/>
    <mergeCell ref="L1004:L1005"/>
    <mergeCell ref="L1008:L1009"/>
    <mergeCell ref="L1010:L1011"/>
    <mergeCell ref="L1012:L1013"/>
    <mergeCell ref="L1016:L1017"/>
    <mergeCell ref="L1018:L1019"/>
    <mergeCell ref="L1020:L1021"/>
    <mergeCell ref="L1022:L1023"/>
    <mergeCell ref="L1024:L1025"/>
    <mergeCell ref="L1032:L1033"/>
    <mergeCell ref="L1034:L1035"/>
    <mergeCell ref="L1058:L1059"/>
    <mergeCell ref="L1060:L1061"/>
    <mergeCell ref="L1072:L1073"/>
    <mergeCell ref="L1076:L1077"/>
    <mergeCell ref="K1372:K1373"/>
    <mergeCell ref="K1374:K1375"/>
    <mergeCell ref="K1376:K1377"/>
    <mergeCell ref="K1378:K1379"/>
    <mergeCell ref="K1380:K1381"/>
    <mergeCell ref="K1382:K1383"/>
    <mergeCell ref="K1384:K1385"/>
    <mergeCell ref="K1386:K1387"/>
    <mergeCell ref="K1388:K1389"/>
    <mergeCell ref="K1390:K1391"/>
    <mergeCell ref="K1392:K1393"/>
    <mergeCell ref="K1394:K1395"/>
    <mergeCell ref="K1396:K1397"/>
    <mergeCell ref="K1398:K1399"/>
    <mergeCell ref="K1400:K1401"/>
    <mergeCell ref="K1406:K1407"/>
    <mergeCell ref="K1408:K1409"/>
    <mergeCell ref="K1338:K1339"/>
    <mergeCell ref="K1340:K1341"/>
    <mergeCell ref="K1342:K1343"/>
    <mergeCell ref="K1344:K1345"/>
    <mergeCell ref="K1346:K1347"/>
    <mergeCell ref="K1348:K1349"/>
    <mergeCell ref="K1350:K1351"/>
    <mergeCell ref="K1352:K1353"/>
    <mergeCell ref="K1354:K1355"/>
    <mergeCell ref="K1356:K1357"/>
    <mergeCell ref="K1358:K1359"/>
    <mergeCell ref="K1360:K1361"/>
    <mergeCell ref="K1362:K1363"/>
    <mergeCell ref="K1364:K1365"/>
    <mergeCell ref="K1366:K1367"/>
    <mergeCell ref="K1368:K1369"/>
    <mergeCell ref="K1370:K1371"/>
    <mergeCell ref="K1303:K1304"/>
    <mergeCell ref="K1305:K1306"/>
    <mergeCell ref="K1307:K1308"/>
    <mergeCell ref="K1309:K1310"/>
    <mergeCell ref="K1312:K1313"/>
    <mergeCell ref="K1314:K1315"/>
    <mergeCell ref="K1316:K1317"/>
    <mergeCell ref="K1318:K1319"/>
    <mergeCell ref="K1320:K1321"/>
    <mergeCell ref="K1322:K1323"/>
    <mergeCell ref="K1324:K1325"/>
    <mergeCell ref="K1326:K1327"/>
    <mergeCell ref="K1328:K1329"/>
    <mergeCell ref="K1330:K1331"/>
    <mergeCell ref="K1332:K1333"/>
    <mergeCell ref="K1334:K1335"/>
    <mergeCell ref="K1336:K1337"/>
    <mergeCell ref="K1267:K1268"/>
    <mergeCell ref="K1271:K1272"/>
    <mergeCell ref="K1273:K1274"/>
    <mergeCell ref="K1275:K1276"/>
    <mergeCell ref="K1277:K1278"/>
    <mergeCell ref="K1279:K1280"/>
    <mergeCell ref="K1281:K1282"/>
    <mergeCell ref="K1283:K1284"/>
    <mergeCell ref="K1285:K1286"/>
    <mergeCell ref="K1287:K1288"/>
    <mergeCell ref="K1289:K1290"/>
    <mergeCell ref="K1291:K1292"/>
    <mergeCell ref="K1293:K1294"/>
    <mergeCell ref="K1295:K1296"/>
    <mergeCell ref="K1297:K1298"/>
    <mergeCell ref="K1299:K1300"/>
    <mergeCell ref="K1301:K1302"/>
    <mergeCell ref="K1233:K1234"/>
    <mergeCell ref="K1235:K1236"/>
    <mergeCell ref="K1237:K1238"/>
    <mergeCell ref="K1239:K1240"/>
    <mergeCell ref="K1241:K1242"/>
    <mergeCell ref="K1243:K1244"/>
    <mergeCell ref="K1245:K1246"/>
    <mergeCell ref="K1247:K1248"/>
    <mergeCell ref="K1249:K1250"/>
    <mergeCell ref="K1251:K1252"/>
    <mergeCell ref="K1253:K1254"/>
    <mergeCell ref="K1255:K1256"/>
    <mergeCell ref="K1257:K1258"/>
    <mergeCell ref="K1259:K1260"/>
    <mergeCell ref="K1261:K1262"/>
    <mergeCell ref="K1263:K1264"/>
    <mergeCell ref="K1265:K1266"/>
    <mergeCell ref="K1197:K1198"/>
    <mergeCell ref="K1199:K1200"/>
    <mergeCell ref="K1201:K1202"/>
    <mergeCell ref="K1203:K1204"/>
    <mergeCell ref="K1205:K1206"/>
    <mergeCell ref="K1207:K1208"/>
    <mergeCell ref="K1209:K1210"/>
    <mergeCell ref="K1211:K1212"/>
    <mergeCell ref="K1213:K1214"/>
    <mergeCell ref="K1215:K1216"/>
    <mergeCell ref="K1217:K1218"/>
    <mergeCell ref="K1219:K1220"/>
    <mergeCell ref="K1221:K1222"/>
    <mergeCell ref="K1225:K1226"/>
    <mergeCell ref="K1227:K1228"/>
    <mergeCell ref="K1229:K1230"/>
    <mergeCell ref="K1231:K1232"/>
    <mergeCell ref="K1163:K1164"/>
    <mergeCell ref="K1165:K1166"/>
    <mergeCell ref="K1167:K1168"/>
    <mergeCell ref="K1169:K1170"/>
    <mergeCell ref="K1171:K1172"/>
    <mergeCell ref="K1173:K1174"/>
    <mergeCell ref="K1175:K1176"/>
    <mergeCell ref="K1177:K1178"/>
    <mergeCell ref="K1179:K1180"/>
    <mergeCell ref="K1181:K1182"/>
    <mergeCell ref="K1183:K1184"/>
    <mergeCell ref="K1185:K1186"/>
    <mergeCell ref="K1187:K1188"/>
    <mergeCell ref="K1189:K1190"/>
    <mergeCell ref="K1191:K1192"/>
    <mergeCell ref="K1193:K1194"/>
    <mergeCell ref="K1195:K1196"/>
    <mergeCell ref="K1129:K1130"/>
    <mergeCell ref="K1131:K1132"/>
    <mergeCell ref="K1133:K1134"/>
    <mergeCell ref="K1135:K1136"/>
    <mergeCell ref="K1137:K1138"/>
    <mergeCell ref="K1139:K1140"/>
    <mergeCell ref="K1141:K1142"/>
    <mergeCell ref="K1143:K1144"/>
    <mergeCell ref="K1145:K1146"/>
    <mergeCell ref="K1147:K1148"/>
    <mergeCell ref="K1149:K1150"/>
    <mergeCell ref="K1151:K1152"/>
    <mergeCell ref="K1153:K1154"/>
    <mergeCell ref="K1155:K1156"/>
    <mergeCell ref="K1157:K1158"/>
    <mergeCell ref="K1159:K1160"/>
    <mergeCell ref="K1161:K1162"/>
    <mergeCell ref="K1095:K1096"/>
    <mergeCell ref="K1097:K1098"/>
    <mergeCell ref="K1099:K1100"/>
    <mergeCell ref="K1101:K1102"/>
    <mergeCell ref="K1103:K1104"/>
    <mergeCell ref="K1105:K1106"/>
    <mergeCell ref="K1107:K1108"/>
    <mergeCell ref="K1109:K1110"/>
    <mergeCell ref="K1111:K1112"/>
    <mergeCell ref="K1113:K1114"/>
    <mergeCell ref="K1115:K1116"/>
    <mergeCell ref="K1117:K1118"/>
    <mergeCell ref="K1119:K1120"/>
    <mergeCell ref="K1121:K1122"/>
    <mergeCell ref="K1123:K1124"/>
    <mergeCell ref="K1125:K1126"/>
    <mergeCell ref="K1127:K1128"/>
    <mergeCell ref="K1060:K1061"/>
    <mergeCell ref="K1062:K1063"/>
    <mergeCell ref="K1064:K1065"/>
    <mergeCell ref="K1066:K1067"/>
    <mergeCell ref="K1068:K1069"/>
    <mergeCell ref="K1070:K1071"/>
    <mergeCell ref="K1072:K1073"/>
    <mergeCell ref="K1074:K1075"/>
    <mergeCell ref="K1076:K1077"/>
    <mergeCell ref="K1078:K1079"/>
    <mergeCell ref="K1080:K1081"/>
    <mergeCell ref="K1082:K1083"/>
    <mergeCell ref="K1084:K1085"/>
    <mergeCell ref="K1086:K1087"/>
    <mergeCell ref="K1089:K1090"/>
    <mergeCell ref="K1091:K1092"/>
    <mergeCell ref="K1093:K1094"/>
    <mergeCell ref="K1026:K1027"/>
    <mergeCell ref="K1028:K1029"/>
    <mergeCell ref="K1030:K1031"/>
    <mergeCell ref="K1032:K1033"/>
    <mergeCell ref="K1034:K1035"/>
    <mergeCell ref="K1036:K1037"/>
    <mergeCell ref="K1038:K1039"/>
    <mergeCell ref="K1040:K1041"/>
    <mergeCell ref="K1042:K1043"/>
    <mergeCell ref="K1044:K1045"/>
    <mergeCell ref="K1046:K1047"/>
    <mergeCell ref="K1048:K1049"/>
    <mergeCell ref="K1050:K1051"/>
    <mergeCell ref="K1052:K1053"/>
    <mergeCell ref="K1054:K1055"/>
    <mergeCell ref="K1056:K1057"/>
    <mergeCell ref="K1058:K1059"/>
    <mergeCell ref="K992:K993"/>
    <mergeCell ref="K994:K995"/>
    <mergeCell ref="K996:K997"/>
    <mergeCell ref="K998:K999"/>
    <mergeCell ref="K1000:K1001"/>
    <mergeCell ref="K1002:K1003"/>
    <mergeCell ref="K1004:K1005"/>
    <mergeCell ref="K1006:K1007"/>
    <mergeCell ref="K1008:K1009"/>
    <mergeCell ref="K1010:K1011"/>
    <mergeCell ref="K1012:K1013"/>
    <mergeCell ref="K1014:K1015"/>
    <mergeCell ref="K1016:K1017"/>
    <mergeCell ref="K1018:K1019"/>
    <mergeCell ref="K1020:K1021"/>
    <mergeCell ref="K1022:K1023"/>
    <mergeCell ref="K1024:K1025"/>
    <mergeCell ref="K958:K959"/>
    <mergeCell ref="K960:K961"/>
    <mergeCell ref="K962:K963"/>
    <mergeCell ref="K964:K965"/>
    <mergeCell ref="K966:K967"/>
    <mergeCell ref="K968:K969"/>
    <mergeCell ref="K970:K971"/>
    <mergeCell ref="K972:K973"/>
    <mergeCell ref="K974:K975"/>
    <mergeCell ref="K976:K977"/>
    <mergeCell ref="K978:K979"/>
    <mergeCell ref="K980:K981"/>
    <mergeCell ref="K982:K983"/>
    <mergeCell ref="K984:K985"/>
    <mergeCell ref="K986:K987"/>
    <mergeCell ref="K988:K989"/>
    <mergeCell ref="K990:K991"/>
    <mergeCell ref="K924:K925"/>
    <mergeCell ref="K926:K927"/>
    <mergeCell ref="K928:K929"/>
    <mergeCell ref="K930:K931"/>
    <mergeCell ref="K932:K933"/>
    <mergeCell ref="K934:K935"/>
    <mergeCell ref="K936:K937"/>
    <mergeCell ref="K938:K939"/>
    <mergeCell ref="K940:K941"/>
    <mergeCell ref="K942:K943"/>
    <mergeCell ref="K944:K945"/>
    <mergeCell ref="K946:K947"/>
    <mergeCell ref="K948:K949"/>
    <mergeCell ref="K950:K951"/>
    <mergeCell ref="K952:K953"/>
    <mergeCell ref="K954:K955"/>
    <mergeCell ref="K956:K957"/>
    <mergeCell ref="K890:K891"/>
    <mergeCell ref="K892:K893"/>
    <mergeCell ref="K894:K895"/>
    <mergeCell ref="K896:K897"/>
    <mergeCell ref="K898:K899"/>
    <mergeCell ref="K900:K901"/>
    <mergeCell ref="K902:K903"/>
    <mergeCell ref="K904:K905"/>
    <mergeCell ref="K906:K907"/>
    <mergeCell ref="K908:K909"/>
    <mergeCell ref="K910:K911"/>
    <mergeCell ref="K912:K913"/>
    <mergeCell ref="K914:K915"/>
    <mergeCell ref="K916:K917"/>
    <mergeCell ref="K918:K919"/>
    <mergeCell ref="K920:K921"/>
    <mergeCell ref="K922:K923"/>
    <mergeCell ref="K856:K857"/>
    <mergeCell ref="K858:K859"/>
    <mergeCell ref="K860:K861"/>
    <mergeCell ref="K862:K863"/>
    <mergeCell ref="K864:K865"/>
    <mergeCell ref="K866:K867"/>
    <mergeCell ref="K868:K869"/>
    <mergeCell ref="K870:K871"/>
    <mergeCell ref="K872:K873"/>
    <mergeCell ref="K874:K875"/>
    <mergeCell ref="K876:K877"/>
    <mergeCell ref="K878:K879"/>
    <mergeCell ref="K880:K881"/>
    <mergeCell ref="K882:K883"/>
    <mergeCell ref="K884:K885"/>
    <mergeCell ref="K886:K887"/>
    <mergeCell ref="K888:K889"/>
    <mergeCell ref="K822:K823"/>
    <mergeCell ref="K824:K825"/>
    <mergeCell ref="K826:K827"/>
    <mergeCell ref="K828:K829"/>
    <mergeCell ref="K830:K831"/>
    <mergeCell ref="K832:K833"/>
    <mergeCell ref="K834:K835"/>
    <mergeCell ref="K836:K837"/>
    <mergeCell ref="K838:K839"/>
    <mergeCell ref="K840:K841"/>
    <mergeCell ref="K842:K843"/>
    <mergeCell ref="K844:K845"/>
    <mergeCell ref="K846:K847"/>
    <mergeCell ref="K848:K849"/>
    <mergeCell ref="K850:K851"/>
    <mergeCell ref="K852:K853"/>
    <mergeCell ref="K854:K855"/>
    <mergeCell ref="K788:K789"/>
    <mergeCell ref="K790:K791"/>
    <mergeCell ref="K792:K793"/>
    <mergeCell ref="K794:K795"/>
    <mergeCell ref="K796:K797"/>
    <mergeCell ref="K798:K799"/>
    <mergeCell ref="K800:K801"/>
    <mergeCell ref="K802:K803"/>
    <mergeCell ref="K804:K805"/>
    <mergeCell ref="K806:K807"/>
    <mergeCell ref="K808:K809"/>
    <mergeCell ref="K810:K811"/>
    <mergeCell ref="K812:K813"/>
    <mergeCell ref="K814:K815"/>
    <mergeCell ref="K816:K817"/>
    <mergeCell ref="K818:K819"/>
    <mergeCell ref="K820:K821"/>
    <mergeCell ref="K754:K755"/>
    <mergeCell ref="K756:K757"/>
    <mergeCell ref="K758:K759"/>
    <mergeCell ref="K760:K761"/>
    <mergeCell ref="K762:K763"/>
    <mergeCell ref="K764:K765"/>
    <mergeCell ref="K766:K767"/>
    <mergeCell ref="K768:K769"/>
    <mergeCell ref="K770:K771"/>
    <mergeCell ref="K772:K773"/>
    <mergeCell ref="K774:K775"/>
    <mergeCell ref="K776:K777"/>
    <mergeCell ref="K778:K779"/>
    <mergeCell ref="K780:K781"/>
    <mergeCell ref="K782:K783"/>
    <mergeCell ref="K784:K785"/>
    <mergeCell ref="K786:K787"/>
    <mergeCell ref="K720:K721"/>
    <mergeCell ref="K722:K723"/>
    <mergeCell ref="K724:K725"/>
    <mergeCell ref="K726:K727"/>
    <mergeCell ref="K728:K729"/>
    <mergeCell ref="K730:K731"/>
    <mergeCell ref="K732:K733"/>
    <mergeCell ref="K734:K735"/>
    <mergeCell ref="K736:K737"/>
    <mergeCell ref="K738:K739"/>
    <mergeCell ref="K740:K741"/>
    <mergeCell ref="K742:K743"/>
    <mergeCell ref="K744:K745"/>
    <mergeCell ref="K746:K747"/>
    <mergeCell ref="K748:K749"/>
    <mergeCell ref="K750:K751"/>
    <mergeCell ref="K752:K753"/>
    <mergeCell ref="K686:K687"/>
    <mergeCell ref="K688:K689"/>
    <mergeCell ref="K690:K691"/>
    <mergeCell ref="K692:K693"/>
    <mergeCell ref="K694:K695"/>
    <mergeCell ref="K696:K697"/>
    <mergeCell ref="K698:K699"/>
    <mergeCell ref="K700:K701"/>
    <mergeCell ref="K702:K703"/>
    <mergeCell ref="K704:K705"/>
    <mergeCell ref="K706:K707"/>
    <mergeCell ref="K708:K709"/>
    <mergeCell ref="K710:K711"/>
    <mergeCell ref="K712:K713"/>
    <mergeCell ref="K714:K715"/>
    <mergeCell ref="K716:K717"/>
    <mergeCell ref="K718:K719"/>
    <mergeCell ref="K652:K653"/>
    <mergeCell ref="K654:K655"/>
    <mergeCell ref="K656:K657"/>
    <mergeCell ref="K658:K659"/>
    <mergeCell ref="K660:K661"/>
    <mergeCell ref="K662:K663"/>
    <mergeCell ref="K664:K665"/>
    <mergeCell ref="K666:K667"/>
    <mergeCell ref="K668:K669"/>
    <mergeCell ref="K670:K671"/>
    <mergeCell ref="K672:K673"/>
    <mergeCell ref="K674:K675"/>
    <mergeCell ref="K676:K677"/>
    <mergeCell ref="K678:K679"/>
    <mergeCell ref="K680:K681"/>
    <mergeCell ref="K682:K683"/>
    <mergeCell ref="K684:K685"/>
    <mergeCell ref="K618:K619"/>
    <mergeCell ref="K620:K621"/>
    <mergeCell ref="K622:K623"/>
    <mergeCell ref="K624:K625"/>
    <mergeCell ref="K626:K627"/>
    <mergeCell ref="K628:K629"/>
    <mergeCell ref="K630:K631"/>
    <mergeCell ref="K632:K633"/>
    <mergeCell ref="K634:K635"/>
    <mergeCell ref="K636:K637"/>
    <mergeCell ref="K638:K639"/>
    <mergeCell ref="K640:K641"/>
    <mergeCell ref="K642:K643"/>
    <mergeCell ref="K644:K645"/>
    <mergeCell ref="K646:K647"/>
    <mergeCell ref="K648:K649"/>
    <mergeCell ref="K650:K651"/>
    <mergeCell ref="K584:K585"/>
    <mergeCell ref="K586:K587"/>
    <mergeCell ref="K588:K589"/>
    <mergeCell ref="K590:K591"/>
    <mergeCell ref="K592:K593"/>
    <mergeCell ref="K594:K595"/>
    <mergeCell ref="K596:K597"/>
    <mergeCell ref="K598:K599"/>
    <mergeCell ref="K600:K601"/>
    <mergeCell ref="K602:K603"/>
    <mergeCell ref="K604:K605"/>
    <mergeCell ref="K606:K607"/>
    <mergeCell ref="K608:K609"/>
    <mergeCell ref="K610:K611"/>
    <mergeCell ref="K612:K613"/>
    <mergeCell ref="K614:K615"/>
    <mergeCell ref="K616:K617"/>
    <mergeCell ref="K550:K551"/>
    <mergeCell ref="K552:K553"/>
    <mergeCell ref="K554:K555"/>
    <mergeCell ref="K556:K557"/>
    <mergeCell ref="K558:K559"/>
    <mergeCell ref="K560:K561"/>
    <mergeCell ref="K562:K563"/>
    <mergeCell ref="K564:K565"/>
    <mergeCell ref="K566:K567"/>
    <mergeCell ref="K568:K569"/>
    <mergeCell ref="K570:K571"/>
    <mergeCell ref="K572:K573"/>
    <mergeCell ref="K574:K575"/>
    <mergeCell ref="K576:K577"/>
    <mergeCell ref="K578:K579"/>
    <mergeCell ref="K580:K581"/>
    <mergeCell ref="K582:K583"/>
    <mergeCell ref="K516:K517"/>
    <mergeCell ref="K518:K519"/>
    <mergeCell ref="K520:K521"/>
    <mergeCell ref="K522:K523"/>
    <mergeCell ref="K524:K525"/>
    <mergeCell ref="K526:K527"/>
    <mergeCell ref="K528:K529"/>
    <mergeCell ref="K530:K531"/>
    <mergeCell ref="K532:K533"/>
    <mergeCell ref="K534:K535"/>
    <mergeCell ref="K536:K537"/>
    <mergeCell ref="K538:K539"/>
    <mergeCell ref="K540:K541"/>
    <mergeCell ref="K542:K543"/>
    <mergeCell ref="K544:K545"/>
    <mergeCell ref="K546:K547"/>
    <mergeCell ref="K548:K549"/>
    <mergeCell ref="K480:K481"/>
    <mergeCell ref="K482:K483"/>
    <mergeCell ref="K484:K485"/>
    <mergeCell ref="K486:K487"/>
    <mergeCell ref="K488:K489"/>
    <mergeCell ref="K490:K491"/>
    <mergeCell ref="K492:K493"/>
    <mergeCell ref="K494:K495"/>
    <mergeCell ref="K496:K497"/>
    <mergeCell ref="K498:K499"/>
    <mergeCell ref="K500:K501"/>
    <mergeCell ref="K502:K503"/>
    <mergeCell ref="K504:K505"/>
    <mergeCell ref="K506:K507"/>
    <mergeCell ref="K510:K511"/>
    <mergeCell ref="K512:K513"/>
    <mergeCell ref="K514:K515"/>
    <mergeCell ref="K444:K445"/>
    <mergeCell ref="K446:K447"/>
    <mergeCell ref="K448:K449"/>
    <mergeCell ref="K450:K451"/>
    <mergeCell ref="K452:K453"/>
    <mergeCell ref="K454:K455"/>
    <mergeCell ref="K456:K457"/>
    <mergeCell ref="K458:K459"/>
    <mergeCell ref="K460:K461"/>
    <mergeCell ref="K462:K463"/>
    <mergeCell ref="K464:K465"/>
    <mergeCell ref="K466:K467"/>
    <mergeCell ref="K468:K469"/>
    <mergeCell ref="K470:K471"/>
    <mergeCell ref="K474:K475"/>
    <mergeCell ref="K476:K477"/>
    <mergeCell ref="K478:K479"/>
    <mergeCell ref="K410:K411"/>
    <mergeCell ref="K412:K413"/>
    <mergeCell ref="K414:K415"/>
    <mergeCell ref="K416:K417"/>
    <mergeCell ref="K418:K419"/>
    <mergeCell ref="K420:K421"/>
    <mergeCell ref="K422:K423"/>
    <mergeCell ref="K424:K425"/>
    <mergeCell ref="K426:K427"/>
    <mergeCell ref="K428:K429"/>
    <mergeCell ref="K430:K431"/>
    <mergeCell ref="K432:K433"/>
    <mergeCell ref="K434:K435"/>
    <mergeCell ref="K436:K437"/>
    <mergeCell ref="K438:K439"/>
    <mergeCell ref="K440:K441"/>
    <mergeCell ref="K442:K443"/>
    <mergeCell ref="K376:K377"/>
    <mergeCell ref="K378:K379"/>
    <mergeCell ref="K380:K381"/>
    <mergeCell ref="K382:K383"/>
    <mergeCell ref="K384:K385"/>
    <mergeCell ref="K386:K387"/>
    <mergeCell ref="K388:K389"/>
    <mergeCell ref="K390:K391"/>
    <mergeCell ref="K392:K393"/>
    <mergeCell ref="K394:K395"/>
    <mergeCell ref="K396:K397"/>
    <mergeCell ref="K398:K399"/>
    <mergeCell ref="K400:K401"/>
    <mergeCell ref="K402:K403"/>
    <mergeCell ref="K404:K405"/>
    <mergeCell ref="K406:K407"/>
    <mergeCell ref="K408:K409"/>
    <mergeCell ref="K342:K343"/>
    <mergeCell ref="K344:K345"/>
    <mergeCell ref="K346:K347"/>
    <mergeCell ref="K348:K349"/>
    <mergeCell ref="K350:K351"/>
    <mergeCell ref="K352:K353"/>
    <mergeCell ref="K354:K355"/>
    <mergeCell ref="K356:K357"/>
    <mergeCell ref="K358:K359"/>
    <mergeCell ref="K360:K361"/>
    <mergeCell ref="K362:K363"/>
    <mergeCell ref="K364:K365"/>
    <mergeCell ref="K366:K367"/>
    <mergeCell ref="K368:K369"/>
    <mergeCell ref="K370:K371"/>
    <mergeCell ref="K372:K373"/>
    <mergeCell ref="K374:K375"/>
    <mergeCell ref="K308:K309"/>
    <mergeCell ref="K310:K311"/>
    <mergeCell ref="K312:K313"/>
    <mergeCell ref="K314:K315"/>
    <mergeCell ref="K316:K317"/>
    <mergeCell ref="K318:K319"/>
    <mergeCell ref="K320:K321"/>
    <mergeCell ref="K322:K323"/>
    <mergeCell ref="K324:K325"/>
    <mergeCell ref="K326:K327"/>
    <mergeCell ref="K328:K329"/>
    <mergeCell ref="K330:K331"/>
    <mergeCell ref="K332:K333"/>
    <mergeCell ref="K334:K335"/>
    <mergeCell ref="K336:K337"/>
    <mergeCell ref="K338:K339"/>
    <mergeCell ref="K340:K341"/>
    <mergeCell ref="K274:K275"/>
    <mergeCell ref="K276:K277"/>
    <mergeCell ref="K278:K279"/>
    <mergeCell ref="K280:K281"/>
    <mergeCell ref="K282:K283"/>
    <mergeCell ref="K284:K285"/>
    <mergeCell ref="K286:K287"/>
    <mergeCell ref="K288:K289"/>
    <mergeCell ref="K290:K291"/>
    <mergeCell ref="K292:K293"/>
    <mergeCell ref="K294:K295"/>
    <mergeCell ref="K296:K297"/>
    <mergeCell ref="K298:K299"/>
    <mergeCell ref="K300:K301"/>
    <mergeCell ref="K302:K303"/>
    <mergeCell ref="K304:K305"/>
    <mergeCell ref="K306:K307"/>
    <mergeCell ref="K240:K241"/>
    <mergeCell ref="K242:K243"/>
    <mergeCell ref="K244:K245"/>
    <mergeCell ref="K246:K247"/>
    <mergeCell ref="K248:K249"/>
    <mergeCell ref="K250:K251"/>
    <mergeCell ref="K252:K253"/>
    <mergeCell ref="K254:K255"/>
    <mergeCell ref="K256:K257"/>
    <mergeCell ref="K258:K259"/>
    <mergeCell ref="K260:K261"/>
    <mergeCell ref="K262:K263"/>
    <mergeCell ref="K264:K265"/>
    <mergeCell ref="K266:K267"/>
    <mergeCell ref="K268:K269"/>
    <mergeCell ref="K270:K271"/>
    <mergeCell ref="K272:K273"/>
    <mergeCell ref="K206:K207"/>
    <mergeCell ref="K208:K209"/>
    <mergeCell ref="K210:K211"/>
    <mergeCell ref="K212:K213"/>
    <mergeCell ref="K214:K215"/>
    <mergeCell ref="K216:K217"/>
    <mergeCell ref="K218:K219"/>
    <mergeCell ref="K220:K221"/>
    <mergeCell ref="K222:K223"/>
    <mergeCell ref="K224:K225"/>
    <mergeCell ref="K226:K227"/>
    <mergeCell ref="K228:K229"/>
    <mergeCell ref="K230:K231"/>
    <mergeCell ref="K232:K233"/>
    <mergeCell ref="K234:K235"/>
    <mergeCell ref="K236:K237"/>
    <mergeCell ref="K238:K239"/>
    <mergeCell ref="K172:K173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2:K193"/>
    <mergeCell ref="K194:K195"/>
    <mergeCell ref="K196:K197"/>
    <mergeCell ref="K198:K199"/>
    <mergeCell ref="K200:K201"/>
    <mergeCell ref="K202:K203"/>
    <mergeCell ref="K204:K20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62:K163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J1412:J1413"/>
    <mergeCell ref="J1414:J1415"/>
    <mergeCell ref="J1416:J1417"/>
    <mergeCell ref="J1418:J1419"/>
    <mergeCell ref="J1420:J1421"/>
    <mergeCell ref="J1422:J1423"/>
    <mergeCell ref="J1424:J1425"/>
    <mergeCell ref="J1426:J1427"/>
    <mergeCell ref="J1444:J1445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J1374:J1375"/>
    <mergeCell ref="J1376:J1377"/>
    <mergeCell ref="J1378:J1379"/>
    <mergeCell ref="J1380:J1381"/>
    <mergeCell ref="J1382:J1383"/>
    <mergeCell ref="J1384:J1385"/>
    <mergeCell ref="J1386:J1387"/>
    <mergeCell ref="J1388:J1389"/>
    <mergeCell ref="J1390:J1391"/>
    <mergeCell ref="J1392:J1393"/>
    <mergeCell ref="J1394:J1395"/>
    <mergeCell ref="J1396:J1397"/>
    <mergeCell ref="J1398:J1399"/>
    <mergeCell ref="J1400:J1401"/>
    <mergeCell ref="J1406:J1407"/>
    <mergeCell ref="J1408:J1409"/>
    <mergeCell ref="J1410:J1411"/>
    <mergeCell ref="J1340:J1341"/>
    <mergeCell ref="J1342:J1343"/>
    <mergeCell ref="J1344:J1345"/>
    <mergeCell ref="J1346:J1347"/>
    <mergeCell ref="J1348:J1349"/>
    <mergeCell ref="J1350:J1351"/>
    <mergeCell ref="J1352:J1353"/>
    <mergeCell ref="J1354:J1355"/>
    <mergeCell ref="J1356:J1357"/>
    <mergeCell ref="J1358:J1359"/>
    <mergeCell ref="J1360:J1361"/>
    <mergeCell ref="J1362:J1363"/>
    <mergeCell ref="J1364:J1365"/>
    <mergeCell ref="J1366:J1367"/>
    <mergeCell ref="J1368:J1369"/>
    <mergeCell ref="J1370:J1371"/>
    <mergeCell ref="J1372:J1373"/>
    <mergeCell ref="J1305:J1306"/>
    <mergeCell ref="J1307:J1308"/>
    <mergeCell ref="J1309:J1310"/>
    <mergeCell ref="J1312:J1313"/>
    <mergeCell ref="J1314:J1315"/>
    <mergeCell ref="J1316:J1317"/>
    <mergeCell ref="J1318:J1319"/>
    <mergeCell ref="J1320:J1321"/>
    <mergeCell ref="J1322:J1323"/>
    <mergeCell ref="J1324:J1325"/>
    <mergeCell ref="J1326:J1327"/>
    <mergeCell ref="J1328:J1329"/>
    <mergeCell ref="J1330:J1331"/>
    <mergeCell ref="J1332:J1333"/>
    <mergeCell ref="J1334:J1335"/>
    <mergeCell ref="J1336:J1337"/>
    <mergeCell ref="J1338:J1339"/>
    <mergeCell ref="J1271:J1272"/>
    <mergeCell ref="J1273:J1274"/>
    <mergeCell ref="J1275:J1276"/>
    <mergeCell ref="J1277:J1278"/>
    <mergeCell ref="J1279:J1280"/>
    <mergeCell ref="J1281:J1282"/>
    <mergeCell ref="J1283:J1284"/>
    <mergeCell ref="J1285:J1286"/>
    <mergeCell ref="J1287:J1288"/>
    <mergeCell ref="J1289:J1290"/>
    <mergeCell ref="J1291:J1292"/>
    <mergeCell ref="J1293:J1294"/>
    <mergeCell ref="J1295:J1296"/>
    <mergeCell ref="J1297:J1298"/>
    <mergeCell ref="J1299:J1300"/>
    <mergeCell ref="J1301:J1302"/>
    <mergeCell ref="J1303:J1304"/>
    <mergeCell ref="J1235:J1236"/>
    <mergeCell ref="J1237:J1238"/>
    <mergeCell ref="J1239:J1240"/>
    <mergeCell ref="J1241:J1242"/>
    <mergeCell ref="J1243:J1244"/>
    <mergeCell ref="J1245:J1246"/>
    <mergeCell ref="J1247:J1248"/>
    <mergeCell ref="J1249:J1250"/>
    <mergeCell ref="J1251:J1252"/>
    <mergeCell ref="J1253:J1254"/>
    <mergeCell ref="J1255:J1256"/>
    <mergeCell ref="J1257:J1258"/>
    <mergeCell ref="J1259:J1260"/>
    <mergeCell ref="J1261:J1262"/>
    <mergeCell ref="J1263:J1264"/>
    <mergeCell ref="J1265:J1266"/>
    <mergeCell ref="J1267:J1268"/>
    <mergeCell ref="J1199:J1200"/>
    <mergeCell ref="J1201:J1202"/>
    <mergeCell ref="J1203:J1204"/>
    <mergeCell ref="J1205:J1206"/>
    <mergeCell ref="J1207:J1208"/>
    <mergeCell ref="J1209:J1210"/>
    <mergeCell ref="J1211:J1212"/>
    <mergeCell ref="J1213:J1214"/>
    <mergeCell ref="J1215:J1216"/>
    <mergeCell ref="J1217:J1218"/>
    <mergeCell ref="J1219:J1220"/>
    <mergeCell ref="J1221:J1222"/>
    <mergeCell ref="J1225:J1226"/>
    <mergeCell ref="J1227:J1228"/>
    <mergeCell ref="J1229:J1230"/>
    <mergeCell ref="J1231:J1232"/>
    <mergeCell ref="J1233:J1234"/>
    <mergeCell ref="J1165:J1166"/>
    <mergeCell ref="J1167:J1168"/>
    <mergeCell ref="J1169:J1170"/>
    <mergeCell ref="J1171:J1172"/>
    <mergeCell ref="J1173:J1174"/>
    <mergeCell ref="J1175:J1176"/>
    <mergeCell ref="J1177:J1178"/>
    <mergeCell ref="J1179:J1180"/>
    <mergeCell ref="J1181:J1182"/>
    <mergeCell ref="J1183:J1184"/>
    <mergeCell ref="J1185:J1186"/>
    <mergeCell ref="J1187:J1188"/>
    <mergeCell ref="J1189:J1190"/>
    <mergeCell ref="J1191:J1192"/>
    <mergeCell ref="J1193:J1194"/>
    <mergeCell ref="J1195:J1196"/>
    <mergeCell ref="J1197:J1198"/>
    <mergeCell ref="J1131:J1132"/>
    <mergeCell ref="J1133:J1134"/>
    <mergeCell ref="J1135:J1136"/>
    <mergeCell ref="J1137:J1138"/>
    <mergeCell ref="J1139:J1140"/>
    <mergeCell ref="J1141:J1142"/>
    <mergeCell ref="J1143:J1144"/>
    <mergeCell ref="J1145:J1146"/>
    <mergeCell ref="J1147:J1148"/>
    <mergeCell ref="J1149:J1150"/>
    <mergeCell ref="J1151:J1152"/>
    <mergeCell ref="J1153:J1154"/>
    <mergeCell ref="J1155:J1156"/>
    <mergeCell ref="J1157:J1158"/>
    <mergeCell ref="J1159:J1160"/>
    <mergeCell ref="J1161:J1162"/>
    <mergeCell ref="J1163:J1164"/>
    <mergeCell ref="J1097:J1098"/>
    <mergeCell ref="J1099:J1100"/>
    <mergeCell ref="J1101:J1102"/>
    <mergeCell ref="J1103:J1104"/>
    <mergeCell ref="J1105:J1106"/>
    <mergeCell ref="J1107:J1108"/>
    <mergeCell ref="J1109:J1110"/>
    <mergeCell ref="J1111:J1112"/>
    <mergeCell ref="J1113:J1114"/>
    <mergeCell ref="J1115:J1116"/>
    <mergeCell ref="J1117:J1118"/>
    <mergeCell ref="J1119:J1120"/>
    <mergeCell ref="J1121:J1122"/>
    <mergeCell ref="J1123:J1124"/>
    <mergeCell ref="J1125:J1126"/>
    <mergeCell ref="J1127:J1128"/>
    <mergeCell ref="J1129:J1130"/>
    <mergeCell ref="J1062:J1063"/>
    <mergeCell ref="J1064:J1065"/>
    <mergeCell ref="J1066:J1067"/>
    <mergeCell ref="J1068:J1069"/>
    <mergeCell ref="J1070:J1071"/>
    <mergeCell ref="J1072:J1073"/>
    <mergeCell ref="J1074:J1075"/>
    <mergeCell ref="J1076:J1077"/>
    <mergeCell ref="J1078:J1079"/>
    <mergeCell ref="J1080:J1081"/>
    <mergeCell ref="J1082:J1083"/>
    <mergeCell ref="J1084:J1085"/>
    <mergeCell ref="J1086:J1087"/>
    <mergeCell ref="J1089:J1090"/>
    <mergeCell ref="J1091:J1092"/>
    <mergeCell ref="J1093:J1094"/>
    <mergeCell ref="J1095:J1096"/>
    <mergeCell ref="J1028:J1029"/>
    <mergeCell ref="J1030:J1031"/>
    <mergeCell ref="J1032:J1033"/>
    <mergeCell ref="J1034:J1035"/>
    <mergeCell ref="J1036:J1037"/>
    <mergeCell ref="J1038:J1039"/>
    <mergeCell ref="J1040:J1041"/>
    <mergeCell ref="J1042:J1043"/>
    <mergeCell ref="J1044:J1045"/>
    <mergeCell ref="J1046:J1047"/>
    <mergeCell ref="J1048:J1049"/>
    <mergeCell ref="J1050:J1051"/>
    <mergeCell ref="J1052:J1053"/>
    <mergeCell ref="J1054:J1055"/>
    <mergeCell ref="J1056:J1057"/>
    <mergeCell ref="J1058:J1059"/>
    <mergeCell ref="J1060:J1061"/>
    <mergeCell ref="J994:J995"/>
    <mergeCell ref="J996:J997"/>
    <mergeCell ref="J998:J999"/>
    <mergeCell ref="J1000:J1001"/>
    <mergeCell ref="J1002:J1003"/>
    <mergeCell ref="J1004:J1005"/>
    <mergeCell ref="J1006:J1007"/>
    <mergeCell ref="J1008:J1009"/>
    <mergeCell ref="J1010:J1011"/>
    <mergeCell ref="J1012:J1013"/>
    <mergeCell ref="J1014:J1015"/>
    <mergeCell ref="J1016:J1017"/>
    <mergeCell ref="J1018:J1019"/>
    <mergeCell ref="J1020:J1021"/>
    <mergeCell ref="J1022:J1023"/>
    <mergeCell ref="J1024:J1025"/>
    <mergeCell ref="J1026:J1027"/>
    <mergeCell ref="J960:J961"/>
    <mergeCell ref="J962:J963"/>
    <mergeCell ref="J964:J965"/>
    <mergeCell ref="J966:J967"/>
    <mergeCell ref="J968:J969"/>
    <mergeCell ref="J970:J971"/>
    <mergeCell ref="J972:J973"/>
    <mergeCell ref="J974:J975"/>
    <mergeCell ref="J976:J977"/>
    <mergeCell ref="J978:J979"/>
    <mergeCell ref="J980:J981"/>
    <mergeCell ref="J982:J983"/>
    <mergeCell ref="J984:J985"/>
    <mergeCell ref="J986:J987"/>
    <mergeCell ref="J988:J989"/>
    <mergeCell ref="J990:J991"/>
    <mergeCell ref="J992:J993"/>
    <mergeCell ref="J926:J927"/>
    <mergeCell ref="J928:J929"/>
    <mergeCell ref="J930:J931"/>
    <mergeCell ref="J932:J933"/>
    <mergeCell ref="J934:J935"/>
    <mergeCell ref="J936:J937"/>
    <mergeCell ref="J938:J939"/>
    <mergeCell ref="J940:J941"/>
    <mergeCell ref="J942:J943"/>
    <mergeCell ref="J944:J945"/>
    <mergeCell ref="J946:J947"/>
    <mergeCell ref="J948:J949"/>
    <mergeCell ref="J950:J951"/>
    <mergeCell ref="J952:J953"/>
    <mergeCell ref="J954:J955"/>
    <mergeCell ref="J956:J957"/>
    <mergeCell ref="J958:J959"/>
    <mergeCell ref="J892:J893"/>
    <mergeCell ref="J894:J895"/>
    <mergeCell ref="J896:J897"/>
    <mergeCell ref="J898:J899"/>
    <mergeCell ref="J900:J901"/>
    <mergeCell ref="J902:J903"/>
    <mergeCell ref="J904:J905"/>
    <mergeCell ref="J906:J907"/>
    <mergeCell ref="J908:J909"/>
    <mergeCell ref="J910:J911"/>
    <mergeCell ref="J912:J913"/>
    <mergeCell ref="J914:J915"/>
    <mergeCell ref="J916:J917"/>
    <mergeCell ref="J918:J919"/>
    <mergeCell ref="J920:J921"/>
    <mergeCell ref="J922:J923"/>
    <mergeCell ref="J924:J925"/>
    <mergeCell ref="J858:J859"/>
    <mergeCell ref="J860:J861"/>
    <mergeCell ref="J862:J863"/>
    <mergeCell ref="J864:J865"/>
    <mergeCell ref="J866:J867"/>
    <mergeCell ref="J868:J869"/>
    <mergeCell ref="J870:J871"/>
    <mergeCell ref="J872:J873"/>
    <mergeCell ref="J874:J875"/>
    <mergeCell ref="J876:J877"/>
    <mergeCell ref="J878:J879"/>
    <mergeCell ref="J880:J881"/>
    <mergeCell ref="J882:J883"/>
    <mergeCell ref="J884:J885"/>
    <mergeCell ref="J886:J887"/>
    <mergeCell ref="J888:J889"/>
    <mergeCell ref="J890:J891"/>
    <mergeCell ref="J824:J825"/>
    <mergeCell ref="J826:J827"/>
    <mergeCell ref="J828:J829"/>
    <mergeCell ref="J830:J831"/>
    <mergeCell ref="J832:J833"/>
    <mergeCell ref="J834:J835"/>
    <mergeCell ref="J836:J837"/>
    <mergeCell ref="J838:J839"/>
    <mergeCell ref="J840:J841"/>
    <mergeCell ref="J842:J843"/>
    <mergeCell ref="J844:J845"/>
    <mergeCell ref="J846:J847"/>
    <mergeCell ref="J848:J849"/>
    <mergeCell ref="J850:J851"/>
    <mergeCell ref="J852:J853"/>
    <mergeCell ref="J854:J855"/>
    <mergeCell ref="J856:J857"/>
    <mergeCell ref="J790:J791"/>
    <mergeCell ref="J792:J793"/>
    <mergeCell ref="J794:J795"/>
    <mergeCell ref="J796:J797"/>
    <mergeCell ref="J798:J799"/>
    <mergeCell ref="J800:J801"/>
    <mergeCell ref="J802:J803"/>
    <mergeCell ref="J804:J805"/>
    <mergeCell ref="J806:J807"/>
    <mergeCell ref="J808:J809"/>
    <mergeCell ref="J810:J811"/>
    <mergeCell ref="J812:J813"/>
    <mergeCell ref="J814:J815"/>
    <mergeCell ref="J816:J817"/>
    <mergeCell ref="J818:J819"/>
    <mergeCell ref="J820:J821"/>
    <mergeCell ref="J822:J823"/>
    <mergeCell ref="J756:J757"/>
    <mergeCell ref="J758:J759"/>
    <mergeCell ref="J760:J761"/>
    <mergeCell ref="J762:J763"/>
    <mergeCell ref="J764:J765"/>
    <mergeCell ref="J766:J767"/>
    <mergeCell ref="J768:J769"/>
    <mergeCell ref="J770:J771"/>
    <mergeCell ref="J772:J773"/>
    <mergeCell ref="J774:J775"/>
    <mergeCell ref="J776:J777"/>
    <mergeCell ref="J778:J779"/>
    <mergeCell ref="J780:J781"/>
    <mergeCell ref="J782:J783"/>
    <mergeCell ref="J784:J785"/>
    <mergeCell ref="J786:J787"/>
    <mergeCell ref="J788:J789"/>
    <mergeCell ref="J722:J723"/>
    <mergeCell ref="J724:J725"/>
    <mergeCell ref="J726:J727"/>
    <mergeCell ref="J728:J729"/>
    <mergeCell ref="J730:J731"/>
    <mergeCell ref="J732:J733"/>
    <mergeCell ref="J734:J735"/>
    <mergeCell ref="J736:J737"/>
    <mergeCell ref="J738:J739"/>
    <mergeCell ref="J740:J741"/>
    <mergeCell ref="J742:J743"/>
    <mergeCell ref="J744:J745"/>
    <mergeCell ref="J746:J747"/>
    <mergeCell ref="J748:J749"/>
    <mergeCell ref="J750:J751"/>
    <mergeCell ref="J752:J753"/>
    <mergeCell ref="J754:J755"/>
    <mergeCell ref="J688:J689"/>
    <mergeCell ref="J690:J691"/>
    <mergeCell ref="J692:J693"/>
    <mergeCell ref="J694:J695"/>
    <mergeCell ref="J696:J697"/>
    <mergeCell ref="J698:J699"/>
    <mergeCell ref="J700:J701"/>
    <mergeCell ref="J702:J703"/>
    <mergeCell ref="J704:J705"/>
    <mergeCell ref="J706:J707"/>
    <mergeCell ref="J708:J709"/>
    <mergeCell ref="J710:J711"/>
    <mergeCell ref="J712:J713"/>
    <mergeCell ref="J714:J715"/>
    <mergeCell ref="J716:J717"/>
    <mergeCell ref="J718:J719"/>
    <mergeCell ref="J720:J721"/>
    <mergeCell ref="J654:J655"/>
    <mergeCell ref="J656:J657"/>
    <mergeCell ref="J658:J659"/>
    <mergeCell ref="J660:J661"/>
    <mergeCell ref="J662:J663"/>
    <mergeCell ref="J664:J665"/>
    <mergeCell ref="J666:J667"/>
    <mergeCell ref="J668:J669"/>
    <mergeCell ref="J670:J671"/>
    <mergeCell ref="J672:J673"/>
    <mergeCell ref="J674:J675"/>
    <mergeCell ref="J676:J677"/>
    <mergeCell ref="J678:J679"/>
    <mergeCell ref="J680:J681"/>
    <mergeCell ref="J682:J683"/>
    <mergeCell ref="J684:J685"/>
    <mergeCell ref="J686:J687"/>
    <mergeCell ref="J620:J621"/>
    <mergeCell ref="J622:J623"/>
    <mergeCell ref="J624:J625"/>
    <mergeCell ref="J626:J627"/>
    <mergeCell ref="J628:J629"/>
    <mergeCell ref="J630:J631"/>
    <mergeCell ref="J632:J633"/>
    <mergeCell ref="J634:J635"/>
    <mergeCell ref="J636:J637"/>
    <mergeCell ref="J638:J639"/>
    <mergeCell ref="J640:J641"/>
    <mergeCell ref="J642:J643"/>
    <mergeCell ref="J644:J645"/>
    <mergeCell ref="J646:J647"/>
    <mergeCell ref="J648:J649"/>
    <mergeCell ref="J650:J651"/>
    <mergeCell ref="J652:J653"/>
    <mergeCell ref="J586:J587"/>
    <mergeCell ref="J588:J589"/>
    <mergeCell ref="J590:J591"/>
    <mergeCell ref="J592:J593"/>
    <mergeCell ref="J594:J595"/>
    <mergeCell ref="J596:J597"/>
    <mergeCell ref="J598:J599"/>
    <mergeCell ref="J600:J601"/>
    <mergeCell ref="J602:J603"/>
    <mergeCell ref="J604:J605"/>
    <mergeCell ref="J606:J607"/>
    <mergeCell ref="J608:J609"/>
    <mergeCell ref="J610:J611"/>
    <mergeCell ref="J612:J613"/>
    <mergeCell ref="J614:J615"/>
    <mergeCell ref="J616:J617"/>
    <mergeCell ref="J618:J619"/>
    <mergeCell ref="J552:J553"/>
    <mergeCell ref="J554:J555"/>
    <mergeCell ref="J556:J557"/>
    <mergeCell ref="J558:J559"/>
    <mergeCell ref="J560:J561"/>
    <mergeCell ref="J562:J563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18:J519"/>
    <mergeCell ref="J520:J521"/>
    <mergeCell ref="J522:J523"/>
    <mergeCell ref="J524:J525"/>
    <mergeCell ref="J526:J527"/>
    <mergeCell ref="J528:J529"/>
    <mergeCell ref="J530:J531"/>
    <mergeCell ref="J532:J533"/>
    <mergeCell ref="J534:J535"/>
    <mergeCell ref="J536:J537"/>
    <mergeCell ref="J538:J539"/>
    <mergeCell ref="J540:J541"/>
    <mergeCell ref="J542:J543"/>
    <mergeCell ref="J544:J545"/>
    <mergeCell ref="J546:J547"/>
    <mergeCell ref="J548:J549"/>
    <mergeCell ref="J550:J55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J500:J501"/>
    <mergeCell ref="J502:J503"/>
    <mergeCell ref="J504:J505"/>
    <mergeCell ref="J506:J507"/>
    <mergeCell ref="J510:J511"/>
    <mergeCell ref="J512:J513"/>
    <mergeCell ref="J514:J515"/>
    <mergeCell ref="J516:J517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4:J475"/>
    <mergeCell ref="J476:J477"/>
    <mergeCell ref="J478:J479"/>
    <mergeCell ref="J480:J48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62:J163"/>
    <mergeCell ref="J172:J17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</mergeCells>
  <phoneticPr fontId="28" type="noConversion"/>
  <pageMargins left="0.7" right="0.7" top="0.75" bottom="0.75" header="0.3" footer="0.3"/>
  <pageSetup paperSize="9" scale="1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S13" sqref="S13"/>
    </sheetView>
  </sheetViews>
  <sheetFormatPr defaultColWidth="9" defaultRowHeight="14.25"/>
  <cols>
    <col min="1" max="1" width="5.625" customWidth="1"/>
    <col min="2" max="2" width="18.25" customWidth="1"/>
    <col min="3" max="3" width="19.25" customWidth="1"/>
    <col min="4" max="4" width="15.375" customWidth="1"/>
    <col min="5" max="5" width="14.125" customWidth="1"/>
  </cols>
  <sheetData>
    <row r="1" spans="1:5" ht="18.75">
      <c r="A1" s="48" t="s">
        <v>2560</v>
      </c>
      <c r="B1" s="49" t="s">
        <v>2561</v>
      </c>
      <c r="C1" s="50" t="s">
        <v>1355</v>
      </c>
      <c r="D1" s="51"/>
      <c r="E1" s="51"/>
    </row>
    <row r="2" spans="1:5" ht="18.75">
      <c r="A2" s="52">
        <v>1</v>
      </c>
      <c r="B2" s="53" t="s">
        <v>2402</v>
      </c>
      <c r="C2" s="54" t="s">
        <v>2562</v>
      </c>
      <c r="D2" s="51"/>
      <c r="E2" s="51"/>
    </row>
    <row r="3" spans="1:5" ht="18.75">
      <c r="A3" s="52">
        <v>2</v>
      </c>
      <c r="B3" s="53" t="s">
        <v>2563</v>
      </c>
      <c r="C3" s="54" t="s">
        <v>2564</v>
      </c>
      <c r="D3" s="51"/>
      <c r="E3" s="51"/>
    </row>
    <row r="4" spans="1:5" ht="18.75">
      <c r="A4" s="52">
        <v>3</v>
      </c>
      <c r="B4" s="55" t="s">
        <v>2565</v>
      </c>
      <c r="C4" s="55"/>
      <c r="D4" s="51"/>
      <c r="E4" s="51"/>
    </row>
    <row r="5" spans="1:5" ht="18.75">
      <c r="A5" s="52">
        <v>4</v>
      </c>
      <c r="B5" s="55" t="s">
        <v>2566</v>
      </c>
      <c r="C5" s="55"/>
      <c r="D5" s="51"/>
      <c r="E5" s="51"/>
    </row>
    <row r="6" spans="1:5" ht="18.75">
      <c r="A6" s="52">
        <v>5</v>
      </c>
      <c r="B6" s="55" t="s">
        <v>2567</v>
      </c>
      <c r="C6" s="55"/>
      <c r="D6" s="51"/>
      <c r="E6" s="51"/>
    </row>
    <row r="7" spans="1:5" ht="18.75">
      <c r="A7" s="52">
        <v>6</v>
      </c>
      <c r="B7" s="55" t="s">
        <v>2568</v>
      </c>
      <c r="C7" s="55"/>
      <c r="D7" s="51"/>
      <c r="E7" s="51"/>
    </row>
    <row r="8" spans="1:5" ht="18.75">
      <c r="A8" s="52">
        <v>7</v>
      </c>
      <c r="B8" s="55" t="s">
        <v>2569</v>
      </c>
      <c r="C8" s="55"/>
      <c r="D8" s="51"/>
      <c r="E8" s="51"/>
    </row>
    <row r="9" spans="1:5" ht="18.75">
      <c r="A9" s="52">
        <v>8</v>
      </c>
      <c r="B9" s="55" t="s">
        <v>2570</v>
      </c>
      <c r="C9" s="55"/>
      <c r="D9" s="51"/>
      <c r="E9" s="51"/>
    </row>
    <row r="10" spans="1:5" ht="18.75">
      <c r="A10" s="52">
        <v>9</v>
      </c>
      <c r="B10" s="55" t="s">
        <v>2571</v>
      </c>
      <c r="C10" s="55"/>
      <c r="D10" s="51"/>
      <c r="E10" s="51"/>
    </row>
    <row r="11" spans="1:5" ht="18.75">
      <c r="A11" s="52">
        <v>10</v>
      </c>
      <c r="B11" s="55" t="s">
        <v>2572</v>
      </c>
      <c r="C11" s="55"/>
      <c r="D11" s="51"/>
      <c r="E11" s="51"/>
    </row>
    <row r="12" spans="1:5" ht="18.75">
      <c r="A12" s="52">
        <v>11</v>
      </c>
      <c r="B12" s="55" t="s">
        <v>2573</v>
      </c>
      <c r="C12" s="55"/>
      <c r="D12" s="51"/>
      <c r="E12" s="51"/>
    </row>
    <row r="13" spans="1:5">
      <c r="A13" s="51"/>
      <c r="B13" s="51"/>
      <c r="C13" s="51"/>
      <c r="D13" s="51"/>
      <c r="E13" s="51"/>
    </row>
    <row r="14" spans="1:5" ht="18.75">
      <c r="A14" s="54" t="s">
        <v>2574</v>
      </c>
      <c r="B14" s="53" t="s">
        <v>2575</v>
      </c>
      <c r="C14" s="54" t="s">
        <v>2576</v>
      </c>
      <c r="D14" s="54"/>
      <c r="E14" s="51"/>
    </row>
    <row r="15" spans="1:5" ht="18.75">
      <c r="A15" s="54" t="s">
        <v>2574</v>
      </c>
      <c r="B15" s="53" t="s">
        <v>2577</v>
      </c>
      <c r="C15" s="54" t="s">
        <v>2578</v>
      </c>
      <c r="D15" s="54"/>
      <c r="E15" s="51"/>
    </row>
    <row r="16" spans="1:5" ht="18.75">
      <c r="A16" s="54" t="s">
        <v>2579</v>
      </c>
      <c r="B16" s="53" t="s">
        <v>2580</v>
      </c>
      <c r="C16" s="54" t="s">
        <v>2581</v>
      </c>
      <c r="D16" s="54"/>
      <c r="E16" s="51"/>
    </row>
    <row r="17" spans="1:5" ht="26.25" customHeight="1">
      <c r="A17" s="54" t="s">
        <v>2579</v>
      </c>
      <c r="B17" s="55" t="s">
        <v>2582</v>
      </c>
      <c r="C17" s="56" t="s">
        <v>2583</v>
      </c>
      <c r="D17" s="55"/>
      <c r="E17" s="51"/>
    </row>
  </sheetData>
  <phoneticPr fontId="28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ColWidth="9" defaultRowHeight="14.25"/>
  <sheetData/>
  <phoneticPr fontId="2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P485"/>
  <sheetViews>
    <sheetView zoomScale="150" zoomScaleNormal="150" workbookViewId="0">
      <pane xSplit="5" ySplit="1" topLeftCell="F449" activePane="bottomRight" state="frozen"/>
      <selection pane="topRight"/>
      <selection pane="bottomLeft"/>
      <selection pane="bottomRight" activeCell="K458" sqref="K458:K459"/>
    </sheetView>
  </sheetViews>
  <sheetFormatPr defaultColWidth="9" defaultRowHeight="14.25"/>
  <cols>
    <col min="1" max="1" width="12.5" style="15" customWidth="1"/>
    <col min="2" max="4" width="9" style="15"/>
    <col min="5" max="5" width="6.25" style="15" customWidth="1"/>
    <col min="6" max="6" width="5.25" style="15" customWidth="1"/>
    <col min="7" max="7" width="7.125" style="15" customWidth="1"/>
    <col min="8" max="8" width="10.5" style="15" customWidth="1"/>
    <col min="9" max="9" width="7.125" style="15" customWidth="1"/>
    <col min="10" max="10" width="11.625" style="16" customWidth="1"/>
    <col min="11" max="11" width="9" style="15"/>
    <col min="12" max="12" width="10.5" style="15" customWidth="1"/>
    <col min="13" max="13" width="9.5" style="15" customWidth="1"/>
    <col min="14" max="14" width="10.5" style="15" customWidth="1"/>
    <col min="15" max="15" width="9" style="15"/>
    <col min="16" max="16" width="13.25" style="15" customWidth="1"/>
    <col min="17" max="16384" width="9" style="15"/>
  </cols>
  <sheetData>
    <row r="1" spans="1:15" ht="42.75">
      <c r="A1" s="17" t="s">
        <v>0</v>
      </c>
      <c r="B1" s="17" t="s">
        <v>408</v>
      </c>
      <c r="C1" s="17" t="s">
        <v>1354</v>
      </c>
      <c r="D1" s="17" t="s">
        <v>2584</v>
      </c>
      <c r="E1" s="18" t="s">
        <v>2585</v>
      </c>
      <c r="F1" s="18" t="s">
        <v>2586</v>
      </c>
      <c r="G1" s="18" t="s">
        <v>2587</v>
      </c>
      <c r="H1" s="18" t="s">
        <v>2588</v>
      </c>
      <c r="I1" s="18" t="s">
        <v>2589</v>
      </c>
      <c r="J1" s="27" t="s">
        <v>2590</v>
      </c>
      <c r="K1" s="28" t="s">
        <v>178</v>
      </c>
      <c r="L1" s="28" t="s">
        <v>530</v>
      </c>
      <c r="M1" s="28" t="s">
        <v>2591</v>
      </c>
      <c r="N1" s="28" t="s">
        <v>2592</v>
      </c>
    </row>
    <row r="2" spans="1:15">
      <c r="C2" s="19" t="s">
        <v>2593</v>
      </c>
      <c r="D2" s="15">
        <v>5.3287000000000004</v>
      </c>
      <c r="E2" s="15">
        <v>100</v>
      </c>
      <c r="F2" s="15">
        <v>1</v>
      </c>
      <c r="G2" s="15">
        <v>10</v>
      </c>
      <c r="H2" s="15">
        <v>3.1099999999999999E-2</v>
      </c>
      <c r="I2" s="15">
        <v>0</v>
      </c>
      <c r="J2" s="16">
        <f t="shared" ref="J2:J65" si="0">(H2-I2)*E2*50*1000*1.6681/(D2*G2*1000)</f>
        <v>4.87</v>
      </c>
      <c r="K2" s="352">
        <f>(J2+J3)/2</f>
        <v>4.9249999999999998</v>
      </c>
      <c r="L2" s="352">
        <f>(N3-N2)*100/K2</f>
        <v>2.2964245713252698</v>
      </c>
      <c r="M2" s="15">
        <f>J2-0-1.11*0.47</f>
        <v>4.3483000000000001</v>
      </c>
      <c r="N2" s="15">
        <f>M2/0.9726</f>
        <v>4.4707999177462501</v>
      </c>
    </row>
    <row r="3" spans="1:15">
      <c r="C3" s="19"/>
      <c r="D3" s="15">
        <v>5.1031000000000004</v>
      </c>
      <c r="E3" s="15">
        <v>100</v>
      </c>
      <c r="F3" s="15">
        <v>1</v>
      </c>
      <c r="G3" s="15">
        <v>10</v>
      </c>
      <c r="H3" s="15">
        <v>3.0499999999999999E-2</v>
      </c>
      <c r="I3" s="15">
        <v>0</v>
      </c>
      <c r="J3" s="16">
        <f t="shared" si="0"/>
        <v>4.9800000000000004</v>
      </c>
      <c r="K3" s="352"/>
      <c r="L3" s="352"/>
      <c r="M3" s="15">
        <f>J3-0-1.11*0.47</f>
        <v>4.4583000000000004</v>
      </c>
      <c r="N3" s="15">
        <f>M3/0.9726</f>
        <v>4.5838988278840196</v>
      </c>
    </row>
    <row r="4" spans="1:15">
      <c r="A4" s="15">
        <v>5.0818000000000003</v>
      </c>
      <c r="C4" s="19" t="s">
        <v>2594</v>
      </c>
      <c r="D4" s="15">
        <v>5.0818000000000003</v>
      </c>
      <c r="E4" s="15">
        <v>100</v>
      </c>
      <c r="F4" s="15">
        <v>1</v>
      </c>
      <c r="G4" s="15">
        <v>10</v>
      </c>
      <c r="H4" s="15">
        <v>0.01</v>
      </c>
      <c r="I4" s="15">
        <v>0</v>
      </c>
      <c r="J4" s="16">
        <f t="shared" si="0"/>
        <v>1.64</v>
      </c>
      <c r="K4" s="352">
        <f>(J4+J5)/2</f>
        <v>1.9450000000000001</v>
      </c>
      <c r="L4" s="352">
        <f>(N5-N4)*100/K4</f>
        <v>32.189744294697597</v>
      </c>
      <c r="M4" s="15">
        <f>J4-2.9-1.11*3.4</f>
        <v>-5.0339999999999998</v>
      </c>
      <c r="N4" s="15">
        <f>M4/0.9743</f>
        <v>-5.1667864107564396</v>
      </c>
    </row>
    <row r="5" spans="1:15">
      <c r="A5" s="15">
        <v>5.3459000000000003</v>
      </c>
      <c r="C5" s="19"/>
      <c r="D5" s="15">
        <v>5.3459000000000003</v>
      </c>
      <c r="E5" s="15">
        <v>100</v>
      </c>
      <c r="F5" s="15">
        <v>1</v>
      </c>
      <c r="G5" s="15">
        <v>10</v>
      </c>
      <c r="H5" s="15">
        <v>1.44E-2</v>
      </c>
      <c r="I5" s="15">
        <v>0</v>
      </c>
      <c r="J5" s="16">
        <f t="shared" si="0"/>
        <v>2.25</v>
      </c>
      <c r="K5" s="352"/>
      <c r="L5" s="352"/>
      <c r="M5" s="15">
        <f>J5-2.9-1.11*3.4</f>
        <v>-4.4240000000000004</v>
      </c>
      <c r="N5" s="15">
        <f>M5/0.9743</f>
        <v>-4.5406958842245704</v>
      </c>
    </row>
    <row r="6" spans="1:15">
      <c r="C6" s="19" t="s">
        <v>2595</v>
      </c>
      <c r="D6" s="15">
        <v>5.1492000000000004</v>
      </c>
      <c r="E6" s="15">
        <v>100</v>
      </c>
      <c r="F6" s="15">
        <v>1</v>
      </c>
      <c r="G6" s="15">
        <v>0.5</v>
      </c>
      <c r="H6" s="15">
        <v>0.50109999999999999</v>
      </c>
      <c r="I6" s="15">
        <v>0</v>
      </c>
      <c r="J6" s="16">
        <f t="shared" si="0"/>
        <v>1623.33</v>
      </c>
      <c r="K6" s="352">
        <f>(J6+J7)/2</f>
        <v>1671.57</v>
      </c>
      <c r="L6" s="352">
        <f>(N7-N6)*100/K6</f>
        <v>5.9277182988573598</v>
      </c>
      <c r="M6" s="15">
        <f>J6-2.8-1.11*3.4</f>
        <v>1616.7560000000001</v>
      </c>
      <c r="N6" s="15">
        <f>M6/0.9737</f>
        <v>1660.4251822943399</v>
      </c>
    </row>
    <row r="7" spans="1:15">
      <c r="C7" s="19"/>
      <c r="D7" s="15">
        <v>5.2706</v>
      </c>
      <c r="E7" s="15">
        <v>100</v>
      </c>
      <c r="F7" s="15">
        <v>1</v>
      </c>
      <c r="G7" s="15">
        <v>0.5</v>
      </c>
      <c r="H7" s="15">
        <v>0.54339999999999999</v>
      </c>
      <c r="I7" s="15">
        <v>0</v>
      </c>
      <c r="J7" s="16">
        <f t="shared" si="0"/>
        <v>1719.81</v>
      </c>
      <c r="K7" s="352"/>
      <c r="L7" s="352"/>
      <c r="M7" s="15">
        <f>J7-2.8-1.11*3.4</f>
        <v>1713.2360000000001</v>
      </c>
      <c r="N7" s="15">
        <f>M7/0.9737</f>
        <v>1759.51114306255</v>
      </c>
    </row>
    <row r="8" spans="1:15">
      <c r="C8" s="19" t="s">
        <v>2596</v>
      </c>
      <c r="D8" s="15">
        <v>5.0662000000000003</v>
      </c>
      <c r="E8" s="15">
        <v>100</v>
      </c>
      <c r="F8" s="15">
        <v>1</v>
      </c>
      <c r="G8" s="15">
        <v>10</v>
      </c>
      <c r="H8" s="15">
        <v>0</v>
      </c>
      <c r="I8" s="15">
        <v>0</v>
      </c>
      <c r="J8" s="16">
        <f t="shared" si="0"/>
        <v>0</v>
      </c>
    </row>
    <row r="9" spans="1:15">
      <c r="C9" s="19"/>
      <c r="D9" s="15">
        <v>5.0366999999999997</v>
      </c>
      <c r="E9" s="15">
        <v>100</v>
      </c>
      <c r="F9" s="15">
        <v>1</v>
      </c>
      <c r="G9" s="15">
        <v>10</v>
      </c>
      <c r="H9" s="15">
        <v>2.0000000000000001E-4</v>
      </c>
      <c r="I9" s="15">
        <v>0</v>
      </c>
      <c r="J9" s="16">
        <f t="shared" si="0"/>
        <v>0.03</v>
      </c>
      <c r="K9" s="15" t="s">
        <v>2597</v>
      </c>
    </row>
    <row r="10" spans="1:15">
      <c r="C10" s="19" t="s">
        <v>2598</v>
      </c>
      <c r="D10" s="20">
        <v>5.4311999999999996</v>
      </c>
      <c r="E10" s="20">
        <v>100</v>
      </c>
      <c r="F10" s="20">
        <v>1</v>
      </c>
      <c r="G10" s="20">
        <v>10</v>
      </c>
      <c r="H10" s="20">
        <v>2.1399999999999999E-2</v>
      </c>
      <c r="I10" s="20">
        <v>3.8999999999999998E-3</v>
      </c>
      <c r="J10" s="29">
        <f t="shared" si="0"/>
        <v>2.69</v>
      </c>
    </row>
    <row r="11" spans="1:15">
      <c r="C11" s="19"/>
      <c r="D11" s="20">
        <v>5.3532999999999999</v>
      </c>
      <c r="E11" s="20">
        <v>100</v>
      </c>
      <c r="F11" s="20">
        <v>1</v>
      </c>
      <c r="G11" s="20">
        <v>10</v>
      </c>
      <c r="H11" s="20">
        <v>2.1600000000000001E-2</v>
      </c>
      <c r="I11" s="20">
        <v>3.8999999999999998E-3</v>
      </c>
      <c r="J11" s="29">
        <f t="shared" si="0"/>
        <v>2.76</v>
      </c>
    </row>
    <row r="12" spans="1:15">
      <c r="C12" s="19"/>
      <c r="D12" s="15">
        <v>5.2135999999999996</v>
      </c>
      <c r="E12" s="15">
        <v>100</v>
      </c>
      <c r="F12" s="15">
        <v>1</v>
      </c>
      <c r="G12" s="15">
        <v>10</v>
      </c>
      <c r="H12" s="15">
        <v>0.16089999999999999</v>
      </c>
      <c r="I12" s="15">
        <v>3.8999999999999998E-3</v>
      </c>
      <c r="J12" s="16">
        <f t="shared" si="0"/>
        <v>25.12</v>
      </c>
      <c r="K12" s="22">
        <f t="shared" ref="K12:K40" si="1">L12*D12*G12/(1.6681*50*100)+I12</f>
        <v>1.6839454469156499E-2</v>
      </c>
      <c r="L12" s="15">
        <v>2.0699999999999998</v>
      </c>
      <c r="M12" s="15">
        <f t="shared" ref="M12:M40" si="2">H12-K12</f>
        <v>0.14406054553084399</v>
      </c>
      <c r="N12" s="15">
        <v>0.15</v>
      </c>
      <c r="O12" s="15">
        <f t="shared" ref="O12:O39" si="3">M12*100/N12</f>
        <v>96.040363687229302</v>
      </c>
    </row>
    <row r="13" spans="1:15">
      <c r="C13" s="19"/>
      <c r="D13" s="15">
        <v>5.5364000000000004</v>
      </c>
      <c r="E13" s="15">
        <v>100</v>
      </c>
      <c r="F13" s="15">
        <v>1</v>
      </c>
      <c r="G13" s="15">
        <v>10</v>
      </c>
      <c r="H13" s="15">
        <v>2.23E-2</v>
      </c>
      <c r="I13" s="15">
        <v>3.8999999999999998E-3</v>
      </c>
      <c r="J13" s="16">
        <f t="shared" si="0"/>
        <v>2.77</v>
      </c>
    </row>
    <row r="14" spans="1:15">
      <c r="C14" s="19"/>
      <c r="D14" s="15">
        <v>5.0568999999999997</v>
      </c>
      <c r="E14" s="15">
        <v>100</v>
      </c>
      <c r="F14" s="15">
        <v>1</v>
      </c>
      <c r="G14" s="15">
        <v>10</v>
      </c>
      <c r="H14" s="15">
        <v>2.1399999999999999E-2</v>
      </c>
      <c r="I14" s="15">
        <v>3.8999999999999998E-3</v>
      </c>
      <c r="J14" s="16">
        <f t="shared" si="0"/>
        <v>2.89</v>
      </c>
    </row>
    <row r="15" spans="1:15">
      <c r="C15" s="19"/>
      <c r="D15" s="15">
        <v>5.2359999999999998</v>
      </c>
      <c r="E15" s="15">
        <v>100</v>
      </c>
      <c r="F15" s="15">
        <v>1</v>
      </c>
      <c r="G15" s="15">
        <v>10</v>
      </c>
      <c r="H15" s="15">
        <v>2.1600000000000001E-2</v>
      </c>
      <c r="I15" s="15">
        <v>3.8999999999999998E-3</v>
      </c>
      <c r="J15" s="16">
        <f t="shared" si="0"/>
        <v>2.82</v>
      </c>
      <c r="K15" s="15" t="s">
        <v>2599</v>
      </c>
      <c r="M15" s="15" t="s">
        <v>2600</v>
      </c>
    </row>
    <row r="16" spans="1:15" ht="14.25" customHeight="1">
      <c r="C16" s="21" t="s">
        <v>2601</v>
      </c>
      <c r="D16" s="22">
        <v>5.2130000000000001</v>
      </c>
      <c r="E16" s="15">
        <v>100</v>
      </c>
      <c r="F16" s="15">
        <v>1</v>
      </c>
      <c r="G16" s="15">
        <v>10</v>
      </c>
      <c r="H16" s="22">
        <v>5.5100000000000003E-2</v>
      </c>
      <c r="I16" s="15">
        <v>3.8999999999999998E-3</v>
      </c>
      <c r="J16" s="16">
        <f t="shared" si="0"/>
        <v>8.19</v>
      </c>
      <c r="K16" s="22">
        <f t="shared" si="1"/>
        <v>2.1338127210598901E-2</v>
      </c>
      <c r="L16" s="15">
        <v>2.79</v>
      </c>
      <c r="M16" s="15">
        <f t="shared" si="2"/>
        <v>3.3761872789401098E-2</v>
      </c>
      <c r="N16" s="15">
        <v>3.5999999999999997E-2</v>
      </c>
      <c r="O16" s="15">
        <f t="shared" si="3"/>
        <v>93.7829799705586</v>
      </c>
    </row>
    <row r="17" spans="3:15">
      <c r="C17" s="21"/>
      <c r="D17" s="22">
        <v>5.3213999999999997</v>
      </c>
      <c r="E17" s="15">
        <v>100</v>
      </c>
      <c r="F17" s="15">
        <v>1</v>
      </c>
      <c r="G17" s="15">
        <v>10</v>
      </c>
      <c r="H17" s="22">
        <v>5.62E-2</v>
      </c>
      <c r="I17" s="15">
        <v>3.8999999999999998E-3</v>
      </c>
      <c r="J17" s="16">
        <f t="shared" si="0"/>
        <v>8.1999999999999993</v>
      </c>
      <c r="K17" s="22">
        <f t="shared" si="1"/>
        <v>2.1700738564834201E-2</v>
      </c>
      <c r="L17" s="15">
        <v>2.79</v>
      </c>
      <c r="M17" s="15">
        <f t="shared" si="2"/>
        <v>3.4499261435165803E-2</v>
      </c>
      <c r="N17" s="15">
        <v>3.5999999999999997E-2</v>
      </c>
      <c r="O17" s="15">
        <f t="shared" si="3"/>
        <v>95.831281764349498</v>
      </c>
    </row>
    <row r="18" spans="3:15">
      <c r="C18" s="21"/>
      <c r="D18" s="22">
        <v>5.1246999999999998</v>
      </c>
      <c r="E18" s="15">
        <v>100</v>
      </c>
      <c r="F18" s="15">
        <v>1</v>
      </c>
      <c r="G18" s="15">
        <v>10</v>
      </c>
      <c r="H18" s="22">
        <v>5.4100000000000002E-2</v>
      </c>
      <c r="I18" s="15">
        <v>3.8999999999999998E-3</v>
      </c>
      <c r="J18" s="16">
        <f t="shared" si="0"/>
        <v>8.17</v>
      </c>
      <c r="K18" s="22">
        <f t="shared" si="1"/>
        <v>2.1042752832563998E-2</v>
      </c>
      <c r="L18" s="15">
        <v>2.79</v>
      </c>
      <c r="M18" s="15">
        <f t="shared" si="2"/>
        <v>3.3057247167436001E-2</v>
      </c>
      <c r="N18" s="15">
        <v>3.5999999999999997E-2</v>
      </c>
      <c r="O18" s="15">
        <f t="shared" si="3"/>
        <v>91.825686576211098</v>
      </c>
    </row>
    <row r="19" spans="3:15">
      <c r="C19" s="21"/>
      <c r="D19" s="22">
        <v>5.2168000000000001</v>
      </c>
      <c r="E19" s="15">
        <v>100</v>
      </c>
      <c r="F19" s="15">
        <v>1</v>
      </c>
      <c r="G19" s="15">
        <v>10</v>
      </c>
      <c r="H19" s="22">
        <v>5.6300000000000003E-2</v>
      </c>
      <c r="I19" s="15">
        <v>3.8999999999999998E-3</v>
      </c>
      <c r="J19" s="16">
        <f t="shared" si="0"/>
        <v>8.3800000000000008</v>
      </c>
      <c r="K19" s="22">
        <f t="shared" si="1"/>
        <v>2.13508386787363E-2</v>
      </c>
      <c r="L19" s="15">
        <v>2.79</v>
      </c>
      <c r="M19" s="15">
        <f t="shared" si="2"/>
        <v>3.4949161321263703E-2</v>
      </c>
      <c r="N19" s="15">
        <v>3.5999999999999997E-2</v>
      </c>
      <c r="O19" s="15">
        <f t="shared" si="3"/>
        <v>97.081003670176997</v>
      </c>
    </row>
    <row r="20" spans="3:15">
      <c r="C20" s="21"/>
      <c r="D20" s="22">
        <v>5.5621</v>
      </c>
      <c r="E20" s="15">
        <v>100</v>
      </c>
      <c r="F20" s="15">
        <v>1</v>
      </c>
      <c r="G20" s="15">
        <v>10</v>
      </c>
      <c r="H20" s="22">
        <v>5.7099999999999998E-2</v>
      </c>
      <c r="I20" s="15">
        <v>3.8999999999999998E-3</v>
      </c>
      <c r="J20" s="16">
        <f t="shared" si="0"/>
        <v>7.98</v>
      </c>
      <c r="K20" s="22">
        <f t="shared" si="1"/>
        <v>2.25059097176428E-2</v>
      </c>
      <c r="L20" s="15">
        <v>2.79</v>
      </c>
      <c r="M20" s="15">
        <f t="shared" si="2"/>
        <v>3.4594090282357201E-2</v>
      </c>
      <c r="N20" s="15">
        <v>3.5999999999999997E-2</v>
      </c>
      <c r="O20" s="15">
        <f t="shared" si="3"/>
        <v>96.094695228769993</v>
      </c>
    </row>
    <row r="21" spans="3:15">
      <c r="C21" s="23"/>
      <c r="D21" s="22">
        <v>5.1268000000000002</v>
      </c>
      <c r="E21" s="15">
        <v>100</v>
      </c>
      <c r="F21" s="22"/>
      <c r="G21" s="15">
        <v>10</v>
      </c>
      <c r="H21" s="22">
        <v>5.4699999999999999E-2</v>
      </c>
      <c r="I21" s="15">
        <v>3.8999999999999998E-3</v>
      </c>
      <c r="J21" s="16">
        <f t="shared" si="0"/>
        <v>8.26</v>
      </c>
      <c r="K21" s="22">
        <f t="shared" si="1"/>
        <v>2.1049777591271499E-2</v>
      </c>
      <c r="L21" s="15">
        <v>2.79</v>
      </c>
      <c r="M21" s="15">
        <f t="shared" si="2"/>
        <v>3.3650222408728503E-2</v>
      </c>
      <c r="N21" s="15">
        <v>3.5999999999999997E-2</v>
      </c>
      <c r="O21" s="15">
        <f t="shared" si="3"/>
        <v>93.472840024245897</v>
      </c>
    </row>
    <row r="22" spans="3:15">
      <c r="C22" s="24" t="s">
        <v>2602</v>
      </c>
      <c r="D22" s="15">
        <v>5.2135999999999996</v>
      </c>
      <c r="E22" s="15">
        <v>100</v>
      </c>
      <c r="F22" s="15">
        <v>1</v>
      </c>
      <c r="G22" s="15">
        <v>10</v>
      </c>
      <c r="H22" s="15">
        <v>0.16089999999999999</v>
      </c>
      <c r="I22" s="15">
        <v>3.8999999999999998E-3</v>
      </c>
      <c r="J22" s="16">
        <f t="shared" si="0"/>
        <v>25.12</v>
      </c>
      <c r="K22" s="22">
        <f t="shared" si="1"/>
        <v>1.6839454469156499E-2</v>
      </c>
      <c r="L22" s="15">
        <v>2.0699999999999998</v>
      </c>
      <c r="M22" s="15">
        <f t="shared" si="2"/>
        <v>0.14406054553084399</v>
      </c>
      <c r="N22" s="15">
        <v>0.15</v>
      </c>
      <c r="O22" s="15">
        <f t="shared" si="3"/>
        <v>96.040363687229302</v>
      </c>
    </row>
    <row r="23" spans="3:15">
      <c r="C23" s="25"/>
      <c r="D23" s="15">
        <v>5.0231000000000003</v>
      </c>
      <c r="E23" s="15">
        <v>100</v>
      </c>
      <c r="F23" s="15">
        <v>1</v>
      </c>
      <c r="G23" s="15">
        <v>10</v>
      </c>
      <c r="H23" s="15">
        <v>0.1613</v>
      </c>
      <c r="I23" s="15">
        <v>3.8999999999999998E-3</v>
      </c>
      <c r="J23" s="16">
        <f t="shared" si="0"/>
        <v>26.14</v>
      </c>
      <c r="K23" s="22">
        <f t="shared" si="1"/>
        <v>1.63666590731971E-2</v>
      </c>
      <c r="L23" s="15">
        <v>2.0699999999999998</v>
      </c>
      <c r="M23" s="15">
        <f t="shared" si="2"/>
        <v>0.14493334092680299</v>
      </c>
      <c r="N23" s="15">
        <v>0.15</v>
      </c>
      <c r="O23" s="15">
        <f t="shared" si="3"/>
        <v>96.622227284535299</v>
      </c>
    </row>
    <row r="24" spans="3:15">
      <c r="C24" s="25"/>
      <c r="D24" s="15">
        <v>5.0369000000000002</v>
      </c>
      <c r="E24" s="15">
        <v>100</v>
      </c>
      <c r="F24" s="15">
        <v>1</v>
      </c>
      <c r="G24" s="15">
        <v>10</v>
      </c>
      <c r="H24" s="15">
        <v>0.16370000000000001</v>
      </c>
      <c r="I24" s="15">
        <v>3.8999999999999998E-3</v>
      </c>
      <c r="J24" s="16">
        <f t="shared" si="0"/>
        <v>26.46</v>
      </c>
      <c r="K24" s="22">
        <f t="shared" si="1"/>
        <v>1.6400908818416202E-2</v>
      </c>
      <c r="L24" s="15">
        <v>2.0699999999999998</v>
      </c>
      <c r="M24" s="15">
        <f t="shared" si="2"/>
        <v>0.14729909118158399</v>
      </c>
      <c r="N24" s="15">
        <v>0.15</v>
      </c>
      <c r="O24" s="15">
        <f t="shared" si="3"/>
        <v>98.199394121056002</v>
      </c>
    </row>
    <row r="25" spans="3:15">
      <c r="C25" s="25"/>
      <c r="D25" s="15">
        <v>5.2310999999999996</v>
      </c>
      <c r="E25" s="15">
        <v>100</v>
      </c>
      <c r="F25" s="15">
        <v>1</v>
      </c>
      <c r="G25" s="15">
        <v>10</v>
      </c>
      <c r="H25" s="15">
        <v>0.15939999999999999</v>
      </c>
      <c r="I25" s="15">
        <v>3.8999999999999998E-3</v>
      </c>
      <c r="J25" s="16">
        <f t="shared" si="0"/>
        <v>24.79</v>
      </c>
      <c r="K25" s="22">
        <f t="shared" si="1"/>
        <v>1.68828871170793E-2</v>
      </c>
      <c r="L25" s="15">
        <v>2.0699999999999998</v>
      </c>
      <c r="M25" s="15">
        <f t="shared" si="2"/>
        <v>0.14251711288292099</v>
      </c>
      <c r="N25" s="15">
        <v>0.15</v>
      </c>
      <c r="O25" s="15">
        <f t="shared" si="3"/>
        <v>95.011408588614003</v>
      </c>
    </row>
    <row r="26" spans="3:15">
      <c r="C26" s="25"/>
      <c r="D26" s="15">
        <v>5.2310999999999996</v>
      </c>
      <c r="E26" s="15">
        <v>100</v>
      </c>
      <c r="F26" s="15">
        <v>1</v>
      </c>
      <c r="G26" s="15">
        <v>10</v>
      </c>
      <c r="H26" s="15">
        <v>0.1547</v>
      </c>
      <c r="I26" s="15">
        <v>3.8999999999999998E-3</v>
      </c>
      <c r="J26" s="16">
        <f t="shared" si="0"/>
        <v>24.04</v>
      </c>
      <c r="K26" s="22">
        <f t="shared" si="1"/>
        <v>1.68828871170793E-2</v>
      </c>
      <c r="L26" s="15">
        <v>2.0699999999999998</v>
      </c>
      <c r="M26" s="15">
        <f t="shared" si="2"/>
        <v>0.13781711288292101</v>
      </c>
      <c r="N26" s="15">
        <v>0.15</v>
      </c>
      <c r="O26" s="15">
        <f t="shared" si="3"/>
        <v>91.878075255280706</v>
      </c>
    </row>
    <row r="27" spans="3:15">
      <c r="C27" s="26"/>
      <c r="D27" s="15">
        <v>5.3033999999999999</v>
      </c>
      <c r="E27" s="15">
        <v>100</v>
      </c>
      <c r="F27" s="15">
        <v>1</v>
      </c>
      <c r="G27" s="15">
        <v>10</v>
      </c>
      <c r="H27" s="15">
        <v>0.15679999999999999</v>
      </c>
      <c r="I27" s="15">
        <v>3.8999999999999998E-3</v>
      </c>
      <c r="J27" s="16">
        <f t="shared" si="0"/>
        <v>24.05</v>
      </c>
      <c r="K27" s="22">
        <f t="shared" si="1"/>
        <v>1.7062325999640301E-2</v>
      </c>
      <c r="L27" s="15">
        <v>2.0699999999999998</v>
      </c>
      <c r="M27" s="15">
        <f t="shared" si="2"/>
        <v>0.13973767400036</v>
      </c>
      <c r="N27" s="15">
        <v>0.15</v>
      </c>
      <c r="O27" s="15">
        <f t="shared" si="3"/>
        <v>93.158449333573301</v>
      </c>
    </row>
    <row r="28" spans="3:15">
      <c r="C28" s="24" t="s">
        <v>2603</v>
      </c>
      <c r="D28" s="22">
        <v>5.1368999999999998</v>
      </c>
      <c r="E28" s="15">
        <v>100</v>
      </c>
      <c r="F28" s="15">
        <v>1</v>
      </c>
      <c r="G28" s="15">
        <v>10</v>
      </c>
      <c r="H28" s="22">
        <v>0.2994</v>
      </c>
      <c r="I28" s="15">
        <v>3.8999999999999998E-3</v>
      </c>
      <c r="J28" s="16">
        <f t="shared" si="0"/>
        <v>47.98</v>
      </c>
      <c r="K28" s="22">
        <f t="shared" si="1"/>
        <v>2.1083563335531401E-2</v>
      </c>
      <c r="L28" s="15">
        <v>2.79</v>
      </c>
      <c r="M28" s="15">
        <f t="shared" si="2"/>
        <v>0.27831643666446898</v>
      </c>
      <c r="N28" s="15">
        <v>0.3</v>
      </c>
      <c r="O28" s="15">
        <f t="shared" si="3"/>
        <v>92.772145554822998</v>
      </c>
    </row>
    <row r="29" spans="3:15">
      <c r="C29" s="25"/>
      <c r="D29" s="22">
        <v>5.1471</v>
      </c>
      <c r="E29" s="15">
        <v>100</v>
      </c>
      <c r="F29" s="15">
        <v>1</v>
      </c>
      <c r="G29" s="15">
        <v>10</v>
      </c>
      <c r="H29" s="22">
        <v>0.2994</v>
      </c>
      <c r="I29" s="15">
        <v>3.8999999999999998E-3</v>
      </c>
      <c r="J29" s="16">
        <f t="shared" si="0"/>
        <v>47.88</v>
      </c>
      <c r="K29" s="22">
        <f t="shared" si="1"/>
        <v>2.11176835921108E-2</v>
      </c>
      <c r="L29" s="15">
        <v>2.79</v>
      </c>
      <c r="M29" s="15">
        <f t="shared" si="2"/>
        <v>0.27828231640788897</v>
      </c>
      <c r="N29" s="15">
        <v>0.3</v>
      </c>
      <c r="O29" s="15">
        <f t="shared" si="3"/>
        <v>92.760772135962995</v>
      </c>
    </row>
    <row r="30" spans="3:15">
      <c r="C30" s="25"/>
      <c r="D30" s="22">
        <v>5.0633999999999997</v>
      </c>
      <c r="E30" s="15">
        <v>100</v>
      </c>
      <c r="F30" s="15">
        <v>1</v>
      </c>
      <c r="G30" s="15">
        <v>10</v>
      </c>
      <c r="H30" s="22">
        <v>0.29110000000000003</v>
      </c>
      <c r="I30" s="15">
        <v>3.8999999999999998E-3</v>
      </c>
      <c r="J30" s="16">
        <f t="shared" si="0"/>
        <v>47.31</v>
      </c>
      <c r="K30" s="22">
        <f t="shared" si="1"/>
        <v>2.0837696780768501E-2</v>
      </c>
      <c r="L30" s="15">
        <v>2.79</v>
      </c>
      <c r="M30" s="15">
        <f t="shared" si="2"/>
        <v>0.270262303219232</v>
      </c>
      <c r="N30" s="15">
        <v>0.3</v>
      </c>
      <c r="O30" s="15">
        <f t="shared" si="3"/>
        <v>90.087434406410694</v>
      </c>
    </row>
    <row r="31" spans="3:15">
      <c r="C31" s="25"/>
      <c r="D31" s="22">
        <v>5.4172000000000002</v>
      </c>
      <c r="E31" s="15">
        <v>100</v>
      </c>
      <c r="F31" s="15">
        <v>1</v>
      </c>
      <c r="G31" s="15">
        <v>10</v>
      </c>
      <c r="H31" s="22">
        <v>0.29360000000000003</v>
      </c>
      <c r="I31" s="15">
        <v>3.8999999999999998E-3</v>
      </c>
      <c r="J31" s="16">
        <f t="shared" si="0"/>
        <v>44.6</v>
      </c>
      <c r="K31" s="22">
        <f t="shared" si="1"/>
        <v>2.2021201366824499E-2</v>
      </c>
      <c r="L31" s="15">
        <v>2.79</v>
      </c>
      <c r="M31" s="15">
        <f t="shared" si="2"/>
        <v>0.27157879863317602</v>
      </c>
      <c r="N31" s="15">
        <v>0.3</v>
      </c>
      <c r="O31" s="15">
        <f t="shared" si="3"/>
        <v>90.526266211058697</v>
      </c>
    </row>
    <row r="32" spans="3:15">
      <c r="C32" s="25"/>
      <c r="D32" s="22">
        <v>5.3244999999999996</v>
      </c>
      <c r="E32" s="15">
        <v>100</v>
      </c>
      <c r="F32" s="15">
        <v>1</v>
      </c>
      <c r="G32" s="15">
        <v>10</v>
      </c>
      <c r="H32" s="22">
        <v>0.29409999999999997</v>
      </c>
      <c r="I32" s="15">
        <v>3.8999999999999998E-3</v>
      </c>
      <c r="J32" s="16">
        <f t="shared" si="0"/>
        <v>45.46</v>
      </c>
      <c r="K32" s="22">
        <f t="shared" si="1"/>
        <v>2.1711108446735801E-2</v>
      </c>
      <c r="L32" s="15">
        <v>2.79</v>
      </c>
      <c r="M32" s="15">
        <f t="shared" si="2"/>
        <v>0.27238889155326401</v>
      </c>
      <c r="N32" s="15">
        <v>0.3</v>
      </c>
      <c r="O32" s="15">
        <f t="shared" si="3"/>
        <v>90.796297184421306</v>
      </c>
    </row>
    <row r="33" spans="3:15">
      <c r="C33" s="26"/>
      <c r="D33" s="22">
        <v>5.2046999999999999</v>
      </c>
      <c r="E33" s="15">
        <v>100</v>
      </c>
      <c r="F33" s="15">
        <v>1</v>
      </c>
      <c r="G33" s="15">
        <v>10</v>
      </c>
      <c r="H33" s="22">
        <v>0.29459999999999997</v>
      </c>
      <c r="I33" s="15">
        <v>3.8999999999999998E-3</v>
      </c>
      <c r="J33" s="16">
        <f t="shared" si="0"/>
        <v>46.58</v>
      </c>
      <c r="K33" s="22">
        <f t="shared" si="1"/>
        <v>2.13103626880882E-2</v>
      </c>
      <c r="L33" s="15">
        <v>2.79</v>
      </c>
      <c r="M33" s="15">
        <f t="shared" si="2"/>
        <v>0.27328963731191203</v>
      </c>
      <c r="N33" s="15">
        <v>0.3</v>
      </c>
      <c r="O33" s="15">
        <f t="shared" si="3"/>
        <v>91.096545770637405</v>
      </c>
    </row>
    <row r="34" spans="3:15">
      <c r="C34" s="19" t="s">
        <v>2604</v>
      </c>
      <c r="D34" s="15">
        <v>5.0213999999999999</v>
      </c>
      <c r="E34" s="15">
        <v>100</v>
      </c>
      <c r="F34" s="15">
        <v>1</v>
      </c>
      <c r="G34" s="15">
        <v>10</v>
      </c>
      <c r="H34" s="15">
        <v>0.16089999999999999</v>
      </c>
      <c r="I34" s="15">
        <v>3.8999999999999998E-3</v>
      </c>
      <c r="J34" s="16">
        <f t="shared" si="0"/>
        <v>26.08</v>
      </c>
      <c r="K34" s="22">
        <f t="shared" si="1"/>
        <v>1.6362439901684601E-2</v>
      </c>
      <c r="L34" s="15">
        <v>2.0699999999999998</v>
      </c>
      <c r="M34" s="15">
        <f t="shared" si="2"/>
        <v>0.144537560098315</v>
      </c>
      <c r="N34" s="15">
        <v>0.15</v>
      </c>
      <c r="O34" s="15">
        <f t="shared" si="3"/>
        <v>96.358373398876694</v>
      </c>
    </row>
    <row r="35" spans="3:15">
      <c r="C35" s="19"/>
      <c r="D35" s="15">
        <v>5.2313999999999998</v>
      </c>
      <c r="E35" s="15">
        <v>100</v>
      </c>
      <c r="F35" s="15">
        <v>1</v>
      </c>
      <c r="G35" s="15">
        <v>10</v>
      </c>
      <c r="H35" s="15">
        <v>0.1613</v>
      </c>
      <c r="I35" s="15">
        <v>3.8999999999999998E-3</v>
      </c>
      <c r="J35" s="16">
        <f t="shared" si="0"/>
        <v>25.09</v>
      </c>
      <c r="K35" s="22">
        <f t="shared" si="1"/>
        <v>1.6883631676758E-2</v>
      </c>
      <c r="L35" s="15">
        <v>2.0699999999999998</v>
      </c>
      <c r="M35" s="15">
        <f t="shared" si="2"/>
        <v>0.14441636832324201</v>
      </c>
      <c r="N35" s="15">
        <v>0.15</v>
      </c>
      <c r="O35" s="15">
        <f t="shared" si="3"/>
        <v>96.277578882161293</v>
      </c>
    </row>
    <row r="36" spans="3:15">
      <c r="C36" s="19"/>
      <c r="D36" s="15">
        <v>5.0369000000000002</v>
      </c>
      <c r="E36" s="15">
        <v>100</v>
      </c>
      <c r="F36" s="15">
        <v>1</v>
      </c>
      <c r="G36" s="15">
        <v>10</v>
      </c>
      <c r="H36" s="15">
        <v>0.16370000000000001</v>
      </c>
      <c r="I36" s="15">
        <v>3.8999999999999998E-3</v>
      </c>
      <c r="J36" s="16">
        <f t="shared" si="0"/>
        <v>26.46</v>
      </c>
      <c r="K36" s="22">
        <f t="shared" si="1"/>
        <v>1.6400908818416202E-2</v>
      </c>
      <c r="L36" s="15">
        <v>2.0699999999999998</v>
      </c>
      <c r="M36" s="15">
        <f t="shared" si="2"/>
        <v>0.14729909118158399</v>
      </c>
      <c r="N36" s="15">
        <v>0.15</v>
      </c>
      <c r="O36" s="15">
        <f t="shared" si="3"/>
        <v>98.199394121056002</v>
      </c>
    </row>
    <row r="37" spans="3:15">
      <c r="C37" s="19"/>
      <c r="D37" s="15">
        <v>5.4188000000000001</v>
      </c>
      <c r="E37" s="15">
        <v>100</v>
      </c>
      <c r="F37" s="15">
        <v>1</v>
      </c>
      <c r="G37" s="15">
        <v>10</v>
      </c>
      <c r="H37" s="15">
        <v>0.15939999999999999</v>
      </c>
      <c r="I37" s="15">
        <v>3.8999999999999998E-3</v>
      </c>
      <c r="J37" s="16">
        <f t="shared" si="0"/>
        <v>23.93</v>
      </c>
      <c r="K37" s="22">
        <f t="shared" si="1"/>
        <v>1.7348733289371102E-2</v>
      </c>
      <c r="L37" s="15">
        <v>2.0699999999999998</v>
      </c>
      <c r="M37" s="15">
        <f t="shared" si="2"/>
        <v>0.14205126671062901</v>
      </c>
      <c r="N37" s="15">
        <v>0.15</v>
      </c>
      <c r="O37" s="15">
        <f t="shared" si="3"/>
        <v>94.700844473752696</v>
      </c>
    </row>
    <row r="38" spans="3:15">
      <c r="C38" s="19"/>
      <c r="D38" s="15">
        <v>5.3211000000000004</v>
      </c>
      <c r="E38" s="15">
        <v>100</v>
      </c>
      <c r="F38" s="15">
        <v>1</v>
      </c>
      <c r="G38" s="15">
        <v>10</v>
      </c>
      <c r="H38" s="15">
        <v>0.1547</v>
      </c>
      <c r="I38" s="15">
        <v>3.8999999999999998E-3</v>
      </c>
      <c r="J38" s="16">
        <f t="shared" si="0"/>
        <v>23.64</v>
      </c>
      <c r="K38" s="22">
        <f t="shared" si="1"/>
        <v>1.71062550206822E-2</v>
      </c>
      <c r="L38" s="15">
        <v>2.0699999999999998</v>
      </c>
      <c r="M38" s="15">
        <f t="shared" si="2"/>
        <v>0.13759374497931801</v>
      </c>
      <c r="N38" s="15">
        <v>0.15</v>
      </c>
      <c r="O38" s="15">
        <f t="shared" si="3"/>
        <v>91.729163319545293</v>
      </c>
    </row>
    <row r="39" spans="3:15">
      <c r="C39" s="19"/>
      <c r="D39" s="15">
        <v>5.0697999999999999</v>
      </c>
      <c r="E39" s="15">
        <v>100</v>
      </c>
      <c r="F39" s="15">
        <v>1</v>
      </c>
      <c r="G39" s="15">
        <v>10</v>
      </c>
      <c r="H39" s="15">
        <v>0.15679999999999999</v>
      </c>
      <c r="I39" s="15">
        <v>3.8999999999999998E-3</v>
      </c>
      <c r="J39" s="16">
        <f t="shared" si="0"/>
        <v>25.15</v>
      </c>
      <c r="K39" s="22">
        <f t="shared" si="1"/>
        <v>1.6482562196511001E-2</v>
      </c>
      <c r="L39" s="15">
        <v>2.0699999999999998</v>
      </c>
      <c r="M39" s="15">
        <f t="shared" si="2"/>
        <v>0.14031743780348899</v>
      </c>
      <c r="N39" s="15">
        <v>0.15</v>
      </c>
      <c r="O39" s="15">
        <f t="shared" si="3"/>
        <v>93.544958535659305</v>
      </c>
    </row>
    <row r="40" spans="3:15">
      <c r="C40" s="19" t="s">
        <v>2605</v>
      </c>
      <c r="D40" s="15">
        <v>5.3277000000000001</v>
      </c>
      <c r="E40" s="15">
        <v>100</v>
      </c>
      <c r="F40" s="15">
        <v>1</v>
      </c>
      <c r="G40" s="15">
        <v>10</v>
      </c>
      <c r="H40" s="15">
        <v>7.9000000000000008E-3</v>
      </c>
      <c r="I40" s="15">
        <v>3.8999999999999998E-3</v>
      </c>
      <c r="J40" s="16">
        <f t="shared" si="0"/>
        <v>0.63</v>
      </c>
      <c r="K40" s="22">
        <f t="shared" si="1"/>
        <v>8.3075451112043699E-3</v>
      </c>
      <c r="L40" s="15">
        <v>0.69</v>
      </c>
      <c r="M40" s="15">
        <f t="shared" si="2"/>
        <v>-4.07545111204369E-4</v>
      </c>
    </row>
    <row r="41" spans="3:15">
      <c r="C41" s="19"/>
      <c r="D41" s="15">
        <v>5.3259999999999996</v>
      </c>
      <c r="E41" s="15">
        <v>100</v>
      </c>
      <c r="F41" s="15">
        <v>1</v>
      </c>
      <c r="G41" s="15">
        <v>10</v>
      </c>
      <c r="H41" s="15">
        <v>8.6999999999999994E-3</v>
      </c>
      <c r="I41" s="15">
        <v>3.8999999999999998E-3</v>
      </c>
      <c r="J41" s="16">
        <f t="shared" si="0"/>
        <v>0.75</v>
      </c>
      <c r="L41" s="15">
        <v>0.69</v>
      </c>
    </row>
    <row r="42" spans="3:15">
      <c r="C42" s="19"/>
      <c r="D42" s="15">
        <v>5.1124000000000001</v>
      </c>
      <c r="E42" s="15">
        <v>100</v>
      </c>
      <c r="F42" s="15">
        <v>1</v>
      </c>
      <c r="G42" s="15">
        <v>10</v>
      </c>
      <c r="H42" s="15">
        <v>8.3999999999999995E-3</v>
      </c>
      <c r="I42" s="15">
        <v>3.8999999999999998E-3</v>
      </c>
      <c r="J42" s="16">
        <f t="shared" si="0"/>
        <v>0.73</v>
      </c>
      <c r="L42" s="15">
        <v>0.69</v>
      </c>
    </row>
    <row r="43" spans="3:15">
      <c r="C43" s="19"/>
      <c r="D43" s="15">
        <v>5.1017000000000001</v>
      </c>
      <c r="E43" s="15">
        <v>100</v>
      </c>
      <c r="F43" s="15">
        <v>1</v>
      </c>
      <c r="G43" s="15">
        <v>10</v>
      </c>
      <c r="H43" s="15">
        <v>7.7999999999999996E-3</v>
      </c>
      <c r="I43" s="15">
        <v>3.8999999999999998E-3</v>
      </c>
      <c r="J43" s="16">
        <f t="shared" si="0"/>
        <v>0.64</v>
      </c>
      <c r="L43" s="15">
        <v>0.69</v>
      </c>
    </row>
    <row r="44" spans="3:15">
      <c r="C44" s="19"/>
      <c r="D44" s="15">
        <v>5.2515999999999998</v>
      </c>
      <c r="E44" s="15">
        <v>100</v>
      </c>
      <c r="F44" s="15">
        <v>1</v>
      </c>
      <c r="G44" s="15">
        <v>10</v>
      </c>
      <c r="H44" s="15">
        <v>8.0000000000000002E-3</v>
      </c>
      <c r="I44" s="15">
        <v>3.8999999999999998E-3</v>
      </c>
      <c r="J44" s="16">
        <f t="shared" si="0"/>
        <v>0.65</v>
      </c>
      <c r="L44" s="15">
        <v>0.69</v>
      </c>
    </row>
    <row r="45" spans="3:15">
      <c r="C45" s="19"/>
      <c r="D45" s="15">
        <v>5.3697999999999997</v>
      </c>
      <c r="E45" s="15">
        <v>100</v>
      </c>
      <c r="F45" s="15">
        <v>1</v>
      </c>
      <c r="G45" s="15">
        <v>10</v>
      </c>
      <c r="H45" s="15">
        <v>8.5000000000000006E-3</v>
      </c>
      <c r="I45" s="15">
        <v>3.8999999999999998E-3</v>
      </c>
      <c r="J45" s="16">
        <f t="shared" si="0"/>
        <v>0.71</v>
      </c>
      <c r="L45" s="15">
        <v>0.69</v>
      </c>
    </row>
    <row r="46" spans="3:15">
      <c r="C46" s="19" t="s">
        <v>2606</v>
      </c>
      <c r="D46" s="15">
        <v>5.6772</v>
      </c>
      <c r="E46" s="15">
        <v>100</v>
      </c>
      <c r="F46" s="15">
        <v>1</v>
      </c>
      <c r="G46" s="15">
        <v>10</v>
      </c>
      <c r="H46" s="15">
        <v>3.2000000000000002E-3</v>
      </c>
      <c r="I46" s="15">
        <v>0</v>
      </c>
      <c r="J46" s="16">
        <f t="shared" si="0"/>
        <v>0.47</v>
      </c>
      <c r="K46" s="352">
        <f>(J46+J47)/2</f>
        <v>0.47</v>
      </c>
      <c r="L46" s="352">
        <f>(J46-J47)*100/K46</f>
        <v>0</v>
      </c>
    </row>
    <row r="47" spans="3:15">
      <c r="C47" s="19"/>
      <c r="D47" s="15">
        <v>5.6204000000000001</v>
      </c>
      <c r="E47" s="15">
        <v>100</v>
      </c>
      <c r="F47" s="15">
        <v>1</v>
      </c>
      <c r="G47" s="15">
        <v>10</v>
      </c>
      <c r="H47" s="15">
        <v>3.2000000000000002E-3</v>
      </c>
      <c r="I47" s="15">
        <v>0</v>
      </c>
      <c r="J47" s="16">
        <f t="shared" si="0"/>
        <v>0.47</v>
      </c>
      <c r="K47" s="352"/>
      <c r="L47" s="352"/>
    </row>
    <row r="48" spans="3:15">
      <c r="C48" s="19" t="s">
        <v>2607</v>
      </c>
      <c r="D48" s="15">
        <v>6.4519000000000002</v>
      </c>
      <c r="E48" s="15">
        <v>100</v>
      </c>
      <c r="F48" s="15">
        <v>1</v>
      </c>
      <c r="G48" s="15">
        <v>10</v>
      </c>
      <c r="H48" s="15">
        <v>4.7000000000000002E-3</v>
      </c>
      <c r="I48" s="15">
        <v>0</v>
      </c>
      <c r="J48" s="16">
        <f t="shared" si="0"/>
        <v>0.61</v>
      </c>
      <c r="K48" s="352">
        <f>(J48+J49)/2</f>
        <v>0.63</v>
      </c>
      <c r="L48" s="352">
        <f>(J48-J49)*100/K48</f>
        <v>-6.3492063492063604</v>
      </c>
    </row>
    <row r="49" spans="1:14">
      <c r="C49" s="19"/>
      <c r="D49" s="15">
        <v>6.3244999999999996</v>
      </c>
      <c r="E49" s="15">
        <v>100</v>
      </c>
      <c r="F49" s="15">
        <v>1</v>
      </c>
      <c r="G49" s="15">
        <v>10</v>
      </c>
      <c r="H49" s="15">
        <v>4.8999999999999998E-3</v>
      </c>
      <c r="I49" s="15">
        <v>0</v>
      </c>
      <c r="J49" s="16">
        <f t="shared" si="0"/>
        <v>0.65</v>
      </c>
      <c r="K49" s="352"/>
      <c r="L49" s="352"/>
    </row>
    <row r="50" spans="1:14">
      <c r="C50" s="19" t="s">
        <v>2608</v>
      </c>
      <c r="D50" s="15">
        <v>5.8517999999999999</v>
      </c>
      <c r="E50" s="15">
        <v>100</v>
      </c>
      <c r="F50" s="15">
        <v>1</v>
      </c>
      <c r="G50" s="15">
        <v>10</v>
      </c>
      <c r="H50" s="15">
        <v>2.4E-2</v>
      </c>
      <c r="I50" s="15">
        <v>0</v>
      </c>
      <c r="J50" s="16">
        <f t="shared" si="0"/>
        <v>3.42</v>
      </c>
      <c r="K50" s="352">
        <f>(J50+J51)/2</f>
        <v>3.39</v>
      </c>
      <c r="L50" s="352">
        <f>(J50-J51)*100/K50</f>
        <v>1.76991150442478</v>
      </c>
    </row>
    <row r="51" spans="1:14">
      <c r="C51" s="19"/>
      <c r="D51" s="15">
        <v>5.9264999999999999</v>
      </c>
      <c r="E51" s="15">
        <v>100</v>
      </c>
      <c r="F51" s="15">
        <v>1</v>
      </c>
      <c r="G51" s="15">
        <v>10</v>
      </c>
      <c r="H51" s="15">
        <v>2.3900000000000001E-2</v>
      </c>
      <c r="I51" s="15">
        <v>0</v>
      </c>
      <c r="J51" s="16">
        <f t="shared" si="0"/>
        <v>3.36</v>
      </c>
      <c r="K51" s="352"/>
      <c r="L51" s="352"/>
    </row>
    <row r="52" spans="1:14">
      <c r="C52" s="19" t="s">
        <v>2609</v>
      </c>
      <c r="D52" s="15">
        <v>6.2519</v>
      </c>
      <c r="E52" s="15">
        <v>100</v>
      </c>
      <c r="F52" s="15">
        <v>1</v>
      </c>
      <c r="G52" s="15">
        <v>10</v>
      </c>
      <c r="H52" s="15">
        <v>3.5799999999999998E-2</v>
      </c>
      <c r="I52" s="15">
        <v>0</v>
      </c>
      <c r="J52" s="16">
        <f t="shared" si="0"/>
        <v>4.78</v>
      </c>
      <c r="K52" s="352">
        <f>(J52+J53)/2</f>
        <v>4.6150000000000002</v>
      </c>
      <c r="L52" s="352">
        <f>(J52-J53)*100/K52</f>
        <v>7.1505958829902498</v>
      </c>
    </row>
    <row r="53" spans="1:14">
      <c r="C53" s="19"/>
      <c r="D53" s="15">
        <v>5.2690999999999999</v>
      </c>
      <c r="E53" s="15">
        <v>100</v>
      </c>
      <c r="F53" s="15">
        <v>1</v>
      </c>
      <c r="G53" s="15">
        <v>10</v>
      </c>
      <c r="H53" s="15">
        <v>2.81E-2</v>
      </c>
      <c r="I53" s="15">
        <v>0</v>
      </c>
      <c r="J53" s="16">
        <f t="shared" si="0"/>
        <v>4.45</v>
      </c>
      <c r="K53" s="352"/>
      <c r="L53" s="352"/>
    </row>
    <row r="54" spans="1:14" ht="11.25" customHeight="1">
      <c r="C54" s="19" t="s">
        <v>2610</v>
      </c>
      <c r="D54" s="15">
        <v>5.5448000000000004</v>
      </c>
      <c r="E54" s="15">
        <v>100</v>
      </c>
      <c r="F54" s="15">
        <v>1</v>
      </c>
      <c r="G54" s="15">
        <v>10</v>
      </c>
      <c r="H54" s="15">
        <v>2.1000000000000001E-2</v>
      </c>
      <c r="I54" s="15">
        <v>0</v>
      </c>
      <c r="J54" s="16">
        <f t="shared" si="0"/>
        <v>3.16</v>
      </c>
      <c r="K54" s="352">
        <f>(J54+J55)/2</f>
        <v>3.2450000000000001</v>
      </c>
      <c r="L54" s="352">
        <f>(J54-J55)*100/K54</f>
        <v>-5.2388289676425304</v>
      </c>
    </row>
    <row r="55" spans="1:14">
      <c r="C55" s="19"/>
      <c r="D55" s="15">
        <v>5.6361999999999997</v>
      </c>
      <c r="E55" s="15">
        <v>100</v>
      </c>
      <c r="F55" s="15">
        <v>1</v>
      </c>
      <c r="G55" s="15">
        <v>10</v>
      </c>
      <c r="H55" s="15">
        <v>2.2499999999999999E-2</v>
      </c>
      <c r="I55" s="15">
        <v>0</v>
      </c>
      <c r="J55" s="16">
        <f t="shared" si="0"/>
        <v>3.33</v>
      </c>
      <c r="K55" s="352"/>
      <c r="L55" s="352"/>
    </row>
    <row r="56" spans="1:14">
      <c r="C56" s="19" t="s">
        <v>2611</v>
      </c>
      <c r="D56" s="15">
        <v>5.3269000000000002</v>
      </c>
      <c r="E56" s="15">
        <v>100</v>
      </c>
      <c r="F56" s="15">
        <v>1</v>
      </c>
      <c r="G56" s="15">
        <v>10</v>
      </c>
      <c r="H56" s="15">
        <v>1.54E-2</v>
      </c>
      <c r="I56" s="15">
        <v>2.5000000000000001E-3</v>
      </c>
      <c r="J56" s="16">
        <f t="shared" si="0"/>
        <v>2.02</v>
      </c>
      <c r="K56" s="352">
        <f>(J56+J57)/2</f>
        <v>3.2349999999999999</v>
      </c>
      <c r="L56" s="352">
        <f>(J56-J57)*100/K56</f>
        <v>-75.115919629057203</v>
      </c>
    </row>
    <row r="57" spans="1:14">
      <c r="C57" s="19"/>
      <c r="D57" s="15">
        <v>6.5216000000000003</v>
      </c>
      <c r="E57" s="15">
        <v>100</v>
      </c>
      <c r="F57" s="15">
        <v>1</v>
      </c>
      <c r="G57" s="15">
        <v>10</v>
      </c>
      <c r="H57" s="15">
        <v>3.73E-2</v>
      </c>
      <c r="I57" s="15">
        <v>2.5000000000000001E-3</v>
      </c>
      <c r="J57" s="16">
        <f t="shared" si="0"/>
        <v>4.45</v>
      </c>
      <c r="K57" s="352"/>
      <c r="L57" s="352"/>
    </row>
    <row r="58" spans="1:14">
      <c r="A58" s="15">
        <v>9.5600000000000008E-3</v>
      </c>
      <c r="B58" s="15">
        <v>9.2100000000000009</v>
      </c>
      <c r="C58" s="19" t="s">
        <v>2612</v>
      </c>
      <c r="D58" s="15">
        <v>5.5563000000000002</v>
      </c>
      <c r="E58" s="15">
        <v>100</v>
      </c>
      <c r="F58" s="15">
        <v>1</v>
      </c>
      <c r="G58" s="15">
        <v>3</v>
      </c>
      <c r="H58" s="15">
        <v>0.9798</v>
      </c>
      <c r="I58" s="15">
        <v>1.8E-3</v>
      </c>
      <c r="J58" s="16">
        <f t="shared" si="0"/>
        <v>489.35</v>
      </c>
      <c r="K58" s="352">
        <f>(J58+J59)/2</f>
        <v>472.66</v>
      </c>
      <c r="L58" s="352">
        <f>(J58-J59)*100/K58</f>
        <v>7.0621588456818802</v>
      </c>
    </row>
    <row r="59" spans="1:14">
      <c r="C59" s="19"/>
      <c r="D59" s="15">
        <v>5.0052000000000003</v>
      </c>
      <c r="E59" s="15">
        <v>100</v>
      </c>
      <c r="F59" s="15">
        <v>1</v>
      </c>
      <c r="G59" s="15">
        <v>3</v>
      </c>
      <c r="H59" s="15">
        <v>0.82269999999999999</v>
      </c>
      <c r="I59" s="15">
        <v>1.8E-3</v>
      </c>
      <c r="J59" s="16">
        <f t="shared" si="0"/>
        <v>455.97</v>
      </c>
      <c r="K59" s="352"/>
      <c r="L59" s="352"/>
      <c r="M59" s="15">
        <v>0.5111</v>
      </c>
      <c r="N59" s="15">
        <f t="shared" ref="N59:N78" si="4">(L59-M59)*100/M59</f>
        <v>-100</v>
      </c>
    </row>
    <row r="60" spans="1:14">
      <c r="C60" s="19" t="s">
        <v>2613</v>
      </c>
      <c r="D60" s="15">
        <v>5.6529999999999996</v>
      </c>
      <c r="E60" s="15">
        <v>100</v>
      </c>
      <c r="F60" s="15">
        <v>1</v>
      </c>
      <c r="G60" s="15">
        <v>10</v>
      </c>
      <c r="H60" s="15">
        <v>3.0999999999999999E-3</v>
      </c>
      <c r="I60" s="15">
        <v>2.5999999999999999E-3</v>
      </c>
      <c r="J60" s="16">
        <f t="shared" si="0"/>
        <v>7.0000000000000007E-2</v>
      </c>
      <c r="K60" s="352">
        <f>(J60+J61)/2</f>
        <v>-0.17499999999999999</v>
      </c>
      <c r="L60" s="15">
        <f t="shared" ref="L60:L65" si="5">J60-K60</f>
        <v>0.245</v>
      </c>
      <c r="M60" s="15">
        <v>0.5111</v>
      </c>
      <c r="N60" s="15">
        <f t="shared" si="4"/>
        <v>-52.064175308158902</v>
      </c>
    </row>
    <row r="61" spans="1:14">
      <c r="C61" s="19"/>
      <c r="D61" s="15">
        <v>5.1475</v>
      </c>
      <c r="E61" s="15">
        <v>100</v>
      </c>
      <c r="F61" s="15">
        <v>1</v>
      </c>
      <c r="G61" s="15">
        <v>10</v>
      </c>
      <c r="H61" s="15">
        <v>0</v>
      </c>
      <c r="I61" s="15">
        <v>2.5999999999999999E-3</v>
      </c>
      <c r="J61" s="16">
        <f t="shared" si="0"/>
        <v>-0.42</v>
      </c>
      <c r="K61" s="352"/>
      <c r="L61" s="15">
        <f t="shared" si="5"/>
        <v>-0.42</v>
      </c>
      <c r="M61" s="15">
        <v>0.5111</v>
      </c>
      <c r="N61" s="15">
        <f t="shared" si="4"/>
        <v>-182.175699471728</v>
      </c>
    </row>
    <row r="62" spans="1:14">
      <c r="C62" s="19" t="s">
        <v>2614</v>
      </c>
      <c r="D62" s="15">
        <v>5.2397</v>
      </c>
      <c r="E62" s="15">
        <v>100</v>
      </c>
      <c r="F62" s="15">
        <v>1</v>
      </c>
      <c r="G62" s="15">
        <v>10</v>
      </c>
      <c r="H62" s="15">
        <v>0</v>
      </c>
      <c r="I62" s="15">
        <v>2.5999999999999999E-3</v>
      </c>
      <c r="J62" s="16">
        <f t="shared" si="0"/>
        <v>-0.41</v>
      </c>
      <c r="K62" s="352">
        <f>(J62+J63)/2</f>
        <v>-0.41499999999999998</v>
      </c>
      <c r="L62" s="15">
        <f t="shared" si="5"/>
        <v>5.0000000000000001E-3</v>
      </c>
      <c r="M62" s="15">
        <v>0.5111</v>
      </c>
      <c r="N62" s="15">
        <f t="shared" si="4"/>
        <v>-99.021717863431803</v>
      </c>
    </row>
    <row r="63" spans="1:14">
      <c r="C63" s="19"/>
      <c r="D63" s="15">
        <v>5.1050000000000004</v>
      </c>
      <c r="E63" s="15">
        <v>100</v>
      </c>
      <c r="F63" s="15">
        <v>1</v>
      </c>
      <c r="G63" s="15">
        <v>10</v>
      </c>
      <c r="H63" s="15">
        <v>0</v>
      </c>
      <c r="I63" s="15">
        <v>2.5999999999999999E-3</v>
      </c>
      <c r="J63" s="16">
        <f t="shared" si="0"/>
        <v>-0.42</v>
      </c>
      <c r="K63" s="352"/>
      <c r="L63" s="15">
        <f t="shared" si="5"/>
        <v>-0.42</v>
      </c>
      <c r="M63" s="15">
        <v>0.5111</v>
      </c>
      <c r="N63" s="15">
        <f t="shared" si="4"/>
        <v>-182.175699471728</v>
      </c>
    </row>
    <row r="64" spans="1:14">
      <c r="C64" s="19" t="s">
        <v>2615</v>
      </c>
      <c r="D64" s="15">
        <v>5.0917000000000003</v>
      </c>
      <c r="E64" s="15">
        <v>100</v>
      </c>
      <c r="F64" s="15">
        <v>1</v>
      </c>
      <c r="G64" s="15">
        <v>10</v>
      </c>
      <c r="H64" s="15">
        <v>2.1299999999999999E-2</v>
      </c>
      <c r="I64" s="15">
        <v>1.4E-3</v>
      </c>
      <c r="J64" s="16">
        <f t="shared" si="0"/>
        <v>3.26</v>
      </c>
      <c r="K64" s="352">
        <f>(J64+J65)/2</f>
        <v>3.71</v>
      </c>
      <c r="L64" s="15">
        <f t="shared" si="5"/>
        <v>-0.45</v>
      </c>
      <c r="M64" s="15">
        <v>0.5111</v>
      </c>
      <c r="N64" s="15">
        <f t="shared" si="4"/>
        <v>-188.04539229113701</v>
      </c>
    </row>
    <row r="65" spans="2:14">
      <c r="C65" s="19"/>
      <c r="D65" s="15">
        <v>5.3102999999999998</v>
      </c>
      <c r="E65" s="15">
        <v>100</v>
      </c>
      <c r="F65" s="15">
        <v>1</v>
      </c>
      <c r="G65" s="15">
        <v>10</v>
      </c>
      <c r="H65" s="15">
        <v>2.7900000000000001E-2</v>
      </c>
      <c r="I65" s="15">
        <v>1.4E-3</v>
      </c>
      <c r="J65" s="16">
        <f t="shared" si="0"/>
        <v>4.16</v>
      </c>
      <c r="K65" s="352"/>
      <c r="L65" s="15">
        <f t="shared" si="5"/>
        <v>4.16</v>
      </c>
      <c r="M65" s="15">
        <v>0.5111</v>
      </c>
      <c r="N65" s="15">
        <f t="shared" si="4"/>
        <v>713.93073762473102</v>
      </c>
    </row>
    <row r="66" spans="2:14">
      <c r="B66" s="15">
        <v>12.15</v>
      </c>
      <c r="C66" s="19" t="s">
        <v>420</v>
      </c>
      <c r="D66" s="15">
        <v>5.2079000000000004</v>
      </c>
      <c r="E66" s="15">
        <v>100</v>
      </c>
      <c r="F66" s="15">
        <v>1</v>
      </c>
      <c r="G66" s="15">
        <v>10</v>
      </c>
      <c r="H66" s="15">
        <v>0.71389999999999998</v>
      </c>
      <c r="I66" s="15">
        <v>2.2000000000000001E-3</v>
      </c>
      <c r="J66" s="16">
        <f t="shared" ref="J66:J105" si="6">(H66-I66)*E66*50*1000*1.6681/(D66*G66*1000)</f>
        <v>113.98</v>
      </c>
      <c r="K66" s="352">
        <f>(J66+J67)/2</f>
        <v>112.6</v>
      </c>
      <c r="L66" s="15">
        <f>(J66-J67)/K66*100</f>
        <v>2.4511545293072898</v>
      </c>
      <c r="M66" s="15">
        <v>0.5111</v>
      </c>
      <c r="N66" s="15">
        <f t="shared" si="4"/>
        <v>379.58413799790497</v>
      </c>
    </row>
    <row r="67" spans="2:14">
      <c r="C67" s="19"/>
      <c r="D67" s="15">
        <v>5.3384</v>
      </c>
      <c r="E67" s="15">
        <v>100</v>
      </c>
      <c r="F67" s="15">
        <v>1</v>
      </c>
      <c r="G67" s="15">
        <v>10</v>
      </c>
      <c r="H67" s="15">
        <v>0.71409999999999996</v>
      </c>
      <c r="I67" s="15">
        <v>2.2000000000000001E-3</v>
      </c>
      <c r="J67" s="16">
        <f t="shared" si="6"/>
        <v>111.22</v>
      </c>
      <c r="K67" s="352"/>
      <c r="L67" s="15">
        <f t="shared" ref="L67:L78" si="7">J67-K67</f>
        <v>111.22</v>
      </c>
      <c r="M67" s="15">
        <v>0.5111</v>
      </c>
      <c r="N67" s="15">
        <f t="shared" si="4"/>
        <v>21660.907845822701</v>
      </c>
    </row>
    <row r="68" spans="2:14">
      <c r="B68" s="15">
        <v>1.5</v>
      </c>
      <c r="C68" s="19" t="s">
        <v>2616</v>
      </c>
      <c r="D68" s="15">
        <v>5.0987</v>
      </c>
      <c r="E68" s="15">
        <v>100</v>
      </c>
      <c r="F68" s="15">
        <v>1</v>
      </c>
      <c r="G68" s="15">
        <v>10</v>
      </c>
      <c r="H68" s="15">
        <v>8.3999999999999995E-3</v>
      </c>
      <c r="I68" s="15">
        <v>2.3E-3</v>
      </c>
      <c r="J68" s="16">
        <f t="shared" si="6"/>
        <v>1</v>
      </c>
      <c r="K68" s="352">
        <f>(J68+J69)/2</f>
        <v>1.88</v>
      </c>
      <c r="L68" s="15">
        <f t="shared" si="7"/>
        <v>-0.88</v>
      </c>
      <c r="M68" s="15">
        <v>0.5111</v>
      </c>
      <c r="N68" s="15">
        <f t="shared" si="4"/>
        <v>-272.177656036001</v>
      </c>
    </row>
    <row r="69" spans="2:14">
      <c r="C69" s="19"/>
      <c r="D69" s="15">
        <v>5.4074</v>
      </c>
      <c r="E69" s="15">
        <v>100</v>
      </c>
      <c r="F69" s="15">
        <v>1</v>
      </c>
      <c r="G69" s="15">
        <v>10</v>
      </c>
      <c r="H69" s="15">
        <v>2.0199999999999999E-2</v>
      </c>
      <c r="I69" s="15">
        <v>2.3E-3</v>
      </c>
      <c r="J69" s="16">
        <f t="shared" si="6"/>
        <v>2.76</v>
      </c>
      <c r="K69" s="352"/>
      <c r="L69" s="15">
        <f t="shared" si="7"/>
        <v>2.76</v>
      </c>
      <c r="M69" s="15">
        <v>0.5111</v>
      </c>
      <c r="N69" s="15">
        <f t="shared" si="4"/>
        <v>440.01173938563898</v>
      </c>
    </row>
    <row r="70" spans="2:14">
      <c r="B70" s="15">
        <v>1.1499999999999999</v>
      </c>
      <c r="C70" s="19" t="s">
        <v>2617</v>
      </c>
      <c r="D70" s="15">
        <v>5.0199999999999996</v>
      </c>
      <c r="E70" s="15">
        <v>100</v>
      </c>
      <c r="F70" s="15">
        <v>1</v>
      </c>
      <c r="G70" s="15">
        <v>10</v>
      </c>
      <c r="H70" s="15">
        <v>2.1100000000000001E-2</v>
      </c>
      <c r="I70" s="15">
        <v>1.6000000000000001E-3</v>
      </c>
      <c r="J70" s="16">
        <f t="shared" si="6"/>
        <v>3.24</v>
      </c>
      <c r="K70" s="352">
        <f>(J70+J71)/2</f>
        <v>3.2549999999999999</v>
      </c>
      <c r="L70" s="15">
        <f t="shared" si="7"/>
        <v>-1.4999999999999699E-2</v>
      </c>
      <c r="M70" s="15">
        <v>0.5111</v>
      </c>
      <c r="N70" s="15">
        <f t="shared" si="4"/>
        <v>-102.934846409705</v>
      </c>
    </row>
    <row r="71" spans="2:14">
      <c r="C71" s="19"/>
      <c r="D71" s="15">
        <v>5.0320999999999998</v>
      </c>
      <c r="E71" s="15">
        <v>100</v>
      </c>
      <c r="F71" s="15">
        <v>1</v>
      </c>
      <c r="G71" s="15">
        <v>10</v>
      </c>
      <c r="H71" s="15">
        <v>2.1299999999999999E-2</v>
      </c>
      <c r="I71" s="15">
        <v>1.6000000000000001E-3</v>
      </c>
      <c r="J71" s="16">
        <f t="shared" si="6"/>
        <v>3.27</v>
      </c>
      <c r="K71" s="352"/>
      <c r="L71" s="15">
        <f t="shared" si="7"/>
        <v>3.27</v>
      </c>
      <c r="M71" s="15">
        <v>0.5111</v>
      </c>
      <c r="N71" s="15">
        <f t="shared" si="4"/>
        <v>539.79651731559397</v>
      </c>
    </row>
    <row r="72" spans="2:14">
      <c r="C72" s="19" t="s">
        <v>2618</v>
      </c>
      <c r="D72" s="15">
        <v>5.0885999999999996</v>
      </c>
      <c r="E72" s="15">
        <v>100</v>
      </c>
      <c r="F72" s="15">
        <v>1</v>
      </c>
      <c r="G72" s="15">
        <v>20</v>
      </c>
      <c r="H72" s="15">
        <v>4.9700000000000001E-2</v>
      </c>
      <c r="I72" s="15">
        <v>1.6000000000000001E-3</v>
      </c>
      <c r="J72" s="16">
        <f t="shared" si="6"/>
        <v>3.94</v>
      </c>
      <c r="K72" s="352">
        <f>(J72+J73)/2</f>
        <v>3.95</v>
      </c>
      <c r="L72" s="15">
        <f t="shared" si="7"/>
        <v>-1.00000000000002E-2</v>
      </c>
      <c r="M72" s="15">
        <v>0.5111</v>
      </c>
      <c r="N72" s="15">
        <f t="shared" si="4"/>
        <v>-101.956564273136</v>
      </c>
    </row>
    <row r="73" spans="2:14">
      <c r="C73" s="19"/>
      <c r="D73" s="15">
        <v>5.1147</v>
      </c>
      <c r="E73" s="15">
        <v>100</v>
      </c>
      <c r="F73" s="15">
        <v>1</v>
      </c>
      <c r="G73" s="15">
        <v>20</v>
      </c>
      <c r="H73" s="15">
        <v>5.0200000000000002E-2</v>
      </c>
      <c r="I73" s="15">
        <v>1.6000000000000001E-3</v>
      </c>
      <c r="J73" s="16">
        <f t="shared" si="6"/>
        <v>3.96</v>
      </c>
      <c r="K73" s="352"/>
      <c r="L73" s="15">
        <f t="shared" si="7"/>
        <v>3.96</v>
      </c>
      <c r="M73" s="15">
        <v>0.5111</v>
      </c>
      <c r="N73" s="15">
        <f t="shared" si="4"/>
        <v>674.79945216200394</v>
      </c>
    </row>
    <row r="74" spans="2:14">
      <c r="C74" s="19" t="s">
        <v>2619</v>
      </c>
      <c r="D74" s="15">
        <v>5.0648</v>
      </c>
      <c r="E74" s="15">
        <v>100</v>
      </c>
      <c r="F74" s="15">
        <v>1</v>
      </c>
      <c r="G74" s="15">
        <v>10</v>
      </c>
      <c r="H74" s="15">
        <v>8.8000000000000005E-3</v>
      </c>
      <c r="I74" s="15">
        <v>1.6000000000000001E-3</v>
      </c>
      <c r="J74" s="16">
        <f t="shared" si="6"/>
        <v>1.19</v>
      </c>
      <c r="K74" s="352">
        <f>(J74+J75)/2</f>
        <v>1.145</v>
      </c>
      <c r="L74" s="15">
        <f t="shared" si="7"/>
        <v>4.4999999999999901E-2</v>
      </c>
      <c r="M74" s="15">
        <v>0.5111</v>
      </c>
      <c r="N74" s="15">
        <f t="shared" si="4"/>
        <v>-91.195460770886299</v>
      </c>
    </row>
    <row r="75" spans="2:14">
      <c r="C75" s="19"/>
      <c r="D75" s="15">
        <v>5.3098000000000001</v>
      </c>
      <c r="E75" s="15">
        <v>100</v>
      </c>
      <c r="F75" s="15">
        <v>1</v>
      </c>
      <c r="G75" s="15">
        <v>10</v>
      </c>
      <c r="H75" s="15">
        <v>8.6E-3</v>
      </c>
      <c r="I75" s="15">
        <v>1.6000000000000001E-3</v>
      </c>
      <c r="J75" s="16">
        <f t="shared" si="6"/>
        <v>1.1000000000000001</v>
      </c>
      <c r="K75" s="352"/>
      <c r="L75" s="15">
        <f t="shared" si="7"/>
        <v>1.1000000000000001</v>
      </c>
      <c r="M75" s="15">
        <v>0.5111</v>
      </c>
      <c r="N75" s="15">
        <f t="shared" si="4"/>
        <v>115.222070045001</v>
      </c>
    </row>
    <row r="76" spans="2:14">
      <c r="C76" s="19" t="s">
        <v>2620</v>
      </c>
      <c r="D76" s="15">
        <v>5.0019999999999998</v>
      </c>
      <c r="E76" s="15">
        <v>100</v>
      </c>
      <c r="F76" s="15">
        <v>1</v>
      </c>
      <c r="G76" s="15">
        <v>10</v>
      </c>
      <c r="H76" s="15">
        <v>1.03E-2</v>
      </c>
      <c r="I76" s="15">
        <v>1.6000000000000001E-3</v>
      </c>
      <c r="J76" s="16">
        <f t="shared" si="6"/>
        <v>1.45</v>
      </c>
      <c r="K76" s="352">
        <f>(J76+J77)/2</f>
        <v>1.415</v>
      </c>
      <c r="L76" s="15">
        <f t="shared" si="7"/>
        <v>3.4999999999999899E-2</v>
      </c>
      <c r="M76" s="15">
        <v>0.5111</v>
      </c>
      <c r="N76" s="15">
        <f t="shared" si="4"/>
        <v>-93.152025044022693</v>
      </c>
    </row>
    <row r="77" spans="2:14">
      <c r="C77" s="19"/>
      <c r="D77" s="15">
        <v>5.0747</v>
      </c>
      <c r="E77" s="15">
        <v>100</v>
      </c>
      <c r="F77" s="15">
        <v>1</v>
      </c>
      <c r="G77" s="15">
        <v>10</v>
      </c>
      <c r="H77" s="15">
        <v>0.01</v>
      </c>
      <c r="I77" s="15">
        <v>1.6000000000000001E-3</v>
      </c>
      <c r="J77" s="16">
        <f t="shared" si="6"/>
        <v>1.38</v>
      </c>
      <c r="K77" s="352"/>
      <c r="L77" s="15">
        <f t="shared" si="7"/>
        <v>1.38</v>
      </c>
      <c r="M77" s="15">
        <v>0.5111</v>
      </c>
      <c r="N77" s="15">
        <f t="shared" si="4"/>
        <v>170.005869692819</v>
      </c>
    </row>
    <row r="78" spans="2:14">
      <c r="C78" s="19" t="s">
        <v>2621</v>
      </c>
      <c r="D78" s="15">
        <v>5.1283000000000003</v>
      </c>
      <c r="E78" s="15">
        <v>100</v>
      </c>
      <c r="F78" s="15">
        <v>1</v>
      </c>
      <c r="G78" s="15">
        <v>10</v>
      </c>
      <c r="H78" s="15">
        <v>5.1999999999999998E-3</v>
      </c>
      <c r="I78" s="15">
        <v>1.6000000000000001E-3</v>
      </c>
      <c r="J78" s="16">
        <f t="shared" si="6"/>
        <v>0.59</v>
      </c>
      <c r="K78" s="352">
        <f>(J78+J79)/2</f>
        <v>0.58499999999999996</v>
      </c>
      <c r="L78" s="15">
        <f t="shared" si="7"/>
        <v>5.0000000000000001E-3</v>
      </c>
      <c r="M78" s="15">
        <v>0.5111</v>
      </c>
      <c r="N78" s="15">
        <f t="shared" si="4"/>
        <v>-99.021717863431803</v>
      </c>
    </row>
    <row r="79" spans="2:14">
      <c r="C79" s="19"/>
      <c r="D79" s="15">
        <v>5.3346999999999998</v>
      </c>
      <c r="E79" s="15">
        <v>100</v>
      </c>
      <c r="F79" s="15">
        <v>1</v>
      </c>
      <c r="G79" s="15">
        <v>10</v>
      </c>
      <c r="H79" s="15">
        <v>5.3E-3</v>
      </c>
      <c r="I79" s="15">
        <v>1.6000000000000001E-3</v>
      </c>
      <c r="J79" s="16">
        <f t="shared" si="6"/>
        <v>0.57999999999999996</v>
      </c>
      <c r="K79" s="352"/>
    </row>
    <row r="80" spans="2:14">
      <c r="C80" s="19" t="s">
        <v>2622</v>
      </c>
      <c r="D80" s="15">
        <v>5.0502000000000002</v>
      </c>
      <c r="E80" s="15">
        <v>100</v>
      </c>
      <c r="F80" s="15">
        <v>1</v>
      </c>
      <c r="G80" s="15">
        <v>10</v>
      </c>
      <c r="H80" s="15">
        <v>1.03E-2</v>
      </c>
      <c r="I80" s="15">
        <v>1.6000000000000001E-3</v>
      </c>
      <c r="J80" s="16">
        <f t="shared" si="6"/>
        <v>1.44</v>
      </c>
      <c r="K80" s="352">
        <f>(J80+J81)/2</f>
        <v>1.41</v>
      </c>
    </row>
    <row r="81" spans="3:11">
      <c r="C81" s="19"/>
      <c r="D81" s="15">
        <v>5.1847000000000003</v>
      </c>
      <c r="E81" s="15">
        <v>100</v>
      </c>
      <c r="F81" s="15">
        <v>1</v>
      </c>
      <c r="G81" s="15">
        <v>10</v>
      </c>
      <c r="H81" s="15">
        <v>1.0200000000000001E-2</v>
      </c>
      <c r="I81" s="15">
        <v>1.6000000000000001E-3</v>
      </c>
      <c r="J81" s="16">
        <f t="shared" si="6"/>
        <v>1.38</v>
      </c>
      <c r="K81" s="352"/>
    </row>
    <row r="82" spans="3:11">
      <c r="C82" s="19" t="s">
        <v>2623</v>
      </c>
      <c r="D82" s="15">
        <v>5.1157000000000004</v>
      </c>
      <c r="E82" s="15">
        <v>100</v>
      </c>
      <c r="F82" s="15">
        <v>1</v>
      </c>
      <c r="G82" s="15">
        <v>10</v>
      </c>
      <c r="H82" s="15">
        <v>1.6899999999999998E-2</v>
      </c>
      <c r="I82" s="15">
        <v>1.6000000000000001E-3</v>
      </c>
      <c r="J82" s="16">
        <f t="shared" si="6"/>
        <v>2.4900000000000002</v>
      </c>
      <c r="K82" s="352">
        <f>(J82+J83)/2</f>
        <v>2.415</v>
      </c>
    </row>
    <row r="83" spans="3:11">
      <c r="C83" s="19"/>
      <c r="D83" s="15">
        <v>5.2484000000000002</v>
      </c>
      <c r="E83" s="15">
        <v>100</v>
      </c>
      <c r="F83" s="15">
        <v>1</v>
      </c>
      <c r="G83" s="15">
        <v>10</v>
      </c>
      <c r="H83" s="15">
        <v>1.6299999999999999E-2</v>
      </c>
      <c r="I83" s="15">
        <v>1.6000000000000001E-3</v>
      </c>
      <c r="J83" s="16">
        <f t="shared" si="6"/>
        <v>2.34</v>
      </c>
      <c r="K83" s="352"/>
    </row>
    <row r="84" spans="3:11">
      <c r="C84" s="19" t="s">
        <v>2624</v>
      </c>
      <c r="D84" s="15">
        <v>5.0732999999999997</v>
      </c>
      <c r="E84" s="15">
        <v>100</v>
      </c>
      <c r="F84" s="15">
        <v>1</v>
      </c>
      <c r="G84" s="15">
        <v>10</v>
      </c>
      <c r="H84" s="15">
        <v>2.69E-2</v>
      </c>
      <c r="I84" s="15">
        <v>1.6000000000000001E-3</v>
      </c>
      <c r="J84" s="16">
        <f t="shared" si="6"/>
        <v>4.16</v>
      </c>
      <c r="K84" s="352">
        <f>(J84+J85)/2</f>
        <v>4.0350000000000001</v>
      </c>
    </row>
    <row r="85" spans="3:11">
      <c r="C85" s="19"/>
      <c r="D85" s="15">
        <v>5.4170999999999996</v>
      </c>
      <c r="E85" s="15">
        <v>100</v>
      </c>
      <c r="F85" s="15">
        <v>1</v>
      </c>
      <c r="G85" s="15">
        <v>10</v>
      </c>
      <c r="H85" s="15">
        <v>2.7E-2</v>
      </c>
      <c r="I85" s="15">
        <v>1.6000000000000001E-3</v>
      </c>
      <c r="J85" s="16">
        <f t="shared" si="6"/>
        <v>3.91</v>
      </c>
      <c r="K85" s="352"/>
    </row>
    <row r="86" spans="3:11">
      <c r="C86" s="30" t="s">
        <v>2625</v>
      </c>
      <c r="D86" s="22">
        <v>5.0734000000000004</v>
      </c>
      <c r="E86" s="22">
        <v>100</v>
      </c>
      <c r="F86" s="22">
        <v>1</v>
      </c>
      <c r="G86" s="22">
        <v>10</v>
      </c>
      <c r="H86" s="22">
        <v>6.2399999999999997E-2</v>
      </c>
      <c r="I86" s="22">
        <v>1.6000000000000001E-3</v>
      </c>
      <c r="J86" s="31">
        <f t="shared" si="6"/>
        <v>10</v>
      </c>
      <c r="K86" s="353" t="e">
        <f>(J86+J87)/2</f>
        <v>#DIV/0!</v>
      </c>
    </row>
    <row r="87" spans="3:11">
      <c r="C87" s="30"/>
      <c r="D87" s="22"/>
      <c r="E87" s="22">
        <v>100</v>
      </c>
      <c r="F87" s="22">
        <v>1</v>
      </c>
      <c r="G87" s="22">
        <v>10</v>
      </c>
      <c r="H87" s="22">
        <v>6.2799999999999995E-2</v>
      </c>
      <c r="I87" s="22">
        <v>1.6000000000000001E-3</v>
      </c>
      <c r="J87" s="31" t="e">
        <f t="shared" si="6"/>
        <v>#DIV/0!</v>
      </c>
      <c r="K87" s="353"/>
    </row>
    <row r="88" spans="3:11">
      <c r="C88" s="30" t="s">
        <v>2626</v>
      </c>
      <c r="D88" s="22">
        <v>5.2030000000000003</v>
      </c>
      <c r="E88" s="22">
        <v>100</v>
      </c>
      <c r="F88" s="22">
        <v>1</v>
      </c>
      <c r="G88" s="22">
        <v>10</v>
      </c>
      <c r="H88" s="22">
        <v>9.2700000000000005E-2</v>
      </c>
      <c r="I88" s="22">
        <v>1.6000000000000001E-3</v>
      </c>
      <c r="J88" s="31">
        <f t="shared" si="6"/>
        <v>14.6</v>
      </c>
      <c r="K88" s="353" t="e">
        <f>(J88+J89)/2</f>
        <v>#DIV/0!</v>
      </c>
    </row>
    <row r="89" spans="3:11">
      <c r="C89" s="30"/>
      <c r="D89" s="22"/>
      <c r="E89" s="22">
        <v>100</v>
      </c>
      <c r="F89" s="22">
        <v>1</v>
      </c>
      <c r="G89" s="22">
        <v>10</v>
      </c>
      <c r="H89" s="22">
        <v>9.2700000000000005E-2</v>
      </c>
      <c r="I89" s="22">
        <v>1.6000000000000001E-3</v>
      </c>
      <c r="J89" s="31" t="e">
        <f t="shared" si="6"/>
        <v>#DIV/0!</v>
      </c>
      <c r="K89" s="353"/>
    </row>
    <row r="90" spans="3:11">
      <c r="C90" s="30" t="s">
        <v>2627</v>
      </c>
      <c r="D90" s="22">
        <v>5.3331</v>
      </c>
      <c r="E90" s="22">
        <v>100</v>
      </c>
      <c r="F90" s="22">
        <v>1</v>
      </c>
      <c r="G90" s="22">
        <v>10</v>
      </c>
      <c r="H90" s="22">
        <v>7.9899999999999999E-2</v>
      </c>
      <c r="I90" s="22">
        <v>1.6000000000000001E-3</v>
      </c>
      <c r="J90" s="31">
        <f t="shared" si="6"/>
        <v>12.25</v>
      </c>
      <c r="K90" s="353" t="e">
        <f>(J90+J91)/2</f>
        <v>#DIV/0!</v>
      </c>
    </row>
    <row r="91" spans="3:11">
      <c r="C91" s="30"/>
      <c r="D91" s="22"/>
      <c r="E91" s="22">
        <v>100</v>
      </c>
      <c r="F91" s="22">
        <v>1</v>
      </c>
      <c r="G91" s="22">
        <v>10</v>
      </c>
      <c r="H91" s="22">
        <v>7.9799999999999996E-2</v>
      </c>
      <c r="I91" s="22">
        <v>1.6000000000000001E-3</v>
      </c>
      <c r="J91" s="31" t="e">
        <f t="shared" si="6"/>
        <v>#DIV/0!</v>
      </c>
      <c r="K91" s="353"/>
    </row>
    <row r="92" spans="3:11">
      <c r="C92" s="19" t="s">
        <v>2628</v>
      </c>
      <c r="D92" s="15">
        <v>5.1677999999999997</v>
      </c>
      <c r="E92" s="15">
        <v>100</v>
      </c>
      <c r="F92" s="15">
        <v>1</v>
      </c>
      <c r="G92" s="15">
        <v>10</v>
      </c>
      <c r="H92" s="15">
        <v>3.1099999999999999E-2</v>
      </c>
      <c r="I92" s="15">
        <v>1.6000000000000001E-3</v>
      </c>
      <c r="J92" s="16">
        <f t="shared" si="6"/>
        <v>4.76</v>
      </c>
      <c r="K92" s="352">
        <f>(J92+J93)/2</f>
        <v>4.55</v>
      </c>
    </row>
    <row r="93" spans="3:11">
      <c r="C93" s="19"/>
      <c r="D93" s="15">
        <v>5.4747000000000003</v>
      </c>
      <c r="E93" s="15">
        <v>100</v>
      </c>
      <c r="F93" s="15">
        <v>1</v>
      </c>
      <c r="G93" s="15">
        <v>10</v>
      </c>
      <c r="H93" s="15">
        <v>3.0099999999999998E-2</v>
      </c>
      <c r="I93" s="15">
        <v>1.6000000000000001E-3</v>
      </c>
      <c r="J93" s="16">
        <f t="shared" si="6"/>
        <v>4.34</v>
      </c>
      <c r="K93" s="352"/>
    </row>
    <row r="94" spans="3:11">
      <c r="C94" s="19" t="s">
        <v>2629</v>
      </c>
      <c r="D94" s="15">
        <v>5.2526999999999999</v>
      </c>
      <c r="E94" s="15">
        <v>100</v>
      </c>
      <c r="F94" s="15">
        <v>1</v>
      </c>
      <c r="G94" s="15">
        <v>20</v>
      </c>
      <c r="H94" s="15">
        <v>4.4400000000000002E-2</v>
      </c>
      <c r="I94" s="15">
        <v>1.6000000000000001E-3</v>
      </c>
      <c r="J94" s="16">
        <f t="shared" si="6"/>
        <v>3.4</v>
      </c>
      <c r="K94" s="352">
        <f>(J94+J95)/2</f>
        <v>3.375</v>
      </c>
    </row>
    <row r="95" spans="3:11">
      <c r="C95" s="19"/>
      <c r="D95" s="15">
        <v>5.3217999999999996</v>
      </c>
      <c r="E95" s="15">
        <v>100</v>
      </c>
      <c r="F95" s="15">
        <v>1</v>
      </c>
      <c r="G95" s="15">
        <v>20</v>
      </c>
      <c r="H95" s="15">
        <v>4.4400000000000002E-2</v>
      </c>
      <c r="I95" s="15">
        <v>1.6000000000000001E-3</v>
      </c>
      <c r="J95" s="16">
        <f t="shared" si="6"/>
        <v>3.35</v>
      </c>
      <c r="K95" s="352"/>
    </row>
    <row r="96" spans="3:11">
      <c r="C96" s="19" t="s">
        <v>2630</v>
      </c>
      <c r="D96" s="15">
        <v>5.1330999999999998</v>
      </c>
      <c r="E96" s="15">
        <v>100</v>
      </c>
      <c r="F96" s="15">
        <v>1</v>
      </c>
      <c r="G96" s="15">
        <v>10</v>
      </c>
      <c r="H96" s="15">
        <v>2.4799999999999999E-2</v>
      </c>
      <c r="I96" s="15">
        <v>1.6000000000000001E-3</v>
      </c>
      <c r="J96" s="16">
        <f t="shared" si="6"/>
        <v>3.77</v>
      </c>
      <c r="K96" s="352">
        <f>(J96+J97)/2</f>
        <v>3.7349999999999999</v>
      </c>
    </row>
    <row r="97" spans="2:11">
      <c r="C97" s="19"/>
      <c r="D97" s="15">
        <v>5.2929000000000004</v>
      </c>
      <c r="E97" s="15">
        <v>100</v>
      </c>
      <c r="F97" s="15">
        <v>1</v>
      </c>
      <c r="G97" s="15">
        <v>10</v>
      </c>
      <c r="H97" s="15">
        <v>2.5100000000000001E-2</v>
      </c>
      <c r="I97" s="15">
        <v>1.6000000000000001E-3</v>
      </c>
      <c r="J97" s="16">
        <f t="shared" si="6"/>
        <v>3.7</v>
      </c>
      <c r="K97" s="352"/>
    </row>
    <row r="98" spans="2:11">
      <c r="C98" s="19" t="s">
        <v>2631</v>
      </c>
      <c r="D98" s="15">
        <v>5.1060999999999996</v>
      </c>
      <c r="E98" s="15">
        <v>100</v>
      </c>
      <c r="F98" s="15">
        <v>1</v>
      </c>
      <c r="G98" s="15">
        <v>20</v>
      </c>
      <c r="H98" s="15">
        <v>4.4299999999999999E-2</v>
      </c>
      <c r="I98" s="15">
        <v>1.6000000000000001E-3</v>
      </c>
      <c r="J98" s="16">
        <f t="shared" si="6"/>
        <v>3.49</v>
      </c>
      <c r="K98" s="352">
        <f>(J98+J99)/2</f>
        <v>3.5</v>
      </c>
    </row>
    <row r="99" spans="2:11">
      <c r="C99" s="19"/>
      <c r="D99" s="15">
        <v>5.0841000000000003</v>
      </c>
      <c r="E99" s="15">
        <v>100</v>
      </c>
      <c r="F99" s="15">
        <v>1</v>
      </c>
      <c r="G99" s="15">
        <v>20</v>
      </c>
      <c r="H99" s="15">
        <v>4.4400000000000002E-2</v>
      </c>
      <c r="I99" s="15">
        <v>1.6000000000000001E-3</v>
      </c>
      <c r="J99" s="16">
        <f t="shared" si="6"/>
        <v>3.51</v>
      </c>
      <c r="K99" s="352"/>
    </row>
    <row r="100" spans="2:11">
      <c r="C100" s="19" t="s">
        <v>2632</v>
      </c>
      <c r="D100" s="15">
        <v>5.2347999999999999</v>
      </c>
      <c r="E100" s="15">
        <v>100</v>
      </c>
      <c r="F100" s="15">
        <v>1</v>
      </c>
      <c r="G100" s="15">
        <v>20</v>
      </c>
      <c r="H100" s="15">
        <v>4.2799999999999998E-2</v>
      </c>
      <c r="I100" s="15">
        <v>1.6000000000000001E-3</v>
      </c>
      <c r="J100" s="16">
        <f t="shared" si="6"/>
        <v>3.28</v>
      </c>
      <c r="K100" s="352">
        <f>(J100+J101)/2</f>
        <v>3.23</v>
      </c>
    </row>
    <row r="101" spans="2:11">
      <c r="C101" s="19"/>
      <c r="D101" s="15">
        <v>5.4195000000000002</v>
      </c>
      <c r="E101" s="15">
        <v>100</v>
      </c>
      <c r="F101" s="15">
        <v>1</v>
      </c>
      <c r="G101" s="15">
        <v>20</v>
      </c>
      <c r="H101" s="15">
        <v>4.2900000000000001E-2</v>
      </c>
      <c r="I101" s="15">
        <v>1.6000000000000001E-3</v>
      </c>
      <c r="J101" s="16">
        <f t="shared" si="6"/>
        <v>3.18</v>
      </c>
      <c r="K101" s="352"/>
    </row>
    <row r="102" spans="2:11">
      <c r="C102" s="19" t="s">
        <v>2633</v>
      </c>
      <c r="D102" s="15">
        <v>5.2225000000000001</v>
      </c>
      <c r="E102" s="15">
        <v>100</v>
      </c>
      <c r="F102" s="15">
        <v>1</v>
      </c>
      <c r="G102" s="15">
        <v>10</v>
      </c>
      <c r="H102" s="15">
        <v>3.09E-2</v>
      </c>
      <c r="I102" s="15">
        <v>1.6000000000000001E-3</v>
      </c>
      <c r="J102" s="16">
        <f t="shared" si="6"/>
        <v>4.68</v>
      </c>
      <c r="K102" s="352">
        <f>(J102+J103)/2</f>
        <v>4.76</v>
      </c>
    </row>
    <row r="103" spans="2:11">
      <c r="C103" s="19"/>
      <c r="D103" s="15">
        <v>5.0301</v>
      </c>
      <c r="E103" s="15">
        <v>100</v>
      </c>
      <c r="F103" s="15">
        <v>1</v>
      </c>
      <c r="G103" s="15">
        <v>10</v>
      </c>
      <c r="H103" s="15">
        <v>3.0800000000000001E-2</v>
      </c>
      <c r="I103" s="15">
        <v>1.6000000000000001E-3</v>
      </c>
      <c r="J103" s="16">
        <f t="shared" si="6"/>
        <v>4.84</v>
      </c>
      <c r="K103" s="352"/>
    </row>
    <row r="104" spans="2:11">
      <c r="C104" s="19" t="s">
        <v>2634</v>
      </c>
      <c r="D104" s="15">
        <v>5.5938999999999997</v>
      </c>
      <c r="E104" s="15">
        <v>100</v>
      </c>
      <c r="F104" s="15">
        <v>1</v>
      </c>
      <c r="G104" s="15">
        <v>10</v>
      </c>
      <c r="H104" s="15">
        <v>3.5000000000000003E-2</v>
      </c>
      <c r="I104" s="15">
        <v>1.6000000000000001E-3</v>
      </c>
      <c r="J104" s="16">
        <f t="shared" si="6"/>
        <v>4.9800000000000004</v>
      </c>
      <c r="K104" s="352">
        <f>(J104+J105)/2</f>
        <v>4.9349999999999996</v>
      </c>
    </row>
    <row r="105" spans="2:11">
      <c r="C105" s="19"/>
      <c r="D105" s="15">
        <v>5.6287000000000003</v>
      </c>
      <c r="E105" s="15">
        <v>100</v>
      </c>
      <c r="F105" s="15">
        <v>1</v>
      </c>
      <c r="G105" s="15">
        <v>10</v>
      </c>
      <c r="H105" s="15">
        <v>3.4599999999999999E-2</v>
      </c>
      <c r="I105" s="15">
        <v>1.6000000000000001E-3</v>
      </c>
      <c r="J105" s="16">
        <f t="shared" si="6"/>
        <v>4.8899999999999997</v>
      </c>
      <c r="K105" s="352"/>
    </row>
    <row r="106" spans="2:11">
      <c r="B106" s="15">
        <v>1.18</v>
      </c>
      <c r="C106" s="19" t="s">
        <v>2625</v>
      </c>
      <c r="D106" s="15">
        <v>5.6782000000000004</v>
      </c>
      <c r="E106" s="15">
        <v>100</v>
      </c>
      <c r="F106" s="15">
        <v>1</v>
      </c>
      <c r="G106" s="15">
        <v>50</v>
      </c>
      <c r="H106" s="15">
        <v>0.111</v>
      </c>
      <c r="I106" s="15">
        <v>2.0999999999999999E-3</v>
      </c>
      <c r="J106" s="16">
        <f t="shared" ref="J106:J115" si="8">(H106-I106)*E106*50*1000*1.6681/(D106*G106*1000)</f>
        <v>3.2</v>
      </c>
      <c r="K106" s="352">
        <f>(J106+J107)/2</f>
        <v>3.19</v>
      </c>
    </row>
    <row r="107" spans="2:11">
      <c r="B107" s="15" t="s">
        <v>21</v>
      </c>
      <c r="C107" s="19"/>
      <c r="D107" s="15">
        <v>5.1425999999999998</v>
      </c>
      <c r="E107" s="15">
        <v>100</v>
      </c>
      <c r="F107" s="15">
        <v>1</v>
      </c>
      <c r="G107" s="15">
        <v>10</v>
      </c>
      <c r="H107" s="15">
        <v>2.1700000000000001E-2</v>
      </c>
      <c r="I107" s="15">
        <v>2.0999999999999999E-3</v>
      </c>
      <c r="J107" s="16">
        <f t="shared" si="8"/>
        <v>3.18</v>
      </c>
      <c r="K107" s="352"/>
    </row>
    <row r="108" spans="2:11">
      <c r="C108" s="19" t="s">
        <v>2626</v>
      </c>
      <c r="D108" s="15">
        <v>5.0217999999999998</v>
      </c>
      <c r="E108" s="15">
        <v>100</v>
      </c>
      <c r="F108" s="15">
        <v>1</v>
      </c>
      <c r="G108" s="15">
        <v>10</v>
      </c>
      <c r="H108" s="15">
        <v>2.7900000000000001E-2</v>
      </c>
      <c r="I108" s="15">
        <v>2.0999999999999999E-3</v>
      </c>
      <c r="J108" s="16">
        <f t="shared" si="8"/>
        <v>4.29</v>
      </c>
      <c r="K108" s="352">
        <f>(J108+J109)/2</f>
        <v>4.63</v>
      </c>
    </row>
    <row r="109" spans="2:11">
      <c r="C109" s="19"/>
      <c r="D109" s="15">
        <v>5.3552999999999997</v>
      </c>
      <c r="E109" s="15">
        <v>100</v>
      </c>
      <c r="F109" s="15">
        <v>1</v>
      </c>
      <c r="G109" s="15">
        <v>10</v>
      </c>
      <c r="H109" s="15">
        <v>3.4000000000000002E-2</v>
      </c>
      <c r="I109" s="15">
        <v>2.0999999999999999E-3</v>
      </c>
      <c r="J109" s="16">
        <f t="shared" si="8"/>
        <v>4.97</v>
      </c>
      <c r="K109" s="352"/>
    </row>
    <row r="110" spans="2:11">
      <c r="C110" s="19" t="s">
        <v>2627</v>
      </c>
      <c r="D110" s="15">
        <v>5.0510000000000002</v>
      </c>
      <c r="E110" s="15">
        <v>100</v>
      </c>
      <c r="F110" s="15">
        <v>1</v>
      </c>
      <c r="G110" s="15">
        <v>10</v>
      </c>
      <c r="H110" s="15">
        <v>2.0500000000000001E-2</v>
      </c>
      <c r="I110" s="15">
        <v>2.0999999999999999E-3</v>
      </c>
      <c r="J110" s="16">
        <f t="shared" si="8"/>
        <v>3.04</v>
      </c>
      <c r="K110" s="352">
        <f>(J110+J111)/2</f>
        <v>3</v>
      </c>
    </row>
    <row r="111" spans="2:11">
      <c r="C111" s="19"/>
      <c r="D111" s="15">
        <v>5.3571999999999997</v>
      </c>
      <c r="E111" s="15">
        <v>100</v>
      </c>
      <c r="F111" s="15">
        <v>1</v>
      </c>
      <c r="G111" s="15">
        <v>10</v>
      </c>
      <c r="H111" s="15">
        <v>2.1100000000000001E-2</v>
      </c>
      <c r="I111" s="15">
        <v>2.0999999999999999E-3</v>
      </c>
      <c r="J111" s="16">
        <f t="shared" si="8"/>
        <v>2.96</v>
      </c>
      <c r="K111" s="352"/>
    </row>
    <row r="112" spans="2:11">
      <c r="B112" s="15">
        <v>2.8</v>
      </c>
      <c r="C112" s="19" t="s">
        <v>2635</v>
      </c>
      <c r="D112" s="15">
        <v>5.4321000000000002</v>
      </c>
      <c r="E112" s="15">
        <v>100</v>
      </c>
      <c r="F112" s="15">
        <v>1</v>
      </c>
      <c r="G112" s="15">
        <v>10</v>
      </c>
      <c r="H112" s="15">
        <v>3.1E-2</v>
      </c>
      <c r="I112" s="15">
        <v>2.5000000000000001E-3</v>
      </c>
      <c r="J112" s="16">
        <f t="shared" si="8"/>
        <v>4.38</v>
      </c>
      <c r="K112" s="352">
        <f>(J112+J113)/2</f>
        <v>4.37</v>
      </c>
    </row>
    <row r="113" spans="2:11">
      <c r="C113" s="19"/>
      <c r="D113" s="15">
        <v>5.3800999999999997</v>
      </c>
      <c r="E113" s="15">
        <v>100</v>
      </c>
      <c r="F113" s="15">
        <v>1</v>
      </c>
      <c r="G113" s="15">
        <v>10</v>
      </c>
      <c r="H113" s="15">
        <v>3.0599999999999999E-2</v>
      </c>
      <c r="I113" s="15">
        <v>2.5000000000000001E-3</v>
      </c>
      <c r="J113" s="16">
        <f t="shared" si="8"/>
        <v>4.3600000000000003</v>
      </c>
      <c r="K113" s="352"/>
    </row>
    <row r="114" spans="2:11">
      <c r="B114" s="15">
        <v>2.1</v>
      </c>
      <c r="C114" s="19" t="s">
        <v>2636</v>
      </c>
      <c r="D114" s="15">
        <v>5.2877999999999998</v>
      </c>
      <c r="E114" s="15">
        <v>100</v>
      </c>
      <c r="F114" s="15">
        <v>1</v>
      </c>
      <c r="G114" s="15">
        <v>10</v>
      </c>
      <c r="H114" s="15">
        <v>1.4800000000000001E-2</v>
      </c>
      <c r="I114" s="15">
        <v>2.5000000000000001E-3</v>
      </c>
      <c r="J114" s="16">
        <f t="shared" si="8"/>
        <v>1.94</v>
      </c>
      <c r="K114" s="352">
        <f>(J114+J115)/2</f>
        <v>1.9750000000000001</v>
      </c>
    </row>
    <row r="115" spans="2:11">
      <c r="C115" s="19"/>
      <c r="D115" s="15">
        <v>5.0594000000000001</v>
      </c>
      <c r="E115" s="15">
        <v>100</v>
      </c>
      <c r="F115" s="15">
        <v>1</v>
      </c>
      <c r="G115" s="15">
        <v>10</v>
      </c>
      <c r="H115" s="15">
        <v>1.47E-2</v>
      </c>
      <c r="I115" s="15">
        <v>2.5000000000000001E-3</v>
      </c>
      <c r="J115" s="16">
        <f t="shared" si="8"/>
        <v>2.0099999999999998</v>
      </c>
      <c r="K115" s="352"/>
    </row>
    <row r="116" spans="2:11">
      <c r="B116" s="15">
        <v>2.23</v>
      </c>
      <c r="C116" s="19" t="s">
        <v>2637</v>
      </c>
      <c r="D116" s="15">
        <v>5.0015000000000001</v>
      </c>
      <c r="E116" s="15">
        <v>100</v>
      </c>
      <c r="F116" s="15">
        <v>1</v>
      </c>
      <c r="G116" s="15">
        <v>10</v>
      </c>
      <c r="H116" s="15">
        <v>0</v>
      </c>
      <c r="I116" s="15">
        <v>1.8E-3</v>
      </c>
      <c r="J116" s="16">
        <f t="shared" ref="J116:J129" si="9">(H116-I116)*E116*50*1000*1.6681/(D116*G116*1000)</f>
        <v>-0.3</v>
      </c>
      <c r="K116" s="352">
        <f>(J116+J117)/2</f>
        <v>-0.29499999999999998</v>
      </c>
    </row>
    <row r="117" spans="2:11">
      <c r="C117" s="19"/>
      <c r="D117" s="15">
        <v>5.2030000000000003</v>
      </c>
      <c r="E117" s="15">
        <v>100</v>
      </c>
      <c r="F117" s="15">
        <v>1</v>
      </c>
      <c r="G117" s="15">
        <v>10</v>
      </c>
      <c r="H117" s="15">
        <v>0</v>
      </c>
      <c r="I117" s="15">
        <v>1.8E-3</v>
      </c>
      <c r="J117" s="16">
        <f t="shared" si="9"/>
        <v>-0.28999999999999998</v>
      </c>
      <c r="K117" s="352"/>
    </row>
    <row r="118" spans="2:11">
      <c r="C118" s="19" t="s">
        <v>2638</v>
      </c>
      <c r="D118" s="15">
        <v>5.0506000000000002</v>
      </c>
      <c r="E118" s="15">
        <v>100</v>
      </c>
      <c r="F118" s="15">
        <v>1</v>
      </c>
      <c r="G118" s="15">
        <v>10</v>
      </c>
      <c r="H118" s="15">
        <v>0</v>
      </c>
      <c r="I118" s="15">
        <v>1.8E-3</v>
      </c>
      <c r="J118" s="16">
        <f t="shared" si="9"/>
        <v>-0.3</v>
      </c>
      <c r="K118" s="352">
        <f>(J118+J119)/2</f>
        <v>-0.3</v>
      </c>
    </row>
    <row r="119" spans="2:11">
      <c r="C119" s="19"/>
      <c r="D119" s="15">
        <v>5.0209000000000001</v>
      </c>
      <c r="E119" s="15">
        <v>100</v>
      </c>
      <c r="F119" s="15">
        <v>1</v>
      </c>
      <c r="G119" s="15">
        <v>10</v>
      </c>
      <c r="H119" s="15">
        <v>0</v>
      </c>
      <c r="I119" s="15">
        <v>1.8E-3</v>
      </c>
      <c r="J119" s="16">
        <f t="shared" si="9"/>
        <v>-0.3</v>
      </c>
      <c r="K119" s="352"/>
    </row>
    <row r="120" spans="2:11">
      <c r="C120" s="19" t="s">
        <v>2639</v>
      </c>
      <c r="D120" s="15">
        <v>5.0544000000000002</v>
      </c>
      <c r="E120" s="15">
        <v>100</v>
      </c>
      <c r="F120" s="15">
        <v>1</v>
      </c>
      <c r="G120" s="15">
        <v>10</v>
      </c>
      <c r="H120" s="15">
        <v>0</v>
      </c>
      <c r="I120" s="15">
        <v>1.8E-3</v>
      </c>
      <c r="J120" s="16">
        <f t="shared" si="9"/>
        <v>-0.3</v>
      </c>
      <c r="K120" s="352">
        <f>(J120+J121)/2</f>
        <v>-0.3</v>
      </c>
    </row>
    <row r="121" spans="2:11">
      <c r="C121" s="19"/>
      <c r="D121" s="15">
        <v>5.0019</v>
      </c>
      <c r="E121" s="15">
        <v>100</v>
      </c>
      <c r="F121" s="15">
        <v>1</v>
      </c>
      <c r="G121" s="15">
        <v>10</v>
      </c>
      <c r="H121" s="15">
        <v>0</v>
      </c>
      <c r="I121" s="15">
        <v>1.8E-3</v>
      </c>
      <c r="J121" s="16">
        <f t="shared" si="9"/>
        <v>-0.3</v>
      </c>
      <c r="K121" s="352"/>
    </row>
    <row r="122" spans="2:11">
      <c r="B122" s="15">
        <v>2.2799999999999998</v>
      </c>
      <c r="C122" s="19" t="s">
        <v>2640</v>
      </c>
      <c r="D122" s="15">
        <v>5.0320999999999998</v>
      </c>
      <c r="E122" s="15">
        <v>100</v>
      </c>
      <c r="F122" s="15">
        <v>1</v>
      </c>
      <c r="G122" s="15">
        <v>10</v>
      </c>
      <c r="H122" s="15">
        <v>1.0200000000000001E-2</v>
      </c>
      <c r="I122" s="15">
        <v>2.3E-3</v>
      </c>
      <c r="J122" s="16">
        <f t="shared" si="9"/>
        <v>1.31</v>
      </c>
      <c r="K122" s="352">
        <f>(J122+J123)/2</f>
        <v>1.1399999999999999</v>
      </c>
    </row>
    <row r="123" spans="2:11">
      <c r="C123" s="19"/>
      <c r="D123" s="15">
        <v>5.0014000000000003</v>
      </c>
      <c r="E123" s="15">
        <v>100</v>
      </c>
      <c r="F123" s="15">
        <v>1</v>
      </c>
      <c r="G123" s="15">
        <v>10</v>
      </c>
      <c r="H123" s="15">
        <v>8.0999999999999996E-3</v>
      </c>
      <c r="I123" s="15">
        <v>2.3E-3</v>
      </c>
      <c r="J123" s="16">
        <f t="shared" si="9"/>
        <v>0.97</v>
      </c>
      <c r="K123" s="352"/>
    </row>
    <row r="124" spans="2:11">
      <c r="C124" s="19" t="s">
        <v>2641</v>
      </c>
      <c r="D124" s="15">
        <v>5.1374000000000004</v>
      </c>
      <c r="E124" s="15">
        <v>100</v>
      </c>
      <c r="F124" s="15">
        <v>1</v>
      </c>
      <c r="G124" s="15">
        <v>10</v>
      </c>
      <c r="H124" s="15">
        <v>7.7000000000000002E-3</v>
      </c>
      <c r="I124" s="15">
        <v>2.3E-3</v>
      </c>
      <c r="J124" s="16">
        <f t="shared" si="9"/>
        <v>0.88</v>
      </c>
      <c r="K124" s="352">
        <f>(J124+J125)/2</f>
        <v>1.4850000000000001</v>
      </c>
    </row>
    <row r="125" spans="2:11">
      <c r="C125" s="19"/>
      <c r="D125" s="15">
        <v>5.0782999999999996</v>
      </c>
      <c r="E125" s="15">
        <v>100</v>
      </c>
      <c r="F125" s="15">
        <v>1</v>
      </c>
      <c r="G125" s="15">
        <v>10</v>
      </c>
      <c r="H125" s="15">
        <v>1.4999999999999999E-2</v>
      </c>
      <c r="I125" s="15">
        <v>2.3E-3</v>
      </c>
      <c r="J125" s="16">
        <f t="shared" si="9"/>
        <v>2.09</v>
      </c>
      <c r="K125" s="352"/>
    </row>
    <row r="126" spans="2:11">
      <c r="C126" s="19" t="s">
        <v>2642</v>
      </c>
      <c r="D126" s="15">
        <v>5.0587</v>
      </c>
      <c r="E126" s="15">
        <v>100</v>
      </c>
      <c r="F126" s="15">
        <v>1</v>
      </c>
      <c r="G126" s="15">
        <v>10</v>
      </c>
      <c r="H126" s="15">
        <v>2.53E-2</v>
      </c>
      <c r="I126" s="15">
        <v>2.3E-3</v>
      </c>
      <c r="J126" s="16">
        <f t="shared" si="9"/>
        <v>3.79</v>
      </c>
      <c r="K126" s="352">
        <f>(J126+J127)/2</f>
        <v>3.145</v>
      </c>
    </row>
    <row r="127" spans="2:11">
      <c r="C127" s="19"/>
      <c r="D127" s="15">
        <v>5.1677</v>
      </c>
      <c r="E127" s="15">
        <v>100</v>
      </c>
      <c r="F127" s="15">
        <v>1</v>
      </c>
      <c r="G127" s="15">
        <v>10</v>
      </c>
      <c r="H127" s="15">
        <v>1.78E-2</v>
      </c>
      <c r="I127" s="15">
        <v>2.3E-3</v>
      </c>
      <c r="J127" s="16">
        <f t="shared" si="9"/>
        <v>2.5</v>
      </c>
      <c r="K127" s="352"/>
    </row>
    <row r="128" spans="2:11">
      <c r="C128" s="19" t="s">
        <v>2643</v>
      </c>
      <c r="D128" s="15">
        <v>5.0297999999999998</v>
      </c>
      <c r="E128" s="15">
        <v>100</v>
      </c>
      <c r="F128" s="15">
        <v>1</v>
      </c>
      <c r="G128" s="15">
        <v>10</v>
      </c>
      <c r="H128" s="15">
        <v>9.1999999999999998E-3</v>
      </c>
      <c r="I128" s="15">
        <v>2.3E-3</v>
      </c>
      <c r="J128" s="16">
        <f t="shared" si="9"/>
        <v>1.1399999999999999</v>
      </c>
      <c r="K128" s="352">
        <f>(J128+J129)/2</f>
        <v>2.0350000000000001</v>
      </c>
    </row>
    <row r="129" spans="1:11">
      <c r="C129" s="19"/>
      <c r="D129" s="15">
        <v>5.1750999999999996</v>
      </c>
      <c r="E129" s="15">
        <v>100</v>
      </c>
      <c r="F129" s="15">
        <v>1</v>
      </c>
      <c r="G129" s="15">
        <v>10</v>
      </c>
      <c r="H129" s="15">
        <v>2.0500000000000001E-2</v>
      </c>
      <c r="I129" s="15">
        <v>2.3E-3</v>
      </c>
      <c r="J129" s="16">
        <f t="shared" si="9"/>
        <v>2.93</v>
      </c>
      <c r="K129" s="352"/>
    </row>
    <row r="130" spans="1:11">
      <c r="B130" s="15">
        <v>3.9</v>
      </c>
      <c r="C130" s="19" t="s">
        <v>2644</v>
      </c>
      <c r="D130" s="15">
        <v>5.2214999999999998</v>
      </c>
      <c r="E130" s="15">
        <v>100</v>
      </c>
      <c r="F130" s="15">
        <v>1</v>
      </c>
      <c r="G130" s="15">
        <v>10</v>
      </c>
      <c r="H130" s="15">
        <v>1.5800000000000002E-2</v>
      </c>
      <c r="I130" s="15">
        <v>1.6999999999999999E-3</v>
      </c>
      <c r="J130" s="16">
        <f t="shared" ref="J130:J135" si="10">(H130-I130)*E130*50*1000*1.6681/(D130*G130*1000)</f>
        <v>2.25</v>
      </c>
      <c r="K130" s="352">
        <f>(J130+J131)/2</f>
        <v>2.3199999999999998</v>
      </c>
    </row>
    <row r="131" spans="1:11">
      <c r="C131" s="19"/>
      <c r="D131" s="15">
        <v>5.3387000000000002</v>
      </c>
      <c r="E131" s="15">
        <v>100</v>
      </c>
      <c r="F131" s="15">
        <v>1</v>
      </c>
      <c r="G131" s="15">
        <v>10</v>
      </c>
      <c r="H131" s="15">
        <v>1.7000000000000001E-2</v>
      </c>
      <c r="I131" s="15">
        <v>1.6999999999999999E-3</v>
      </c>
      <c r="J131" s="16">
        <f t="shared" si="10"/>
        <v>2.39</v>
      </c>
      <c r="K131" s="352"/>
    </row>
    <row r="132" spans="1:11">
      <c r="C132" s="19" t="s">
        <v>2645</v>
      </c>
      <c r="D132" s="15">
        <v>5.2614000000000001</v>
      </c>
      <c r="E132" s="15">
        <v>100</v>
      </c>
      <c r="F132" s="15">
        <v>1</v>
      </c>
      <c r="G132" s="15">
        <v>10</v>
      </c>
      <c r="H132" s="15">
        <v>1.9300000000000001E-2</v>
      </c>
      <c r="I132" s="15">
        <v>1.6999999999999999E-3</v>
      </c>
      <c r="J132" s="16">
        <f t="shared" si="10"/>
        <v>2.79</v>
      </c>
      <c r="K132" s="352">
        <f>(J132+J133)/2</f>
        <v>3.07</v>
      </c>
    </row>
    <row r="133" spans="1:11">
      <c r="C133" s="19"/>
      <c r="D133" s="15">
        <v>5.0544000000000002</v>
      </c>
      <c r="E133" s="15">
        <v>100</v>
      </c>
      <c r="F133" s="15">
        <v>1</v>
      </c>
      <c r="G133" s="15">
        <v>10</v>
      </c>
      <c r="H133" s="15">
        <v>2.1999999999999999E-2</v>
      </c>
      <c r="I133" s="15">
        <v>1.6999999999999999E-3</v>
      </c>
      <c r="J133" s="16">
        <f t="shared" si="10"/>
        <v>3.35</v>
      </c>
      <c r="K133" s="352"/>
    </row>
    <row r="134" spans="1:11">
      <c r="C134" s="19" t="s">
        <v>2646</v>
      </c>
      <c r="D134" s="15">
        <v>5.3331</v>
      </c>
      <c r="E134" s="15">
        <v>100</v>
      </c>
      <c r="F134" s="15">
        <v>1</v>
      </c>
      <c r="G134" s="15">
        <v>10</v>
      </c>
      <c r="H134" s="15">
        <v>1.34E-2</v>
      </c>
      <c r="I134" s="15">
        <v>1.6999999999999999E-3</v>
      </c>
      <c r="J134" s="16">
        <f t="shared" si="10"/>
        <v>1.83</v>
      </c>
      <c r="K134" s="352">
        <f>(J134+J135)/2</f>
        <v>1.91</v>
      </c>
    </row>
    <row r="135" spans="1:11">
      <c r="C135" s="19"/>
      <c r="D135" s="15">
        <v>5.3989000000000003</v>
      </c>
      <c r="E135" s="15">
        <v>100</v>
      </c>
      <c r="F135" s="15">
        <v>1</v>
      </c>
      <c r="G135" s="15">
        <v>10</v>
      </c>
      <c r="H135" s="15">
        <v>1.46E-2</v>
      </c>
      <c r="I135" s="15">
        <v>1.6999999999999999E-3</v>
      </c>
      <c r="J135" s="16">
        <f t="shared" si="10"/>
        <v>1.99</v>
      </c>
      <c r="K135" s="352"/>
    </row>
    <row r="136" spans="1:11">
      <c r="D136" s="15">
        <v>5.3651999999999997</v>
      </c>
      <c r="E136" s="15">
        <v>100</v>
      </c>
      <c r="F136" s="15">
        <v>1</v>
      </c>
      <c r="G136" s="15">
        <v>10</v>
      </c>
      <c r="H136" s="15">
        <v>0.50560000000000005</v>
      </c>
      <c r="I136" s="15">
        <v>1.6999999999999999E-3</v>
      </c>
      <c r="J136" s="16">
        <f t="shared" ref="J136" si="11">(H136-I136)*E136*50*1000*1.6681/(D136*G136*1000)</f>
        <v>78.33</v>
      </c>
    </row>
    <row r="137" spans="1:11">
      <c r="B137" s="15">
        <v>3.28</v>
      </c>
      <c r="C137" s="19" t="s">
        <v>2647</v>
      </c>
      <c r="D137" s="15">
        <v>5.1948999999999996</v>
      </c>
      <c r="E137" s="15">
        <v>100</v>
      </c>
      <c r="F137" s="15">
        <v>1</v>
      </c>
      <c r="G137" s="15">
        <v>10</v>
      </c>
      <c r="H137" s="15">
        <v>5.7000000000000002E-3</v>
      </c>
      <c r="I137" s="15">
        <v>0</v>
      </c>
      <c r="J137" s="16">
        <f t="shared" ref="J137:J146" si="12">(H137-I137)*E137*50*1000*1.6681/(D137*G137*1000)</f>
        <v>0.92</v>
      </c>
      <c r="K137" s="352">
        <f>(J137+J138)/2</f>
        <v>1.365</v>
      </c>
    </row>
    <row r="138" spans="1:11">
      <c r="C138" s="19"/>
      <c r="D138" s="15">
        <v>5.0311000000000003</v>
      </c>
      <c r="E138" s="15">
        <v>100</v>
      </c>
      <c r="F138" s="15">
        <v>1</v>
      </c>
      <c r="G138" s="15">
        <v>10</v>
      </c>
      <c r="H138" s="15">
        <v>1.09E-2</v>
      </c>
      <c r="I138" s="15">
        <v>0</v>
      </c>
      <c r="J138" s="16">
        <f t="shared" si="12"/>
        <v>1.81</v>
      </c>
      <c r="K138" s="352"/>
    </row>
    <row r="139" spans="1:11">
      <c r="C139" s="19" t="s">
        <v>2648</v>
      </c>
      <c r="D139" s="15">
        <v>5.0658000000000003</v>
      </c>
      <c r="E139" s="15">
        <v>100</v>
      </c>
      <c r="F139" s="15">
        <v>1</v>
      </c>
      <c r="G139" s="15">
        <v>10</v>
      </c>
      <c r="H139" s="15">
        <v>2.9499999999999998E-2</v>
      </c>
      <c r="I139" s="15">
        <v>0</v>
      </c>
      <c r="J139" s="16">
        <f t="shared" si="12"/>
        <v>4.8600000000000003</v>
      </c>
      <c r="K139" s="352">
        <f>(J139+J140)/2</f>
        <v>4.9050000000000002</v>
      </c>
    </row>
    <row r="140" spans="1:11">
      <c r="C140" s="19"/>
      <c r="D140" s="15">
        <v>5.8666999999999998</v>
      </c>
      <c r="E140" s="15">
        <v>100</v>
      </c>
      <c r="F140" s="15">
        <v>1</v>
      </c>
      <c r="G140" s="15">
        <v>10</v>
      </c>
      <c r="H140" s="15">
        <v>3.4799999999999998E-2</v>
      </c>
      <c r="I140" s="15">
        <v>0</v>
      </c>
      <c r="J140" s="16">
        <f t="shared" si="12"/>
        <v>4.95</v>
      </c>
      <c r="K140" s="352"/>
    </row>
    <row r="141" spans="1:11">
      <c r="C141" s="19" t="s">
        <v>2649</v>
      </c>
      <c r="D141" s="15">
        <v>5.1856999999999998</v>
      </c>
      <c r="E141" s="15">
        <v>100</v>
      </c>
      <c r="F141" s="15">
        <v>1</v>
      </c>
      <c r="G141" s="15">
        <v>10</v>
      </c>
      <c r="H141" s="15">
        <v>0.1724</v>
      </c>
      <c r="I141" s="15">
        <v>0</v>
      </c>
      <c r="J141" s="16">
        <f t="shared" si="12"/>
        <v>27.73</v>
      </c>
      <c r="K141" s="352">
        <f>(J141+J142)/2</f>
        <v>24.48</v>
      </c>
    </row>
    <row r="142" spans="1:11">
      <c r="C142" s="19"/>
      <c r="D142" s="15">
        <v>5.1123000000000003</v>
      </c>
      <c r="E142" s="15">
        <v>100</v>
      </c>
      <c r="F142" s="15">
        <v>1</v>
      </c>
      <c r="G142" s="15">
        <v>10</v>
      </c>
      <c r="H142" s="15">
        <v>0.13009999999999999</v>
      </c>
      <c r="I142" s="15">
        <v>0</v>
      </c>
      <c r="J142" s="16">
        <f t="shared" si="12"/>
        <v>21.23</v>
      </c>
      <c r="K142" s="352"/>
    </row>
    <row r="143" spans="1:11">
      <c r="A143" s="15">
        <v>12</v>
      </c>
      <c r="B143" s="15">
        <v>4.5999999999999996</v>
      </c>
      <c r="C143" s="19" t="s">
        <v>2649</v>
      </c>
      <c r="D143" s="15">
        <v>5.1788999999999996</v>
      </c>
      <c r="E143" s="15">
        <v>100</v>
      </c>
      <c r="F143" s="15">
        <v>1</v>
      </c>
      <c r="G143" s="15">
        <v>10</v>
      </c>
      <c r="H143" s="15">
        <v>4.9599999999999998E-2</v>
      </c>
      <c r="I143" s="15">
        <v>0</v>
      </c>
      <c r="J143" s="16">
        <f t="shared" si="12"/>
        <v>7.99</v>
      </c>
      <c r="K143" s="352">
        <f>(J143+J144)/2</f>
        <v>8.9849999999999994</v>
      </c>
    </row>
    <row r="144" spans="1:11">
      <c r="A144" s="15">
        <v>2</v>
      </c>
      <c r="C144" s="19"/>
      <c r="D144" s="15">
        <v>5.1409000000000002</v>
      </c>
      <c r="E144" s="15">
        <v>100</v>
      </c>
      <c r="F144" s="15">
        <v>1</v>
      </c>
      <c r="G144" s="15">
        <v>10</v>
      </c>
      <c r="H144" s="15">
        <v>6.1499999999999999E-2</v>
      </c>
      <c r="I144" s="15">
        <v>0</v>
      </c>
      <c r="J144" s="16">
        <f t="shared" si="12"/>
        <v>9.98</v>
      </c>
      <c r="K144" s="352"/>
    </row>
    <row r="145" spans="2:12">
      <c r="C145" s="15" t="s">
        <v>2650</v>
      </c>
      <c r="D145" s="15">
        <v>5</v>
      </c>
      <c r="E145" s="15">
        <v>100</v>
      </c>
      <c r="F145" s="15">
        <v>1</v>
      </c>
      <c r="G145" s="15">
        <v>10</v>
      </c>
      <c r="H145" s="15">
        <v>3.1800000000000002E-2</v>
      </c>
      <c r="I145" s="15">
        <v>0</v>
      </c>
      <c r="J145" s="16">
        <f t="shared" si="12"/>
        <v>5.3</v>
      </c>
      <c r="K145" s="352">
        <f>(J145+J146)/2</f>
        <v>5.1950000000000003</v>
      </c>
    </row>
    <row r="146" spans="2:12">
      <c r="D146" s="15">
        <v>5</v>
      </c>
      <c r="E146" s="15">
        <v>100</v>
      </c>
      <c r="F146" s="15">
        <v>1</v>
      </c>
      <c r="G146" s="15">
        <v>10</v>
      </c>
      <c r="H146" s="15">
        <v>3.0499999999999999E-2</v>
      </c>
      <c r="I146" s="15">
        <v>0</v>
      </c>
      <c r="J146" s="16">
        <f t="shared" si="12"/>
        <v>5.09</v>
      </c>
      <c r="K146" s="352"/>
    </row>
    <row r="147" spans="2:12">
      <c r="B147" s="15">
        <v>4.1500000000000004</v>
      </c>
      <c r="C147" s="15" t="s">
        <v>542</v>
      </c>
      <c r="D147" s="15">
        <v>5.0084</v>
      </c>
      <c r="E147" s="15">
        <v>100</v>
      </c>
      <c r="F147" s="15">
        <v>1</v>
      </c>
      <c r="G147" s="15">
        <v>10</v>
      </c>
      <c r="H147" s="15">
        <v>3.6600000000000001E-2</v>
      </c>
      <c r="I147" s="15">
        <v>0</v>
      </c>
      <c r="J147" s="16">
        <f t="shared" ref="J147:J152" si="13">(H147-I147)*E147*50*1000*1.6681/(D147*G147*1000)</f>
        <v>6.1</v>
      </c>
      <c r="K147" s="352">
        <f>(J147+J148)/2</f>
        <v>6.39</v>
      </c>
    </row>
    <row r="148" spans="2:12">
      <c r="D148" s="15">
        <v>5.0598999999999998</v>
      </c>
      <c r="E148" s="15">
        <v>100</v>
      </c>
      <c r="F148" s="15">
        <v>1</v>
      </c>
      <c r="G148" s="15">
        <v>10</v>
      </c>
      <c r="H148" s="15">
        <v>4.0500000000000001E-2</v>
      </c>
      <c r="I148" s="15">
        <v>0</v>
      </c>
      <c r="J148" s="16">
        <f t="shared" si="13"/>
        <v>6.68</v>
      </c>
      <c r="K148" s="352"/>
    </row>
    <row r="149" spans="2:12">
      <c r="C149" s="15" t="s">
        <v>2650</v>
      </c>
      <c r="D149" s="32">
        <v>5.0632999999999999</v>
      </c>
      <c r="E149" s="32">
        <v>100</v>
      </c>
      <c r="F149" s="32">
        <v>1</v>
      </c>
      <c r="G149" s="32">
        <v>10</v>
      </c>
      <c r="H149" s="32">
        <v>2.8899999999999999E-2</v>
      </c>
      <c r="I149" s="32">
        <v>0</v>
      </c>
      <c r="J149" s="37">
        <f t="shared" si="13"/>
        <v>4.76</v>
      </c>
      <c r="K149" s="354">
        <f>(J149+J150)/2</f>
        <v>4.8550000000000004</v>
      </c>
    </row>
    <row r="150" spans="2:12">
      <c r="C150" s="15" t="s">
        <v>2651</v>
      </c>
      <c r="D150" s="32">
        <v>5.9339000000000004</v>
      </c>
      <c r="E150" s="32">
        <v>100</v>
      </c>
      <c r="F150" s="32">
        <v>1</v>
      </c>
      <c r="G150" s="32">
        <v>10</v>
      </c>
      <c r="H150" s="32">
        <v>3.5200000000000002E-2</v>
      </c>
      <c r="I150" s="32">
        <v>0</v>
      </c>
      <c r="J150" s="37">
        <f t="shared" si="13"/>
        <v>4.95</v>
      </c>
      <c r="K150" s="354"/>
    </row>
    <row r="151" spans="2:12">
      <c r="D151" s="15">
        <v>5.2172000000000001</v>
      </c>
      <c r="E151" s="15">
        <v>100</v>
      </c>
      <c r="F151" s="15">
        <v>1</v>
      </c>
      <c r="G151" s="15">
        <v>10</v>
      </c>
      <c r="H151" s="15">
        <v>5.1299999999999998E-2</v>
      </c>
      <c r="I151" s="15">
        <v>0</v>
      </c>
      <c r="J151" s="16">
        <f t="shared" si="13"/>
        <v>8.1999999999999993</v>
      </c>
      <c r="K151" s="352">
        <f>(J151+J152)/2</f>
        <v>8.7100000000000009</v>
      </c>
    </row>
    <row r="152" spans="2:12">
      <c r="D152" s="15">
        <v>5.0122</v>
      </c>
      <c r="E152" s="15">
        <v>100</v>
      </c>
      <c r="F152" s="15">
        <v>1</v>
      </c>
      <c r="G152" s="15">
        <v>10</v>
      </c>
      <c r="H152" s="15">
        <v>5.5399999999999998E-2</v>
      </c>
      <c r="I152" s="15">
        <v>0</v>
      </c>
      <c r="J152" s="16">
        <f t="shared" si="13"/>
        <v>9.2200000000000006</v>
      </c>
      <c r="K152" s="352"/>
    </row>
    <row r="153" spans="2:12">
      <c r="B153" s="15">
        <v>5.3</v>
      </c>
      <c r="C153" s="19" t="s">
        <v>2652</v>
      </c>
      <c r="D153" s="15">
        <v>5.3531000000000004</v>
      </c>
      <c r="E153" s="15">
        <v>100</v>
      </c>
      <c r="F153" s="15">
        <v>1</v>
      </c>
      <c r="G153" s="15">
        <v>10</v>
      </c>
      <c r="H153" s="15">
        <v>2.01E-2</v>
      </c>
      <c r="I153" s="15">
        <v>2.5000000000000001E-3</v>
      </c>
      <c r="J153" s="16">
        <f t="shared" ref="J153:J178" si="14">(H153-I153)*E153*50*1000*1.6681/(D153*G153*1000)</f>
        <v>2.74</v>
      </c>
      <c r="K153" s="352">
        <f>(J153+J154)/2</f>
        <v>2.8050000000000002</v>
      </c>
    </row>
    <row r="154" spans="2:12">
      <c r="C154" s="19"/>
      <c r="D154" s="15">
        <v>5.2233999999999998</v>
      </c>
      <c r="E154" s="15">
        <v>100</v>
      </c>
      <c r="F154" s="15">
        <v>1</v>
      </c>
      <c r="G154" s="15">
        <v>10</v>
      </c>
      <c r="H154" s="15">
        <v>2.0500000000000001E-2</v>
      </c>
      <c r="I154" s="15">
        <v>2.5000000000000001E-3</v>
      </c>
      <c r="J154" s="16">
        <f t="shared" si="14"/>
        <v>2.87</v>
      </c>
      <c r="K154" s="352"/>
    </row>
    <row r="155" spans="2:12">
      <c r="B155" s="15">
        <v>6.26</v>
      </c>
      <c r="C155" s="33" t="s">
        <v>2653</v>
      </c>
      <c r="D155" s="34">
        <v>5.3601999999999999</v>
      </c>
      <c r="E155" s="34">
        <v>100</v>
      </c>
      <c r="F155" s="34">
        <v>10</v>
      </c>
      <c r="G155" s="34">
        <v>0.1</v>
      </c>
      <c r="H155" s="34">
        <v>0.22140000000000001</v>
      </c>
      <c r="I155" s="34">
        <v>0</v>
      </c>
      <c r="J155" s="38">
        <f t="shared" si="14"/>
        <v>3445</v>
      </c>
      <c r="K155" s="355" t="e">
        <f>(J155+J156)/2</f>
        <v>#DIV/0!</v>
      </c>
    </row>
    <row r="156" spans="2:12">
      <c r="C156" s="33"/>
      <c r="D156" s="34"/>
      <c r="E156" s="34">
        <v>100</v>
      </c>
      <c r="F156" s="34">
        <v>10</v>
      </c>
      <c r="G156" s="34">
        <v>0.1</v>
      </c>
      <c r="H156" s="34">
        <v>0.22189999999999999</v>
      </c>
      <c r="I156" s="34">
        <v>0</v>
      </c>
      <c r="J156" s="38" t="e">
        <f t="shared" si="14"/>
        <v>#DIV/0!</v>
      </c>
      <c r="K156" s="355"/>
    </row>
    <row r="157" spans="2:12">
      <c r="C157" s="34"/>
      <c r="D157" s="34">
        <v>1.0228999999999999</v>
      </c>
      <c r="E157" s="34">
        <v>100</v>
      </c>
      <c r="F157" s="34">
        <v>10</v>
      </c>
      <c r="G157" s="34">
        <v>0.5</v>
      </c>
      <c r="H157" s="34">
        <v>0.122</v>
      </c>
      <c r="I157" s="34">
        <v>0</v>
      </c>
      <c r="J157" s="38">
        <f t="shared" si="14"/>
        <v>1989.52</v>
      </c>
      <c r="K157" s="355" t="e">
        <f>(J157+J158)/2</f>
        <v>#DIV/0!</v>
      </c>
    </row>
    <row r="158" spans="2:12">
      <c r="C158" s="34"/>
      <c r="D158" s="34"/>
      <c r="E158" s="34">
        <v>100</v>
      </c>
      <c r="F158" s="34">
        <v>10</v>
      </c>
      <c r="G158" s="34">
        <v>0.5</v>
      </c>
      <c r="H158" s="34">
        <v>0.1222</v>
      </c>
      <c r="I158" s="34">
        <v>0</v>
      </c>
      <c r="J158" s="38" t="e">
        <f t="shared" si="14"/>
        <v>#DIV/0!</v>
      </c>
      <c r="K158" s="355"/>
    </row>
    <row r="159" spans="2:12">
      <c r="B159" s="15">
        <v>7.1</v>
      </c>
      <c r="C159" s="34"/>
      <c r="D159" s="34">
        <v>1.0017</v>
      </c>
      <c r="E159" s="34">
        <v>100</v>
      </c>
      <c r="F159" s="34">
        <v>10</v>
      </c>
      <c r="G159" s="34">
        <v>0.5</v>
      </c>
      <c r="H159" s="34">
        <v>4.8500000000000001E-2</v>
      </c>
      <c r="I159" s="34">
        <v>0</v>
      </c>
      <c r="J159" s="38">
        <f t="shared" si="14"/>
        <v>807.66</v>
      </c>
      <c r="K159" s="355">
        <f>(J159+J160)/2</f>
        <v>802.83</v>
      </c>
      <c r="L159" s="352">
        <f>(J159-J160)/K159*100</f>
        <v>1.2032435260266801</v>
      </c>
    </row>
    <row r="160" spans="2:12">
      <c r="C160" s="34"/>
      <c r="D160" s="34">
        <v>1.018</v>
      </c>
      <c r="E160" s="34">
        <v>100</v>
      </c>
      <c r="F160" s="34">
        <v>10</v>
      </c>
      <c r="G160" s="34">
        <v>0.5</v>
      </c>
      <c r="H160" s="34">
        <v>4.87E-2</v>
      </c>
      <c r="I160" s="34">
        <v>0</v>
      </c>
      <c r="J160" s="38">
        <f t="shared" si="14"/>
        <v>798</v>
      </c>
      <c r="K160" s="355"/>
      <c r="L160" s="352"/>
    </row>
    <row r="161" spans="2:12">
      <c r="C161" s="35" t="s">
        <v>2654</v>
      </c>
      <c r="D161" s="36">
        <v>5.1536</v>
      </c>
      <c r="E161" s="36">
        <v>100</v>
      </c>
      <c r="F161" s="36">
        <v>10</v>
      </c>
      <c r="G161" s="36">
        <v>0.1</v>
      </c>
      <c r="H161" s="36">
        <v>0.20150000000000001</v>
      </c>
      <c r="I161" s="36">
        <v>0</v>
      </c>
      <c r="J161" s="39">
        <f t="shared" si="14"/>
        <v>3261.04</v>
      </c>
      <c r="K161" s="356" t="e">
        <f>(J161+J162)/2</f>
        <v>#DIV/0!</v>
      </c>
    </row>
    <row r="162" spans="2:12">
      <c r="C162" s="35"/>
      <c r="D162" s="36"/>
      <c r="E162" s="36">
        <v>100</v>
      </c>
      <c r="F162" s="36">
        <v>10</v>
      </c>
      <c r="G162" s="36">
        <v>0.1</v>
      </c>
      <c r="H162" s="36">
        <v>0.20169999999999999</v>
      </c>
      <c r="I162" s="36">
        <v>0</v>
      </c>
      <c r="J162" s="39" t="e">
        <f t="shared" si="14"/>
        <v>#DIV/0!</v>
      </c>
      <c r="K162" s="356"/>
    </row>
    <row r="163" spans="2:12">
      <c r="C163" s="36"/>
      <c r="D163" s="36">
        <v>1.0183</v>
      </c>
      <c r="E163" s="36">
        <v>100</v>
      </c>
      <c r="F163" s="36">
        <v>10</v>
      </c>
      <c r="G163" s="36">
        <v>0.5</v>
      </c>
      <c r="H163" s="36">
        <v>9.9000000000000008E-3</v>
      </c>
      <c r="I163" s="36">
        <v>0</v>
      </c>
      <c r="J163" s="39">
        <f t="shared" si="14"/>
        <v>162.16999999999999</v>
      </c>
      <c r="K163" s="356" t="e">
        <f>(J163+J164)/2</f>
        <v>#DIV/0!</v>
      </c>
    </row>
    <row r="164" spans="2:12">
      <c r="C164" s="36"/>
      <c r="D164" s="36"/>
      <c r="E164" s="36">
        <v>100</v>
      </c>
      <c r="F164" s="36">
        <v>10</v>
      </c>
      <c r="G164" s="36">
        <v>0.5</v>
      </c>
      <c r="H164" s="36">
        <v>1.03E-2</v>
      </c>
      <c r="I164" s="36">
        <v>0</v>
      </c>
      <c r="J164" s="39" t="e">
        <f t="shared" si="14"/>
        <v>#DIV/0!</v>
      </c>
      <c r="K164" s="356"/>
    </row>
    <row r="165" spans="2:12">
      <c r="B165" s="15">
        <v>7.1</v>
      </c>
      <c r="C165" s="36"/>
      <c r="D165" s="36">
        <v>1.0477000000000001</v>
      </c>
      <c r="E165" s="36">
        <v>100</v>
      </c>
      <c r="F165" s="36">
        <v>10</v>
      </c>
      <c r="G165" s="36">
        <v>0.5</v>
      </c>
      <c r="H165" s="36">
        <v>2.1499999999999998E-2</v>
      </c>
      <c r="I165" s="36">
        <v>0</v>
      </c>
      <c r="J165" s="39">
        <f t="shared" si="14"/>
        <v>342.31</v>
      </c>
      <c r="K165" s="356">
        <f>(J165+J166)/2</f>
        <v>347.54</v>
      </c>
      <c r="L165" s="352">
        <f>(J165-J166)/K165*100</f>
        <v>-3.0097254992231099</v>
      </c>
    </row>
    <row r="166" spans="2:12">
      <c r="C166" s="36"/>
      <c r="D166" s="36">
        <v>1.0851999999999999</v>
      </c>
      <c r="E166" s="36">
        <v>100</v>
      </c>
      <c r="F166" s="36">
        <v>10</v>
      </c>
      <c r="G166" s="36">
        <v>1</v>
      </c>
      <c r="H166" s="36">
        <v>4.5900000000000003E-2</v>
      </c>
      <c r="I166" s="36">
        <v>0</v>
      </c>
      <c r="J166" s="39">
        <f t="shared" si="14"/>
        <v>352.77</v>
      </c>
      <c r="K166" s="356"/>
      <c r="L166" s="352"/>
    </row>
    <row r="167" spans="2:12" ht="14.25" customHeight="1">
      <c r="B167" s="15">
        <v>6.28</v>
      </c>
      <c r="C167" s="19" t="s">
        <v>2655</v>
      </c>
      <c r="D167" s="15">
        <v>5.1047000000000002</v>
      </c>
      <c r="E167" s="15">
        <v>100</v>
      </c>
      <c r="F167" s="15">
        <v>10</v>
      </c>
      <c r="G167" s="15">
        <v>10</v>
      </c>
      <c r="H167" s="15">
        <v>0.38150000000000001</v>
      </c>
      <c r="I167" s="15">
        <v>0</v>
      </c>
      <c r="J167" s="16">
        <f t="shared" si="14"/>
        <v>62.33</v>
      </c>
      <c r="K167" s="352">
        <f>(J167+J168)/2</f>
        <v>62.335000000000001</v>
      </c>
      <c r="L167" s="352">
        <f>(J167-J168)/K167*100</f>
        <v>-1.6042351808783401E-2</v>
      </c>
    </row>
    <row r="168" spans="2:12" ht="14.25" customHeight="1">
      <c r="C168" s="19"/>
      <c r="D168" s="15">
        <v>5.1105</v>
      </c>
      <c r="E168" s="15">
        <v>100</v>
      </c>
      <c r="F168" s="15">
        <v>10</v>
      </c>
      <c r="G168" s="15">
        <v>10</v>
      </c>
      <c r="H168" s="15">
        <v>0.38200000000000001</v>
      </c>
      <c r="I168" s="15">
        <v>0</v>
      </c>
      <c r="J168" s="16">
        <f t="shared" si="14"/>
        <v>62.34</v>
      </c>
      <c r="K168" s="352"/>
      <c r="L168" s="352"/>
    </row>
    <row r="169" spans="2:12">
      <c r="D169" s="15">
        <v>2.7090000000000001</v>
      </c>
      <c r="E169" s="15">
        <v>100</v>
      </c>
      <c r="F169" s="15">
        <v>10</v>
      </c>
      <c r="G169" s="15">
        <v>5</v>
      </c>
      <c r="H169" s="15">
        <v>0.1053</v>
      </c>
      <c r="I169" s="15">
        <v>0</v>
      </c>
      <c r="J169" s="16">
        <f t="shared" si="14"/>
        <v>64.84</v>
      </c>
      <c r="K169" s="352" t="e">
        <f>(J169+J170)/2</f>
        <v>#DIV/0!</v>
      </c>
      <c r="L169" s="352" t="e">
        <f t="shared" ref="L169" si="15">(J169-J170)/K169*100</f>
        <v>#DIV/0!</v>
      </c>
    </row>
    <row r="170" spans="2:12">
      <c r="E170" s="15">
        <v>100</v>
      </c>
      <c r="F170" s="15">
        <v>10</v>
      </c>
      <c r="G170" s="15">
        <v>5</v>
      </c>
      <c r="H170" s="15">
        <v>0.1023</v>
      </c>
      <c r="I170" s="15">
        <v>0</v>
      </c>
      <c r="J170" s="16" t="e">
        <f t="shared" si="14"/>
        <v>#DIV/0!</v>
      </c>
      <c r="K170" s="352"/>
      <c r="L170" s="352"/>
    </row>
    <row r="171" spans="2:12">
      <c r="C171" s="19" t="s">
        <v>2656</v>
      </c>
      <c r="D171" s="15">
        <v>5.0846</v>
      </c>
      <c r="E171" s="15">
        <v>100</v>
      </c>
      <c r="F171" s="15">
        <v>10</v>
      </c>
      <c r="G171" s="15">
        <v>10</v>
      </c>
      <c r="H171" s="15">
        <v>0</v>
      </c>
      <c r="I171" s="15">
        <v>0</v>
      </c>
      <c r="J171" s="16">
        <f t="shared" si="14"/>
        <v>0</v>
      </c>
      <c r="K171" s="352" t="e">
        <f>(J171+J172)/2</f>
        <v>#DIV/0!</v>
      </c>
      <c r="L171" s="352" t="e">
        <f t="shared" ref="L171" si="16">(J171-J172)/K171*100</f>
        <v>#DIV/0!</v>
      </c>
    </row>
    <row r="172" spans="2:12">
      <c r="C172" s="19"/>
      <c r="E172" s="15">
        <v>100</v>
      </c>
      <c r="F172" s="15">
        <v>10</v>
      </c>
      <c r="G172" s="15">
        <v>10</v>
      </c>
      <c r="H172" s="15">
        <v>0</v>
      </c>
      <c r="I172" s="15">
        <v>0</v>
      </c>
      <c r="J172" s="16" t="e">
        <f t="shared" si="14"/>
        <v>#DIV/0!</v>
      </c>
      <c r="K172" s="352"/>
      <c r="L172" s="352"/>
    </row>
    <row r="173" spans="2:12">
      <c r="C173" s="19" t="s">
        <v>2657</v>
      </c>
      <c r="D173" s="15">
        <v>2.5413000000000001</v>
      </c>
      <c r="E173" s="15">
        <v>100</v>
      </c>
      <c r="F173" s="15">
        <v>10</v>
      </c>
      <c r="G173" s="15">
        <v>10</v>
      </c>
      <c r="H173" s="15">
        <v>8.0000000000000004E-4</v>
      </c>
      <c r="I173" s="15">
        <v>0</v>
      </c>
      <c r="J173" s="16">
        <f t="shared" si="14"/>
        <v>0.26</v>
      </c>
      <c r="K173" s="352">
        <f>(J173+J174)/2</f>
        <v>0.27500000000000002</v>
      </c>
      <c r="L173" s="352">
        <f t="shared" ref="L173" si="17">(J173-J174)/K173*100</f>
        <v>-10.909090909090899</v>
      </c>
    </row>
    <row r="174" spans="2:12">
      <c r="C174" s="19"/>
      <c r="D174" s="15">
        <v>2.5522</v>
      </c>
      <c r="E174" s="15">
        <v>100</v>
      </c>
      <c r="F174" s="15">
        <v>10</v>
      </c>
      <c r="G174" s="15">
        <v>10</v>
      </c>
      <c r="H174" s="15">
        <v>8.9999999999999998E-4</v>
      </c>
      <c r="I174" s="15">
        <v>0</v>
      </c>
      <c r="J174" s="16">
        <f t="shared" si="14"/>
        <v>0.28999999999999998</v>
      </c>
      <c r="K174" s="352"/>
      <c r="L174" s="352"/>
    </row>
    <row r="175" spans="2:12">
      <c r="B175" s="15">
        <v>10.220000000000001</v>
      </c>
      <c r="C175" s="19" t="s">
        <v>2658</v>
      </c>
      <c r="D175" s="15">
        <v>5.8925000000000001</v>
      </c>
      <c r="E175" s="15">
        <v>100</v>
      </c>
      <c r="F175" s="15">
        <v>10</v>
      </c>
      <c r="G175" s="15">
        <v>10</v>
      </c>
      <c r="H175" s="15">
        <v>3.1899999999999998E-2</v>
      </c>
      <c r="I175" s="15">
        <v>0</v>
      </c>
      <c r="J175" s="16">
        <f t="shared" si="14"/>
        <v>4.5199999999999996</v>
      </c>
      <c r="K175" s="352">
        <f>(J175+J176)/2</f>
        <v>2.5</v>
      </c>
      <c r="L175" s="352">
        <f t="shared" ref="L175" si="18">(J175-J176)/K175*100</f>
        <v>161.6</v>
      </c>
    </row>
    <row r="176" spans="2:12">
      <c r="C176" s="19"/>
      <c r="D176" s="15">
        <v>5.2325999999999997</v>
      </c>
      <c r="E176" s="15">
        <v>100</v>
      </c>
      <c r="F176" s="15">
        <v>10</v>
      </c>
      <c r="G176" s="15">
        <v>10</v>
      </c>
      <c r="H176" s="15">
        <v>3.0000000000000001E-3</v>
      </c>
      <c r="I176" s="15">
        <v>0</v>
      </c>
      <c r="J176" s="16">
        <f t="shared" si="14"/>
        <v>0.48</v>
      </c>
      <c r="K176" s="352"/>
      <c r="L176" s="352"/>
    </row>
    <row r="177" spans="2:12">
      <c r="B177" s="15">
        <v>11.8</v>
      </c>
      <c r="C177" s="19" t="s">
        <v>2659</v>
      </c>
      <c r="D177" s="15">
        <v>2.7174999999999998</v>
      </c>
      <c r="E177" s="15">
        <v>100</v>
      </c>
      <c r="F177" s="15">
        <v>10</v>
      </c>
      <c r="G177" s="15">
        <v>10</v>
      </c>
      <c r="H177" s="15">
        <v>1.2E-2</v>
      </c>
      <c r="I177" s="15">
        <v>0</v>
      </c>
      <c r="J177" s="16">
        <f t="shared" si="14"/>
        <v>3.68</v>
      </c>
      <c r="K177" s="352">
        <f>(J177+J178)/2</f>
        <v>3.7250000000000001</v>
      </c>
      <c r="L177" s="352">
        <f t="shared" ref="L177" si="19">(J177-J178)/K177*100</f>
        <v>-2.4161073825503299</v>
      </c>
    </row>
    <row r="178" spans="2:12">
      <c r="C178" s="19"/>
      <c r="D178" s="15">
        <v>2.7233000000000001</v>
      </c>
      <c r="E178" s="15">
        <v>100</v>
      </c>
      <c r="F178" s="15">
        <v>10</v>
      </c>
      <c r="G178" s="15">
        <v>10</v>
      </c>
      <c r="H178" s="15">
        <v>1.23E-2</v>
      </c>
      <c r="I178" s="15">
        <v>0</v>
      </c>
      <c r="J178" s="16">
        <f t="shared" si="14"/>
        <v>3.77</v>
      </c>
      <c r="K178" s="352"/>
      <c r="L178" s="352"/>
    </row>
    <row r="179" spans="2:12">
      <c r="C179" s="19" t="s">
        <v>2660</v>
      </c>
      <c r="D179" s="15">
        <v>5.1304999999999996</v>
      </c>
      <c r="E179" s="15">
        <v>100</v>
      </c>
      <c r="F179" s="15">
        <v>10</v>
      </c>
      <c r="G179" s="15">
        <v>10</v>
      </c>
      <c r="H179" s="15">
        <v>0.5403</v>
      </c>
      <c r="I179" s="15">
        <v>0</v>
      </c>
      <c r="J179" s="16">
        <f t="shared" ref="J179:J182" si="20">(H179-I179)*E179*50*1000*1.6681/(D179*G179*1000)</f>
        <v>87.83</v>
      </c>
      <c r="K179" s="352">
        <f t="shared" ref="K179" si="21">(J179+J180)/2</f>
        <v>88.064999999999998</v>
      </c>
      <c r="L179" s="352">
        <f t="shared" ref="L179" si="22">(J179-J180)/K179*100</f>
        <v>-0.53369670130017499</v>
      </c>
    </row>
    <row r="180" spans="2:12">
      <c r="C180" s="19"/>
      <c r="D180" s="15">
        <v>5.1032999999999999</v>
      </c>
      <c r="E180" s="15">
        <v>100</v>
      </c>
      <c r="F180" s="15">
        <v>10</v>
      </c>
      <c r="G180" s="15">
        <v>10</v>
      </c>
      <c r="H180" s="15">
        <v>0.5403</v>
      </c>
      <c r="I180" s="15">
        <v>0</v>
      </c>
      <c r="J180" s="16">
        <f t="shared" si="20"/>
        <v>88.3</v>
      </c>
      <c r="K180" s="352"/>
      <c r="L180" s="352"/>
    </row>
    <row r="181" spans="2:12">
      <c r="C181" s="19"/>
      <c r="D181" s="15">
        <v>2.6067</v>
      </c>
      <c r="E181" s="15">
        <v>100</v>
      </c>
      <c r="F181" s="15">
        <v>10</v>
      </c>
      <c r="G181" s="15">
        <v>10</v>
      </c>
      <c r="H181" s="15">
        <v>0.27189999999999998</v>
      </c>
      <c r="I181" s="15">
        <v>0</v>
      </c>
      <c r="J181" s="16">
        <f t="shared" si="20"/>
        <v>87</v>
      </c>
      <c r="K181" s="352" t="e">
        <f t="shared" ref="K181" si="23">(J181+J182)/2</f>
        <v>#DIV/0!</v>
      </c>
      <c r="L181" s="352" t="e">
        <f t="shared" ref="L181" si="24">(J181-J182)/K181*100</f>
        <v>#DIV/0!</v>
      </c>
    </row>
    <row r="182" spans="2:12">
      <c r="C182" s="19"/>
      <c r="E182" s="15">
        <v>100</v>
      </c>
      <c r="F182" s="15">
        <v>10</v>
      </c>
      <c r="G182" s="15">
        <v>10</v>
      </c>
      <c r="H182" s="15">
        <v>0.27179999999999999</v>
      </c>
      <c r="I182" s="15">
        <v>0</v>
      </c>
      <c r="J182" s="16" t="e">
        <f t="shared" si="20"/>
        <v>#DIV/0!</v>
      </c>
      <c r="K182" s="352"/>
      <c r="L182" s="352"/>
    </row>
    <row r="183" spans="2:12">
      <c r="B183" s="15">
        <v>1.1399999999999999</v>
      </c>
      <c r="C183" s="19" t="s">
        <v>2661</v>
      </c>
      <c r="D183" s="15">
        <v>6.1315</v>
      </c>
      <c r="E183" s="15">
        <v>100</v>
      </c>
      <c r="F183" s="15">
        <v>10</v>
      </c>
      <c r="G183" s="15">
        <v>10</v>
      </c>
      <c r="H183" s="15">
        <v>3.6600000000000001E-2</v>
      </c>
      <c r="I183" s="15">
        <v>0</v>
      </c>
      <c r="J183" s="16">
        <f t="shared" ref="J183:J200" si="25">(H183-I183)*E183*50*1000*1.6681/(D183*G183*1000)</f>
        <v>4.9800000000000004</v>
      </c>
      <c r="K183" s="353">
        <f t="shared" ref="K183" si="26">(J183+J184)/2</f>
        <v>4.9850000000000003</v>
      </c>
      <c r="L183" s="352">
        <f t="shared" ref="L183" si="27">(J183-J184)/K183*100</f>
        <v>-0.20060180541624401</v>
      </c>
    </row>
    <row r="184" spans="2:12">
      <c r="C184" s="19"/>
      <c r="D184" s="15">
        <v>6.0880000000000001</v>
      </c>
      <c r="E184" s="15">
        <v>100</v>
      </c>
      <c r="F184" s="15">
        <v>10</v>
      </c>
      <c r="G184" s="15">
        <v>10</v>
      </c>
      <c r="H184" s="15">
        <v>3.6400000000000002E-2</v>
      </c>
      <c r="I184" s="15">
        <v>0</v>
      </c>
      <c r="J184" s="16">
        <f t="shared" si="25"/>
        <v>4.99</v>
      </c>
      <c r="K184" s="353"/>
      <c r="L184" s="352"/>
    </row>
    <row r="185" spans="2:12">
      <c r="C185" s="19" t="s">
        <v>2662</v>
      </c>
      <c r="D185" s="15">
        <v>5.0331999999999999</v>
      </c>
      <c r="E185" s="15">
        <v>100</v>
      </c>
      <c r="F185" s="15">
        <v>10</v>
      </c>
      <c r="G185" s="15">
        <v>10</v>
      </c>
      <c r="H185" s="15">
        <v>2.7699999999999999E-2</v>
      </c>
      <c r="I185" s="15">
        <v>0</v>
      </c>
      <c r="J185" s="16">
        <f t="shared" si="25"/>
        <v>4.59</v>
      </c>
      <c r="K185" s="352">
        <f t="shared" ref="K185" si="28">(J185+J186)/2</f>
        <v>4.03</v>
      </c>
      <c r="L185" s="352">
        <f t="shared" ref="L185" si="29">(J185-J186)/K185*100</f>
        <v>27.7915632754342</v>
      </c>
    </row>
    <row r="186" spans="2:12">
      <c r="C186" s="19"/>
      <c r="D186" s="15">
        <v>5.2350000000000003</v>
      </c>
      <c r="E186" s="15">
        <v>100</v>
      </c>
      <c r="F186" s="15">
        <v>10</v>
      </c>
      <c r="G186" s="15">
        <v>10</v>
      </c>
      <c r="H186" s="15">
        <v>2.18E-2</v>
      </c>
      <c r="I186" s="15">
        <v>0</v>
      </c>
      <c r="J186" s="16">
        <f t="shared" si="25"/>
        <v>3.47</v>
      </c>
      <c r="K186" s="352"/>
      <c r="L186" s="352"/>
    </row>
    <row r="187" spans="2:12">
      <c r="C187" s="19" t="s">
        <v>2663</v>
      </c>
      <c r="D187" s="15">
        <v>5.1505000000000001</v>
      </c>
      <c r="E187" s="15">
        <v>100</v>
      </c>
      <c r="F187" s="15">
        <v>10</v>
      </c>
      <c r="G187" s="15">
        <v>10</v>
      </c>
      <c r="H187" s="15">
        <v>3.9E-2</v>
      </c>
      <c r="I187" s="15">
        <v>0</v>
      </c>
      <c r="J187" s="16">
        <f t="shared" si="25"/>
        <v>6.32</v>
      </c>
      <c r="K187" s="353">
        <f t="shared" ref="K187" si="30">(J187+J188)/2</f>
        <v>6.14</v>
      </c>
      <c r="L187" s="352">
        <f t="shared" ref="L187" si="31">(J187-J188)/K187*100</f>
        <v>5.8631921824104296</v>
      </c>
    </row>
    <row r="188" spans="2:12">
      <c r="C188" s="19"/>
      <c r="D188" s="15">
        <v>5.3192000000000004</v>
      </c>
      <c r="E188" s="15">
        <v>100</v>
      </c>
      <c r="F188" s="15">
        <v>10</v>
      </c>
      <c r="G188" s="15">
        <v>10</v>
      </c>
      <c r="H188" s="15">
        <v>3.7999999999999999E-2</v>
      </c>
      <c r="I188" s="15">
        <v>0</v>
      </c>
      <c r="J188" s="16">
        <f t="shared" si="25"/>
        <v>5.96</v>
      </c>
      <c r="K188" s="353"/>
      <c r="L188" s="352"/>
    </row>
    <row r="189" spans="2:12">
      <c r="C189" s="19" t="s">
        <v>2664</v>
      </c>
      <c r="D189" s="15">
        <v>5.0636000000000001</v>
      </c>
      <c r="E189" s="15">
        <v>100</v>
      </c>
      <c r="F189" s="15">
        <v>10</v>
      </c>
      <c r="G189" s="15">
        <v>10</v>
      </c>
      <c r="H189" s="15">
        <v>8.8900000000000007E-2</v>
      </c>
      <c r="I189" s="15">
        <v>0</v>
      </c>
      <c r="J189" s="16">
        <f t="shared" si="25"/>
        <v>14.64</v>
      </c>
      <c r="K189" s="353">
        <f t="shared" ref="K189" si="32">(J189+J190)/2</f>
        <v>14.61</v>
      </c>
      <c r="L189" s="352">
        <f t="shared" ref="L189" si="33">(J189-J190)/K189*100</f>
        <v>0.41067761806981901</v>
      </c>
    </row>
    <row r="190" spans="2:12">
      <c r="C190" s="19"/>
      <c r="D190" s="15">
        <v>5.0052000000000003</v>
      </c>
      <c r="E190" s="15">
        <v>100</v>
      </c>
      <c r="F190" s="15">
        <v>10</v>
      </c>
      <c r="G190" s="15">
        <v>10</v>
      </c>
      <c r="H190" s="15">
        <v>8.7499999999999994E-2</v>
      </c>
      <c r="I190" s="15">
        <v>0</v>
      </c>
      <c r="J190" s="16">
        <f t="shared" si="25"/>
        <v>14.58</v>
      </c>
      <c r="K190" s="353"/>
      <c r="L190" s="352"/>
    </row>
    <row r="191" spans="2:12">
      <c r="C191" s="19" t="s">
        <v>2665</v>
      </c>
      <c r="D191" s="15">
        <v>5.1607000000000003</v>
      </c>
      <c r="E191" s="15">
        <v>100</v>
      </c>
      <c r="F191" s="15">
        <v>10</v>
      </c>
      <c r="G191" s="15">
        <v>10</v>
      </c>
      <c r="H191" s="15">
        <v>3.7199999999999997E-2</v>
      </c>
      <c r="I191" s="15">
        <v>0</v>
      </c>
      <c r="J191" s="16">
        <f t="shared" si="25"/>
        <v>6.01</v>
      </c>
      <c r="K191" s="352">
        <f t="shared" ref="K191" si="34">(J191+J192)/2</f>
        <v>5.0949999999999998</v>
      </c>
      <c r="L191" s="352">
        <f t="shared" ref="L191" si="35">(J191-J192)/K191*100</f>
        <v>35.917566241413198</v>
      </c>
    </row>
    <row r="192" spans="2:12">
      <c r="C192" s="19"/>
      <c r="D192" s="15">
        <v>5.1513999999999998</v>
      </c>
      <c r="E192" s="15">
        <v>100</v>
      </c>
      <c r="F192" s="15">
        <v>10</v>
      </c>
      <c r="G192" s="15">
        <v>10</v>
      </c>
      <c r="H192" s="15">
        <v>2.58E-2</v>
      </c>
      <c r="I192" s="15">
        <v>0</v>
      </c>
      <c r="J192" s="16">
        <f t="shared" si="25"/>
        <v>4.18</v>
      </c>
      <c r="K192" s="352"/>
      <c r="L192" s="352"/>
    </row>
    <row r="193" spans="2:12">
      <c r="C193" s="19" t="s">
        <v>2666</v>
      </c>
      <c r="D193" s="15">
        <v>5.0277000000000003</v>
      </c>
      <c r="E193" s="15">
        <v>100</v>
      </c>
      <c r="F193" s="15">
        <v>10</v>
      </c>
      <c r="G193" s="15">
        <v>10</v>
      </c>
      <c r="H193" s="15">
        <v>2.6800000000000001E-2</v>
      </c>
      <c r="I193" s="15">
        <v>0</v>
      </c>
      <c r="J193" s="16">
        <f t="shared" si="25"/>
        <v>4.45</v>
      </c>
      <c r="K193" s="352">
        <f t="shared" ref="K193" si="36">(J193+J194)/2</f>
        <v>4.43</v>
      </c>
      <c r="L193" s="352">
        <f t="shared" ref="L193" si="37">(J193-J194)/K193*100</f>
        <v>0.90293453724605099</v>
      </c>
    </row>
    <row r="194" spans="2:12">
      <c r="C194" s="19"/>
      <c r="D194" s="15">
        <v>5.0125999999999999</v>
      </c>
      <c r="E194" s="15">
        <v>100</v>
      </c>
      <c r="F194" s="15">
        <v>10</v>
      </c>
      <c r="G194" s="15">
        <v>10</v>
      </c>
      <c r="H194" s="15">
        <v>2.6499999999999999E-2</v>
      </c>
      <c r="I194" s="15">
        <v>0</v>
      </c>
      <c r="J194" s="16">
        <f t="shared" si="25"/>
        <v>4.41</v>
      </c>
      <c r="K194" s="352"/>
      <c r="L194" s="352"/>
    </row>
    <row r="195" spans="2:12">
      <c r="C195" s="19" t="s">
        <v>2667</v>
      </c>
      <c r="D195" s="15">
        <v>5.0602999999999998</v>
      </c>
      <c r="E195" s="15">
        <v>100</v>
      </c>
      <c r="F195" s="15">
        <v>10</v>
      </c>
      <c r="G195" s="15">
        <v>10</v>
      </c>
      <c r="H195" s="15">
        <v>2.76E-2</v>
      </c>
      <c r="I195" s="15">
        <v>0</v>
      </c>
      <c r="J195" s="16">
        <f t="shared" si="25"/>
        <v>4.55</v>
      </c>
      <c r="K195" s="352">
        <f t="shared" ref="K195" si="38">(J195+J196)/2</f>
        <v>3.9849999999999999</v>
      </c>
      <c r="L195" s="352">
        <f t="shared" ref="L195" si="39">(J195-J196)/K195*100</f>
        <v>28.356336260978701</v>
      </c>
    </row>
    <row r="196" spans="2:12">
      <c r="C196" s="19"/>
      <c r="D196" s="15">
        <v>5.0735999999999999</v>
      </c>
      <c r="E196" s="15">
        <v>100</v>
      </c>
      <c r="F196" s="15">
        <v>10</v>
      </c>
      <c r="G196" s="15">
        <v>10</v>
      </c>
      <c r="H196" s="15">
        <v>2.0799999999999999E-2</v>
      </c>
      <c r="I196" s="15">
        <v>0</v>
      </c>
      <c r="J196" s="16">
        <f t="shared" si="25"/>
        <v>3.42</v>
      </c>
      <c r="K196" s="352"/>
      <c r="L196" s="352"/>
    </row>
    <row r="197" spans="2:12">
      <c r="C197" s="19" t="s">
        <v>2668</v>
      </c>
      <c r="D197" s="15">
        <v>5.7858000000000001</v>
      </c>
      <c r="E197" s="15">
        <v>100</v>
      </c>
      <c r="F197" s="15">
        <v>10</v>
      </c>
      <c r="G197" s="15">
        <v>10</v>
      </c>
      <c r="H197" s="15">
        <v>3.4299999999999997E-2</v>
      </c>
      <c r="I197" s="15">
        <v>0</v>
      </c>
      <c r="J197" s="16">
        <f t="shared" si="25"/>
        <v>4.9400000000000004</v>
      </c>
      <c r="K197" s="352">
        <f t="shared" ref="K197" si="40">(J197+J198)/2</f>
        <v>4.875</v>
      </c>
      <c r="L197" s="352">
        <f t="shared" ref="L197" si="41">(J197-J198)/K197*100</f>
        <v>2.6666666666666798</v>
      </c>
    </row>
    <row r="198" spans="2:12">
      <c r="C198" s="19"/>
      <c r="D198" s="15">
        <v>5.5823999999999998</v>
      </c>
      <c r="E198" s="15">
        <v>100</v>
      </c>
      <c r="F198" s="15">
        <v>10</v>
      </c>
      <c r="G198" s="15">
        <v>10</v>
      </c>
      <c r="H198" s="15">
        <v>3.2199999999999999E-2</v>
      </c>
      <c r="I198" s="15">
        <v>0</v>
      </c>
      <c r="J198" s="16">
        <f t="shared" si="25"/>
        <v>4.8099999999999996</v>
      </c>
      <c r="K198" s="352"/>
      <c r="L198" s="352"/>
    </row>
    <row r="199" spans="2:12">
      <c r="C199" s="19" t="s">
        <v>2669</v>
      </c>
      <c r="D199" s="15">
        <v>5.0166000000000004</v>
      </c>
      <c r="E199" s="15">
        <v>100</v>
      </c>
      <c r="F199" s="15">
        <v>10</v>
      </c>
      <c r="G199" s="15">
        <v>10</v>
      </c>
      <c r="H199" s="15">
        <v>1.5800000000000002E-2</v>
      </c>
      <c r="I199" s="15">
        <v>0</v>
      </c>
      <c r="J199" s="16">
        <f t="shared" si="25"/>
        <v>2.63</v>
      </c>
      <c r="K199" s="352">
        <f t="shared" ref="K199" si="42">(J199+J200)/2</f>
        <v>2.79</v>
      </c>
      <c r="L199" s="352">
        <f t="shared" ref="L199" si="43">(J199-J200)/K199*100</f>
        <v>-11.469534050179201</v>
      </c>
    </row>
    <row r="200" spans="2:12">
      <c r="C200" s="19"/>
      <c r="D200" s="15">
        <v>5.0818000000000003</v>
      </c>
      <c r="E200" s="15">
        <v>100</v>
      </c>
      <c r="F200" s="15">
        <v>10</v>
      </c>
      <c r="G200" s="15">
        <v>10</v>
      </c>
      <c r="H200" s="15">
        <v>1.7999999999999999E-2</v>
      </c>
      <c r="I200" s="15">
        <v>0</v>
      </c>
      <c r="J200" s="16">
        <f t="shared" si="25"/>
        <v>2.95</v>
      </c>
      <c r="K200" s="352"/>
      <c r="L200" s="352"/>
    </row>
    <row r="201" spans="2:12">
      <c r="C201" s="19"/>
      <c r="D201" s="15">
        <v>6.2671999999999999</v>
      </c>
      <c r="E201" s="15">
        <v>100</v>
      </c>
      <c r="F201" s="15">
        <v>10</v>
      </c>
      <c r="G201" s="15">
        <v>10</v>
      </c>
      <c r="H201" s="15">
        <v>5.7299999999999997E-2</v>
      </c>
      <c r="I201" s="15">
        <v>0</v>
      </c>
      <c r="J201" s="16">
        <f t="shared" ref="J201:J213" si="44">(H201-I201)*E201*50*1000*1.6681/(D201*G201*1000)</f>
        <v>7.63</v>
      </c>
      <c r="K201" s="352">
        <f t="shared" ref="K201" si="45">(J201+J202)/2</f>
        <v>8.1199999999999992</v>
      </c>
      <c r="L201" s="352">
        <f t="shared" ref="L201" si="46">(J201-J202)/K201*100</f>
        <v>-12.0689655172414</v>
      </c>
    </row>
    <row r="202" spans="2:12">
      <c r="C202" s="19"/>
      <c r="D202" s="15">
        <v>5.0571999999999999</v>
      </c>
      <c r="E202" s="15">
        <v>100</v>
      </c>
      <c r="F202" s="15">
        <v>10</v>
      </c>
      <c r="G202" s="15">
        <v>10</v>
      </c>
      <c r="H202" s="15">
        <v>5.2200000000000003E-2</v>
      </c>
      <c r="I202" s="15">
        <v>0</v>
      </c>
      <c r="J202" s="16">
        <f t="shared" si="44"/>
        <v>8.61</v>
      </c>
      <c r="K202" s="352"/>
      <c r="L202" s="352"/>
    </row>
    <row r="203" spans="2:12">
      <c r="C203" s="19"/>
      <c r="D203" s="15">
        <v>5.1445999999999996</v>
      </c>
      <c r="E203" s="15">
        <v>100</v>
      </c>
      <c r="F203" s="15">
        <v>10</v>
      </c>
      <c r="G203" s="15">
        <v>10</v>
      </c>
      <c r="H203" s="15">
        <v>5.9499999999999997E-2</v>
      </c>
      <c r="I203" s="15">
        <v>0</v>
      </c>
      <c r="J203" s="16">
        <f t="shared" si="44"/>
        <v>9.65</v>
      </c>
      <c r="K203" s="352">
        <f t="shared" ref="K203" si="47">(J203+J204)/2</f>
        <v>31.285</v>
      </c>
      <c r="L203" s="352">
        <f t="shared" ref="L203" si="48">(J203-J204)/K203*100</f>
        <v>-138.309093814927</v>
      </c>
    </row>
    <row r="204" spans="2:12">
      <c r="C204" s="19"/>
      <c r="D204" s="15">
        <v>5.0627000000000004</v>
      </c>
      <c r="E204" s="15">
        <v>100</v>
      </c>
      <c r="F204" s="15">
        <v>10</v>
      </c>
      <c r="G204" s="15">
        <v>10</v>
      </c>
      <c r="H204" s="15">
        <v>0.32119999999999999</v>
      </c>
      <c r="I204" s="15">
        <v>0</v>
      </c>
      <c r="J204" s="16">
        <f t="shared" si="44"/>
        <v>52.92</v>
      </c>
      <c r="K204" s="352"/>
      <c r="L204" s="352"/>
    </row>
    <row r="205" spans="2:12">
      <c r="B205" s="15">
        <v>2.2799999999999998</v>
      </c>
      <c r="C205" s="19" t="s">
        <v>2670</v>
      </c>
      <c r="D205" s="15">
        <v>5.9588000000000001</v>
      </c>
      <c r="E205" s="15">
        <v>100</v>
      </c>
      <c r="F205" s="15">
        <v>10</v>
      </c>
      <c r="G205" s="15">
        <v>10</v>
      </c>
      <c r="H205" s="15">
        <v>3.5499999999999997E-2</v>
      </c>
      <c r="I205" s="15">
        <v>0</v>
      </c>
      <c r="J205" s="16">
        <f t="shared" si="44"/>
        <v>4.97</v>
      </c>
      <c r="K205" s="352">
        <f t="shared" ref="K205" si="49">(J205+J206)/2</f>
        <v>4.1550000000000002</v>
      </c>
      <c r="L205" s="352">
        <f t="shared" ref="L205" si="50">(J205-J206)/K205*100</f>
        <v>39.229843561973503</v>
      </c>
    </row>
    <row r="206" spans="2:12">
      <c r="C206" s="19"/>
      <c r="D206" s="15">
        <v>5.2976999999999999</v>
      </c>
      <c r="E206" s="15">
        <v>100</v>
      </c>
      <c r="F206" s="15">
        <v>10</v>
      </c>
      <c r="G206" s="15">
        <v>10</v>
      </c>
      <c r="H206" s="15">
        <v>2.12E-2</v>
      </c>
      <c r="I206" s="15">
        <v>0</v>
      </c>
      <c r="J206" s="16">
        <f t="shared" si="44"/>
        <v>3.34</v>
      </c>
      <c r="K206" s="352"/>
      <c r="L206" s="352"/>
    </row>
    <row r="207" spans="2:12">
      <c r="C207" s="19" t="s">
        <v>2671</v>
      </c>
      <c r="D207" s="15">
        <v>5.2694999999999999</v>
      </c>
      <c r="E207" s="15">
        <v>100</v>
      </c>
      <c r="F207" s="15">
        <v>10</v>
      </c>
      <c r="G207" s="15">
        <v>1</v>
      </c>
      <c r="H207" s="15">
        <v>0.8871</v>
      </c>
      <c r="I207" s="15">
        <v>0</v>
      </c>
      <c r="J207" s="16">
        <f t="shared" si="44"/>
        <v>1404.09</v>
      </c>
      <c r="K207" s="352">
        <f t="shared" ref="K207" si="51">(J207+J208)/2</f>
        <v>1412.86</v>
      </c>
      <c r="L207" s="352">
        <f t="shared" ref="L207" si="52">(J207-J208)/K207*100</f>
        <v>-1.2414535056552101</v>
      </c>
    </row>
    <row r="208" spans="2:12">
      <c r="C208" s="19"/>
      <c r="D208" s="15">
        <v>5.1992000000000003</v>
      </c>
      <c r="E208" s="15">
        <v>100</v>
      </c>
      <c r="F208" s="15">
        <v>10</v>
      </c>
      <c r="G208" s="15">
        <v>1</v>
      </c>
      <c r="H208" s="15">
        <v>0.88619999999999999</v>
      </c>
      <c r="I208" s="15">
        <v>0</v>
      </c>
      <c r="J208" s="16">
        <f t="shared" si="44"/>
        <v>1421.63</v>
      </c>
      <c r="K208" s="352"/>
      <c r="L208" s="352"/>
    </row>
    <row r="209" spans="2:14">
      <c r="C209" s="19" t="s">
        <v>2672</v>
      </c>
      <c r="D209" s="15">
        <v>5.0133000000000001</v>
      </c>
      <c r="E209" s="15">
        <v>100</v>
      </c>
      <c r="F209" s="15">
        <v>10</v>
      </c>
      <c r="G209" s="15">
        <v>10</v>
      </c>
      <c r="H209" s="15">
        <v>8.6499999999999994E-2</v>
      </c>
      <c r="I209" s="15">
        <v>0</v>
      </c>
      <c r="J209" s="16">
        <f t="shared" si="44"/>
        <v>14.39</v>
      </c>
      <c r="K209" s="352">
        <f t="shared" ref="K209" si="53">(J209+J210)/2</f>
        <v>14.93</v>
      </c>
      <c r="L209" s="352">
        <f t="shared" ref="L209" si="54">(J209-J210)/K209*100</f>
        <v>-7.2337575351641004</v>
      </c>
    </row>
    <row r="210" spans="2:14">
      <c r="C210" s="19"/>
      <c r="D210" s="15">
        <v>5.1969000000000003</v>
      </c>
      <c r="E210" s="15">
        <v>100</v>
      </c>
      <c r="F210" s="15">
        <v>10</v>
      </c>
      <c r="G210" s="15">
        <v>10</v>
      </c>
      <c r="H210" s="15">
        <v>9.64E-2</v>
      </c>
      <c r="I210" s="15">
        <v>0</v>
      </c>
      <c r="J210" s="16">
        <f t="shared" si="44"/>
        <v>15.47</v>
      </c>
      <c r="K210" s="352"/>
      <c r="L210" s="352"/>
    </row>
    <row r="211" spans="2:14">
      <c r="C211" s="19" t="s">
        <v>2673</v>
      </c>
      <c r="D211" s="15">
        <v>5.1313000000000004</v>
      </c>
      <c r="E211" s="15">
        <v>100</v>
      </c>
      <c r="F211" s="15">
        <v>10</v>
      </c>
      <c r="G211" s="15">
        <v>10</v>
      </c>
      <c r="H211" s="15">
        <v>9.9000000000000005E-2</v>
      </c>
      <c r="I211" s="15">
        <v>0</v>
      </c>
      <c r="J211" s="16">
        <f t="shared" si="44"/>
        <v>16.09</v>
      </c>
      <c r="K211" s="352">
        <f t="shared" ref="K211" si="55">(J211+J212)/2</f>
        <v>16.495000000000001</v>
      </c>
      <c r="L211" s="352">
        <f t="shared" ref="L211" si="56">(J211-J212)/K211*100</f>
        <v>-4.9105789633222097</v>
      </c>
    </row>
    <row r="212" spans="2:14">
      <c r="C212" s="19"/>
      <c r="D212" s="15">
        <v>5.1383000000000001</v>
      </c>
      <c r="E212" s="15">
        <v>100</v>
      </c>
      <c r="F212" s="15">
        <v>10</v>
      </c>
      <c r="G212" s="15">
        <v>10</v>
      </c>
      <c r="H212" s="15">
        <v>0.1041</v>
      </c>
      <c r="I212" s="15">
        <v>0</v>
      </c>
      <c r="J212" s="16">
        <f t="shared" si="44"/>
        <v>16.899999999999999</v>
      </c>
      <c r="K212" s="352"/>
      <c r="L212" s="352"/>
    </row>
    <row r="213" spans="2:14">
      <c r="C213" s="19"/>
      <c r="D213" s="15">
        <v>5.0129000000000001</v>
      </c>
      <c r="E213" s="15">
        <v>100</v>
      </c>
      <c r="F213" s="15">
        <v>10</v>
      </c>
      <c r="G213" s="15">
        <v>10</v>
      </c>
      <c r="H213" s="15">
        <v>0.31919999999999998</v>
      </c>
      <c r="I213" s="15">
        <v>0</v>
      </c>
      <c r="J213" s="16">
        <f t="shared" si="44"/>
        <v>53.11</v>
      </c>
    </row>
    <row r="214" spans="2:14">
      <c r="C214" s="19"/>
    </row>
    <row r="215" spans="2:14">
      <c r="C215" s="19" t="s">
        <v>2672</v>
      </c>
      <c r="D215" s="15">
        <v>5.9894999999999996</v>
      </c>
      <c r="E215" s="15">
        <v>100</v>
      </c>
      <c r="F215" s="15">
        <v>10</v>
      </c>
      <c r="G215" s="15">
        <v>10</v>
      </c>
      <c r="H215" s="15">
        <v>3.5499999999999997E-2</v>
      </c>
      <c r="I215" s="15">
        <v>0</v>
      </c>
      <c r="J215" s="16">
        <f t="shared" ref="J215:J218" si="57">(H215-I215)*E215*50*1000*1.6681/(D215*G215*1000)</f>
        <v>4.9400000000000004</v>
      </c>
      <c r="K215" s="352">
        <f t="shared" ref="K215" si="58">(J215+J216)/2</f>
        <v>4.84</v>
      </c>
      <c r="L215" s="352">
        <f t="shared" ref="L215" si="59">(J215-J216)/K215*100</f>
        <v>4.1322314049586799</v>
      </c>
    </row>
    <row r="216" spans="2:14">
      <c r="C216" s="19"/>
      <c r="D216" s="15">
        <v>6.0301999999999998</v>
      </c>
      <c r="E216" s="15">
        <v>100</v>
      </c>
      <c r="F216" s="15">
        <v>10</v>
      </c>
      <c r="G216" s="15">
        <v>10</v>
      </c>
      <c r="H216" s="15">
        <v>3.4299999999999997E-2</v>
      </c>
      <c r="I216" s="15">
        <v>0</v>
      </c>
      <c r="J216" s="16">
        <f t="shared" si="57"/>
        <v>4.74</v>
      </c>
      <c r="K216" s="352"/>
      <c r="L216" s="352"/>
    </row>
    <row r="217" spans="2:14">
      <c r="C217" s="19" t="s">
        <v>2673</v>
      </c>
      <c r="D217" s="15">
        <v>6.0025000000000004</v>
      </c>
      <c r="E217" s="15">
        <v>100</v>
      </c>
      <c r="F217" s="15">
        <v>10</v>
      </c>
      <c r="G217" s="15">
        <v>10</v>
      </c>
      <c r="H217" s="15">
        <v>3.2300000000000002E-2</v>
      </c>
      <c r="I217" s="15">
        <v>0</v>
      </c>
      <c r="J217" s="16">
        <f t="shared" si="57"/>
        <v>4.49</v>
      </c>
      <c r="K217" s="352">
        <f t="shared" ref="K217" si="60">(J217+J218)/2</f>
        <v>4.6050000000000004</v>
      </c>
      <c r="L217" s="352">
        <f t="shared" ref="L217" si="61">(J217-J218)/K217*100</f>
        <v>-4.9945711183496098</v>
      </c>
    </row>
    <row r="218" spans="2:14">
      <c r="C218" s="19"/>
      <c r="D218" s="15">
        <v>5.9922000000000004</v>
      </c>
      <c r="E218" s="15">
        <v>100</v>
      </c>
      <c r="F218" s="15">
        <v>10</v>
      </c>
      <c r="G218" s="15">
        <v>10</v>
      </c>
      <c r="H218" s="15">
        <v>3.39E-2</v>
      </c>
      <c r="I218" s="15">
        <v>0</v>
      </c>
      <c r="J218" s="16">
        <f t="shared" si="57"/>
        <v>4.72</v>
      </c>
      <c r="K218" s="352"/>
      <c r="L218" s="352"/>
    </row>
    <row r="219" spans="2:14">
      <c r="B219" s="15" t="s">
        <v>2674</v>
      </c>
      <c r="C219" s="19" t="s">
        <v>2675</v>
      </c>
      <c r="D219" s="15">
        <v>5.1714000000000002</v>
      </c>
      <c r="E219" s="15">
        <v>100</v>
      </c>
      <c r="F219" s="15">
        <v>10</v>
      </c>
      <c r="G219" s="15">
        <v>10</v>
      </c>
      <c r="H219" s="15">
        <v>0.15629999999999999</v>
      </c>
      <c r="I219" s="15">
        <v>0</v>
      </c>
      <c r="J219" s="16">
        <f t="shared" ref="J219:J222" si="62">(H219-I219)*E219*50*1000*1.6681/(D219*G219*1000)</f>
        <v>25.21</v>
      </c>
      <c r="K219" s="352">
        <f t="shared" ref="K219" si="63">(J219+J220)/2</f>
        <v>25.3</v>
      </c>
      <c r="L219" s="352">
        <f t="shared" ref="L219" si="64">(J219-J220)/K219*100</f>
        <v>-0.71146245059288404</v>
      </c>
      <c r="M219" s="15">
        <v>64.87</v>
      </c>
      <c r="N219" s="15">
        <v>64.959999999999994</v>
      </c>
    </row>
    <row r="220" spans="2:14">
      <c r="C220" s="19"/>
      <c r="D220" s="15">
        <v>6.4942000000000002</v>
      </c>
      <c r="E220" s="15">
        <v>100</v>
      </c>
      <c r="F220" s="15">
        <v>10</v>
      </c>
      <c r="G220" s="15">
        <v>10</v>
      </c>
      <c r="H220" s="32">
        <v>0.19769999999999999</v>
      </c>
      <c r="I220" s="15">
        <v>0</v>
      </c>
      <c r="J220" s="16">
        <f t="shared" si="62"/>
        <v>25.39</v>
      </c>
      <c r="K220" s="352"/>
      <c r="L220" s="352"/>
    </row>
    <row r="221" spans="2:14">
      <c r="C221" s="19"/>
      <c r="D221" s="15">
        <v>5.1897000000000002</v>
      </c>
      <c r="E221" s="15">
        <v>100</v>
      </c>
      <c r="F221" s="15">
        <v>10</v>
      </c>
      <c r="G221" s="15">
        <v>10</v>
      </c>
      <c r="H221" s="15">
        <v>0.5605</v>
      </c>
      <c r="I221" s="15">
        <v>0</v>
      </c>
      <c r="J221" s="16">
        <f t="shared" si="62"/>
        <v>90.08</v>
      </c>
      <c r="K221" s="352" t="e">
        <f t="shared" ref="K221" si="65">(J221+J222)/2</f>
        <v>#DIV/0!</v>
      </c>
      <c r="L221" s="352" t="e">
        <f t="shared" ref="L221" si="66">(J221-J222)/K221*100</f>
        <v>#DIV/0!</v>
      </c>
    </row>
    <row r="222" spans="2:14">
      <c r="C222" s="19"/>
      <c r="E222" s="15">
        <v>100</v>
      </c>
      <c r="F222" s="15">
        <v>10</v>
      </c>
      <c r="G222" s="15">
        <v>10</v>
      </c>
      <c r="J222" s="16" t="e">
        <f t="shared" si="62"/>
        <v>#DIV/0!</v>
      </c>
      <c r="K222" s="352"/>
      <c r="L222" s="352"/>
    </row>
    <row r="223" spans="2:14">
      <c r="C223" s="19"/>
      <c r="E223" s="15">
        <v>100</v>
      </c>
      <c r="F223" s="15">
        <v>10</v>
      </c>
      <c r="G223" s="15">
        <v>10</v>
      </c>
      <c r="I223" s="15">
        <v>1</v>
      </c>
      <c r="J223" s="16" t="e">
        <f t="shared" ref="J223:J237" si="67">(H223-I223)*E223*50*1000*1.6681/(D223*G223*1000)</f>
        <v>#DIV/0!</v>
      </c>
      <c r="K223" s="352" t="e">
        <f t="shared" ref="K223" si="68">(J223+J224)/2</f>
        <v>#DIV/0!</v>
      </c>
      <c r="L223" s="352" t="e">
        <f t="shared" ref="L223" si="69">(J223-J224)/K223*100</f>
        <v>#DIV/0!</v>
      </c>
    </row>
    <row r="224" spans="2:14">
      <c r="C224" s="19"/>
      <c r="E224" s="15">
        <v>100</v>
      </c>
      <c r="F224" s="15">
        <v>10</v>
      </c>
      <c r="G224" s="15">
        <v>10</v>
      </c>
      <c r="J224" s="16" t="e">
        <f t="shared" si="67"/>
        <v>#DIV/0!</v>
      </c>
      <c r="K224" s="352"/>
      <c r="L224" s="352"/>
    </row>
    <row r="225" spans="3:13">
      <c r="C225" s="19" t="s">
        <v>2676</v>
      </c>
      <c r="D225" s="15">
        <v>5.0660999999999996</v>
      </c>
      <c r="E225" s="15">
        <v>100</v>
      </c>
      <c r="F225" s="15">
        <v>10</v>
      </c>
      <c r="G225" s="15">
        <v>10</v>
      </c>
      <c r="H225" s="15">
        <v>1.4200000000000001E-2</v>
      </c>
      <c r="I225" s="15">
        <v>8.9999999999999993E-3</v>
      </c>
      <c r="J225" s="16">
        <f t="shared" si="67"/>
        <v>0.86</v>
      </c>
      <c r="K225" s="352">
        <f t="shared" ref="K225" si="70">(J225+J226)/2</f>
        <v>0.495</v>
      </c>
      <c r="L225" s="352">
        <f t="shared" ref="L225" si="71">(J225-J226)/K225*100</f>
        <v>147.47474747474701</v>
      </c>
    </row>
    <row r="226" spans="3:13">
      <c r="C226" s="19"/>
      <c r="D226" s="15">
        <v>5.0739000000000001</v>
      </c>
      <c r="E226" s="15">
        <v>100</v>
      </c>
      <c r="F226" s="15">
        <v>10</v>
      </c>
      <c r="G226" s="15">
        <v>10</v>
      </c>
      <c r="H226" s="15">
        <v>9.7999999999999997E-3</v>
      </c>
      <c r="I226" s="15">
        <v>8.9999999999999993E-3</v>
      </c>
      <c r="J226" s="16">
        <f t="shared" si="67"/>
        <v>0.13</v>
      </c>
      <c r="K226" s="352"/>
      <c r="L226" s="352"/>
    </row>
    <row r="227" spans="3:13">
      <c r="C227" s="19" t="s">
        <v>2677</v>
      </c>
      <c r="D227" s="15">
        <v>5.0656999999999996</v>
      </c>
      <c r="E227" s="15">
        <v>100</v>
      </c>
      <c r="F227" s="15">
        <v>10</v>
      </c>
      <c r="G227" s="15">
        <v>10</v>
      </c>
      <c r="H227" s="15">
        <v>1.7899999999999999E-2</v>
      </c>
      <c r="I227" s="15">
        <v>8.9999999999999993E-3</v>
      </c>
      <c r="J227" s="16">
        <f t="shared" si="67"/>
        <v>1.47</v>
      </c>
      <c r="K227" s="352">
        <f t="shared" ref="K227" si="72">(J227+J228)/2</f>
        <v>2.835</v>
      </c>
      <c r="L227" s="352">
        <f t="shared" ref="L227" si="73">(J227-J228)/K227*100</f>
        <v>-96.296296296296305</v>
      </c>
    </row>
    <row r="228" spans="3:13">
      <c r="C228" s="19"/>
      <c r="D228" s="15">
        <v>5.0254000000000003</v>
      </c>
      <c r="E228" s="15">
        <v>100</v>
      </c>
      <c r="F228" s="15">
        <v>10</v>
      </c>
      <c r="G228" s="15">
        <v>10</v>
      </c>
      <c r="H228" s="15">
        <v>3.4299999999999997E-2</v>
      </c>
      <c r="I228" s="15">
        <v>8.9999999999999993E-3</v>
      </c>
      <c r="J228" s="16">
        <f t="shared" si="67"/>
        <v>4.2</v>
      </c>
      <c r="K228" s="352"/>
      <c r="L228" s="352"/>
    </row>
    <row r="229" spans="3:13">
      <c r="C229" s="19"/>
      <c r="D229" s="15">
        <v>5.0418000000000003</v>
      </c>
      <c r="E229" s="15">
        <v>100</v>
      </c>
      <c r="F229" s="15">
        <v>10</v>
      </c>
      <c r="G229" s="15">
        <v>10</v>
      </c>
      <c r="H229" s="15">
        <v>1.0259</v>
      </c>
      <c r="I229" s="15">
        <v>8.9999999999999993E-3</v>
      </c>
      <c r="J229" s="16">
        <f t="shared" si="67"/>
        <v>168.22</v>
      </c>
      <c r="K229" s="352" t="e">
        <f t="shared" ref="K229" si="74">(J229+J230)/2</f>
        <v>#DIV/0!</v>
      </c>
      <c r="L229" s="352" t="e">
        <f t="shared" ref="L229" si="75">(J229-J230)/K229*100</f>
        <v>#DIV/0!</v>
      </c>
    </row>
    <row r="230" spans="3:13">
      <c r="C230" s="19"/>
      <c r="E230" s="15">
        <v>100</v>
      </c>
      <c r="F230" s="15">
        <v>10</v>
      </c>
      <c r="G230" s="15">
        <v>10</v>
      </c>
      <c r="I230" s="15">
        <v>8.9999999999999993E-3</v>
      </c>
      <c r="J230" s="16" t="e">
        <f t="shared" si="67"/>
        <v>#DIV/0!</v>
      </c>
      <c r="K230" s="352"/>
      <c r="L230" s="352"/>
    </row>
    <row r="231" spans="3:13">
      <c r="C231" s="19" t="s">
        <v>2678</v>
      </c>
      <c r="D231" s="15">
        <v>5.0355999999999996</v>
      </c>
      <c r="E231" s="15">
        <v>100</v>
      </c>
      <c r="F231" s="15">
        <v>10</v>
      </c>
      <c r="G231" s="15">
        <v>10</v>
      </c>
      <c r="H231" s="15">
        <v>1.8499999999999999E-2</v>
      </c>
      <c r="I231" s="15">
        <v>8.9999999999999993E-3</v>
      </c>
      <c r="J231" s="16">
        <f t="shared" si="67"/>
        <v>1.57</v>
      </c>
      <c r="K231" s="352">
        <f t="shared" ref="K231" si="76">(J231+J232)/2</f>
        <v>1.3049999999999999</v>
      </c>
      <c r="L231" s="352">
        <f t="shared" ref="L231" si="77">(J231-J232)/K231*100</f>
        <v>40.613026819923398</v>
      </c>
    </row>
    <row r="232" spans="3:13">
      <c r="C232" s="19"/>
      <c r="D232" s="15">
        <v>5.0670000000000002</v>
      </c>
      <c r="E232" s="15">
        <v>100</v>
      </c>
      <c r="F232" s="15">
        <v>10</v>
      </c>
      <c r="G232" s="15">
        <v>10</v>
      </c>
      <c r="H232" s="15">
        <v>1.5299999999999999E-2</v>
      </c>
      <c r="I232" s="15">
        <v>8.9999999999999993E-3</v>
      </c>
      <c r="J232" s="16">
        <f t="shared" si="67"/>
        <v>1.04</v>
      </c>
      <c r="K232" s="352"/>
      <c r="L232" s="352"/>
    </row>
    <row r="233" spans="3:13">
      <c r="C233" s="19" t="s">
        <v>2679</v>
      </c>
      <c r="D233" s="15">
        <v>5.0221999999999998</v>
      </c>
      <c r="E233" s="15">
        <v>100</v>
      </c>
      <c r="F233" s="15">
        <v>10</v>
      </c>
      <c r="G233" s="15">
        <v>10</v>
      </c>
      <c r="H233" s="15">
        <v>1.5699999999999999E-2</v>
      </c>
      <c r="I233" s="15">
        <v>8.9999999999999993E-3</v>
      </c>
      <c r="J233" s="16">
        <f t="shared" si="67"/>
        <v>1.1100000000000001</v>
      </c>
      <c r="K233" s="352">
        <f t="shared" ref="K233" si="78">(J233+J234)/2</f>
        <v>0.77</v>
      </c>
      <c r="L233" s="352">
        <f t="shared" ref="L233" si="79">(J233-J234)/K233*100</f>
        <v>88.3116883116883</v>
      </c>
    </row>
    <row r="234" spans="3:13">
      <c r="C234" s="19"/>
      <c r="D234" s="22">
        <v>5.0068999999999999</v>
      </c>
      <c r="E234" s="22">
        <v>100</v>
      </c>
      <c r="F234" s="22">
        <v>10</v>
      </c>
      <c r="G234" s="22">
        <v>10</v>
      </c>
      <c r="H234" s="22">
        <v>1.1599999999999999E-2</v>
      </c>
      <c r="I234" s="22">
        <v>8.9999999999999993E-3</v>
      </c>
      <c r="J234" s="31">
        <f t="shared" si="67"/>
        <v>0.43</v>
      </c>
      <c r="K234" s="352"/>
      <c r="L234" s="352"/>
    </row>
    <row r="235" spans="3:13">
      <c r="C235" s="19" t="s">
        <v>2680</v>
      </c>
      <c r="D235" s="15">
        <v>5.0467000000000004</v>
      </c>
      <c r="E235" s="15">
        <v>100</v>
      </c>
      <c r="F235" s="15">
        <v>10</v>
      </c>
      <c r="G235" s="15">
        <v>10</v>
      </c>
      <c r="H235" s="15">
        <v>1.52E-2</v>
      </c>
      <c r="I235" s="15">
        <v>8.9999999999999993E-3</v>
      </c>
      <c r="J235" s="16">
        <f t="shared" si="67"/>
        <v>1.02</v>
      </c>
      <c r="K235" s="352">
        <f t="shared" ref="K235" si="80">(J235+J236)/2</f>
        <v>1.0900000000000001</v>
      </c>
      <c r="L235" s="352">
        <f t="shared" ref="L235" si="81">(J235-J236)/K235*100</f>
        <v>-12.8440366972477</v>
      </c>
    </row>
    <row r="236" spans="3:13">
      <c r="C236" s="19"/>
      <c r="D236" s="15">
        <v>5.0221999999999998</v>
      </c>
      <c r="E236" s="15">
        <v>100</v>
      </c>
      <c r="F236" s="15">
        <v>10</v>
      </c>
      <c r="G236" s="15">
        <v>10</v>
      </c>
      <c r="H236" s="15">
        <v>1.6E-2</v>
      </c>
      <c r="I236" s="15">
        <v>8.9999999999999993E-3</v>
      </c>
      <c r="J236" s="16">
        <f t="shared" si="67"/>
        <v>1.1599999999999999</v>
      </c>
      <c r="K236" s="352"/>
      <c r="L236" s="352"/>
    </row>
    <row r="237" spans="3:13">
      <c r="C237" s="19" t="s">
        <v>2681</v>
      </c>
      <c r="D237" s="15">
        <v>1.157</v>
      </c>
      <c r="E237" s="15">
        <v>100</v>
      </c>
      <c r="F237" s="15">
        <v>10</v>
      </c>
      <c r="G237" s="15">
        <v>1</v>
      </c>
      <c r="H237" s="15">
        <v>0.92689999999999995</v>
      </c>
      <c r="I237" s="15">
        <v>0</v>
      </c>
      <c r="J237" s="16">
        <f t="shared" si="67"/>
        <v>6681.77</v>
      </c>
      <c r="K237" s="352">
        <f t="shared" ref="K237" si="82">(J237+J238)/2</f>
        <v>6574.7650000000003</v>
      </c>
      <c r="L237" s="352">
        <f t="shared" ref="L237" si="83">(J237-J238)/K237*100</f>
        <v>3.2550212821294799</v>
      </c>
      <c r="M237" s="15">
        <v>6508</v>
      </c>
    </row>
    <row r="238" spans="3:13">
      <c r="C238" s="19"/>
      <c r="D238" s="15">
        <v>0.85509999999999997</v>
      </c>
      <c r="E238" s="15">
        <v>100</v>
      </c>
      <c r="F238" s="15">
        <v>10</v>
      </c>
      <c r="G238" s="15">
        <v>1</v>
      </c>
      <c r="H238" s="15">
        <v>0.66310000000000002</v>
      </c>
      <c r="I238" s="15">
        <v>0</v>
      </c>
      <c r="J238" s="16">
        <f t="shared" ref="J238" si="84">(H238-I238)*E238*50*1000*1.6681/(D238*G238*1000)</f>
        <v>6467.76</v>
      </c>
      <c r="K238" s="352"/>
      <c r="L238" s="352"/>
    </row>
    <row r="239" spans="3:13">
      <c r="C239" s="19"/>
    </row>
    <row r="240" spans="3:13">
      <c r="C240" s="19"/>
    </row>
    <row r="241" spans="3:12">
      <c r="C241" s="19" t="s">
        <v>2682</v>
      </c>
      <c r="D241" s="15">
        <v>5.0773999999999999</v>
      </c>
      <c r="E241" s="15">
        <v>100</v>
      </c>
      <c r="F241" s="15">
        <v>10</v>
      </c>
      <c r="G241" s="15">
        <v>10</v>
      </c>
      <c r="H241" s="15">
        <v>0.32919999999999999</v>
      </c>
      <c r="I241" s="15">
        <v>8.2000000000000007E-3</v>
      </c>
      <c r="J241" s="16">
        <f t="shared" ref="J241:J242" si="85">(H241-I241)*E241*50*1000*1.6681/(D241*G241*1000)</f>
        <v>52.73</v>
      </c>
      <c r="K241" s="352">
        <f t="shared" ref="K241" si="86">(J241+J242)/2</f>
        <v>58.924999999999997</v>
      </c>
      <c r="L241" s="352">
        <f t="shared" ref="L241" si="87">(J241-J242)/K241*100</f>
        <v>-21.026728892660199</v>
      </c>
    </row>
    <row r="242" spans="3:12">
      <c r="C242" s="19"/>
      <c r="D242" s="15">
        <v>5.0692000000000004</v>
      </c>
      <c r="E242" s="15">
        <v>100</v>
      </c>
      <c r="F242" s="15">
        <v>10</v>
      </c>
      <c r="G242" s="15">
        <v>10</v>
      </c>
      <c r="H242" s="15">
        <v>0.40400000000000003</v>
      </c>
      <c r="I242" s="15">
        <v>8.2000000000000007E-3</v>
      </c>
      <c r="J242" s="16">
        <f t="shared" si="85"/>
        <v>65.12</v>
      </c>
      <c r="K242" s="352"/>
      <c r="L242" s="352"/>
    </row>
    <row r="243" spans="3:12">
      <c r="D243" s="15">
        <v>5.0236000000000001</v>
      </c>
      <c r="E243" s="15">
        <v>100</v>
      </c>
      <c r="F243" s="15">
        <v>10</v>
      </c>
      <c r="G243" s="15">
        <v>10</v>
      </c>
      <c r="H243" s="15">
        <v>0.68589999999999995</v>
      </c>
      <c r="I243" s="15">
        <v>8.2000000000000007E-3</v>
      </c>
      <c r="J243" s="16">
        <f t="shared" ref="J243" si="88">(H243-I243)*E243*50*1000*1.6681/(D243*G243*1000)</f>
        <v>112.52</v>
      </c>
    </row>
    <row r="244" spans="3:12">
      <c r="C244" s="19" t="s">
        <v>2683</v>
      </c>
      <c r="D244" s="15">
        <v>5.8102999999999998</v>
      </c>
      <c r="E244" s="15">
        <v>100</v>
      </c>
      <c r="F244" s="15">
        <v>10</v>
      </c>
      <c r="G244" s="15">
        <v>10</v>
      </c>
      <c r="H244" s="15">
        <v>4.1500000000000002E-2</v>
      </c>
      <c r="I244" s="15">
        <v>8.2000000000000007E-3</v>
      </c>
      <c r="J244" s="16">
        <f t="shared" ref="J244:J247" si="89">(H244-I244)*E244*50*1000*1.6681/(D244*G244*1000)</f>
        <v>4.78</v>
      </c>
      <c r="K244" s="352">
        <f t="shared" ref="K244" si="90">(J244+J245)/2</f>
        <v>4.13</v>
      </c>
      <c r="L244" s="352">
        <f t="shared" ref="L244" si="91">(J244-J245)/K244*100</f>
        <v>31.476997578692501</v>
      </c>
    </row>
    <row r="245" spans="3:12">
      <c r="C245" s="19"/>
      <c r="D245" s="15">
        <v>2.5139999999999998</v>
      </c>
      <c r="E245" s="15">
        <v>100</v>
      </c>
      <c r="F245" s="15">
        <v>10</v>
      </c>
      <c r="G245" s="15">
        <v>10</v>
      </c>
      <c r="H245" s="15">
        <v>1.8700000000000001E-2</v>
      </c>
      <c r="I245" s="15">
        <v>8.2000000000000007E-3</v>
      </c>
      <c r="J245" s="16">
        <f t="shared" si="89"/>
        <v>3.48</v>
      </c>
      <c r="K245" s="352"/>
      <c r="L245" s="352"/>
    </row>
    <row r="246" spans="3:12">
      <c r="C246" s="19" t="s">
        <v>2684</v>
      </c>
      <c r="D246" s="15">
        <v>6.7015000000000002</v>
      </c>
      <c r="E246" s="15">
        <v>100</v>
      </c>
      <c r="F246" s="15">
        <v>10</v>
      </c>
      <c r="G246" s="15">
        <v>10</v>
      </c>
      <c r="H246" s="15">
        <v>4.6699999999999998E-2</v>
      </c>
      <c r="I246" s="15">
        <v>8.2000000000000007E-3</v>
      </c>
      <c r="J246" s="16">
        <f t="shared" si="89"/>
        <v>4.79</v>
      </c>
      <c r="K246" s="352">
        <f t="shared" ref="K246" si="92">(J246+J247)/2</f>
        <v>4.82</v>
      </c>
      <c r="L246" s="352">
        <f t="shared" ref="L246" si="93">(J246-J247)/K246*100</f>
        <v>-1.2448132780082899</v>
      </c>
    </row>
    <row r="247" spans="3:12">
      <c r="C247" s="19"/>
      <c r="D247" s="15">
        <v>8.4804999999999993</v>
      </c>
      <c r="E247" s="15">
        <v>100</v>
      </c>
      <c r="F247" s="15">
        <v>10</v>
      </c>
      <c r="G247" s="15">
        <v>10</v>
      </c>
      <c r="H247" s="15">
        <v>5.7500000000000002E-2</v>
      </c>
      <c r="I247" s="15">
        <v>8.2000000000000007E-3</v>
      </c>
      <c r="J247" s="16">
        <f t="shared" si="89"/>
        <v>4.8499999999999996</v>
      </c>
      <c r="K247" s="352"/>
      <c r="L247" s="352"/>
    </row>
    <row r="248" spans="3:12">
      <c r="C248" s="19" t="s">
        <v>2685</v>
      </c>
      <c r="D248" s="15">
        <v>6.9457000000000004</v>
      </c>
      <c r="E248" s="15">
        <v>100</v>
      </c>
      <c r="F248" s="15">
        <v>10</v>
      </c>
      <c r="G248" s="15">
        <v>10</v>
      </c>
      <c r="H248" s="15">
        <v>4.6699999999999998E-2</v>
      </c>
      <c r="I248" s="15">
        <v>8.2000000000000007E-3</v>
      </c>
      <c r="J248" s="16">
        <f t="shared" ref="J248:J249" si="94">(H248-I248)*E248*50*1000*1.6681/(D248*G248*1000)</f>
        <v>4.62</v>
      </c>
      <c r="K248" s="352">
        <f t="shared" ref="K248" si="95">(J248+J249)/2</f>
        <v>4.6950000000000003</v>
      </c>
      <c r="L248" s="352">
        <f t="shared" ref="L248" si="96">(J248-J249)/K248*100</f>
        <v>-3.1948881789137298</v>
      </c>
    </row>
    <row r="249" spans="3:12">
      <c r="C249" s="19"/>
      <c r="D249" s="15">
        <v>8.6174999999999997</v>
      </c>
      <c r="E249" s="15">
        <v>100</v>
      </c>
      <c r="F249" s="15">
        <v>10</v>
      </c>
      <c r="G249" s="15">
        <v>10</v>
      </c>
      <c r="H249" s="15">
        <v>5.7500000000000002E-2</v>
      </c>
      <c r="I249" s="15">
        <v>8.2000000000000007E-3</v>
      </c>
      <c r="J249" s="16">
        <f t="shared" si="94"/>
        <v>4.7699999999999996</v>
      </c>
      <c r="K249" s="352"/>
      <c r="L249" s="352"/>
    </row>
    <row r="250" spans="3:12">
      <c r="C250" s="19"/>
    </row>
    <row r="251" spans="3:12">
      <c r="C251" s="19"/>
    </row>
    <row r="252" spans="3:12">
      <c r="C252" s="19" t="s">
        <v>2686</v>
      </c>
      <c r="D252" s="15">
        <v>2.5234999999999999</v>
      </c>
      <c r="E252" s="15">
        <v>100</v>
      </c>
      <c r="F252" s="15">
        <v>10</v>
      </c>
      <c r="G252" s="15">
        <v>10</v>
      </c>
      <c r="H252" s="15">
        <v>2E-3</v>
      </c>
      <c r="I252" s="15">
        <v>8.8000000000000005E-3</v>
      </c>
      <c r="J252" s="16">
        <f t="shared" ref="J252:J253" si="97">(H252-I252)*E252*50*1000*1.6681/(D252*G252*1000)</f>
        <v>-2.25</v>
      </c>
      <c r="K252" s="352">
        <f t="shared" ref="K252" si="98">(J252+J253)/2</f>
        <v>-0.54</v>
      </c>
      <c r="L252" s="352">
        <f t="shared" ref="L252" si="99">(J252-J253)/K252*100</f>
        <v>633.33333333333303</v>
      </c>
    </row>
    <row r="253" spans="3:12">
      <c r="C253" s="19"/>
      <c r="D253" s="15">
        <v>2.5632000000000001</v>
      </c>
      <c r="E253" s="15">
        <v>100</v>
      </c>
      <c r="F253" s="15">
        <v>10</v>
      </c>
      <c r="G253" s="15">
        <v>10</v>
      </c>
      <c r="H253" s="15">
        <v>1.24E-2</v>
      </c>
      <c r="I253" s="15">
        <v>8.8000000000000005E-3</v>
      </c>
      <c r="J253" s="16">
        <f t="shared" si="97"/>
        <v>1.17</v>
      </c>
      <c r="K253" s="352"/>
      <c r="L253" s="352"/>
    </row>
    <row r="254" spans="3:12">
      <c r="C254" s="19" t="s">
        <v>2687</v>
      </c>
      <c r="D254" s="15">
        <v>5.3231999999999999</v>
      </c>
      <c r="E254" s="15">
        <v>100</v>
      </c>
      <c r="F254" s="15">
        <v>10</v>
      </c>
      <c r="G254" s="15">
        <v>10</v>
      </c>
      <c r="H254" s="15">
        <v>2.0299999999999999E-2</v>
      </c>
      <c r="I254" s="15">
        <v>8.8999999999999999E-3</v>
      </c>
      <c r="J254" s="16">
        <f t="shared" ref="J254:J257" si="100">(H254-I254)*E254*50*1000*1.6681/(D254*G254*1000)</f>
        <v>1.79</v>
      </c>
      <c r="K254" s="352">
        <f t="shared" ref="K254" si="101">(J254+J255)/2</f>
        <v>2.1749999999999998</v>
      </c>
      <c r="L254" s="352">
        <f t="shared" ref="L254" si="102">(J254-J255)/K254*100</f>
        <v>-35.402298850574702</v>
      </c>
    </row>
    <row r="255" spans="3:12">
      <c r="C255" s="19"/>
      <c r="D255" s="15">
        <v>5.1139000000000001</v>
      </c>
      <c r="E255" s="15">
        <v>100</v>
      </c>
      <c r="F255" s="15">
        <v>10</v>
      </c>
      <c r="G255" s="15">
        <v>10</v>
      </c>
      <c r="H255" s="15">
        <v>2.46E-2</v>
      </c>
      <c r="I255" s="15">
        <v>8.8999999999999999E-3</v>
      </c>
      <c r="J255" s="16">
        <f t="shared" si="100"/>
        <v>2.56</v>
      </c>
      <c r="K255" s="352"/>
      <c r="L255" s="352"/>
    </row>
    <row r="256" spans="3:12">
      <c r="C256" s="19" t="s">
        <v>2688</v>
      </c>
      <c r="D256" s="15">
        <v>2.5247999999999999</v>
      </c>
      <c r="E256" s="15">
        <v>100</v>
      </c>
      <c r="F256" s="15">
        <v>10</v>
      </c>
      <c r="G256" s="15">
        <v>0.5</v>
      </c>
      <c r="H256" s="15">
        <v>0.72130000000000005</v>
      </c>
      <c r="I256" s="15">
        <v>8.8999999999999999E-3</v>
      </c>
      <c r="J256" s="16">
        <f t="shared" si="100"/>
        <v>4706.7299999999996</v>
      </c>
      <c r="K256" s="352">
        <f t="shared" ref="K256" si="103">(J256+J257)/2</f>
        <v>4778.22</v>
      </c>
      <c r="L256" s="352">
        <f t="shared" ref="L256" si="104">(J256-J257)/K256*100</f>
        <v>-2.9923276868792201</v>
      </c>
    </row>
    <row r="257" spans="2:12">
      <c r="C257" s="19"/>
      <c r="D257" s="15">
        <v>2.5164</v>
      </c>
      <c r="E257" s="15">
        <v>100</v>
      </c>
      <c r="F257" s="15">
        <v>10</v>
      </c>
      <c r="G257" s="15">
        <v>0.5</v>
      </c>
      <c r="H257" s="15">
        <v>0.74050000000000005</v>
      </c>
      <c r="I257" s="15">
        <v>8.8999999999999999E-3</v>
      </c>
      <c r="J257" s="16">
        <f t="shared" si="100"/>
        <v>4849.71</v>
      </c>
      <c r="K257" s="352"/>
      <c r="L257" s="352"/>
    </row>
    <row r="258" spans="2:12">
      <c r="C258" s="19"/>
      <c r="D258" s="15">
        <v>2.5474999999999999</v>
      </c>
      <c r="E258" s="15">
        <v>100</v>
      </c>
      <c r="F258" s="15">
        <v>10</v>
      </c>
      <c r="G258" s="15">
        <v>0.5</v>
      </c>
      <c r="H258" s="15">
        <v>0.61309999999999998</v>
      </c>
      <c r="I258" s="15">
        <v>8.8999999999999999E-3</v>
      </c>
      <c r="J258" s="16">
        <f t="shared" ref="J258" si="105">(H258-I258)*E258*50*1000*1.6681/(D258*G258*1000)</f>
        <v>3956.29</v>
      </c>
    </row>
    <row r="259" spans="2:12">
      <c r="C259" s="19"/>
    </row>
    <row r="260" spans="2:12">
      <c r="C260" s="19" t="s">
        <v>2689</v>
      </c>
      <c r="D260" s="15">
        <v>1.36</v>
      </c>
      <c r="E260" s="15">
        <v>100</v>
      </c>
      <c r="F260" s="15">
        <v>10</v>
      </c>
      <c r="G260" s="15">
        <v>0.5</v>
      </c>
      <c r="H260" s="15">
        <v>0.81850000000000001</v>
      </c>
      <c r="I260" s="15">
        <v>2.6599999999999999E-2</v>
      </c>
      <c r="J260" s="16">
        <f>(H260-I260)*E260*50*1000*1.6681/(D260*G260*1000)</f>
        <v>9713</v>
      </c>
      <c r="K260" s="352">
        <f t="shared" ref="K260" si="106">(J260+J261)/2</f>
        <v>9066.43</v>
      </c>
      <c r="L260" s="352">
        <f t="shared" ref="L260" si="107">(J260-J261)/K260*100</f>
        <v>14.262945834247899</v>
      </c>
    </row>
    <row r="261" spans="2:12">
      <c r="C261" s="19"/>
      <c r="D261" s="15">
        <v>0.68310000000000004</v>
      </c>
      <c r="E261" s="15">
        <v>100</v>
      </c>
      <c r="F261" s="15">
        <v>10</v>
      </c>
      <c r="G261" s="15">
        <v>0.5</v>
      </c>
      <c r="H261" s="15">
        <v>0.37140000000000001</v>
      </c>
      <c r="I261" s="15">
        <v>2.6599999999999999E-2</v>
      </c>
      <c r="J261" s="16">
        <f t="shared" ref="J261:J269" si="108">(H261-I261)*E261*50*1000*1.6681/(D261*G261*1000)</f>
        <v>8419.86</v>
      </c>
      <c r="K261" s="352"/>
      <c r="L261" s="352"/>
    </row>
    <row r="262" spans="2:12">
      <c r="C262" s="19" t="s">
        <v>2690</v>
      </c>
      <c r="D262" s="15">
        <v>3.1206</v>
      </c>
      <c r="E262" s="15">
        <v>100</v>
      </c>
      <c r="F262" s="15">
        <v>10</v>
      </c>
      <c r="G262" s="15">
        <v>1</v>
      </c>
      <c r="H262" s="15">
        <v>0.35349999999999998</v>
      </c>
      <c r="I262" s="15">
        <v>2.6599999999999999E-2</v>
      </c>
      <c r="J262" s="16">
        <f t="shared" si="108"/>
        <v>873.71</v>
      </c>
      <c r="K262" s="352" t="e">
        <f t="shared" ref="K262" si="109">(J262+J263)/2</f>
        <v>#DIV/0!</v>
      </c>
      <c r="L262" s="352" t="e">
        <f t="shared" ref="L262" si="110">(J262-J263)/K262*100</f>
        <v>#DIV/0!</v>
      </c>
    </row>
    <row r="263" spans="2:12">
      <c r="C263" s="19"/>
      <c r="E263" s="15">
        <v>100</v>
      </c>
      <c r="F263" s="15">
        <v>10</v>
      </c>
      <c r="G263" s="15">
        <v>1</v>
      </c>
      <c r="H263" s="15">
        <v>0.36409999999999998</v>
      </c>
      <c r="I263" s="15">
        <v>2.6599999999999999E-2</v>
      </c>
      <c r="J263" s="16" t="e">
        <f t="shared" si="108"/>
        <v>#DIV/0!</v>
      </c>
      <c r="K263" s="352"/>
      <c r="L263" s="352"/>
    </row>
    <row r="264" spans="2:12">
      <c r="C264" s="19" t="s">
        <v>2691</v>
      </c>
      <c r="D264" s="15">
        <v>2.4268000000000001</v>
      </c>
      <c r="E264" s="15">
        <v>100</v>
      </c>
      <c r="F264" s="15">
        <v>10</v>
      </c>
      <c r="G264" s="15">
        <v>1</v>
      </c>
      <c r="H264" s="15">
        <v>0.31819999999999998</v>
      </c>
      <c r="I264" s="15">
        <v>2.6599999999999999E-2</v>
      </c>
      <c r="J264" s="16">
        <f t="shared" si="108"/>
        <v>1002.18</v>
      </c>
      <c r="K264" s="352" t="e">
        <f t="shared" ref="K264" si="111">(J264+J265)/2</f>
        <v>#DIV/0!</v>
      </c>
      <c r="L264" s="352" t="e">
        <f t="shared" ref="L264" si="112">(J264-J265)/K264*100</f>
        <v>#DIV/0!</v>
      </c>
    </row>
    <row r="265" spans="2:12">
      <c r="C265" s="19"/>
      <c r="E265" s="15">
        <v>100</v>
      </c>
      <c r="F265" s="15">
        <v>10</v>
      </c>
      <c r="G265" s="15">
        <v>1</v>
      </c>
      <c r="H265" s="15">
        <v>0.31869999999999998</v>
      </c>
      <c r="I265" s="15">
        <v>2.6599999999999999E-2</v>
      </c>
      <c r="J265" s="16" t="e">
        <f t="shared" si="108"/>
        <v>#DIV/0!</v>
      </c>
      <c r="K265" s="352"/>
      <c r="L265" s="352"/>
    </row>
    <row r="266" spans="2:12">
      <c r="C266" s="19" t="s">
        <v>2692</v>
      </c>
      <c r="D266" s="15">
        <v>2.7749000000000001</v>
      </c>
      <c r="E266" s="15">
        <v>100</v>
      </c>
      <c r="F266" s="15">
        <v>10</v>
      </c>
      <c r="G266" s="15">
        <v>1</v>
      </c>
      <c r="H266" s="15">
        <v>0.31919999999999998</v>
      </c>
      <c r="I266" s="15">
        <v>2.6599999999999999E-2</v>
      </c>
      <c r="J266" s="16">
        <f t="shared" si="108"/>
        <v>879.47</v>
      </c>
      <c r="K266" s="352" t="e">
        <f t="shared" ref="K266" si="113">(J266+J267)/2</f>
        <v>#DIV/0!</v>
      </c>
      <c r="L266" s="352" t="e">
        <f t="shared" ref="L266" si="114">(J266-J267)/K266*100</f>
        <v>#DIV/0!</v>
      </c>
    </row>
    <row r="267" spans="2:12">
      <c r="C267" s="19"/>
      <c r="E267" s="15">
        <v>100</v>
      </c>
      <c r="F267" s="15">
        <v>10</v>
      </c>
      <c r="G267" s="15">
        <v>1</v>
      </c>
      <c r="H267" s="15">
        <v>0.31950000000000001</v>
      </c>
      <c r="I267" s="15">
        <v>2.6599999999999999E-2</v>
      </c>
      <c r="J267" s="16" t="e">
        <f t="shared" si="108"/>
        <v>#DIV/0!</v>
      </c>
      <c r="K267" s="352"/>
      <c r="L267" s="352"/>
    </row>
    <row r="268" spans="2:12">
      <c r="C268" s="19" t="s">
        <v>2693</v>
      </c>
      <c r="D268" s="15">
        <v>2.5701999999999998</v>
      </c>
      <c r="E268" s="15">
        <v>100</v>
      </c>
      <c r="F268" s="15">
        <v>10</v>
      </c>
      <c r="G268" s="15">
        <v>1</v>
      </c>
      <c r="H268" s="15">
        <v>0.35399999999999998</v>
      </c>
      <c r="I268" s="15">
        <v>2.6599999999999999E-2</v>
      </c>
      <c r="J268" s="16">
        <f t="shared" si="108"/>
        <v>1062.44</v>
      </c>
      <c r="K268" s="352" t="e">
        <f t="shared" ref="K268" si="115">(J268+J269)/2</f>
        <v>#DIV/0!</v>
      </c>
      <c r="L268" s="352" t="e">
        <f t="shared" ref="L268" si="116">(J268-J269)/K268*100</f>
        <v>#DIV/0!</v>
      </c>
    </row>
    <row r="269" spans="2:12">
      <c r="C269" s="19"/>
      <c r="E269" s="15">
        <v>100</v>
      </c>
      <c r="F269" s="15">
        <v>10</v>
      </c>
      <c r="G269" s="15">
        <v>1</v>
      </c>
      <c r="H269" s="15">
        <v>0.35389999999999999</v>
      </c>
      <c r="I269" s="15">
        <v>2.6599999999999999E-2</v>
      </c>
      <c r="J269" s="16" t="e">
        <f t="shared" si="108"/>
        <v>#DIV/0!</v>
      </c>
      <c r="K269" s="352"/>
      <c r="L269" s="352"/>
    </row>
    <row r="270" spans="2:12">
      <c r="B270" s="15">
        <v>1.25</v>
      </c>
      <c r="C270" s="19" t="s">
        <v>2694</v>
      </c>
      <c r="D270" s="15">
        <v>2.3491</v>
      </c>
      <c r="E270" s="15">
        <v>100</v>
      </c>
      <c r="F270" s="15">
        <v>10</v>
      </c>
      <c r="G270" s="15">
        <v>1</v>
      </c>
      <c r="H270" s="15">
        <v>1.4610000000000001</v>
      </c>
      <c r="I270" s="15">
        <v>2.6800000000000001E-2</v>
      </c>
      <c r="J270" s="16">
        <f t="shared" ref="J270:J271" si="117">(H270-I270)*E270*50*1000*1.6681/(D270*G270*1000)</f>
        <v>5092.1400000000003</v>
      </c>
      <c r="K270" s="352">
        <f t="shared" ref="K270" si="118">(J270+J271)/2</f>
        <v>5220.25</v>
      </c>
      <c r="L270" s="352">
        <f t="shared" ref="L270" si="119">(J270-J271)/K270*100</f>
        <v>-4.9081940520089899</v>
      </c>
    </row>
    <row r="271" spans="2:12">
      <c r="C271" s="19"/>
      <c r="D271" s="15">
        <v>2.7936000000000001</v>
      </c>
      <c r="E271" s="15">
        <v>100</v>
      </c>
      <c r="F271" s="15">
        <v>10</v>
      </c>
      <c r="G271" s="15">
        <v>1</v>
      </c>
      <c r="H271" s="15">
        <v>1.8182</v>
      </c>
      <c r="I271" s="15">
        <v>2.6800000000000001E-2</v>
      </c>
      <c r="J271" s="16">
        <f t="shared" si="117"/>
        <v>5348.36</v>
      </c>
      <c r="K271" s="352"/>
      <c r="L271" s="352"/>
    </row>
    <row r="272" spans="2:12">
      <c r="B272" s="15">
        <v>7.13</v>
      </c>
      <c r="C272" s="19" t="s">
        <v>2695</v>
      </c>
      <c r="D272" s="15">
        <v>5.4134000000000002</v>
      </c>
      <c r="E272" s="15">
        <v>100</v>
      </c>
      <c r="F272" s="15">
        <v>10</v>
      </c>
      <c r="G272" s="15">
        <v>0.2</v>
      </c>
      <c r="H272" s="15">
        <v>0.16719999999999999</v>
      </c>
      <c r="I272" s="15">
        <v>2.7E-2</v>
      </c>
      <c r="J272" s="16">
        <f t="shared" ref="J272:J277" si="120">(H272-I272)*E272*50*1000*1.6681/(D272*G272*1000)</f>
        <v>1080.04</v>
      </c>
      <c r="K272" s="352">
        <f t="shared" ref="K272" si="121">(J272+J273)/2</f>
        <v>1055.5</v>
      </c>
      <c r="L272" s="352">
        <f t="shared" ref="L272" si="122">(J272-J273)/K272*100</f>
        <v>4.6499289436286002</v>
      </c>
    </row>
    <row r="273" spans="2:14">
      <c r="C273" s="19"/>
      <c r="D273" s="15">
        <v>5.0157999999999996</v>
      </c>
      <c r="E273" s="15">
        <v>100</v>
      </c>
      <c r="F273" s="15">
        <v>10</v>
      </c>
      <c r="G273" s="15">
        <v>0.2</v>
      </c>
      <c r="H273" s="15">
        <v>0.151</v>
      </c>
      <c r="I273" s="15">
        <v>2.7E-2</v>
      </c>
      <c r="J273" s="16">
        <f t="shared" si="120"/>
        <v>1030.96</v>
      </c>
      <c r="K273" s="352"/>
      <c r="L273" s="352"/>
    </row>
    <row r="274" spans="2:14">
      <c r="C274" s="19" t="s">
        <v>2696</v>
      </c>
      <c r="D274" s="15">
        <v>5.0845000000000002</v>
      </c>
      <c r="E274" s="15">
        <v>100</v>
      </c>
      <c r="F274" s="15">
        <v>10</v>
      </c>
      <c r="G274" s="15">
        <v>0.15</v>
      </c>
      <c r="H274" s="15">
        <v>0.12889999999999999</v>
      </c>
      <c r="I274" s="15">
        <v>2.7E-2</v>
      </c>
      <c r="J274" s="16">
        <f t="shared" si="120"/>
        <v>1114.3599999999999</v>
      </c>
      <c r="K274" s="352">
        <f t="shared" ref="K274" si="123">(J274+J275)/2</f>
        <v>1089.665</v>
      </c>
      <c r="L274" s="352">
        <f t="shared" ref="L274" si="124">(J274-J275)/K274*100</f>
        <v>4.53258570294539</v>
      </c>
    </row>
    <row r="275" spans="2:14">
      <c r="C275" s="19"/>
      <c r="D275" s="15">
        <v>5.1219000000000001</v>
      </c>
      <c r="E275" s="15">
        <v>100</v>
      </c>
      <c r="F275" s="15">
        <v>10</v>
      </c>
      <c r="G275" s="15">
        <v>0.25</v>
      </c>
      <c r="H275" s="15">
        <v>0.1905</v>
      </c>
      <c r="I275" s="15">
        <v>2.7E-2</v>
      </c>
      <c r="J275" s="16">
        <f t="shared" si="120"/>
        <v>1064.97</v>
      </c>
      <c r="K275" s="352"/>
      <c r="L275" s="352"/>
    </row>
    <row r="276" spans="2:14">
      <c r="C276" s="19" t="s">
        <v>2697</v>
      </c>
      <c r="D276" s="15">
        <v>5.5365000000000002</v>
      </c>
      <c r="E276" s="15">
        <v>100</v>
      </c>
      <c r="F276" s="15">
        <v>10</v>
      </c>
      <c r="G276" s="15">
        <v>0.2</v>
      </c>
      <c r="H276" s="15">
        <v>0.1845</v>
      </c>
      <c r="I276" s="15">
        <v>2.7E-2</v>
      </c>
      <c r="J276" s="16">
        <f t="shared" si="120"/>
        <v>1186.3399999999999</v>
      </c>
      <c r="K276" s="352">
        <f t="shared" ref="K276" si="125">(J276+J277)/2</f>
        <v>1216.33</v>
      </c>
      <c r="L276" s="352">
        <f t="shared" ref="L276" si="126">(J276-J277)/K276*100</f>
        <v>-4.9312275451563297</v>
      </c>
    </row>
    <row r="277" spans="2:14">
      <c r="C277" s="19"/>
      <c r="D277" s="15">
        <v>5.7484999999999999</v>
      </c>
      <c r="E277" s="15">
        <v>100</v>
      </c>
      <c r="F277" s="15">
        <v>10</v>
      </c>
      <c r="G277" s="15">
        <v>0.2</v>
      </c>
      <c r="H277" s="15">
        <v>0.1988</v>
      </c>
      <c r="I277" s="15">
        <v>2.7E-2</v>
      </c>
      <c r="J277" s="16">
        <f t="shared" si="120"/>
        <v>1246.32</v>
      </c>
      <c r="K277" s="352"/>
      <c r="L277" s="352"/>
    </row>
    <row r="278" spans="2:14">
      <c r="B278" s="15">
        <v>7.15</v>
      </c>
      <c r="C278" s="19" t="s">
        <v>2698</v>
      </c>
      <c r="D278" s="15">
        <v>5.4622999999999999</v>
      </c>
      <c r="E278" s="15">
        <v>100</v>
      </c>
      <c r="F278" s="15">
        <v>10</v>
      </c>
      <c r="G278" s="15">
        <v>0.35</v>
      </c>
      <c r="H278" s="15">
        <v>0.30399999999999999</v>
      </c>
      <c r="I278" s="15">
        <v>2.7E-2</v>
      </c>
      <c r="J278" s="16">
        <f t="shared" ref="J278:J279" si="127">(H278-I278)*E278*50*1000*1.6681/(D278*G278*1000)</f>
        <v>1208.45</v>
      </c>
      <c r="K278" s="352">
        <f t="shared" ref="K278" si="128">(J278+J279)/2</f>
        <v>1218.74</v>
      </c>
      <c r="L278" s="352">
        <f t="shared" ref="L278" si="129">(J278-J279)/K278*100</f>
        <v>-1.68862924003478</v>
      </c>
    </row>
    <row r="279" spans="2:14">
      <c r="C279" s="19"/>
      <c r="D279" s="15">
        <v>5.3159000000000001</v>
      </c>
      <c r="E279" s="15">
        <v>100</v>
      </c>
      <c r="F279" s="15">
        <v>10</v>
      </c>
      <c r="G279" s="15">
        <v>0.3</v>
      </c>
      <c r="H279" s="15">
        <v>0.26200000000000001</v>
      </c>
      <c r="I279" s="15">
        <v>2.7E-2</v>
      </c>
      <c r="J279" s="16">
        <f t="shared" si="127"/>
        <v>1229.03</v>
      </c>
      <c r="K279" s="352"/>
      <c r="L279" s="352"/>
    </row>
    <row r="280" spans="2:14">
      <c r="B280" s="15">
        <v>7.21</v>
      </c>
      <c r="C280" s="19" t="s">
        <v>2699</v>
      </c>
      <c r="D280" s="15">
        <v>5.0503</v>
      </c>
      <c r="E280" s="15">
        <v>100</v>
      </c>
      <c r="F280" s="15">
        <v>10</v>
      </c>
      <c r="G280" s="15">
        <v>0.45</v>
      </c>
      <c r="H280" s="15">
        <v>0.23580000000000001</v>
      </c>
      <c r="I280" s="15">
        <v>0</v>
      </c>
      <c r="J280" s="16">
        <f t="shared" ref="J280:J285" si="130">(H280-I280)*E280*50*1000*1.6681/(D280*G280*1000)</f>
        <v>865.38</v>
      </c>
      <c r="K280" s="352">
        <f t="shared" ref="K280" si="131">(J280+J281)/2</f>
        <v>869.20500000000004</v>
      </c>
      <c r="L280" s="352">
        <f t="shared" ref="L280" si="132">(J280-J281)/K280*100</f>
        <v>-0.88011458746785598</v>
      </c>
    </row>
    <row r="281" spans="2:14">
      <c r="C281" s="19"/>
      <c r="D281" s="15">
        <v>5.4871999999999996</v>
      </c>
      <c r="E281" s="15">
        <v>100</v>
      </c>
      <c r="F281" s="15">
        <v>10</v>
      </c>
      <c r="G281" s="15">
        <v>0.55000000000000004</v>
      </c>
      <c r="H281" s="15">
        <v>0.31590000000000001</v>
      </c>
      <c r="I281" s="15">
        <v>0</v>
      </c>
      <c r="J281" s="16">
        <f t="shared" si="130"/>
        <v>873.03</v>
      </c>
      <c r="K281" s="352"/>
      <c r="L281" s="352"/>
    </row>
    <row r="282" spans="2:14">
      <c r="B282" s="15">
        <v>7.16</v>
      </c>
      <c r="C282" s="19" t="s">
        <v>2700</v>
      </c>
      <c r="D282" s="15">
        <v>13.068899999999999</v>
      </c>
      <c r="E282" s="15">
        <v>100</v>
      </c>
      <c r="F282" s="15">
        <v>10</v>
      </c>
      <c r="G282" s="15">
        <v>10</v>
      </c>
      <c r="H282" s="15">
        <v>9.0700000000000003E-2</v>
      </c>
      <c r="I282" s="15">
        <v>2.6200000000000001E-2</v>
      </c>
      <c r="J282" s="16">
        <f t="shared" si="130"/>
        <v>4.12</v>
      </c>
      <c r="K282" s="352">
        <f t="shared" ref="K282" si="133">(J282+J283)/2</f>
        <v>4.2750000000000004</v>
      </c>
      <c r="L282" s="352">
        <f t="shared" ref="L282" si="134">(J282-J283)/K282*100</f>
        <v>-7.2514619883040803</v>
      </c>
    </row>
    <row r="283" spans="2:14">
      <c r="C283" s="19"/>
      <c r="D283" s="15">
        <v>13.029</v>
      </c>
      <c r="E283" s="15">
        <v>100</v>
      </c>
      <c r="F283" s="15">
        <v>10</v>
      </c>
      <c r="G283" s="15">
        <v>10</v>
      </c>
      <c r="H283" s="15">
        <v>9.5399999999999999E-2</v>
      </c>
      <c r="I283" s="15">
        <v>2.6200000000000001E-2</v>
      </c>
      <c r="J283" s="16">
        <f t="shared" si="130"/>
        <v>4.43</v>
      </c>
      <c r="K283" s="352"/>
      <c r="L283" s="352"/>
    </row>
    <row r="284" spans="2:14">
      <c r="C284" s="19" t="s">
        <v>2701</v>
      </c>
      <c r="D284" s="15">
        <v>6.9039999999999999</v>
      </c>
      <c r="E284" s="15">
        <v>100</v>
      </c>
      <c r="F284" s="15">
        <v>10</v>
      </c>
      <c r="G284" s="15">
        <v>10</v>
      </c>
      <c r="H284" s="15">
        <v>6.3500000000000001E-2</v>
      </c>
      <c r="I284" s="15">
        <v>2.6200000000000001E-2</v>
      </c>
      <c r="J284" s="16">
        <f t="shared" si="130"/>
        <v>4.51</v>
      </c>
      <c r="K284" s="352">
        <f t="shared" ref="K284" si="135">(J284+J285)/2</f>
        <v>4.7</v>
      </c>
      <c r="L284" s="352">
        <f t="shared" ref="L284" si="136">(J284-J285)/K284*100</f>
        <v>-8.0851063829787204</v>
      </c>
    </row>
    <row r="285" spans="2:14">
      <c r="C285" s="19"/>
      <c r="D285" s="15">
        <v>16.037099999999999</v>
      </c>
      <c r="E285" s="15">
        <v>100</v>
      </c>
      <c r="F285" s="15">
        <v>10</v>
      </c>
      <c r="G285" s="15">
        <v>10</v>
      </c>
      <c r="H285" s="15">
        <v>0.1202</v>
      </c>
      <c r="I285" s="15">
        <v>2.6200000000000001E-2</v>
      </c>
      <c r="J285" s="16">
        <f t="shared" si="130"/>
        <v>4.8899999999999997</v>
      </c>
      <c r="K285" s="352"/>
      <c r="L285" s="352"/>
    </row>
    <row r="286" spans="2:14">
      <c r="B286" s="15">
        <v>8.6999999999999993</v>
      </c>
      <c r="C286" s="19" t="s">
        <v>2702</v>
      </c>
      <c r="D286" s="15">
        <v>5.2742000000000004</v>
      </c>
      <c r="E286" s="15">
        <v>100</v>
      </c>
      <c r="F286" s="15">
        <v>10</v>
      </c>
      <c r="G286" s="15">
        <v>0.5</v>
      </c>
      <c r="H286" s="15">
        <v>0.34060000000000001</v>
      </c>
      <c r="I286" s="15">
        <v>0</v>
      </c>
      <c r="J286" s="16">
        <f t="shared" ref="J286:J295" si="137">(H286-I286)*E286*50*1000*1.6681/(D286*G286*1000)</f>
        <v>1077.23</v>
      </c>
      <c r="K286" s="352">
        <v>1100</v>
      </c>
      <c r="L286" s="352">
        <f t="shared" ref="L286" si="138">(J286-J287)/K286*100</f>
        <v>-8.0054545454545405</v>
      </c>
      <c r="N286" s="15">
        <v>1077.23</v>
      </c>
    </row>
    <row r="287" spans="2:14">
      <c r="C287" s="19"/>
      <c r="D287" s="15">
        <v>5.3917000000000002</v>
      </c>
      <c r="E287" s="15">
        <v>100</v>
      </c>
      <c r="F287" s="15">
        <v>10</v>
      </c>
      <c r="G287" s="15">
        <v>1</v>
      </c>
      <c r="H287" s="15">
        <v>0.75329999999999997</v>
      </c>
      <c r="I287" s="15">
        <v>0</v>
      </c>
      <c r="J287" s="16">
        <f t="shared" si="137"/>
        <v>1165.29</v>
      </c>
      <c r="K287" s="352"/>
      <c r="L287" s="352"/>
      <c r="N287" s="15">
        <v>1573.99</v>
      </c>
    </row>
    <row r="288" spans="2:14">
      <c r="C288" s="19" t="s">
        <v>2703</v>
      </c>
      <c r="D288" s="15">
        <v>5.1717000000000004</v>
      </c>
      <c r="E288" s="15">
        <v>100</v>
      </c>
      <c r="F288" s="15">
        <v>10</v>
      </c>
      <c r="G288" s="15">
        <v>10</v>
      </c>
      <c r="H288" s="15">
        <v>4.3799999999999999E-2</v>
      </c>
      <c r="I288" s="15">
        <v>0</v>
      </c>
      <c r="J288" s="16">
        <f t="shared" si="137"/>
        <v>7.06</v>
      </c>
      <c r="K288" s="352">
        <f t="shared" ref="K288" si="139">(J288+J289)/2</f>
        <v>8.7750000000000004</v>
      </c>
      <c r="L288" s="352">
        <f t="shared" ref="L288" si="140">(J288-J289)/K288*100</f>
        <v>-39.088319088319103</v>
      </c>
    </row>
    <row r="289" spans="2:14">
      <c r="C289" s="19"/>
      <c r="D289" s="15">
        <v>5.0708000000000002</v>
      </c>
      <c r="E289" s="15">
        <v>100</v>
      </c>
      <c r="F289" s="15">
        <v>10</v>
      </c>
      <c r="G289" s="15">
        <v>10</v>
      </c>
      <c r="H289" s="15">
        <v>6.3799999999999996E-2</v>
      </c>
      <c r="I289" s="15">
        <v>0</v>
      </c>
      <c r="J289" s="16">
        <f t="shared" si="137"/>
        <v>10.49</v>
      </c>
      <c r="K289" s="352"/>
      <c r="L289" s="352"/>
    </row>
    <row r="290" spans="2:14">
      <c r="C290" s="19" t="s">
        <v>2704</v>
      </c>
      <c r="D290" s="15">
        <v>2.6861000000000002</v>
      </c>
      <c r="E290" s="15">
        <v>100</v>
      </c>
      <c r="F290" s="15">
        <v>10</v>
      </c>
      <c r="G290" s="15">
        <v>10</v>
      </c>
      <c r="H290" s="15">
        <v>0</v>
      </c>
      <c r="I290" s="15">
        <v>0</v>
      </c>
      <c r="J290" s="16">
        <f t="shared" si="137"/>
        <v>0</v>
      </c>
      <c r="K290" s="352">
        <f t="shared" ref="K290" si="141">(J290+J291)/2</f>
        <v>0</v>
      </c>
      <c r="L290" s="352" t="e">
        <f t="shared" ref="L290" si="142">(J290-J291)/K290*100</f>
        <v>#DIV/0!</v>
      </c>
    </row>
    <row r="291" spans="2:14">
      <c r="C291" s="19"/>
      <c r="D291" s="15">
        <v>2.8773</v>
      </c>
      <c r="E291" s="15">
        <v>100</v>
      </c>
      <c r="F291" s="15">
        <v>10</v>
      </c>
      <c r="G291" s="15">
        <v>10</v>
      </c>
      <c r="H291" s="15">
        <v>0</v>
      </c>
      <c r="I291" s="15">
        <v>0</v>
      </c>
      <c r="J291" s="16">
        <f t="shared" si="137"/>
        <v>0</v>
      </c>
      <c r="K291" s="352"/>
      <c r="L291" s="352"/>
    </row>
    <row r="292" spans="2:14">
      <c r="C292" s="19" t="s">
        <v>2705</v>
      </c>
      <c r="D292" s="15">
        <v>5.0148000000000001</v>
      </c>
      <c r="E292" s="15">
        <v>100</v>
      </c>
      <c r="F292" s="15">
        <v>10</v>
      </c>
      <c r="G292" s="15">
        <v>0.5</v>
      </c>
      <c r="H292" s="15">
        <v>0.32879999999999998</v>
      </c>
      <c r="I292" s="15">
        <v>0</v>
      </c>
      <c r="J292" s="16">
        <f t="shared" si="137"/>
        <v>1093.71</v>
      </c>
      <c r="K292" s="352">
        <v>1100</v>
      </c>
      <c r="L292" s="352">
        <f t="shared" ref="L292" si="143">(J292-J293)/K292*100</f>
        <v>-4.88363636363637</v>
      </c>
    </row>
    <row r="293" spans="2:14">
      <c r="C293" s="19"/>
      <c r="D293" s="15">
        <v>5.2035999999999998</v>
      </c>
      <c r="E293" s="15">
        <v>100</v>
      </c>
      <c r="F293" s="15">
        <v>10</v>
      </c>
      <c r="G293" s="15">
        <v>0.8</v>
      </c>
      <c r="H293" s="15">
        <v>0.57269999999999999</v>
      </c>
      <c r="I293" s="15">
        <v>0</v>
      </c>
      <c r="J293" s="16">
        <f t="shared" si="137"/>
        <v>1147.43</v>
      </c>
      <c r="K293" s="352"/>
      <c r="L293" s="352"/>
      <c r="N293" s="15">
        <v>1193.08</v>
      </c>
    </row>
    <row r="294" spans="2:14">
      <c r="C294" s="19" t="s">
        <v>2706</v>
      </c>
      <c r="D294" s="15">
        <v>1.1227</v>
      </c>
      <c r="E294" s="15">
        <v>100</v>
      </c>
      <c r="F294" s="15">
        <v>10</v>
      </c>
      <c r="G294" s="15">
        <v>1</v>
      </c>
      <c r="H294" s="15">
        <v>0.25900000000000001</v>
      </c>
      <c r="I294" s="15">
        <v>0</v>
      </c>
      <c r="J294" s="16">
        <f t="shared" si="137"/>
        <v>1924.1</v>
      </c>
      <c r="K294" s="352">
        <v>1900</v>
      </c>
      <c r="L294" s="352">
        <f t="shared" ref="L294" si="144">(J294-J295)/K294*100</f>
        <v>5.4868421052631602</v>
      </c>
    </row>
    <row r="295" spans="2:14">
      <c r="C295" s="19"/>
      <c r="D295" s="15">
        <v>1.1860999999999999</v>
      </c>
      <c r="E295" s="15">
        <v>100</v>
      </c>
      <c r="F295" s="15">
        <v>10</v>
      </c>
      <c r="G295" s="15">
        <v>1</v>
      </c>
      <c r="H295" s="15">
        <v>0.25879999999999997</v>
      </c>
      <c r="I295" s="15">
        <v>0</v>
      </c>
      <c r="J295" s="16">
        <f t="shared" si="137"/>
        <v>1819.85</v>
      </c>
      <c r="K295" s="352"/>
      <c r="L295" s="352"/>
    </row>
    <row r="296" spans="2:14">
      <c r="B296" s="15">
        <v>8.11</v>
      </c>
      <c r="C296" s="19" t="s">
        <v>1027</v>
      </c>
      <c r="D296" s="15">
        <v>5.5087999999999999</v>
      </c>
      <c r="E296" s="15">
        <v>100</v>
      </c>
      <c r="F296" s="15">
        <v>10</v>
      </c>
      <c r="G296" s="15">
        <v>0.6</v>
      </c>
      <c r="H296" s="15">
        <v>0.49409999999999998</v>
      </c>
      <c r="I296" s="15">
        <v>0</v>
      </c>
      <c r="J296" s="16">
        <f t="shared" ref="J296:J303" si="145">(H296-I296)*E296*50*1000*1.6681/(D296*G296*1000)</f>
        <v>1246.81</v>
      </c>
      <c r="K296" s="352">
        <v>1200</v>
      </c>
      <c r="L296" s="352">
        <f t="shared" ref="L296" si="146">(J296-J297)/K296*100</f>
        <v>8.0850000000000009</v>
      </c>
    </row>
    <row r="297" spans="2:14">
      <c r="C297" s="19"/>
      <c r="D297" s="15">
        <v>5.1375999999999999</v>
      </c>
      <c r="E297" s="15">
        <v>100</v>
      </c>
      <c r="F297" s="15">
        <v>10</v>
      </c>
      <c r="G297" s="15">
        <v>0.4</v>
      </c>
      <c r="H297" s="15">
        <v>0.2833</v>
      </c>
      <c r="I297" s="15">
        <v>0</v>
      </c>
      <c r="J297" s="16">
        <f t="shared" si="145"/>
        <v>1149.79</v>
      </c>
      <c r="K297" s="352"/>
      <c r="L297" s="352"/>
    </row>
    <row r="298" spans="2:14">
      <c r="C298" s="19" t="s">
        <v>2703</v>
      </c>
      <c r="D298" s="15">
        <v>6.8036000000000003</v>
      </c>
      <c r="E298" s="15">
        <v>50</v>
      </c>
      <c r="F298" s="15">
        <v>10</v>
      </c>
      <c r="G298" s="15">
        <v>10</v>
      </c>
      <c r="H298" s="15">
        <v>7.8700000000000006E-2</v>
      </c>
      <c r="I298" s="15">
        <v>0</v>
      </c>
      <c r="J298" s="16">
        <f t="shared" si="145"/>
        <v>4.82</v>
      </c>
      <c r="K298" s="352">
        <f t="shared" ref="K298" si="147">(J298+J299)/2</f>
        <v>4.7750000000000004</v>
      </c>
      <c r="L298" s="352">
        <f t="shared" ref="L298" si="148">(J298-J299)/K298*100</f>
        <v>1.8848167539267</v>
      </c>
    </row>
    <row r="299" spans="2:14">
      <c r="C299" s="19"/>
      <c r="D299" s="15">
        <v>6.8341000000000003</v>
      </c>
      <c r="E299" s="15">
        <v>50</v>
      </c>
      <c r="F299" s="15">
        <v>10</v>
      </c>
      <c r="G299" s="15">
        <v>10</v>
      </c>
      <c r="H299" s="15">
        <v>7.7499999999999999E-2</v>
      </c>
      <c r="I299" s="15">
        <v>0</v>
      </c>
      <c r="J299" s="16">
        <f t="shared" si="145"/>
        <v>4.7300000000000004</v>
      </c>
      <c r="K299" s="352"/>
      <c r="L299" s="352"/>
    </row>
    <row r="300" spans="2:14">
      <c r="C300" s="19" t="s">
        <v>2707</v>
      </c>
      <c r="D300" s="15">
        <v>5.8127000000000004</v>
      </c>
      <c r="E300" s="15">
        <v>50</v>
      </c>
      <c r="F300" s="15">
        <v>10</v>
      </c>
      <c r="G300" s="15">
        <v>10</v>
      </c>
      <c r="H300" s="15">
        <v>6.7000000000000004E-2</v>
      </c>
      <c r="I300" s="15">
        <v>0</v>
      </c>
      <c r="J300" s="16">
        <f t="shared" si="145"/>
        <v>4.8099999999999996</v>
      </c>
      <c r="K300" s="352">
        <f t="shared" ref="K300" si="149">(J300+J301)/2</f>
        <v>4.8449999999999998</v>
      </c>
      <c r="L300" s="352">
        <f t="shared" ref="L300" si="150">(J300-J301)/K300*100</f>
        <v>-1.4447884416924699</v>
      </c>
    </row>
    <row r="301" spans="2:14">
      <c r="C301" s="19"/>
      <c r="D301" s="15">
        <v>7.2484000000000002</v>
      </c>
      <c r="E301" s="15">
        <v>50</v>
      </c>
      <c r="F301" s="15">
        <v>10</v>
      </c>
      <c r="G301" s="15">
        <v>10</v>
      </c>
      <c r="H301" s="15">
        <v>8.4900000000000003E-2</v>
      </c>
      <c r="I301" s="15">
        <v>0</v>
      </c>
      <c r="J301" s="16">
        <f t="shared" si="145"/>
        <v>4.88</v>
      </c>
      <c r="K301" s="352"/>
      <c r="L301" s="352"/>
    </row>
    <row r="302" spans="2:14">
      <c r="C302" s="19" t="s">
        <v>2708</v>
      </c>
      <c r="D302" s="15">
        <v>5.1124000000000001</v>
      </c>
      <c r="E302" s="15">
        <v>100</v>
      </c>
      <c r="F302" s="15">
        <v>10</v>
      </c>
      <c r="G302" s="15">
        <v>10</v>
      </c>
      <c r="H302" s="15">
        <v>1.03E-2</v>
      </c>
      <c r="I302" s="15">
        <v>0</v>
      </c>
      <c r="J302" s="16">
        <f t="shared" si="145"/>
        <v>1.68</v>
      </c>
      <c r="K302" s="352">
        <f t="shared" ref="K302" si="151">(J302+J303)/2</f>
        <v>1.94</v>
      </c>
      <c r="L302" s="352">
        <f t="shared" ref="L302" si="152">(J302-J303)/K302*100</f>
        <v>-26.8041237113402</v>
      </c>
    </row>
    <row r="303" spans="2:14">
      <c r="C303" s="19"/>
      <c r="D303" s="15">
        <v>5.1214000000000004</v>
      </c>
      <c r="E303" s="15">
        <v>100</v>
      </c>
      <c r="F303" s="15">
        <v>10</v>
      </c>
      <c r="G303" s="15">
        <v>10</v>
      </c>
      <c r="H303" s="15">
        <v>1.35E-2</v>
      </c>
      <c r="I303" s="15">
        <v>0</v>
      </c>
      <c r="J303" s="16">
        <f t="shared" si="145"/>
        <v>2.2000000000000002</v>
      </c>
      <c r="K303" s="352"/>
      <c r="L303" s="352"/>
    </row>
    <row r="304" spans="2:14">
      <c r="B304" s="15">
        <v>8.18</v>
      </c>
      <c r="C304" s="19" t="s">
        <v>2709</v>
      </c>
      <c r="D304" s="15">
        <v>5.5450999999999997</v>
      </c>
      <c r="E304" s="15">
        <v>100</v>
      </c>
      <c r="F304" s="15">
        <v>10</v>
      </c>
      <c r="G304" s="15">
        <v>0.4</v>
      </c>
      <c r="H304" s="15">
        <v>0.1643</v>
      </c>
      <c r="I304" s="15">
        <v>2.6200000000000001E-2</v>
      </c>
      <c r="J304" s="16">
        <f t="shared" ref="J304:J317" si="153">(H304-I304)*E304*50*1000*1.6681/(D304*G304*1000)</f>
        <v>519.29999999999995</v>
      </c>
      <c r="K304" s="352">
        <f t="shared" ref="K304" si="154">(J304+J305)/2</f>
        <v>521.54999999999995</v>
      </c>
      <c r="L304" s="352">
        <f t="shared" ref="L304" si="155">(J304-J305)/K304*100</f>
        <v>-0.86281276962899101</v>
      </c>
    </row>
    <row r="305" spans="2:12">
      <c r="C305" s="19"/>
      <c r="D305" s="15">
        <v>5.9551999999999996</v>
      </c>
      <c r="E305" s="15">
        <v>100</v>
      </c>
      <c r="F305" s="15">
        <v>10</v>
      </c>
      <c r="G305" s="15">
        <v>0.5</v>
      </c>
      <c r="H305" s="15">
        <v>0.2132</v>
      </c>
      <c r="I305" s="15">
        <v>2.6200000000000001E-2</v>
      </c>
      <c r="J305" s="16">
        <f t="shared" si="153"/>
        <v>523.79999999999995</v>
      </c>
      <c r="K305" s="352"/>
      <c r="L305" s="352"/>
    </row>
    <row r="306" spans="2:12">
      <c r="C306" s="19" t="s">
        <v>2709</v>
      </c>
      <c r="D306" s="15">
        <v>2.2151999999999998</v>
      </c>
      <c r="E306" s="15">
        <v>100</v>
      </c>
      <c r="F306" s="15">
        <v>10</v>
      </c>
      <c r="G306" s="15">
        <v>1</v>
      </c>
      <c r="H306" s="15">
        <v>0.21299999999999999</v>
      </c>
      <c r="I306" s="15">
        <v>2.63E-2</v>
      </c>
      <c r="J306" s="16">
        <f t="shared" si="153"/>
        <v>702.95</v>
      </c>
      <c r="K306" s="352">
        <f>(J306+J307)/2</f>
        <v>591</v>
      </c>
      <c r="L306" s="352">
        <f>(J306-J307)/K306*100</f>
        <v>37.8849407783418</v>
      </c>
    </row>
    <row r="307" spans="2:12">
      <c r="C307" s="19"/>
      <c r="D307" s="15">
        <v>2.1972</v>
      </c>
      <c r="E307" s="15">
        <v>100</v>
      </c>
      <c r="F307" s="15">
        <v>10</v>
      </c>
      <c r="G307" s="15">
        <v>1</v>
      </c>
      <c r="H307" s="15">
        <v>0.1525</v>
      </c>
      <c r="I307" s="15">
        <v>2.63E-2</v>
      </c>
      <c r="J307" s="16">
        <f t="shared" si="153"/>
        <v>479.05</v>
      </c>
      <c r="K307" s="352"/>
      <c r="L307" s="352"/>
    </row>
    <row r="308" spans="2:12">
      <c r="C308" s="19" t="s">
        <v>2710</v>
      </c>
      <c r="D308" s="15">
        <v>2.6476000000000002</v>
      </c>
      <c r="E308" s="15">
        <v>100</v>
      </c>
      <c r="F308" s="15">
        <v>10</v>
      </c>
      <c r="G308" s="15">
        <v>1</v>
      </c>
      <c r="H308" s="15">
        <v>0.5988</v>
      </c>
      <c r="I308" s="15">
        <v>2.6200000000000001E-2</v>
      </c>
      <c r="J308" s="16">
        <f t="shared" si="153"/>
        <v>1803.81</v>
      </c>
      <c r="K308" s="352">
        <v>1700</v>
      </c>
      <c r="L308" s="352">
        <f t="shared" ref="L308" si="156">(J308-J309)/K308*100</f>
        <v>5.9023529411764697</v>
      </c>
    </row>
    <row r="309" spans="2:12">
      <c r="C309" s="19"/>
      <c r="D309" s="15">
        <v>2.6507999999999998</v>
      </c>
      <c r="E309" s="15">
        <v>100</v>
      </c>
      <c r="F309" s="15">
        <v>10</v>
      </c>
      <c r="G309" s="15">
        <v>1</v>
      </c>
      <c r="H309" s="15">
        <v>0.56759999999999999</v>
      </c>
      <c r="I309" s="15">
        <v>2.6200000000000001E-2</v>
      </c>
      <c r="J309" s="16">
        <f t="shared" si="153"/>
        <v>1703.47</v>
      </c>
      <c r="K309" s="352"/>
      <c r="L309" s="352"/>
    </row>
    <row r="310" spans="2:12">
      <c r="C310" s="19" t="s">
        <v>2711</v>
      </c>
      <c r="D310" s="15">
        <v>2.6755</v>
      </c>
      <c r="E310" s="15">
        <v>100</v>
      </c>
      <c r="F310" s="15">
        <v>10</v>
      </c>
      <c r="G310" s="15">
        <v>1</v>
      </c>
      <c r="H310" s="15">
        <v>0.43059999999999998</v>
      </c>
      <c r="I310" s="15">
        <v>2.6200000000000001E-2</v>
      </c>
      <c r="J310" s="16">
        <f t="shared" si="153"/>
        <v>1260.6600000000001</v>
      </c>
      <c r="K310" s="352">
        <f t="shared" ref="K310" si="157">(J310+J311)/2</f>
        <v>1205.405</v>
      </c>
      <c r="L310" s="352">
        <f t="shared" ref="L310" si="158">(J310-J311)/K310*100</f>
        <v>9.1678730385223197</v>
      </c>
    </row>
    <row r="311" spans="2:12">
      <c r="C311" s="19"/>
      <c r="D311" s="15">
        <v>2.6280000000000001</v>
      </c>
      <c r="E311" s="15">
        <v>100</v>
      </c>
      <c r="F311" s="15">
        <v>10</v>
      </c>
      <c r="G311" s="15">
        <v>1</v>
      </c>
      <c r="H311" s="15">
        <v>0.3886</v>
      </c>
      <c r="I311" s="15">
        <v>2.6200000000000001E-2</v>
      </c>
      <c r="J311" s="16">
        <f t="shared" si="153"/>
        <v>1150.1500000000001</v>
      </c>
      <c r="K311" s="352"/>
      <c r="L311" s="352"/>
    </row>
    <row r="312" spans="2:12">
      <c r="C312" s="19" t="s">
        <v>2712</v>
      </c>
      <c r="D312" s="15">
        <v>5.2732999999999999</v>
      </c>
      <c r="E312" s="15">
        <v>100</v>
      </c>
      <c r="F312" s="15">
        <v>10</v>
      </c>
      <c r="G312" s="15">
        <v>10</v>
      </c>
      <c r="H312" s="15">
        <v>5.4399999999999997E-2</v>
      </c>
      <c r="I312" s="15">
        <v>2.6200000000000001E-2</v>
      </c>
      <c r="J312" s="16">
        <f t="shared" si="153"/>
        <v>4.46</v>
      </c>
      <c r="K312" s="352">
        <f t="shared" ref="K312" si="159">(J312+J313)/2</f>
        <v>4.4249999999999998</v>
      </c>
      <c r="L312" s="352">
        <f t="shared" ref="L312" si="160">(J312-J313)/K312*100</f>
        <v>1.5819209039548101</v>
      </c>
    </row>
    <row r="313" spans="2:12">
      <c r="C313" s="19"/>
      <c r="D313" s="15">
        <v>5.3361999999999998</v>
      </c>
      <c r="E313" s="15">
        <v>100</v>
      </c>
      <c r="F313" s="15">
        <v>10</v>
      </c>
      <c r="G313" s="15">
        <v>10</v>
      </c>
      <c r="H313" s="15">
        <v>5.4300000000000001E-2</v>
      </c>
      <c r="I313" s="15">
        <v>2.6200000000000001E-2</v>
      </c>
      <c r="J313" s="16">
        <f t="shared" si="153"/>
        <v>4.3899999999999997</v>
      </c>
      <c r="K313" s="352"/>
      <c r="L313" s="352"/>
    </row>
    <row r="314" spans="2:12">
      <c r="C314" s="19" t="s">
        <v>2713</v>
      </c>
      <c r="D314" s="15">
        <v>5.2550999999999997</v>
      </c>
      <c r="E314" s="15">
        <v>100</v>
      </c>
      <c r="F314" s="15">
        <v>10</v>
      </c>
      <c r="G314" s="15">
        <v>10</v>
      </c>
      <c r="H314" s="15">
        <v>3.1084000000000001</v>
      </c>
      <c r="I314" s="15">
        <v>2.6200000000000001E-2</v>
      </c>
      <c r="J314" s="16">
        <f t="shared" si="153"/>
        <v>489.18</v>
      </c>
      <c r="K314" s="352" t="e">
        <f t="shared" ref="K314" si="161">(J314+J315)/2</f>
        <v>#DIV/0!</v>
      </c>
      <c r="L314" s="352" t="e">
        <f t="shared" ref="L314" si="162">(J314-J315)/K314*100</f>
        <v>#DIV/0!</v>
      </c>
    </row>
    <row r="315" spans="2:12">
      <c r="C315" s="19"/>
      <c r="E315" s="15">
        <v>100</v>
      </c>
      <c r="F315" s="15">
        <v>10</v>
      </c>
      <c r="G315" s="15">
        <v>10</v>
      </c>
      <c r="H315" s="15">
        <v>3.1082000000000001</v>
      </c>
      <c r="I315" s="15">
        <v>2.6200000000000001E-2</v>
      </c>
      <c r="J315" s="16" t="e">
        <f t="shared" si="153"/>
        <v>#DIV/0!</v>
      </c>
      <c r="K315" s="352"/>
      <c r="L315" s="352"/>
    </row>
    <row r="316" spans="2:12">
      <c r="C316" s="19" t="s">
        <v>2714</v>
      </c>
      <c r="D316" s="15">
        <v>2.9581</v>
      </c>
      <c r="E316" s="15">
        <v>100</v>
      </c>
      <c r="F316" s="15">
        <v>10</v>
      </c>
      <c r="G316" s="15">
        <v>1</v>
      </c>
      <c r="H316" s="15">
        <v>0.50749999999999995</v>
      </c>
      <c r="I316" s="15">
        <v>2.6200000000000001E-2</v>
      </c>
      <c r="J316" s="16">
        <f t="shared" si="153"/>
        <v>1357.05</v>
      </c>
      <c r="K316" s="352">
        <v>1300</v>
      </c>
      <c r="L316" s="352">
        <f t="shared" ref="L316" si="163">(J316-J317)/K316*100</f>
        <v>5.2661538461538502</v>
      </c>
    </row>
    <row r="317" spans="2:12">
      <c r="C317" s="19"/>
      <c r="D317" s="15">
        <v>2.3832</v>
      </c>
      <c r="E317" s="15">
        <v>100</v>
      </c>
      <c r="F317" s="15">
        <v>10</v>
      </c>
      <c r="G317" s="15">
        <v>1</v>
      </c>
      <c r="H317" s="15">
        <v>0.39439999999999997</v>
      </c>
      <c r="I317" s="15">
        <v>2.6200000000000001E-2</v>
      </c>
      <c r="J317" s="16">
        <f t="shared" si="153"/>
        <v>1288.5899999999999</v>
      </c>
      <c r="K317" s="352"/>
      <c r="L317" s="352"/>
    </row>
    <row r="318" spans="2:12">
      <c r="B318" s="15">
        <v>8.2200000000000006</v>
      </c>
      <c r="C318" s="19" t="s">
        <v>2715</v>
      </c>
      <c r="D318" s="15">
        <v>5.6894999999999998</v>
      </c>
      <c r="E318" s="15">
        <v>100</v>
      </c>
      <c r="F318" s="15">
        <v>10</v>
      </c>
      <c r="G318" s="15">
        <v>10</v>
      </c>
      <c r="H318" s="15">
        <v>5.0700000000000002E-2</v>
      </c>
      <c r="I318" s="15">
        <v>2.6200000000000001E-2</v>
      </c>
      <c r="J318" s="16">
        <f t="shared" ref="J318:J321" si="164">(H318-I318)*E318*50*1000*1.6681/(D318*G318*1000)</f>
        <v>3.59</v>
      </c>
      <c r="K318" s="352">
        <f t="shared" ref="K318" si="165">(J318+J319)/2</f>
        <v>3.6850000000000001</v>
      </c>
      <c r="L318" s="352">
        <f t="shared" ref="L318" si="166">(J318-J319)/K318*100</f>
        <v>-5.1560379918588897</v>
      </c>
    </row>
    <row r="319" spans="2:12">
      <c r="C319" s="19"/>
      <c r="D319" s="15">
        <v>5.4215</v>
      </c>
      <c r="E319" s="15">
        <v>100</v>
      </c>
      <c r="F319" s="15">
        <v>10</v>
      </c>
      <c r="G319" s="15">
        <v>10</v>
      </c>
      <c r="H319" s="15">
        <v>5.0799999999999998E-2</v>
      </c>
      <c r="I319" s="15">
        <v>2.6200000000000001E-2</v>
      </c>
      <c r="J319" s="16">
        <f t="shared" si="164"/>
        <v>3.78</v>
      </c>
      <c r="K319" s="352"/>
      <c r="L319" s="352"/>
    </row>
    <row r="320" spans="2:12">
      <c r="C320" s="19" t="s">
        <v>2716</v>
      </c>
      <c r="D320" s="15">
        <v>5.4481000000000002</v>
      </c>
      <c r="E320" s="15">
        <v>100</v>
      </c>
      <c r="F320" s="15">
        <v>10</v>
      </c>
      <c r="G320" s="15">
        <v>10</v>
      </c>
      <c r="H320" s="15">
        <v>4.6600000000000003E-2</v>
      </c>
      <c r="I320" s="15">
        <v>2.6200000000000001E-2</v>
      </c>
      <c r="J320" s="16">
        <f t="shared" si="164"/>
        <v>3.12</v>
      </c>
      <c r="K320" s="352">
        <f t="shared" ref="K320" si="167">(J320+J321)/2</f>
        <v>3.6749999999999998</v>
      </c>
      <c r="L320" s="352">
        <f t="shared" ref="L320" si="168">(J320-J321)/K320*100</f>
        <v>-30.2040816326531</v>
      </c>
    </row>
    <row r="321" spans="2:12">
      <c r="C321" s="19"/>
      <c r="D321" s="15">
        <v>5.4218000000000002</v>
      </c>
      <c r="E321" s="15">
        <v>100</v>
      </c>
      <c r="F321" s="15">
        <v>10</v>
      </c>
      <c r="G321" s="15">
        <v>10</v>
      </c>
      <c r="H321" s="15">
        <v>5.3699999999999998E-2</v>
      </c>
      <c r="I321" s="15">
        <v>2.6200000000000001E-2</v>
      </c>
      <c r="J321" s="16">
        <f t="shared" si="164"/>
        <v>4.2300000000000004</v>
      </c>
      <c r="K321" s="352"/>
      <c r="L321" s="352"/>
    </row>
    <row r="322" spans="2:12">
      <c r="B322" s="15">
        <v>8.2200000000000006</v>
      </c>
      <c r="C322" s="19" t="s">
        <v>2717</v>
      </c>
      <c r="D322" s="15">
        <v>5.0724</v>
      </c>
      <c r="E322" s="15">
        <v>100</v>
      </c>
      <c r="F322" s="15">
        <v>10</v>
      </c>
      <c r="G322" s="15">
        <v>10</v>
      </c>
      <c r="H322" s="15">
        <v>3.2199999999999999E-2</v>
      </c>
      <c r="I322" s="15">
        <v>2.63E-2</v>
      </c>
      <c r="J322" s="16">
        <f t="shared" ref="J322:J339" si="169">(H322-I322)*E322*50*1000*1.6681/(D322*G322*1000)</f>
        <v>0.97</v>
      </c>
      <c r="K322" s="352">
        <f t="shared" ref="K322" si="170">(J322+J323)/2</f>
        <v>1.7949999999999999</v>
      </c>
      <c r="L322" s="352">
        <f t="shared" ref="L322" si="171">(J322-J323)/K322*100</f>
        <v>-91.922005571030695</v>
      </c>
    </row>
    <row r="323" spans="2:12">
      <c r="C323" s="19"/>
      <c r="D323" s="15">
        <v>5.4187000000000003</v>
      </c>
      <c r="E323" s="15">
        <v>100</v>
      </c>
      <c r="F323" s="15">
        <v>10</v>
      </c>
      <c r="G323" s="15">
        <v>10</v>
      </c>
      <c r="H323" s="15">
        <v>4.3299999999999998E-2</v>
      </c>
      <c r="I323" s="15">
        <v>2.63E-2</v>
      </c>
      <c r="J323" s="16">
        <f t="shared" si="169"/>
        <v>2.62</v>
      </c>
      <c r="K323" s="352"/>
      <c r="L323" s="352"/>
    </row>
    <row r="324" spans="2:12">
      <c r="C324" s="19" t="s">
        <v>2718</v>
      </c>
      <c r="D324" s="15">
        <v>5.0418000000000003</v>
      </c>
      <c r="E324" s="15">
        <v>100</v>
      </c>
      <c r="F324" s="15">
        <v>10</v>
      </c>
      <c r="G324" s="15">
        <v>10</v>
      </c>
      <c r="H324" s="15">
        <v>4.0599999999999997E-2</v>
      </c>
      <c r="I324" s="15">
        <v>2.63E-2</v>
      </c>
      <c r="J324" s="16">
        <f t="shared" si="169"/>
        <v>2.37</v>
      </c>
      <c r="K324" s="352">
        <f t="shared" ref="K324" si="172">(J324+J325)/2</f>
        <v>2.4849999999999999</v>
      </c>
      <c r="L324" s="352">
        <f t="shared" ref="L324" si="173">(J324-J325)/K324*100</f>
        <v>-9.2555331991951704</v>
      </c>
    </row>
    <row r="325" spans="2:12">
      <c r="C325" s="19"/>
      <c r="D325" s="15">
        <v>5.2323000000000004</v>
      </c>
      <c r="E325" s="15">
        <v>100</v>
      </c>
      <c r="F325" s="15">
        <v>10</v>
      </c>
      <c r="G325" s="15">
        <v>10</v>
      </c>
      <c r="H325" s="15">
        <v>4.2599999999999999E-2</v>
      </c>
      <c r="I325" s="15">
        <v>2.63E-2</v>
      </c>
      <c r="J325" s="16">
        <f t="shared" si="169"/>
        <v>2.6</v>
      </c>
      <c r="K325" s="352"/>
      <c r="L325" s="352"/>
    </row>
    <row r="326" spans="2:12">
      <c r="C326" s="19" t="s">
        <v>2719</v>
      </c>
      <c r="D326" s="15">
        <v>5.6071</v>
      </c>
      <c r="E326" s="15">
        <v>100</v>
      </c>
      <c r="F326" s="15">
        <v>10</v>
      </c>
      <c r="G326" s="15">
        <v>10</v>
      </c>
      <c r="H326" s="15">
        <v>3.7900000000000003E-2</v>
      </c>
      <c r="I326" s="15">
        <v>2.63E-2</v>
      </c>
      <c r="J326" s="16">
        <f t="shared" si="169"/>
        <v>1.73</v>
      </c>
      <c r="K326" s="352">
        <f t="shared" ref="K326" si="174">(J326+J327)/2</f>
        <v>2.2349999999999999</v>
      </c>
      <c r="L326" s="352">
        <f t="shared" ref="L326" si="175">(J326-J327)/K326*100</f>
        <v>-45.190156599552601</v>
      </c>
    </row>
    <row r="327" spans="2:12">
      <c r="C327" s="19"/>
      <c r="D327" s="15">
        <v>5.7514000000000003</v>
      </c>
      <c r="E327" s="15">
        <v>100</v>
      </c>
      <c r="F327" s="15">
        <v>10</v>
      </c>
      <c r="G327" s="15">
        <v>10</v>
      </c>
      <c r="H327" s="15">
        <v>4.5199999999999997E-2</v>
      </c>
      <c r="I327" s="15">
        <v>2.63E-2</v>
      </c>
      <c r="J327" s="16">
        <f t="shared" si="169"/>
        <v>2.74</v>
      </c>
      <c r="K327" s="352"/>
      <c r="L327" s="352"/>
    </row>
    <row r="328" spans="2:12">
      <c r="C328" s="19" t="s">
        <v>2720</v>
      </c>
      <c r="D328" s="15">
        <v>5.2229000000000001</v>
      </c>
      <c r="E328" s="15">
        <v>100</v>
      </c>
      <c r="F328" s="15">
        <v>10</v>
      </c>
      <c r="G328" s="15">
        <v>10</v>
      </c>
      <c r="H328" s="15">
        <v>0.1042</v>
      </c>
      <c r="I328" s="15">
        <v>2.63E-2</v>
      </c>
      <c r="J328" s="16">
        <f t="shared" si="169"/>
        <v>12.44</v>
      </c>
      <c r="K328" s="352" t="e">
        <f t="shared" ref="K328" si="176">(J328+J329)/2</f>
        <v>#DIV/0!</v>
      </c>
      <c r="L328" s="352" t="e">
        <f t="shared" ref="L328" si="177">(J328-J329)/K328*100</f>
        <v>#DIV/0!</v>
      </c>
    </row>
    <row r="329" spans="2:12">
      <c r="C329" s="19"/>
      <c r="E329" s="15">
        <v>100</v>
      </c>
      <c r="F329" s="15">
        <v>10</v>
      </c>
      <c r="G329" s="15">
        <v>10</v>
      </c>
      <c r="I329" s="15">
        <v>2.63E-2</v>
      </c>
      <c r="J329" s="16" t="e">
        <f t="shared" si="169"/>
        <v>#DIV/0!</v>
      </c>
      <c r="K329" s="352"/>
      <c r="L329" s="352"/>
    </row>
    <row r="330" spans="2:12">
      <c r="C330" s="19" t="s">
        <v>2721</v>
      </c>
      <c r="D330" s="15">
        <v>5.0754999999999999</v>
      </c>
      <c r="E330" s="15">
        <v>100</v>
      </c>
      <c r="F330" s="15">
        <v>10</v>
      </c>
      <c r="G330" s="15">
        <v>10</v>
      </c>
      <c r="H330" s="15">
        <v>5.2400000000000002E-2</v>
      </c>
      <c r="I330" s="15">
        <v>2.63E-2</v>
      </c>
      <c r="J330" s="16">
        <f t="shared" si="169"/>
        <v>4.29</v>
      </c>
      <c r="K330" s="352">
        <f t="shared" ref="K330" si="178">(J330+J331)/2</f>
        <v>3.835</v>
      </c>
      <c r="L330" s="352">
        <f t="shared" ref="L330" si="179">(J330-J331)/K330*100</f>
        <v>23.728813559321999</v>
      </c>
    </row>
    <row r="331" spans="2:12">
      <c r="C331" s="19"/>
      <c r="D331" s="15">
        <v>5.3093000000000004</v>
      </c>
      <c r="E331" s="15">
        <v>100</v>
      </c>
      <c r="F331" s="15">
        <v>10</v>
      </c>
      <c r="G331" s="15">
        <v>10</v>
      </c>
      <c r="H331" s="15">
        <v>4.7800000000000002E-2</v>
      </c>
      <c r="I331" s="15">
        <v>2.63E-2</v>
      </c>
      <c r="J331" s="16">
        <f t="shared" si="169"/>
        <v>3.38</v>
      </c>
      <c r="K331" s="352"/>
      <c r="L331" s="352"/>
    </row>
    <row r="332" spans="2:12">
      <c r="C332" s="19" t="s">
        <v>2722</v>
      </c>
      <c r="D332" s="15">
        <v>5.3544999999999998</v>
      </c>
      <c r="E332" s="15">
        <v>100</v>
      </c>
      <c r="F332" s="15">
        <v>10</v>
      </c>
      <c r="G332" s="15">
        <v>10</v>
      </c>
      <c r="H332" s="15">
        <v>3.9199999999999999E-2</v>
      </c>
      <c r="I332" s="15">
        <v>2.63E-2</v>
      </c>
      <c r="J332" s="16">
        <f t="shared" si="169"/>
        <v>2.0099999999999998</v>
      </c>
      <c r="K332" s="352">
        <f t="shared" ref="K332" si="180">(J332+J333)/2</f>
        <v>2.125</v>
      </c>
      <c r="L332" s="352">
        <f t="shared" ref="L332" si="181">(J332-J333)/K332*100</f>
        <v>-10.823529411764699</v>
      </c>
    </row>
    <row r="333" spans="2:12">
      <c r="C333" s="19"/>
      <c r="D333" s="15">
        <v>5.4412000000000003</v>
      </c>
      <c r="E333" s="15">
        <v>100</v>
      </c>
      <c r="F333" s="15">
        <v>10</v>
      </c>
      <c r="G333" s="15">
        <v>10</v>
      </c>
      <c r="H333" s="15">
        <v>4.0899999999999999E-2</v>
      </c>
      <c r="I333" s="15">
        <v>2.63E-2</v>
      </c>
      <c r="J333" s="16">
        <f t="shared" si="169"/>
        <v>2.2400000000000002</v>
      </c>
      <c r="K333" s="352"/>
      <c r="L333" s="352"/>
    </row>
    <row r="334" spans="2:12">
      <c r="C334" s="19" t="s">
        <v>2723</v>
      </c>
      <c r="D334" s="15">
        <v>5.3570000000000002</v>
      </c>
      <c r="E334" s="15">
        <v>100</v>
      </c>
      <c r="F334" s="15">
        <v>10</v>
      </c>
      <c r="G334" s="15">
        <v>10</v>
      </c>
      <c r="H334" s="15">
        <v>4.1799999999999997E-2</v>
      </c>
      <c r="I334" s="15">
        <v>2.63E-2</v>
      </c>
      <c r="J334" s="16">
        <f t="shared" si="169"/>
        <v>2.41</v>
      </c>
      <c r="K334" s="352">
        <f t="shared" ref="K334" si="182">(J334+J335)/2</f>
        <v>2.7450000000000001</v>
      </c>
      <c r="L334" s="352">
        <f t="shared" ref="L334" si="183">(J334-J335)/K334*100</f>
        <v>-24.408014571949</v>
      </c>
    </row>
    <row r="335" spans="2:12">
      <c r="C335" s="19"/>
      <c r="D335" s="15">
        <v>5.1158000000000001</v>
      </c>
      <c r="E335" s="15">
        <v>100</v>
      </c>
      <c r="F335" s="15">
        <v>10</v>
      </c>
      <c r="G335" s="15">
        <v>10</v>
      </c>
      <c r="H335" s="15">
        <v>4.5199999999999997E-2</v>
      </c>
      <c r="I335" s="15">
        <v>2.63E-2</v>
      </c>
      <c r="J335" s="16">
        <f t="shared" si="169"/>
        <v>3.08</v>
      </c>
      <c r="K335" s="352"/>
      <c r="L335" s="352"/>
    </row>
    <row r="336" spans="2:12">
      <c r="C336" s="19" t="s">
        <v>2724</v>
      </c>
      <c r="D336" s="15">
        <v>5.0167000000000002</v>
      </c>
      <c r="E336" s="15">
        <v>100</v>
      </c>
      <c r="F336" s="15">
        <v>10</v>
      </c>
      <c r="G336" s="15">
        <v>0.45</v>
      </c>
      <c r="H336" s="15">
        <v>0.31190000000000001</v>
      </c>
      <c r="I336" s="15">
        <v>2.63E-2</v>
      </c>
      <c r="J336" s="16">
        <f t="shared" si="169"/>
        <v>1055.1600000000001</v>
      </c>
      <c r="K336" s="352">
        <f t="shared" ref="K336" si="184">(J336+J337)/2</f>
        <v>1063.3699999999999</v>
      </c>
      <c r="L336" s="352">
        <f t="shared" ref="L336" si="185">(J336-J337)/K336*100</f>
        <v>-1.5441473804978401</v>
      </c>
    </row>
    <row r="337" spans="2:16">
      <c r="C337" s="19"/>
      <c r="D337" s="15">
        <v>5.5759999999999996</v>
      </c>
      <c r="E337" s="15">
        <v>100</v>
      </c>
      <c r="F337" s="15">
        <v>10</v>
      </c>
      <c r="G337" s="15">
        <v>0.5</v>
      </c>
      <c r="H337" s="15">
        <v>0.38450000000000001</v>
      </c>
      <c r="I337" s="15">
        <v>2.63E-2</v>
      </c>
      <c r="J337" s="16">
        <f t="shared" si="169"/>
        <v>1071.58</v>
      </c>
      <c r="K337" s="352"/>
      <c r="L337" s="352"/>
    </row>
    <row r="338" spans="2:16">
      <c r="C338" s="19" t="s">
        <v>2713</v>
      </c>
      <c r="D338" s="15">
        <v>5.4981</v>
      </c>
      <c r="E338" s="15">
        <v>100</v>
      </c>
      <c r="F338" s="15">
        <v>10</v>
      </c>
      <c r="G338" s="15">
        <v>10</v>
      </c>
      <c r="H338" s="15">
        <v>1.1734</v>
      </c>
      <c r="I338" s="15">
        <v>2.63E-2</v>
      </c>
      <c r="J338" s="16">
        <f t="shared" si="169"/>
        <v>174.01</v>
      </c>
      <c r="K338" s="352">
        <f t="shared" ref="K338" si="186">(J338+J339)/2</f>
        <v>201.21</v>
      </c>
      <c r="L338" s="352">
        <f t="shared" ref="L338" si="187">(J338-J339)/K338*100</f>
        <v>-27.036429600914499</v>
      </c>
    </row>
    <row r="339" spans="2:16">
      <c r="C339" s="19"/>
      <c r="D339" s="15">
        <v>5.2165999999999997</v>
      </c>
      <c r="E339" s="15">
        <v>100</v>
      </c>
      <c r="F339" s="15">
        <v>10</v>
      </c>
      <c r="G339" s="15">
        <v>10</v>
      </c>
      <c r="H339" s="15">
        <v>1.4549000000000001</v>
      </c>
      <c r="I339" s="15">
        <v>2.63E-2</v>
      </c>
      <c r="J339" s="16">
        <f t="shared" si="169"/>
        <v>228.41</v>
      </c>
      <c r="K339" s="352"/>
      <c r="L339" s="352"/>
    </row>
    <row r="340" spans="2:16">
      <c r="B340" s="15">
        <v>8.25</v>
      </c>
      <c r="C340" s="19" t="s">
        <v>2725</v>
      </c>
      <c r="D340" s="15">
        <v>2.9746999999999999</v>
      </c>
      <c r="E340" s="15">
        <v>100</v>
      </c>
      <c r="F340" s="15">
        <v>10</v>
      </c>
      <c r="G340" s="15">
        <v>1</v>
      </c>
      <c r="H340" s="15">
        <v>0.16639999999999999</v>
      </c>
      <c r="I340" s="15">
        <v>0</v>
      </c>
      <c r="J340" s="16">
        <f t="shared" ref="J340:J345" si="188">(H340-I340)*E340*50*1000*1.6681/(D340*G340*1000)</f>
        <v>466.55</v>
      </c>
      <c r="K340" s="352">
        <v>470</v>
      </c>
      <c r="L340" s="352">
        <f t="shared" ref="L340" si="189">(J340-J341)/K340*100</f>
        <v>0.50851063829786902</v>
      </c>
    </row>
    <row r="341" spans="2:16">
      <c r="C341" s="19"/>
      <c r="D341" s="15">
        <v>3.0169999999999999</v>
      </c>
      <c r="E341" s="15">
        <v>100</v>
      </c>
      <c r="F341" s="15">
        <v>10</v>
      </c>
      <c r="G341" s="15">
        <v>1</v>
      </c>
      <c r="H341" s="15">
        <v>0.16789999999999999</v>
      </c>
      <c r="I341" s="15">
        <v>0</v>
      </c>
      <c r="J341" s="16">
        <f t="shared" si="188"/>
        <v>464.16</v>
      </c>
      <c r="K341" s="352"/>
      <c r="L341" s="352"/>
    </row>
    <row r="342" spans="2:16">
      <c r="C342" s="19" t="s">
        <v>2720</v>
      </c>
      <c r="D342" s="15">
        <v>5.0529999999999999</v>
      </c>
      <c r="E342" s="15">
        <v>100</v>
      </c>
      <c r="F342" s="15">
        <v>10</v>
      </c>
      <c r="G342" s="15">
        <v>10</v>
      </c>
      <c r="H342" s="15">
        <v>6.1999999999999998E-3</v>
      </c>
      <c r="I342" s="15">
        <v>0</v>
      </c>
      <c r="J342" s="16">
        <f t="shared" si="188"/>
        <v>1.02</v>
      </c>
      <c r="K342" s="352">
        <f t="shared" ref="K342" si="190">(J342+J343)/2</f>
        <v>1.865</v>
      </c>
      <c r="L342" s="352">
        <f t="shared" ref="L342" si="191">(J342-J343)/K342*100</f>
        <v>-90.6166219839142</v>
      </c>
    </row>
    <row r="343" spans="2:16">
      <c r="C343" s="19"/>
      <c r="D343" s="15">
        <v>5.2857000000000003</v>
      </c>
      <c r="E343" s="15">
        <v>100</v>
      </c>
      <c r="F343" s="15">
        <v>10</v>
      </c>
      <c r="G343" s="15">
        <v>10</v>
      </c>
      <c r="H343" s="15">
        <v>1.72E-2</v>
      </c>
      <c r="I343" s="15">
        <v>0</v>
      </c>
      <c r="J343" s="16">
        <f t="shared" si="188"/>
        <v>2.71</v>
      </c>
      <c r="K343" s="352"/>
      <c r="L343" s="352"/>
    </row>
    <row r="344" spans="2:16">
      <c r="C344" s="19" t="s">
        <v>2713</v>
      </c>
      <c r="D344" s="15">
        <v>5.0103</v>
      </c>
      <c r="E344" s="15">
        <v>100</v>
      </c>
      <c r="F344" s="15">
        <v>10</v>
      </c>
      <c r="G344" s="15">
        <v>5</v>
      </c>
      <c r="H344" s="15">
        <v>1.2576000000000001</v>
      </c>
      <c r="I344" s="15">
        <v>0</v>
      </c>
      <c r="J344" s="16">
        <f t="shared" si="188"/>
        <v>418.7</v>
      </c>
      <c r="K344" s="352">
        <v>440</v>
      </c>
      <c r="L344" s="352">
        <f t="shared" ref="L344" si="192">(J344-J345)/K344*100</f>
        <v>-7.6977272727272696</v>
      </c>
    </row>
    <row r="345" spans="2:16">
      <c r="C345" s="19"/>
      <c r="D345" s="15">
        <v>5.3703000000000003</v>
      </c>
      <c r="E345" s="15">
        <v>100</v>
      </c>
      <c r="F345" s="15">
        <v>10</v>
      </c>
      <c r="G345" s="15">
        <v>5</v>
      </c>
      <c r="H345" s="15">
        <v>1.4570000000000001</v>
      </c>
      <c r="I345" s="15">
        <v>0</v>
      </c>
      <c r="J345" s="16">
        <f t="shared" si="188"/>
        <v>452.57</v>
      </c>
      <c r="K345" s="352"/>
      <c r="L345" s="352"/>
    </row>
    <row r="346" spans="2:16">
      <c r="B346" s="15">
        <v>10.1</v>
      </c>
      <c r="C346" s="19" t="s">
        <v>2726</v>
      </c>
      <c r="D346" s="15">
        <v>5.0096999999999996</v>
      </c>
      <c r="E346" s="15">
        <v>100</v>
      </c>
      <c r="F346" s="15">
        <v>10</v>
      </c>
      <c r="G346" s="15">
        <v>10</v>
      </c>
      <c r="H346" s="15">
        <v>0.34470000000000001</v>
      </c>
      <c r="I346" s="15">
        <v>0</v>
      </c>
      <c r="J346" s="16">
        <f t="shared" ref="J346:J353" si="193">(H346-I346)*E346*50*1000*1.6681/(D346*G346*1000)</f>
        <v>57.39</v>
      </c>
      <c r="K346" s="352">
        <f t="shared" ref="K346" si="194">(J346+J347)/2</f>
        <v>60.05</v>
      </c>
      <c r="L346" s="352">
        <f t="shared" ref="L346" si="195">(J346-J347)/K346*100</f>
        <v>-8.8592839300582895</v>
      </c>
    </row>
    <row r="347" spans="2:16">
      <c r="C347" s="19"/>
      <c r="D347" s="15">
        <v>5.0632999999999999</v>
      </c>
      <c r="E347" s="15">
        <v>100</v>
      </c>
      <c r="F347" s="15">
        <v>10</v>
      </c>
      <c r="G347" s="15">
        <v>10</v>
      </c>
      <c r="H347" s="15">
        <v>0.38069999999999998</v>
      </c>
      <c r="I347" s="15">
        <v>0</v>
      </c>
      <c r="J347" s="16">
        <f t="shared" si="193"/>
        <v>62.71</v>
      </c>
      <c r="K347" s="352"/>
      <c r="L347" s="352"/>
    </row>
    <row r="348" spans="2:16" ht="15.75">
      <c r="C348" s="19" t="s">
        <v>2727</v>
      </c>
      <c r="D348" s="15">
        <v>5.1124999999999998</v>
      </c>
      <c r="E348" s="15">
        <v>100</v>
      </c>
      <c r="F348" s="15">
        <v>10</v>
      </c>
      <c r="G348" s="15">
        <v>0.45</v>
      </c>
      <c r="H348" s="15">
        <v>0.15559999999999999</v>
      </c>
      <c r="I348" s="15">
        <v>0</v>
      </c>
      <c r="J348" s="16">
        <f t="shared" si="193"/>
        <v>564.1</v>
      </c>
      <c r="K348" s="352">
        <f t="shared" ref="K348" si="196">(J348+J349)/2</f>
        <v>559.03499999999997</v>
      </c>
      <c r="L348" s="352">
        <f t="shared" ref="L348" si="197">(J348-J349)/K348*100</f>
        <v>1.81205112381157</v>
      </c>
      <c r="N348" s="15">
        <v>581</v>
      </c>
      <c r="P348" s="42">
        <v>28837001</v>
      </c>
    </row>
    <row r="349" spans="2:16" ht="15.75">
      <c r="C349" s="19"/>
      <c r="D349" s="15">
        <v>5.0511999999999997</v>
      </c>
      <c r="E349" s="15">
        <v>100</v>
      </c>
      <c r="F349" s="15">
        <v>10</v>
      </c>
      <c r="G349" s="15">
        <v>0.4</v>
      </c>
      <c r="H349" s="15">
        <v>0.13420000000000001</v>
      </c>
      <c r="I349" s="15">
        <v>0</v>
      </c>
      <c r="J349" s="16">
        <f t="shared" si="193"/>
        <v>553.97</v>
      </c>
      <c r="K349" s="352"/>
      <c r="L349" s="352"/>
      <c r="N349" s="15">
        <v>509</v>
      </c>
      <c r="P349" s="42">
        <v>28837002</v>
      </c>
    </row>
    <row r="350" spans="2:16" ht="15.75">
      <c r="C350" s="19" t="s">
        <v>2728</v>
      </c>
      <c r="D350" s="15">
        <v>5.9526000000000003</v>
      </c>
      <c r="E350" s="15">
        <v>100</v>
      </c>
      <c r="F350" s="15">
        <v>10</v>
      </c>
      <c r="G350" s="15">
        <v>0.25</v>
      </c>
      <c r="H350" s="15">
        <v>1.4510000000000001</v>
      </c>
      <c r="I350" s="15">
        <v>0</v>
      </c>
      <c r="J350" s="16">
        <f t="shared" si="193"/>
        <v>8132.29</v>
      </c>
      <c r="K350" s="352">
        <f t="shared" ref="K350" si="198">(J350+J351)/2</f>
        <v>8200.1350000000002</v>
      </c>
      <c r="L350" s="352">
        <f t="shared" ref="L350" si="199">(J350-J351)/K350*100</f>
        <v>-1.65472885507372</v>
      </c>
      <c r="N350" s="15">
        <v>8132</v>
      </c>
      <c r="P350" s="42">
        <v>42799007</v>
      </c>
    </row>
    <row r="351" spans="2:16" ht="15.75">
      <c r="C351" s="19"/>
      <c r="D351" s="15">
        <v>5.8883999999999999</v>
      </c>
      <c r="E351" s="15">
        <v>100</v>
      </c>
      <c r="F351" s="15">
        <v>10</v>
      </c>
      <c r="G351" s="15">
        <v>0.25</v>
      </c>
      <c r="H351" s="15">
        <v>1.4593</v>
      </c>
      <c r="I351" s="15">
        <v>0</v>
      </c>
      <c r="J351" s="16">
        <f t="shared" si="193"/>
        <v>8267.98</v>
      </c>
      <c r="K351" s="352"/>
      <c r="L351" s="352"/>
      <c r="N351" s="15">
        <v>8268</v>
      </c>
      <c r="P351" s="42">
        <v>28536009</v>
      </c>
    </row>
    <row r="352" spans="2:16" ht="15.75">
      <c r="B352" s="15">
        <v>10.14</v>
      </c>
      <c r="C352" s="19" t="s">
        <v>2729</v>
      </c>
      <c r="D352" s="15">
        <v>6.8695000000000004</v>
      </c>
      <c r="E352" s="15">
        <v>100</v>
      </c>
      <c r="F352" s="15">
        <v>10</v>
      </c>
      <c r="G352" s="15">
        <v>10</v>
      </c>
      <c r="H352" s="15">
        <v>3.8800000000000001E-2</v>
      </c>
      <c r="I352" s="15">
        <v>0</v>
      </c>
      <c r="J352" s="16">
        <f t="shared" si="193"/>
        <v>4.71</v>
      </c>
      <c r="K352" s="352">
        <f t="shared" ref="K352" si="200">(J352+J353)/2</f>
        <v>4.63</v>
      </c>
      <c r="L352" s="352">
        <f t="shared" ref="L352" si="201">(J352-J353)/K352*100</f>
        <v>3.4557235421166301</v>
      </c>
      <c r="P352" s="42">
        <v>28690011</v>
      </c>
    </row>
    <row r="353" spans="2:16" ht="15.75">
      <c r="C353" s="19"/>
      <c r="D353" s="15">
        <v>9.9510000000000005</v>
      </c>
      <c r="E353" s="15">
        <v>100</v>
      </c>
      <c r="F353" s="15">
        <v>10</v>
      </c>
      <c r="G353" s="15">
        <v>10</v>
      </c>
      <c r="H353" s="15">
        <v>5.4300000000000001E-2</v>
      </c>
      <c r="I353" s="15">
        <v>0</v>
      </c>
      <c r="J353" s="16">
        <f t="shared" si="193"/>
        <v>4.55</v>
      </c>
      <c r="K353" s="352"/>
      <c r="L353" s="352"/>
      <c r="P353" s="42">
        <v>28871001</v>
      </c>
    </row>
    <row r="354" spans="2:16" ht="15.75">
      <c r="C354" s="19" t="s">
        <v>2726</v>
      </c>
      <c r="D354" s="15">
        <v>5.0355999999999996</v>
      </c>
      <c r="E354" s="15">
        <v>100</v>
      </c>
      <c r="F354" s="15">
        <v>10</v>
      </c>
      <c r="G354" s="15">
        <v>10</v>
      </c>
      <c r="H354" s="15">
        <v>0.34339999999999998</v>
      </c>
      <c r="I354" s="15">
        <v>0</v>
      </c>
      <c r="J354" s="16">
        <f t="shared" ref="J354:J355" si="202">(H354-I354)*E354*50*1000*1.6681/(D354*G354*1000)</f>
        <v>56.88</v>
      </c>
      <c r="K354" s="352">
        <f t="shared" ref="K354" si="203">(J354+J355)/2</f>
        <v>57.03</v>
      </c>
      <c r="L354" s="352">
        <f t="shared" ref="L354" si="204">(J354-J355)/K354*100</f>
        <v>-0.52603892688058396</v>
      </c>
      <c r="P354" s="42">
        <v>43172001</v>
      </c>
    </row>
    <row r="355" spans="2:16" ht="15.75">
      <c r="C355" s="19"/>
      <c r="D355" s="15">
        <v>5.0091999999999999</v>
      </c>
      <c r="E355" s="15">
        <v>100</v>
      </c>
      <c r="F355" s="15">
        <v>10</v>
      </c>
      <c r="G355" s="15">
        <v>10</v>
      </c>
      <c r="H355" s="15">
        <v>0.34339999999999998</v>
      </c>
      <c r="I355" s="15">
        <v>0</v>
      </c>
      <c r="J355" s="16">
        <f t="shared" si="202"/>
        <v>57.18</v>
      </c>
      <c r="K355" s="352"/>
      <c r="L355" s="352"/>
      <c r="P355" s="42">
        <v>28710001</v>
      </c>
    </row>
    <row r="356" spans="2:16" ht="15.75">
      <c r="B356" s="15">
        <v>10.18</v>
      </c>
      <c r="C356" s="19" t="s">
        <v>2730</v>
      </c>
      <c r="D356" s="15">
        <v>5.6185</v>
      </c>
      <c r="E356" s="15">
        <v>100</v>
      </c>
      <c r="F356" s="15">
        <v>10</v>
      </c>
      <c r="G356" s="15">
        <v>10</v>
      </c>
      <c r="H356" s="15">
        <v>3.2000000000000001E-2</v>
      </c>
      <c r="I356" s="15">
        <v>0</v>
      </c>
      <c r="J356" s="16">
        <f t="shared" ref="J356:J377" si="205">(H356-I356)*E356*50*1000*1.6681/(D356*G356*1000)</f>
        <v>4.75</v>
      </c>
      <c r="K356" s="352">
        <f t="shared" ref="K356" si="206">(J356+J357)/2</f>
        <v>4.7050000000000001</v>
      </c>
      <c r="L356" s="352">
        <f t="shared" ref="L356" si="207">(J356-J357)/K356*100</f>
        <v>1.91285866099893</v>
      </c>
      <c r="P356" s="42">
        <v>43886001</v>
      </c>
    </row>
    <row r="357" spans="2:16" ht="15.75">
      <c r="C357" s="19"/>
      <c r="D357" s="15">
        <v>5.5071000000000003</v>
      </c>
      <c r="E357" s="15">
        <v>100</v>
      </c>
      <c r="F357" s="15">
        <v>10</v>
      </c>
      <c r="G357" s="15">
        <v>10</v>
      </c>
      <c r="H357" s="15">
        <v>3.0800000000000001E-2</v>
      </c>
      <c r="I357" s="15">
        <v>0</v>
      </c>
      <c r="J357" s="16">
        <f t="shared" si="205"/>
        <v>4.66</v>
      </c>
      <c r="K357" s="352"/>
      <c r="L357" s="352"/>
      <c r="P357" s="42">
        <v>29080001</v>
      </c>
    </row>
    <row r="358" spans="2:16">
      <c r="C358" s="19" t="s">
        <v>2731</v>
      </c>
      <c r="D358" s="15">
        <v>5.6147</v>
      </c>
      <c r="E358" s="15">
        <v>100</v>
      </c>
      <c r="F358" s="15">
        <v>10</v>
      </c>
      <c r="G358" s="15">
        <v>10</v>
      </c>
      <c r="H358" s="15">
        <v>3.2800000000000003E-2</v>
      </c>
      <c r="I358" s="15">
        <v>0</v>
      </c>
      <c r="J358" s="16">
        <f t="shared" si="205"/>
        <v>4.87</v>
      </c>
      <c r="K358" s="352">
        <f t="shared" ref="K358" si="208">(J358+J359)/2</f>
        <v>4.915</v>
      </c>
      <c r="L358" s="352">
        <f t="shared" ref="L358" si="209">(J358-J359)/K358*100</f>
        <v>-1.8311291963377401</v>
      </c>
    </row>
    <row r="359" spans="2:16">
      <c r="C359" s="19"/>
      <c r="D359" s="15">
        <v>5.4486999999999997</v>
      </c>
      <c r="E359" s="15">
        <v>100</v>
      </c>
      <c r="F359" s="15">
        <v>10</v>
      </c>
      <c r="G359" s="15">
        <v>10</v>
      </c>
      <c r="H359" s="15">
        <v>3.2399999999999998E-2</v>
      </c>
      <c r="I359" s="15">
        <v>0</v>
      </c>
      <c r="J359" s="16">
        <f t="shared" si="205"/>
        <v>4.96</v>
      </c>
      <c r="K359" s="352"/>
      <c r="L359" s="352"/>
    </row>
    <row r="360" spans="2:16">
      <c r="C360" s="19" t="s">
        <v>515</v>
      </c>
      <c r="D360" s="15">
        <v>5.4344000000000001</v>
      </c>
      <c r="E360" s="15">
        <v>100</v>
      </c>
      <c r="F360" s="15">
        <v>10</v>
      </c>
      <c r="G360" s="15">
        <v>10</v>
      </c>
      <c r="H360" s="15">
        <v>1.67E-2</v>
      </c>
      <c r="I360" s="15">
        <v>0</v>
      </c>
      <c r="J360" s="16">
        <f t="shared" si="205"/>
        <v>2.56</v>
      </c>
      <c r="K360" s="352">
        <f t="shared" ref="K360" si="210">(J360+J361)/2</f>
        <v>2.63</v>
      </c>
      <c r="L360" s="352">
        <f t="shared" ref="L360" si="211">(J360-J361)/K360*100</f>
        <v>-5.3231939163498199</v>
      </c>
    </row>
    <row r="361" spans="2:16">
      <c r="C361" s="19"/>
      <c r="D361" s="15">
        <v>5.1513</v>
      </c>
      <c r="E361" s="15">
        <v>100</v>
      </c>
      <c r="F361" s="15">
        <v>10</v>
      </c>
      <c r="G361" s="15">
        <v>10</v>
      </c>
      <c r="H361" s="15">
        <v>1.67E-2</v>
      </c>
      <c r="I361" s="15">
        <v>0</v>
      </c>
      <c r="J361" s="16">
        <f t="shared" si="205"/>
        <v>2.7</v>
      </c>
      <c r="K361" s="352"/>
      <c r="L361" s="352"/>
    </row>
    <row r="362" spans="2:16">
      <c r="C362" s="40" t="s">
        <v>2732</v>
      </c>
      <c r="D362" s="15">
        <v>5.9435000000000002</v>
      </c>
      <c r="E362" s="15">
        <v>100</v>
      </c>
      <c r="F362" s="15">
        <v>10</v>
      </c>
      <c r="G362" s="15">
        <v>10</v>
      </c>
      <c r="H362" s="15">
        <v>3.4799999999999998E-2</v>
      </c>
      <c r="I362" s="15">
        <v>0</v>
      </c>
      <c r="J362" s="16">
        <f t="shared" si="205"/>
        <v>4.88</v>
      </c>
      <c r="K362" s="352">
        <f t="shared" ref="K362" si="212">(J362+J363)/2</f>
        <v>4.92</v>
      </c>
      <c r="L362" s="352">
        <f t="shared" ref="L362" si="213">(J362-J363)/K362*100</f>
        <v>-1.6260162601626</v>
      </c>
    </row>
    <row r="363" spans="2:16">
      <c r="C363" s="40"/>
      <c r="D363" s="15">
        <v>5.6470000000000002</v>
      </c>
      <c r="E363" s="15">
        <v>100</v>
      </c>
      <c r="F363" s="15">
        <v>10</v>
      </c>
      <c r="G363" s="15">
        <v>10</v>
      </c>
      <c r="H363" s="15">
        <v>3.3599999999999998E-2</v>
      </c>
      <c r="I363" s="15">
        <v>0</v>
      </c>
      <c r="J363" s="16">
        <f t="shared" si="205"/>
        <v>4.96</v>
      </c>
      <c r="K363" s="352"/>
      <c r="L363" s="352"/>
    </row>
    <row r="364" spans="2:16">
      <c r="C364" s="19" t="s">
        <v>2733</v>
      </c>
      <c r="D364" s="15">
        <v>5.3376000000000001</v>
      </c>
      <c r="E364" s="15">
        <v>100</v>
      </c>
      <c r="F364" s="15">
        <v>10</v>
      </c>
      <c r="G364" s="15">
        <v>10</v>
      </c>
      <c r="H364" s="15">
        <v>2.07E-2</v>
      </c>
      <c r="I364" s="15">
        <v>0</v>
      </c>
      <c r="J364" s="16">
        <f t="shared" si="205"/>
        <v>3.23</v>
      </c>
      <c r="K364" s="352">
        <f t="shared" ref="K364" si="214">(J364+J365)/2</f>
        <v>3.3250000000000002</v>
      </c>
      <c r="L364" s="352">
        <f t="shared" ref="L364" si="215">(J364-J365)/K364*100</f>
        <v>-5.71428571428571</v>
      </c>
    </row>
    <row r="365" spans="2:16">
      <c r="C365" s="19"/>
      <c r="D365" s="15">
        <v>5.1250999999999998</v>
      </c>
      <c r="E365" s="15">
        <v>100</v>
      </c>
      <c r="F365" s="15">
        <v>10</v>
      </c>
      <c r="G365" s="15">
        <v>10</v>
      </c>
      <c r="H365" s="15">
        <v>2.1000000000000001E-2</v>
      </c>
      <c r="I365" s="15">
        <v>0</v>
      </c>
      <c r="J365" s="16">
        <f t="shared" si="205"/>
        <v>3.42</v>
      </c>
      <c r="K365" s="352"/>
      <c r="L365" s="352"/>
    </row>
    <row r="366" spans="2:16">
      <c r="C366" s="19" t="s">
        <v>2734</v>
      </c>
      <c r="D366" s="15">
        <v>5.0827999999999998</v>
      </c>
      <c r="E366" s="15">
        <v>100</v>
      </c>
      <c r="F366" s="15">
        <v>10</v>
      </c>
      <c r="G366" s="15">
        <v>10</v>
      </c>
      <c r="H366" s="15">
        <v>5.3900000000000003E-2</v>
      </c>
      <c r="I366" s="15">
        <v>0</v>
      </c>
      <c r="J366" s="16">
        <f t="shared" si="205"/>
        <v>8.84</v>
      </c>
      <c r="K366" s="352">
        <f t="shared" ref="K366" si="216">(J366+J367)/2</f>
        <v>9.2200000000000006</v>
      </c>
      <c r="L366" s="352">
        <f t="shared" ref="L366" si="217">(J366-J367)/K366*100</f>
        <v>-8.2429501084598709</v>
      </c>
    </row>
    <row r="367" spans="2:16">
      <c r="C367" s="19"/>
      <c r="D367" s="15">
        <v>5.4364999999999997</v>
      </c>
      <c r="E367" s="15">
        <v>100</v>
      </c>
      <c r="F367" s="15">
        <v>10</v>
      </c>
      <c r="G367" s="15">
        <v>10</v>
      </c>
      <c r="H367" s="15">
        <v>6.2600000000000003E-2</v>
      </c>
      <c r="I367" s="15">
        <v>0</v>
      </c>
      <c r="J367" s="16">
        <f t="shared" si="205"/>
        <v>9.6</v>
      </c>
      <c r="K367" s="352"/>
      <c r="L367" s="352"/>
    </row>
    <row r="368" spans="2:16">
      <c r="C368" s="19" t="s">
        <v>2735</v>
      </c>
      <c r="D368" s="15">
        <v>5.8794000000000004</v>
      </c>
      <c r="E368" s="15">
        <v>100</v>
      </c>
      <c r="F368" s="15">
        <v>10</v>
      </c>
      <c r="G368" s="15">
        <v>10</v>
      </c>
      <c r="H368" s="15">
        <v>3.5099999999999999E-2</v>
      </c>
      <c r="I368" s="15">
        <v>0</v>
      </c>
      <c r="J368" s="16">
        <f t="shared" si="205"/>
        <v>4.9800000000000004</v>
      </c>
      <c r="K368" s="352">
        <f t="shared" ref="K368" si="218">(J368+J369)/2</f>
        <v>4.97</v>
      </c>
      <c r="L368" s="352">
        <f t="shared" ref="L368" si="219">(J368-J369)/K368*100</f>
        <v>0.40241448692153903</v>
      </c>
    </row>
    <row r="369" spans="2:14">
      <c r="C369" s="19"/>
      <c r="D369" s="15">
        <v>5.8498999999999999</v>
      </c>
      <c r="E369" s="15">
        <v>100</v>
      </c>
      <c r="F369" s="15">
        <v>10</v>
      </c>
      <c r="G369" s="15">
        <v>10</v>
      </c>
      <c r="H369" s="15">
        <v>3.4799999999999998E-2</v>
      </c>
      <c r="I369" s="15">
        <v>0</v>
      </c>
      <c r="J369" s="16">
        <f t="shared" si="205"/>
        <v>4.96</v>
      </c>
      <c r="K369" s="352"/>
      <c r="L369" s="352"/>
    </row>
    <row r="370" spans="2:14">
      <c r="C370" s="40" t="s">
        <v>2736</v>
      </c>
      <c r="D370" s="41">
        <v>5.7915999999999999</v>
      </c>
      <c r="E370" s="41">
        <v>100</v>
      </c>
      <c r="F370" s="41">
        <v>10</v>
      </c>
      <c r="G370" s="41">
        <v>0.2</v>
      </c>
      <c r="H370" s="41">
        <v>6.5699999999999995E-2</v>
      </c>
      <c r="I370" s="41">
        <v>0</v>
      </c>
      <c r="J370" s="43">
        <f t="shared" si="205"/>
        <v>473.07</v>
      </c>
      <c r="K370" s="357">
        <v>490</v>
      </c>
      <c r="L370" s="357">
        <f t="shared" ref="L370" si="220">(J370-J371)/K370*100</f>
        <v>-5.7163265306122399</v>
      </c>
      <c r="N370" s="15">
        <v>486</v>
      </c>
    </row>
    <row r="371" spans="2:14">
      <c r="C371" s="40"/>
      <c r="D371" s="41">
        <f>4*1.4606</f>
        <v>5.8423999999999996</v>
      </c>
      <c r="E371" s="41">
        <v>100</v>
      </c>
      <c r="F371" s="41">
        <v>10</v>
      </c>
      <c r="G371" s="41">
        <v>0.3</v>
      </c>
      <c r="H371" s="41">
        <v>0.1053</v>
      </c>
      <c r="I371" s="41">
        <v>0</v>
      </c>
      <c r="J371" s="43">
        <f t="shared" si="205"/>
        <v>501.08</v>
      </c>
      <c r="K371" s="357"/>
      <c r="L371" s="357"/>
    </row>
    <row r="372" spans="2:14">
      <c r="C372" s="19" t="s">
        <v>2737</v>
      </c>
      <c r="D372" s="15">
        <v>5.0888</v>
      </c>
      <c r="E372" s="15">
        <v>100</v>
      </c>
      <c r="F372" s="15">
        <v>10</v>
      </c>
      <c r="G372" s="15">
        <v>1</v>
      </c>
      <c r="H372" s="15">
        <v>0.68810000000000004</v>
      </c>
      <c r="I372" s="15">
        <v>0</v>
      </c>
      <c r="J372" s="44">
        <f t="shared" si="205"/>
        <v>1128</v>
      </c>
      <c r="K372" s="352">
        <f t="shared" ref="K372" si="221">(J372+J373)/2</f>
        <v>1128.5</v>
      </c>
      <c r="L372" s="352">
        <f t="shared" ref="L372" si="222">(J372-J373)/K372*100</f>
        <v>-8.8613203367301704E-2</v>
      </c>
    </row>
    <row r="373" spans="2:14">
      <c r="C373" s="19"/>
      <c r="D373" s="15">
        <v>5.3364000000000003</v>
      </c>
      <c r="E373" s="15">
        <v>100</v>
      </c>
      <c r="F373" s="15">
        <v>10</v>
      </c>
      <c r="G373" s="15">
        <v>1</v>
      </c>
      <c r="H373" s="15">
        <v>0.72260000000000002</v>
      </c>
      <c r="I373" s="15">
        <v>0</v>
      </c>
      <c r="J373" s="44">
        <f t="shared" si="205"/>
        <v>1129</v>
      </c>
      <c r="K373" s="352"/>
      <c r="L373" s="352"/>
    </row>
    <row r="374" spans="2:14">
      <c r="C374" s="19" t="s">
        <v>2738</v>
      </c>
      <c r="D374" s="15">
        <f>1.3331*4</f>
        <v>5.3323999999999998</v>
      </c>
      <c r="E374" s="15">
        <v>100</v>
      </c>
      <c r="F374" s="15">
        <v>10</v>
      </c>
      <c r="G374" s="15">
        <v>0.25</v>
      </c>
      <c r="H374" s="15">
        <v>0.73550000000000004</v>
      </c>
      <c r="I374" s="15">
        <v>0</v>
      </c>
      <c r="J374" s="16">
        <f t="shared" si="205"/>
        <v>4601.63</v>
      </c>
      <c r="K374" s="352">
        <v>4500</v>
      </c>
      <c r="L374" s="352">
        <f t="shared" ref="L374" si="223">(J374-J375)/K374*100</f>
        <v>4.9044444444444402</v>
      </c>
    </row>
    <row r="375" spans="2:14">
      <c r="C375" s="19"/>
      <c r="D375" s="15">
        <f>1.3302*4</f>
        <v>5.3208000000000002</v>
      </c>
      <c r="E375" s="15">
        <v>100</v>
      </c>
      <c r="F375" s="15">
        <v>10</v>
      </c>
      <c r="G375" s="15">
        <v>0.25</v>
      </c>
      <c r="H375" s="15">
        <v>0.69869999999999999</v>
      </c>
      <c r="I375" s="15">
        <v>0</v>
      </c>
      <c r="J375" s="16">
        <f t="shared" si="205"/>
        <v>4380.93</v>
      </c>
      <c r="K375" s="352"/>
      <c r="L375" s="352"/>
    </row>
    <row r="376" spans="2:14">
      <c r="B376" s="15">
        <v>10.220000000000001</v>
      </c>
      <c r="C376" s="19" t="s">
        <v>2739</v>
      </c>
      <c r="D376" s="15">
        <v>5.4301000000000004</v>
      </c>
      <c r="E376" s="15">
        <v>100</v>
      </c>
      <c r="F376" s="15">
        <v>10</v>
      </c>
      <c r="G376" s="15">
        <v>10</v>
      </c>
      <c r="H376" s="15">
        <v>3.09E-2</v>
      </c>
      <c r="I376" s="15">
        <v>2.52E-2</v>
      </c>
      <c r="J376" s="16">
        <f t="shared" si="205"/>
        <v>0.88</v>
      </c>
      <c r="K376" s="352">
        <f t="shared" ref="K376:K380" si="224">(J376+J377)/2</f>
        <v>0.81499999999999995</v>
      </c>
      <c r="L376" s="352">
        <f t="shared" ref="L376" si="225">(J376-J377)/K376*100</f>
        <v>15.9509202453988</v>
      </c>
    </row>
    <row r="377" spans="2:14">
      <c r="C377" s="19"/>
      <c r="D377" s="15">
        <v>5.2535999999999996</v>
      </c>
      <c r="E377" s="15">
        <v>100</v>
      </c>
      <c r="F377" s="15">
        <v>10</v>
      </c>
      <c r="G377" s="15">
        <v>10</v>
      </c>
      <c r="H377" s="15">
        <v>2.9899999999999999E-2</v>
      </c>
      <c r="I377" s="15">
        <v>2.52E-2</v>
      </c>
      <c r="J377" s="16">
        <f t="shared" si="205"/>
        <v>0.75</v>
      </c>
      <c r="K377" s="352"/>
      <c r="L377" s="352"/>
    </row>
    <row r="378" spans="2:14">
      <c r="C378" s="19" t="s">
        <v>2740</v>
      </c>
      <c r="D378" s="15">
        <v>1.0471999999999999</v>
      </c>
      <c r="E378" s="15">
        <v>100</v>
      </c>
      <c r="F378" s="15">
        <v>10</v>
      </c>
      <c r="G378" s="15">
        <v>1</v>
      </c>
      <c r="H378" s="15">
        <v>4.6699999999999998E-2</v>
      </c>
      <c r="I378" s="15">
        <v>2.52E-2</v>
      </c>
      <c r="J378" s="16">
        <f t="shared" ref="J378:J381" si="226">(H378-I378)*E378*50*1000*1.6681/(D378*G378*1000)</f>
        <v>171.24</v>
      </c>
      <c r="K378" s="352">
        <f t="shared" si="224"/>
        <v>191.41</v>
      </c>
      <c r="L378" s="352">
        <f t="shared" ref="L378" si="227">(J378-J379)/K378*100</f>
        <v>-21.0751789352698</v>
      </c>
    </row>
    <row r="379" spans="2:14">
      <c r="C379" s="19"/>
      <c r="D379" s="15">
        <v>1.0209999999999999</v>
      </c>
      <c r="E379" s="15">
        <v>100</v>
      </c>
      <c r="F379" s="15">
        <v>10</v>
      </c>
      <c r="G379" s="15">
        <v>1</v>
      </c>
      <c r="H379" s="15">
        <v>5.11E-2</v>
      </c>
      <c r="I379" s="15">
        <v>2.52E-2</v>
      </c>
      <c r="J379" s="16">
        <f t="shared" si="226"/>
        <v>211.58</v>
      </c>
      <c r="K379" s="352"/>
      <c r="L379" s="352"/>
    </row>
    <row r="380" spans="2:14">
      <c r="C380" s="19" t="s">
        <v>2741</v>
      </c>
      <c r="D380" s="15">
        <v>2.5686</v>
      </c>
      <c r="E380" s="15">
        <v>100</v>
      </c>
      <c r="F380" s="15">
        <v>10</v>
      </c>
      <c r="G380" s="15">
        <v>1</v>
      </c>
      <c r="H380" s="15">
        <v>0.56540000000000001</v>
      </c>
      <c r="I380" s="15">
        <v>2.52E-2</v>
      </c>
      <c r="J380" s="16">
        <f t="shared" si="226"/>
        <v>1754.08</v>
      </c>
      <c r="K380" s="352">
        <f t="shared" si="224"/>
        <v>1767.865</v>
      </c>
      <c r="L380" s="352">
        <f t="shared" ref="L380" si="228">(J380-J381)/K380*100</f>
        <v>-1.5595082203675099</v>
      </c>
    </row>
    <row r="381" spans="2:14">
      <c r="C381" s="19"/>
      <c r="D381" s="15">
        <v>2.5621</v>
      </c>
      <c r="E381" s="15">
        <v>100</v>
      </c>
      <c r="F381" s="15">
        <v>10</v>
      </c>
      <c r="G381" s="15">
        <v>1</v>
      </c>
      <c r="H381" s="15">
        <v>0.57250000000000001</v>
      </c>
      <c r="I381" s="15">
        <v>2.52E-2</v>
      </c>
      <c r="J381" s="16">
        <f t="shared" si="226"/>
        <v>1781.65</v>
      </c>
      <c r="K381" s="352"/>
      <c r="L381" s="352"/>
    </row>
    <row r="382" spans="2:14">
      <c r="B382" s="15">
        <v>10.29</v>
      </c>
      <c r="C382" s="19" t="s">
        <v>2742</v>
      </c>
      <c r="D382" s="15">
        <v>7.3155999999999999</v>
      </c>
      <c r="E382" s="15">
        <v>100</v>
      </c>
      <c r="F382" s="15">
        <v>10</v>
      </c>
      <c r="G382" s="15">
        <v>10</v>
      </c>
      <c r="H382" s="15">
        <v>4.3499999999999997E-2</v>
      </c>
      <c r="I382" s="15">
        <v>0</v>
      </c>
      <c r="J382" s="16">
        <f t="shared" ref="J382:J399" si="229">(H382-I382)*E382*50*1000*1.6681/(D382*G382*1000)</f>
        <v>4.96</v>
      </c>
      <c r="K382" s="352">
        <f t="shared" ref="K382" si="230">(J382+J383)/2</f>
        <v>4.9349999999999996</v>
      </c>
      <c r="L382" s="352">
        <f t="shared" ref="L382" si="231">(J382-J383)/K382*100</f>
        <v>1.0131712259371799</v>
      </c>
    </row>
    <row r="383" spans="2:14">
      <c r="C383" s="19"/>
      <c r="D383" s="15">
        <v>7.3114999999999997</v>
      </c>
      <c r="E383" s="15">
        <v>100</v>
      </c>
      <c r="F383" s="15">
        <v>10</v>
      </c>
      <c r="G383" s="15">
        <v>10</v>
      </c>
      <c r="H383" s="15">
        <v>4.2999999999999997E-2</v>
      </c>
      <c r="I383" s="15">
        <v>0</v>
      </c>
      <c r="J383" s="16">
        <f t="shared" si="229"/>
        <v>4.91</v>
      </c>
      <c r="K383" s="352"/>
      <c r="L383" s="352"/>
    </row>
    <row r="384" spans="2:14">
      <c r="C384" s="19" t="s">
        <v>2743</v>
      </c>
      <c r="D384" s="15">
        <v>6.8987999999999996</v>
      </c>
      <c r="E384" s="15">
        <v>100</v>
      </c>
      <c r="F384" s="15">
        <v>10</v>
      </c>
      <c r="G384" s="15">
        <v>10</v>
      </c>
      <c r="H384" s="15">
        <v>4.1200000000000001E-2</v>
      </c>
      <c r="I384" s="15">
        <v>0</v>
      </c>
      <c r="J384" s="16">
        <f t="shared" si="229"/>
        <v>4.9800000000000004</v>
      </c>
      <c r="K384" s="352">
        <f t="shared" ref="K384" si="232">(J384+J385)/2</f>
        <v>4.9850000000000003</v>
      </c>
      <c r="L384" s="352">
        <f t="shared" ref="L384" si="233">(J384-J385)/K384*100</f>
        <v>-0.20060180541624401</v>
      </c>
    </row>
    <row r="385" spans="2:12">
      <c r="C385" s="19"/>
      <c r="D385" s="15">
        <v>6.9200999999999997</v>
      </c>
      <c r="E385" s="15">
        <v>100</v>
      </c>
      <c r="F385" s="15">
        <v>10</v>
      </c>
      <c r="G385" s="15">
        <v>10</v>
      </c>
      <c r="H385" s="15">
        <v>4.1399999999999999E-2</v>
      </c>
      <c r="I385" s="15">
        <v>0</v>
      </c>
      <c r="J385" s="16">
        <f t="shared" si="229"/>
        <v>4.99</v>
      </c>
      <c r="K385" s="352"/>
      <c r="L385" s="352"/>
    </row>
    <row r="386" spans="2:12">
      <c r="C386" s="19" t="s">
        <v>2744</v>
      </c>
      <c r="D386" s="15">
        <v>5.0016999999999996</v>
      </c>
      <c r="E386" s="15">
        <v>100</v>
      </c>
      <c r="F386" s="15">
        <v>10</v>
      </c>
      <c r="G386" s="15">
        <v>10</v>
      </c>
      <c r="H386" s="15">
        <v>2.5499999999999998E-2</v>
      </c>
      <c r="I386" s="15">
        <v>0</v>
      </c>
      <c r="J386" s="16">
        <f t="shared" si="229"/>
        <v>4.25</v>
      </c>
      <c r="K386" s="352">
        <f t="shared" ref="K386" si="234">(J386+J387)/2</f>
        <v>4.28</v>
      </c>
      <c r="L386" s="352">
        <f t="shared" ref="L386" si="235">(J386-J387)/K386*100</f>
        <v>-1.4018691588784999</v>
      </c>
    </row>
    <row r="387" spans="2:12">
      <c r="C387" s="19"/>
      <c r="D387" s="15">
        <v>5.0456000000000003</v>
      </c>
      <c r="E387" s="15">
        <v>100</v>
      </c>
      <c r="F387" s="15">
        <v>10</v>
      </c>
      <c r="G387" s="15">
        <v>10</v>
      </c>
      <c r="H387" s="15">
        <v>2.6100000000000002E-2</v>
      </c>
      <c r="I387" s="15">
        <v>0</v>
      </c>
      <c r="J387" s="16">
        <f t="shared" si="229"/>
        <v>4.3099999999999996</v>
      </c>
      <c r="K387" s="352"/>
      <c r="L387" s="352"/>
    </row>
    <row r="388" spans="2:12">
      <c r="C388" s="19" t="s">
        <v>2745</v>
      </c>
      <c r="D388" s="15">
        <v>5.7141999999999999</v>
      </c>
      <c r="E388" s="15">
        <v>100</v>
      </c>
      <c r="F388" s="15">
        <v>10</v>
      </c>
      <c r="G388" s="15">
        <v>10</v>
      </c>
      <c r="H388" s="15">
        <v>3.3599999999999998E-2</v>
      </c>
      <c r="I388" s="15">
        <v>0</v>
      </c>
      <c r="J388" s="16">
        <f t="shared" si="229"/>
        <v>4.9000000000000004</v>
      </c>
      <c r="K388" s="352">
        <f t="shared" ref="K388" si="236">(J388+J389)/2</f>
        <v>4.82</v>
      </c>
      <c r="L388" s="352">
        <f t="shared" ref="L388" si="237">(J388-J389)/K388*100</f>
        <v>3.3195020746888</v>
      </c>
    </row>
    <row r="389" spans="2:12">
      <c r="C389" s="19"/>
      <c r="D389" s="15">
        <v>5.8411999999999997</v>
      </c>
      <c r="E389" s="15">
        <v>100</v>
      </c>
      <c r="F389" s="15">
        <v>10</v>
      </c>
      <c r="G389" s="15">
        <v>10</v>
      </c>
      <c r="H389" s="15">
        <v>3.32E-2</v>
      </c>
      <c r="I389" s="15">
        <v>0</v>
      </c>
      <c r="J389" s="16">
        <f t="shared" si="229"/>
        <v>4.74</v>
      </c>
      <c r="K389" s="352"/>
      <c r="L389" s="352"/>
    </row>
    <row r="390" spans="2:12">
      <c r="C390" s="19" t="s">
        <v>2746</v>
      </c>
      <c r="D390" s="15">
        <v>5.9870000000000001</v>
      </c>
      <c r="E390" s="15">
        <v>100</v>
      </c>
      <c r="F390" s="15">
        <v>10</v>
      </c>
      <c r="G390" s="15">
        <v>10</v>
      </c>
      <c r="H390" s="15">
        <v>3.5099999999999999E-2</v>
      </c>
      <c r="I390" s="15">
        <v>0</v>
      </c>
      <c r="J390" s="16">
        <f t="shared" si="229"/>
        <v>4.8899999999999997</v>
      </c>
      <c r="K390" s="352">
        <f t="shared" ref="K390" si="238">(J390+J391)/2</f>
        <v>4.875</v>
      </c>
      <c r="L390" s="352">
        <f t="shared" ref="L390" si="239">(J390-J391)/K390*100</f>
        <v>0.61538461538460199</v>
      </c>
    </row>
    <row r="391" spans="2:12">
      <c r="C391" s="19"/>
      <c r="D391" s="15">
        <v>5.9367999999999999</v>
      </c>
      <c r="E391" s="15">
        <v>100</v>
      </c>
      <c r="F391" s="15">
        <v>10</v>
      </c>
      <c r="G391" s="15">
        <v>10</v>
      </c>
      <c r="H391" s="15">
        <v>3.4599999999999999E-2</v>
      </c>
      <c r="I391" s="15">
        <v>0</v>
      </c>
      <c r="J391" s="16">
        <f t="shared" si="229"/>
        <v>4.8600000000000003</v>
      </c>
      <c r="K391" s="352"/>
      <c r="L391" s="352"/>
    </row>
    <row r="392" spans="2:12">
      <c r="C392" s="19" t="s">
        <v>2747</v>
      </c>
      <c r="D392" s="15">
        <v>5.3338000000000001</v>
      </c>
      <c r="E392" s="15">
        <v>100</v>
      </c>
      <c r="F392" s="15">
        <v>10</v>
      </c>
      <c r="G392" s="15">
        <v>10</v>
      </c>
      <c r="H392" s="15">
        <v>3.0599999999999999E-2</v>
      </c>
      <c r="I392" s="15">
        <v>0</v>
      </c>
      <c r="J392" s="16">
        <f t="shared" si="229"/>
        <v>4.78</v>
      </c>
      <c r="K392" s="352">
        <f t="shared" ref="K392" si="240">(J392+J393)/2</f>
        <v>4.7300000000000004</v>
      </c>
      <c r="L392" s="352">
        <f t="shared" ref="L392" si="241">(J392-J393)/K392*100</f>
        <v>2.1141649048625899</v>
      </c>
    </row>
    <row r="393" spans="2:12">
      <c r="C393" s="19"/>
      <c r="D393" s="15">
        <v>5.4375</v>
      </c>
      <c r="E393" s="15">
        <v>100</v>
      </c>
      <c r="F393" s="15">
        <v>10</v>
      </c>
      <c r="G393" s="15">
        <v>10</v>
      </c>
      <c r="H393" s="15">
        <v>3.0499999999999999E-2</v>
      </c>
      <c r="I393" s="15">
        <v>0</v>
      </c>
      <c r="J393" s="16">
        <f t="shared" si="229"/>
        <v>4.68</v>
      </c>
      <c r="K393" s="352"/>
      <c r="L393" s="352"/>
    </row>
    <row r="394" spans="2:12">
      <c r="C394" s="19" t="s">
        <v>2748</v>
      </c>
      <c r="D394" s="15">
        <v>5.0556000000000001</v>
      </c>
      <c r="E394" s="15">
        <v>100</v>
      </c>
      <c r="F394" s="15">
        <v>10</v>
      </c>
      <c r="G394" s="15">
        <v>0.5</v>
      </c>
      <c r="H394" s="15">
        <v>0.1298</v>
      </c>
      <c r="I394" s="15">
        <v>0</v>
      </c>
      <c r="J394" s="44">
        <f t="shared" si="229"/>
        <v>428</v>
      </c>
      <c r="K394" s="358">
        <v>440</v>
      </c>
      <c r="L394" s="352">
        <f t="shared" ref="L394" si="242">(J394-J395)/K394*100</f>
        <v>-7.2727272727272698</v>
      </c>
    </row>
    <row r="395" spans="2:12">
      <c r="C395" s="19"/>
      <c r="D395" s="15">
        <v>5.1341999999999999</v>
      </c>
      <c r="E395" s="15">
        <v>100</v>
      </c>
      <c r="F395" s="15">
        <v>10</v>
      </c>
      <c r="G395" s="15">
        <v>0.5</v>
      </c>
      <c r="H395" s="15">
        <v>0.14169999999999999</v>
      </c>
      <c r="I395" s="15">
        <v>0</v>
      </c>
      <c r="J395" s="44">
        <f t="shared" si="229"/>
        <v>460</v>
      </c>
      <c r="K395" s="358"/>
      <c r="L395" s="352"/>
    </row>
    <row r="396" spans="2:12">
      <c r="C396" s="19" t="s">
        <v>2749</v>
      </c>
      <c r="D396" s="15">
        <v>5.0317999999999996</v>
      </c>
      <c r="E396" s="15">
        <v>100</v>
      </c>
      <c r="F396" s="15">
        <v>10</v>
      </c>
      <c r="G396" s="15">
        <v>0.5</v>
      </c>
      <c r="H396" s="15">
        <v>0.18779999999999999</v>
      </c>
      <c r="I396" s="15">
        <v>0</v>
      </c>
      <c r="J396" s="44">
        <f t="shared" si="229"/>
        <v>623</v>
      </c>
      <c r="K396" s="358">
        <f t="shared" ref="K396" si="243">(J396+J397)/2</f>
        <v>622</v>
      </c>
      <c r="L396" s="352">
        <f t="shared" ref="L396" si="244">(J396-J397)/K396*100</f>
        <v>0.48231511254019299</v>
      </c>
    </row>
    <row r="397" spans="2:12">
      <c r="C397" s="19"/>
      <c r="D397" s="15">
        <v>5.0210999999999997</v>
      </c>
      <c r="E397" s="15">
        <v>100</v>
      </c>
      <c r="F397" s="15">
        <v>10</v>
      </c>
      <c r="G397" s="15">
        <v>0.5</v>
      </c>
      <c r="H397" s="15">
        <v>0.18659999999999999</v>
      </c>
      <c r="I397" s="15">
        <v>0</v>
      </c>
      <c r="J397" s="44">
        <f t="shared" si="229"/>
        <v>620</v>
      </c>
      <c r="K397" s="358"/>
      <c r="L397" s="352"/>
    </row>
    <row r="398" spans="2:12">
      <c r="C398" s="19" t="s">
        <v>2750</v>
      </c>
      <c r="D398" s="15">
        <v>5.0814000000000004</v>
      </c>
      <c r="E398" s="15">
        <v>100</v>
      </c>
      <c r="F398" s="15">
        <v>10</v>
      </c>
      <c r="G398" s="15">
        <v>0.05</v>
      </c>
      <c r="H398" s="15">
        <v>0.25690000000000002</v>
      </c>
      <c r="I398" s="15">
        <v>0</v>
      </c>
      <c r="J398" s="44">
        <f t="shared" si="229"/>
        <v>8433</v>
      </c>
      <c r="K398" s="352">
        <v>8100</v>
      </c>
      <c r="L398" s="352">
        <f t="shared" ref="L398" si="245">(J398-J399)/K398*100</f>
        <v>9.1358024691358004</v>
      </c>
    </row>
    <row r="399" spans="2:12">
      <c r="C399" s="19"/>
      <c r="D399" s="15">
        <v>5.0044000000000004</v>
      </c>
      <c r="E399" s="15">
        <v>100</v>
      </c>
      <c r="F399" s="15">
        <v>10</v>
      </c>
      <c r="G399" s="15">
        <v>0.05</v>
      </c>
      <c r="H399" s="15">
        <v>0.23080000000000001</v>
      </c>
      <c r="I399" s="15">
        <v>0</v>
      </c>
      <c r="J399" s="44">
        <f t="shared" si="229"/>
        <v>7693</v>
      </c>
      <c r="K399" s="352"/>
      <c r="L399" s="352"/>
    </row>
    <row r="400" spans="2:12">
      <c r="B400" s="15">
        <v>11.3</v>
      </c>
      <c r="C400" s="19" t="s">
        <v>2751</v>
      </c>
      <c r="D400" s="15">
        <f>2*2.6527</f>
        <v>5.3053999999999997</v>
      </c>
      <c r="E400" s="15">
        <v>100</v>
      </c>
      <c r="F400" s="15">
        <v>10</v>
      </c>
      <c r="G400" s="15">
        <v>0.5</v>
      </c>
      <c r="H400" s="15">
        <v>0.49719999999999998</v>
      </c>
      <c r="I400" s="15">
        <v>0</v>
      </c>
      <c r="J400" s="44">
        <f t="shared" ref="J400:J403" si="246">(H400-I400)*E400*50*1000*1.6681/(D400*G400*1000)</f>
        <v>1563</v>
      </c>
      <c r="K400" s="358">
        <v>1600</v>
      </c>
      <c r="L400" s="352">
        <f t="shared" ref="L400" si="247">(J400-J401)/K400*100</f>
        <v>0.9375</v>
      </c>
    </row>
    <row r="401" spans="2:12">
      <c r="C401" s="19"/>
      <c r="D401" s="15">
        <f>2*2.6294</f>
        <v>5.2587999999999999</v>
      </c>
      <c r="E401" s="15">
        <v>100</v>
      </c>
      <c r="F401" s="15">
        <v>10</v>
      </c>
      <c r="G401" s="15">
        <v>0.5</v>
      </c>
      <c r="H401" s="15">
        <v>0.48799999999999999</v>
      </c>
      <c r="I401" s="15">
        <v>0</v>
      </c>
      <c r="J401" s="44">
        <f t="shared" si="246"/>
        <v>1548</v>
      </c>
      <c r="K401" s="358"/>
      <c r="L401" s="352"/>
    </row>
    <row r="402" spans="2:12">
      <c r="C402" s="19" t="s">
        <v>2737</v>
      </c>
      <c r="D402" s="15">
        <v>5.2257999999999996</v>
      </c>
      <c r="E402" s="15">
        <v>100</v>
      </c>
      <c r="F402" s="15">
        <v>10</v>
      </c>
      <c r="G402" s="15">
        <v>10</v>
      </c>
      <c r="H402" s="15">
        <v>0.68810000000000004</v>
      </c>
      <c r="I402" s="15">
        <v>0</v>
      </c>
      <c r="J402" s="16">
        <f t="shared" si="246"/>
        <v>109.82</v>
      </c>
      <c r="K402" s="352" t="e">
        <f t="shared" ref="K402" si="248">(J402+J403)/2</f>
        <v>#DIV/0!</v>
      </c>
      <c r="L402" s="352" t="e">
        <f t="shared" ref="L402" si="249">(J402-J403)/K402*100</f>
        <v>#DIV/0!</v>
      </c>
    </row>
    <row r="403" spans="2:12">
      <c r="C403" s="19"/>
      <c r="E403" s="15">
        <v>100</v>
      </c>
      <c r="F403" s="15">
        <v>10</v>
      </c>
      <c r="G403" s="15">
        <v>10</v>
      </c>
      <c r="H403" s="15">
        <v>0.72260000000000002</v>
      </c>
      <c r="I403" s="15">
        <v>0</v>
      </c>
      <c r="J403" s="16" t="e">
        <f t="shared" si="246"/>
        <v>#DIV/0!</v>
      </c>
      <c r="K403" s="352"/>
      <c r="L403" s="352"/>
    </row>
    <row r="404" spans="2:12">
      <c r="B404" s="15">
        <v>11.11</v>
      </c>
      <c r="C404" s="19" t="s">
        <v>2752</v>
      </c>
      <c r="D404" s="15">
        <v>5.9607000000000001</v>
      </c>
      <c r="E404" s="15">
        <v>100</v>
      </c>
      <c r="F404" s="15">
        <v>10</v>
      </c>
      <c r="G404" s="15">
        <v>10</v>
      </c>
      <c r="H404" s="15">
        <v>6.2399999999999997E-2</v>
      </c>
      <c r="I404" s="15">
        <v>2.6800000000000001E-2</v>
      </c>
      <c r="J404" s="16">
        <f t="shared" ref="J404:J415" si="250">(H404-I404)*E404*50*1000*1.6681/(D404*G404*1000)</f>
        <v>4.9800000000000004</v>
      </c>
      <c r="K404" s="352">
        <f t="shared" ref="K404" si="251">(J404+J405)/2</f>
        <v>4.9000000000000004</v>
      </c>
      <c r="L404" s="352">
        <f t="shared" ref="L404" si="252">(J404-J405)/K404*100</f>
        <v>3.2653061224489801</v>
      </c>
    </row>
    <row r="405" spans="2:12">
      <c r="C405" s="19"/>
      <c r="D405" s="15">
        <v>6.2251000000000003</v>
      </c>
      <c r="E405" s="15">
        <v>100</v>
      </c>
      <c r="F405" s="15">
        <v>10</v>
      </c>
      <c r="G405" s="15">
        <v>10</v>
      </c>
      <c r="H405" s="15">
        <v>6.2799999999999995E-2</v>
      </c>
      <c r="I405" s="15">
        <v>2.6800000000000001E-2</v>
      </c>
      <c r="J405" s="16">
        <f t="shared" si="250"/>
        <v>4.82</v>
      </c>
      <c r="K405" s="352"/>
      <c r="L405" s="352"/>
    </row>
    <row r="406" spans="2:12">
      <c r="C406" s="19" t="s">
        <v>2753</v>
      </c>
      <c r="D406" s="15">
        <v>10.080500000000001</v>
      </c>
      <c r="E406" s="15">
        <v>100</v>
      </c>
      <c r="F406" s="15">
        <v>10</v>
      </c>
      <c r="G406" s="15">
        <v>10</v>
      </c>
      <c r="H406" s="15">
        <v>7.6399999999999996E-2</v>
      </c>
      <c r="I406" s="15">
        <v>2.6800000000000001E-2</v>
      </c>
      <c r="J406" s="16">
        <f t="shared" si="250"/>
        <v>4.0999999999999996</v>
      </c>
      <c r="K406" s="352">
        <f t="shared" ref="K406" si="253">(J406+J407)/2</f>
        <v>4.08</v>
      </c>
      <c r="L406" s="352">
        <f t="shared" ref="L406" si="254">(J406-J407)/K406*100</f>
        <v>0.98039215686274594</v>
      </c>
    </row>
    <row r="407" spans="2:12">
      <c r="C407" s="19"/>
      <c r="D407" s="15">
        <v>10.2065</v>
      </c>
      <c r="E407" s="15">
        <v>100</v>
      </c>
      <c r="F407" s="15">
        <v>10</v>
      </c>
      <c r="G407" s="15">
        <v>10</v>
      </c>
      <c r="H407" s="15">
        <v>7.6499999999999999E-2</v>
      </c>
      <c r="I407" s="15">
        <v>2.6800000000000001E-2</v>
      </c>
      <c r="J407" s="16">
        <f t="shared" si="250"/>
        <v>4.0599999999999996</v>
      </c>
      <c r="K407" s="352"/>
      <c r="L407" s="352"/>
    </row>
    <row r="408" spans="2:12">
      <c r="C408" s="19" t="s">
        <v>2754</v>
      </c>
      <c r="D408" s="15">
        <v>5.1120000000000001</v>
      </c>
      <c r="E408" s="15">
        <v>100</v>
      </c>
      <c r="F408" s="15">
        <v>10</v>
      </c>
      <c r="G408" s="15">
        <v>10</v>
      </c>
      <c r="H408" s="15">
        <v>5.1299999999999998E-2</v>
      </c>
      <c r="I408" s="15">
        <v>2.6800000000000001E-2</v>
      </c>
      <c r="J408" s="16">
        <f t="shared" si="250"/>
        <v>4</v>
      </c>
      <c r="K408" s="352">
        <f t="shared" ref="K408" si="255">(J408+J409)/2</f>
        <v>3.81</v>
      </c>
      <c r="L408" s="352">
        <f t="shared" ref="L408" si="256">(J408-J409)/K408*100</f>
        <v>9.9737532808398903</v>
      </c>
    </row>
    <row r="409" spans="2:12">
      <c r="C409" s="19"/>
      <c r="D409" s="15">
        <v>5.5473999999999997</v>
      </c>
      <c r="E409" s="15">
        <v>100</v>
      </c>
      <c r="F409" s="15">
        <v>10</v>
      </c>
      <c r="G409" s="15">
        <v>10</v>
      </c>
      <c r="H409" s="15">
        <v>5.0900000000000001E-2</v>
      </c>
      <c r="I409" s="15">
        <v>2.6800000000000001E-2</v>
      </c>
      <c r="J409" s="16">
        <f t="shared" si="250"/>
        <v>3.62</v>
      </c>
      <c r="K409" s="352"/>
      <c r="L409" s="352"/>
    </row>
    <row r="410" spans="2:12">
      <c r="C410" s="19" t="s">
        <v>2755</v>
      </c>
      <c r="D410" s="15">
        <v>5.2064000000000004</v>
      </c>
      <c r="E410" s="15">
        <v>100</v>
      </c>
      <c r="F410" s="15">
        <v>10</v>
      </c>
      <c r="G410" s="15">
        <v>10</v>
      </c>
      <c r="H410" s="15">
        <v>5.4899999999999997E-2</v>
      </c>
      <c r="I410" s="15">
        <v>2.6800000000000001E-2</v>
      </c>
      <c r="J410" s="16">
        <f t="shared" si="250"/>
        <v>4.5</v>
      </c>
      <c r="K410" s="352">
        <f t="shared" ref="K410" si="257">(J410+J411)/2</f>
        <v>4.3449999999999998</v>
      </c>
      <c r="L410" s="352">
        <f t="shared" ref="L410" si="258">(J410-J411)/K410*100</f>
        <v>7.1346375143843401</v>
      </c>
    </row>
    <row r="411" spans="2:12">
      <c r="C411" s="19"/>
      <c r="D411" s="15">
        <v>5.4752999999999998</v>
      </c>
      <c r="E411" s="15">
        <v>100</v>
      </c>
      <c r="F411" s="15">
        <v>10</v>
      </c>
      <c r="G411" s="15">
        <v>10</v>
      </c>
      <c r="H411" s="15">
        <v>5.4300000000000001E-2</v>
      </c>
      <c r="I411" s="15">
        <v>2.6800000000000001E-2</v>
      </c>
      <c r="J411" s="16">
        <f t="shared" si="250"/>
        <v>4.1900000000000004</v>
      </c>
      <c r="K411" s="352"/>
      <c r="L411" s="352"/>
    </row>
    <row r="412" spans="2:12">
      <c r="C412" s="45" t="s">
        <v>2756</v>
      </c>
      <c r="D412" s="15">
        <v>6.4855999999999998</v>
      </c>
      <c r="E412" s="15">
        <v>100</v>
      </c>
      <c r="F412" s="15">
        <v>10</v>
      </c>
      <c r="G412" s="15">
        <v>10</v>
      </c>
      <c r="H412" s="15">
        <v>6.4500000000000002E-2</v>
      </c>
      <c r="I412" s="15">
        <v>2.6800000000000001E-2</v>
      </c>
      <c r="J412" s="16">
        <f t="shared" si="250"/>
        <v>4.8499999999999996</v>
      </c>
      <c r="K412" s="352">
        <f t="shared" ref="K412" si="259">(J412+J413)/2</f>
        <v>4.82</v>
      </c>
      <c r="L412" s="352">
        <f t="shared" ref="L412" si="260">(J412-J413)/K412*100</f>
        <v>1.2448132780082899</v>
      </c>
    </row>
    <row r="413" spans="2:12">
      <c r="C413" s="45"/>
      <c r="D413" s="15">
        <v>6.6139000000000001</v>
      </c>
      <c r="E413" s="15">
        <v>100</v>
      </c>
      <c r="F413" s="15">
        <v>10</v>
      </c>
      <c r="G413" s="15">
        <v>10</v>
      </c>
      <c r="H413" s="15">
        <v>6.4799999999999996E-2</v>
      </c>
      <c r="I413" s="15">
        <v>2.6800000000000001E-2</v>
      </c>
      <c r="J413" s="16">
        <f t="shared" si="250"/>
        <v>4.79</v>
      </c>
      <c r="K413" s="352"/>
      <c r="L413" s="352"/>
    </row>
    <row r="414" spans="2:12">
      <c r="C414" s="45" t="s">
        <v>2757</v>
      </c>
      <c r="D414" s="15">
        <v>5.0670999999999999</v>
      </c>
      <c r="E414" s="15">
        <v>100</v>
      </c>
      <c r="F414" s="15">
        <v>10</v>
      </c>
      <c r="G414" s="15">
        <v>10</v>
      </c>
      <c r="H414" s="15">
        <v>4.6800000000000001E-2</v>
      </c>
      <c r="I414" s="15">
        <v>2.6800000000000001E-2</v>
      </c>
      <c r="J414" s="16">
        <f t="shared" si="250"/>
        <v>3.29</v>
      </c>
      <c r="K414" s="352">
        <f t="shared" ref="K414" si="261">(J414+J415)/2</f>
        <v>3.165</v>
      </c>
      <c r="L414" s="352">
        <f t="shared" ref="L414" si="262">(J414-J415)/K414*100</f>
        <v>7.89889415481833</v>
      </c>
    </row>
    <row r="415" spans="2:12">
      <c r="C415" s="45"/>
      <c r="D415" s="15">
        <v>5.2209000000000003</v>
      </c>
      <c r="E415" s="15">
        <v>100</v>
      </c>
      <c r="F415" s="15">
        <v>10</v>
      </c>
      <c r="G415" s="15">
        <v>10</v>
      </c>
      <c r="H415" s="15">
        <v>4.58E-2</v>
      </c>
      <c r="I415" s="15">
        <v>2.6800000000000001E-2</v>
      </c>
      <c r="J415" s="16">
        <f t="shared" si="250"/>
        <v>3.04</v>
      </c>
      <c r="K415" s="352"/>
      <c r="L415" s="352"/>
    </row>
    <row r="416" spans="2:12">
      <c r="B416" s="15">
        <v>11.14</v>
      </c>
      <c r="C416" s="19" t="s">
        <v>2758</v>
      </c>
      <c r="D416" s="15">
        <v>5.5591999999999997</v>
      </c>
      <c r="E416" s="15">
        <v>100</v>
      </c>
      <c r="F416" s="15">
        <v>10</v>
      </c>
      <c r="G416" s="15">
        <v>10</v>
      </c>
      <c r="H416" s="15">
        <v>0.95730000000000004</v>
      </c>
      <c r="I416" s="15">
        <v>2.64E-2</v>
      </c>
      <c r="J416" s="46">
        <f t="shared" ref="J416:J419" si="263">(H416-I416)*E416*50*1000*1.6681/(D416*G416*1000)</f>
        <v>139.69999999999999</v>
      </c>
      <c r="K416" s="358">
        <f t="shared" ref="K416" si="264">(J416+J417)/2</f>
        <v>142</v>
      </c>
      <c r="L416" s="352">
        <f t="shared" ref="L416" si="265">(J416-J417)/K416*100</f>
        <v>-3.8028169014084501</v>
      </c>
    </row>
    <row r="417" spans="2:12">
      <c r="C417" s="19"/>
      <c r="D417" s="15">
        <v>5.0425000000000004</v>
      </c>
      <c r="E417" s="15">
        <v>100</v>
      </c>
      <c r="F417" s="15">
        <v>10</v>
      </c>
      <c r="G417" s="15">
        <v>10</v>
      </c>
      <c r="H417" s="15">
        <v>0.90339999999999998</v>
      </c>
      <c r="I417" s="15">
        <v>2.64E-2</v>
      </c>
      <c r="J417" s="46">
        <f t="shared" si="263"/>
        <v>145.1</v>
      </c>
      <c r="K417" s="358"/>
      <c r="L417" s="352"/>
    </row>
    <row r="418" spans="2:12">
      <c r="C418" s="19" t="s">
        <v>2759</v>
      </c>
      <c r="D418" s="15">
        <v>5.0597000000000003</v>
      </c>
      <c r="E418" s="15">
        <v>100</v>
      </c>
      <c r="F418" s="15">
        <v>10</v>
      </c>
      <c r="G418" s="15">
        <v>1</v>
      </c>
      <c r="H418" s="15">
        <v>0.50890000000000002</v>
      </c>
      <c r="I418" s="15">
        <v>2.64E-2</v>
      </c>
      <c r="J418" s="44">
        <f t="shared" si="263"/>
        <v>795</v>
      </c>
      <c r="K418" s="358">
        <f t="shared" ref="K418" si="266">(J418+J419)/2</f>
        <v>812</v>
      </c>
      <c r="L418" s="352">
        <f t="shared" ref="L418" si="267">(J418-J419)/K418*100</f>
        <v>-4.1871921182265996</v>
      </c>
    </row>
    <row r="419" spans="2:12">
      <c r="C419" s="19"/>
      <c r="D419" s="15">
        <v>5.1219000000000001</v>
      </c>
      <c r="E419" s="15">
        <v>100</v>
      </c>
      <c r="F419" s="15">
        <v>10</v>
      </c>
      <c r="G419" s="15">
        <v>1</v>
      </c>
      <c r="H419" s="15">
        <v>0.53559999999999997</v>
      </c>
      <c r="I419" s="15">
        <v>2.64E-2</v>
      </c>
      <c r="J419" s="44">
        <f t="shared" si="263"/>
        <v>829</v>
      </c>
      <c r="K419" s="358"/>
      <c r="L419" s="352"/>
    </row>
    <row r="420" spans="2:12">
      <c r="B420" s="15">
        <v>11.25</v>
      </c>
      <c r="C420" s="19" t="s">
        <v>2760</v>
      </c>
      <c r="D420" s="15">
        <v>5.2975000000000003</v>
      </c>
      <c r="E420" s="15">
        <v>100</v>
      </c>
      <c r="F420" s="15">
        <v>10</v>
      </c>
      <c r="G420" s="15">
        <v>0.3</v>
      </c>
      <c r="H420" s="15">
        <v>0.13950000000000001</v>
      </c>
      <c r="I420" s="15">
        <v>2.6700000000000002E-2</v>
      </c>
      <c r="J420" s="44">
        <f t="shared" ref="J420:J457" si="268">(H420-I420)*E420*50*1000*1.6681/(D420*G420*1000)</f>
        <v>592</v>
      </c>
      <c r="K420" s="358">
        <f t="shared" ref="K420" si="269">(J420+J421)/2</f>
        <v>576</v>
      </c>
      <c r="L420" s="352">
        <f t="shared" ref="L420" si="270">(J420-J421)/K420*100</f>
        <v>5.7291666666666696</v>
      </c>
    </row>
    <row r="421" spans="2:12">
      <c r="C421" s="19"/>
      <c r="D421" s="15">
        <f>4*1.3315</f>
        <v>5.3259999999999996</v>
      </c>
      <c r="E421" s="15">
        <v>100</v>
      </c>
      <c r="F421" s="15">
        <v>10</v>
      </c>
      <c r="G421" s="15">
        <v>0.25</v>
      </c>
      <c r="H421" s="15">
        <v>0.1159</v>
      </c>
      <c r="I421" s="15">
        <v>2.6700000000000002E-2</v>
      </c>
      <c r="J421" s="44">
        <f t="shared" si="268"/>
        <v>559</v>
      </c>
      <c r="K421" s="358"/>
      <c r="L421" s="352"/>
    </row>
    <row r="422" spans="2:12">
      <c r="C422" s="19" t="s">
        <v>2761</v>
      </c>
      <c r="D422" s="15">
        <f>4*1.3631</f>
        <v>5.4523999999999999</v>
      </c>
      <c r="E422" s="15">
        <v>100</v>
      </c>
      <c r="F422" s="15">
        <v>10</v>
      </c>
      <c r="G422" s="15">
        <v>0.25</v>
      </c>
      <c r="H422" s="15">
        <v>0.3175</v>
      </c>
      <c r="I422" s="15">
        <v>2.6700000000000002E-2</v>
      </c>
      <c r="J422" s="44">
        <f t="shared" si="268"/>
        <v>1779</v>
      </c>
      <c r="K422" s="358">
        <f t="shared" ref="K422" si="271">(J422+J423)/2</f>
        <v>1733</v>
      </c>
      <c r="L422" s="352">
        <f t="shared" ref="L422" si="272">(J422-J423)/K422*100</f>
        <v>5.3087132140796296</v>
      </c>
    </row>
    <row r="423" spans="2:12">
      <c r="C423" s="19"/>
      <c r="D423" s="15">
        <f>4*1.2729</f>
        <v>5.0915999999999997</v>
      </c>
      <c r="E423" s="15">
        <v>100</v>
      </c>
      <c r="F423" s="15">
        <v>10</v>
      </c>
      <c r="G423" s="15">
        <v>0.25</v>
      </c>
      <c r="H423" s="15">
        <v>0.28420000000000001</v>
      </c>
      <c r="I423" s="15">
        <v>2.6700000000000002E-2</v>
      </c>
      <c r="J423" s="44">
        <f t="shared" si="268"/>
        <v>1687</v>
      </c>
      <c r="K423" s="358"/>
      <c r="L423" s="352"/>
    </row>
    <row r="424" spans="2:12">
      <c r="C424" s="45" t="s">
        <v>2762</v>
      </c>
      <c r="D424" s="15">
        <v>5.2786999999999997</v>
      </c>
      <c r="E424" s="15">
        <v>100</v>
      </c>
      <c r="F424" s="15">
        <v>10</v>
      </c>
      <c r="G424" s="15">
        <v>0.25</v>
      </c>
      <c r="H424" s="15">
        <v>5.8000000000000003E-2</v>
      </c>
      <c r="I424" s="15">
        <v>2.6700000000000002E-2</v>
      </c>
      <c r="J424" s="44">
        <f t="shared" si="268"/>
        <v>198</v>
      </c>
      <c r="K424" s="358">
        <f t="shared" ref="K424" si="273">(J424+J425)/2</f>
        <v>200</v>
      </c>
      <c r="L424" s="352">
        <f t="shared" ref="L424" si="274">(J424-J425)/K424*100</f>
        <v>-2</v>
      </c>
    </row>
    <row r="425" spans="2:12">
      <c r="C425" s="45"/>
      <c r="D425" s="15">
        <v>5.2732000000000001</v>
      </c>
      <c r="E425" s="15">
        <v>100</v>
      </c>
      <c r="F425" s="15">
        <v>10</v>
      </c>
      <c r="G425" s="15">
        <v>0.25</v>
      </c>
      <c r="H425" s="15">
        <v>5.8599999999999999E-2</v>
      </c>
      <c r="I425" s="15">
        <v>2.6700000000000002E-2</v>
      </c>
      <c r="J425" s="44">
        <f t="shared" si="268"/>
        <v>202</v>
      </c>
      <c r="K425" s="358"/>
      <c r="L425" s="352"/>
    </row>
    <row r="426" spans="2:12">
      <c r="C426" s="45" t="s">
        <v>2763</v>
      </c>
      <c r="D426" s="15">
        <v>5.5418000000000003</v>
      </c>
      <c r="E426" s="15">
        <v>100</v>
      </c>
      <c r="F426" s="15">
        <v>10</v>
      </c>
      <c r="G426" s="15">
        <v>0.25</v>
      </c>
      <c r="H426" s="15">
        <v>6.08E-2</v>
      </c>
      <c r="I426" s="15">
        <v>2.6700000000000002E-2</v>
      </c>
      <c r="J426" s="44">
        <f t="shared" si="268"/>
        <v>205</v>
      </c>
      <c r="K426" s="358">
        <f t="shared" ref="K426" si="275">(J426+J427)/2</f>
        <v>209</v>
      </c>
      <c r="L426" s="352">
        <f t="shared" ref="L426" si="276">(J426-J427)/K426*100</f>
        <v>-3.8277511961722501</v>
      </c>
    </row>
    <row r="427" spans="2:12">
      <c r="C427" s="45"/>
      <c r="D427" s="15">
        <v>5.2069000000000001</v>
      </c>
      <c r="E427" s="15">
        <v>100</v>
      </c>
      <c r="F427" s="15">
        <v>10</v>
      </c>
      <c r="G427" s="15">
        <v>0.25</v>
      </c>
      <c r="H427" s="15">
        <v>0.06</v>
      </c>
      <c r="I427" s="15">
        <v>2.6700000000000002E-2</v>
      </c>
      <c r="J427" s="44">
        <f t="shared" si="268"/>
        <v>213</v>
      </c>
      <c r="K427" s="358"/>
      <c r="L427" s="352"/>
    </row>
    <row r="428" spans="2:12">
      <c r="C428" s="45" t="s">
        <v>2764</v>
      </c>
      <c r="D428" s="15">
        <v>5.3213999999999997</v>
      </c>
      <c r="E428" s="15">
        <v>100</v>
      </c>
      <c r="F428" s="15">
        <v>10</v>
      </c>
      <c r="G428" s="15">
        <v>0.25</v>
      </c>
      <c r="H428" s="15">
        <v>7.0499999999999993E-2</v>
      </c>
      <c r="I428" s="15">
        <v>2.6700000000000002E-2</v>
      </c>
      <c r="J428" s="44">
        <f t="shared" si="268"/>
        <v>275</v>
      </c>
      <c r="K428" s="358">
        <f t="shared" ref="K428" si="277">(J428+J429)/2</f>
        <v>266</v>
      </c>
      <c r="L428" s="352">
        <f t="shared" ref="L428" si="278">(J428-J429)/K428*100</f>
        <v>6.7669172932330799</v>
      </c>
    </row>
    <row r="429" spans="2:12">
      <c r="C429" s="45"/>
      <c r="D429" s="15">
        <v>5.0345000000000004</v>
      </c>
      <c r="E429" s="15">
        <v>100</v>
      </c>
      <c r="F429" s="15">
        <v>10</v>
      </c>
      <c r="G429" s="15">
        <v>0.25</v>
      </c>
      <c r="H429" s="15">
        <v>6.5500000000000003E-2</v>
      </c>
      <c r="I429" s="15">
        <v>2.6700000000000002E-2</v>
      </c>
      <c r="J429" s="44">
        <f t="shared" si="268"/>
        <v>257</v>
      </c>
      <c r="K429" s="358"/>
      <c r="L429" s="352"/>
    </row>
    <row r="430" spans="2:12">
      <c r="C430" s="45" t="s">
        <v>2765</v>
      </c>
      <c r="D430" s="15">
        <v>5.4855</v>
      </c>
      <c r="E430" s="15">
        <v>100</v>
      </c>
      <c r="F430" s="15">
        <v>10</v>
      </c>
      <c r="G430" s="15">
        <v>0.25</v>
      </c>
      <c r="H430" s="15">
        <v>6.4000000000000001E-2</v>
      </c>
      <c r="I430" s="15">
        <v>2.6700000000000002E-2</v>
      </c>
      <c r="J430" s="44">
        <f t="shared" si="268"/>
        <v>227</v>
      </c>
      <c r="K430" s="358">
        <f t="shared" ref="K430" si="279">(J430+J431)/2</f>
        <v>219</v>
      </c>
      <c r="L430" s="352">
        <f t="shared" ref="L430" si="280">(J430-J431)/K430*100</f>
        <v>7.7625570776255701</v>
      </c>
    </row>
    <row r="431" spans="2:12">
      <c r="C431" s="45"/>
      <c r="D431" s="15">
        <v>5.2022000000000004</v>
      </c>
      <c r="E431" s="15">
        <v>100</v>
      </c>
      <c r="F431" s="15">
        <v>10</v>
      </c>
      <c r="G431" s="15">
        <v>0.25</v>
      </c>
      <c r="H431" s="15">
        <v>5.9499999999999997E-2</v>
      </c>
      <c r="I431" s="15">
        <v>2.6700000000000002E-2</v>
      </c>
      <c r="J431" s="44">
        <f t="shared" si="268"/>
        <v>210</v>
      </c>
      <c r="K431" s="358"/>
      <c r="L431" s="352"/>
    </row>
    <row r="432" spans="2:12">
      <c r="C432" s="19" t="s">
        <v>2766</v>
      </c>
      <c r="D432" s="15">
        <v>5.1363000000000003</v>
      </c>
      <c r="E432" s="15">
        <v>100</v>
      </c>
      <c r="F432" s="15">
        <v>10</v>
      </c>
      <c r="G432" s="15">
        <v>1</v>
      </c>
      <c r="H432" s="15">
        <v>0.91600000000000004</v>
      </c>
      <c r="I432" s="15">
        <v>2.6700000000000002E-2</v>
      </c>
      <c r="J432" s="44">
        <f t="shared" si="268"/>
        <v>1444</v>
      </c>
      <c r="K432" s="358">
        <f t="shared" ref="K432" si="281">(J432+J433)/2</f>
        <v>1446</v>
      </c>
      <c r="L432" s="352">
        <f t="shared" ref="L432" si="282">(J432-J433)/K432*100</f>
        <v>-0.27662517289073302</v>
      </c>
    </row>
    <row r="433" spans="3:12">
      <c r="C433" s="19"/>
      <c r="D433" s="15">
        <v>5.2367999999999997</v>
      </c>
      <c r="E433" s="15">
        <v>100</v>
      </c>
      <c r="F433" s="15">
        <v>10</v>
      </c>
      <c r="G433" s="15">
        <v>1</v>
      </c>
      <c r="H433" s="15">
        <v>0.93610000000000004</v>
      </c>
      <c r="I433" s="15">
        <v>2.6700000000000002E-2</v>
      </c>
      <c r="J433" s="44">
        <f t="shared" si="268"/>
        <v>1448</v>
      </c>
      <c r="K433" s="358"/>
      <c r="L433" s="352"/>
    </row>
    <row r="434" spans="3:12">
      <c r="C434" s="19" t="s">
        <v>2767</v>
      </c>
      <c r="D434" s="15">
        <f>4*1.3168</f>
        <v>5.2671999999999999</v>
      </c>
      <c r="E434" s="15">
        <v>100</v>
      </c>
      <c r="F434" s="15">
        <v>10</v>
      </c>
      <c r="G434" s="15">
        <v>0.25</v>
      </c>
      <c r="H434" s="15">
        <v>0.312</v>
      </c>
      <c r="I434" s="15">
        <v>2.6700000000000002E-2</v>
      </c>
      <c r="J434" s="44">
        <f t="shared" si="268"/>
        <v>1807</v>
      </c>
      <c r="K434" s="358">
        <f t="shared" ref="K434" si="283">(J434+J435)/2</f>
        <v>1874</v>
      </c>
      <c r="L434" s="352">
        <f t="shared" ref="L434" si="284">(J434-J435)/K434*100</f>
        <v>-7.1504802561366096</v>
      </c>
    </row>
    <row r="435" spans="3:12">
      <c r="C435" s="19"/>
      <c r="D435" s="15">
        <f>4*1.3366</f>
        <v>5.3464</v>
      </c>
      <c r="E435" s="15">
        <v>100</v>
      </c>
      <c r="F435" s="15">
        <v>10</v>
      </c>
      <c r="G435" s="15">
        <v>0.25</v>
      </c>
      <c r="H435" s="15">
        <v>0.3377</v>
      </c>
      <c r="I435" s="15">
        <v>2.6700000000000002E-2</v>
      </c>
      <c r="J435" s="44">
        <f t="shared" si="268"/>
        <v>1941</v>
      </c>
      <c r="K435" s="358"/>
      <c r="L435" s="352"/>
    </row>
    <row r="436" spans="3:12">
      <c r="C436" s="19" t="s">
        <v>2768</v>
      </c>
      <c r="D436" s="15">
        <f>4*1.3523</f>
        <v>5.4092000000000002</v>
      </c>
      <c r="E436" s="15">
        <v>100</v>
      </c>
      <c r="F436" s="15">
        <v>10</v>
      </c>
      <c r="G436" s="15">
        <v>0.25</v>
      </c>
      <c r="H436" s="15">
        <v>0.68569999999999998</v>
      </c>
      <c r="I436" s="15">
        <v>2.6700000000000002E-2</v>
      </c>
      <c r="J436" s="44">
        <f t="shared" si="268"/>
        <v>4064</v>
      </c>
      <c r="K436" s="358">
        <f t="shared" ref="K436" si="285">(J436+J437)/2</f>
        <v>3995</v>
      </c>
      <c r="L436" s="352">
        <f t="shared" ref="L436" si="286">(J436-J437)/K436*100</f>
        <v>3.4793491864831001</v>
      </c>
    </row>
    <row r="437" spans="3:12">
      <c r="C437" s="19"/>
      <c r="D437" s="15">
        <f>4*1.2532</f>
        <v>5.0128000000000004</v>
      </c>
      <c r="E437" s="15">
        <v>100</v>
      </c>
      <c r="F437" s="15">
        <v>10</v>
      </c>
      <c r="G437" s="15">
        <v>0.25</v>
      </c>
      <c r="H437" s="15">
        <v>0.61650000000000005</v>
      </c>
      <c r="I437" s="15">
        <v>2.6700000000000002E-2</v>
      </c>
      <c r="J437" s="44">
        <f t="shared" si="268"/>
        <v>3925</v>
      </c>
      <c r="K437" s="358"/>
      <c r="L437" s="352"/>
    </row>
    <row r="438" spans="3:12">
      <c r="C438" s="19" t="s">
        <v>2769</v>
      </c>
      <c r="D438" s="15">
        <v>5.2184999999999997</v>
      </c>
      <c r="E438" s="15">
        <v>100</v>
      </c>
      <c r="F438" s="15">
        <v>10</v>
      </c>
      <c r="G438" s="15">
        <v>1</v>
      </c>
      <c r="H438" s="15">
        <v>0.20619999999999999</v>
      </c>
      <c r="I438" s="15">
        <v>2.6700000000000002E-2</v>
      </c>
      <c r="J438" s="44">
        <f t="shared" si="268"/>
        <v>287</v>
      </c>
      <c r="K438" s="358">
        <f t="shared" ref="K438" si="287">(J438+J439)/2</f>
        <v>287</v>
      </c>
      <c r="L438" s="352">
        <f t="shared" ref="L438" si="288">(J438-J439)/K438*100</f>
        <v>0.348432055749129</v>
      </c>
    </row>
    <row r="439" spans="3:12">
      <c r="C439" s="19"/>
      <c r="D439" s="15">
        <v>5.0555000000000003</v>
      </c>
      <c r="E439" s="15">
        <v>100</v>
      </c>
      <c r="F439" s="15">
        <v>10</v>
      </c>
      <c r="G439" s="15">
        <v>1</v>
      </c>
      <c r="H439" s="15">
        <v>0.19989999999999999</v>
      </c>
      <c r="I439" s="15">
        <v>2.6700000000000002E-2</v>
      </c>
      <c r="J439" s="44">
        <f t="shared" si="268"/>
        <v>286</v>
      </c>
      <c r="K439" s="358"/>
      <c r="L439" s="352"/>
    </row>
    <row r="440" spans="3:12">
      <c r="C440" s="19" t="s">
        <v>2770</v>
      </c>
      <c r="D440" s="15">
        <f>4*1.3151</f>
        <v>5.2603999999999997</v>
      </c>
      <c r="E440" s="15">
        <v>100</v>
      </c>
      <c r="F440" s="15">
        <v>10</v>
      </c>
      <c r="G440" s="15">
        <v>0.25</v>
      </c>
      <c r="H440" s="15">
        <v>0.24229999999999999</v>
      </c>
      <c r="I440" s="15">
        <v>2.6700000000000002E-2</v>
      </c>
      <c r="J440" s="44">
        <f t="shared" si="268"/>
        <v>1367</v>
      </c>
      <c r="K440" s="358">
        <f t="shared" ref="K440:K456" si="289">(J440+J441)/2</f>
        <v>1401</v>
      </c>
      <c r="L440" s="352">
        <f t="shared" ref="L440:L456" si="290">(J440-J441)/K440*100</f>
        <v>-4.7822983583154901</v>
      </c>
    </row>
    <row r="441" spans="3:12">
      <c r="C441" s="19"/>
      <c r="D441" s="15">
        <f>4*1.3435</f>
        <v>5.3739999999999997</v>
      </c>
      <c r="E441" s="15">
        <v>100</v>
      </c>
      <c r="F441" s="15">
        <v>10</v>
      </c>
      <c r="G441" s="15">
        <v>0.25</v>
      </c>
      <c r="H441" s="15">
        <v>0.25769999999999998</v>
      </c>
      <c r="I441" s="15">
        <v>2.6700000000000002E-2</v>
      </c>
      <c r="J441" s="44">
        <f t="shared" si="268"/>
        <v>1434</v>
      </c>
      <c r="K441" s="358"/>
      <c r="L441" s="352"/>
    </row>
    <row r="442" spans="3:12">
      <c r="C442" s="19" t="s">
        <v>2771</v>
      </c>
      <c r="D442" s="15">
        <v>10.9215</v>
      </c>
      <c r="E442" s="15">
        <v>100</v>
      </c>
      <c r="F442" s="15">
        <v>10</v>
      </c>
      <c r="G442" s="15">
        <v>10</v>
      </c>
      <c r="H442" s="15">
        <v>8.5300000000000001E-2</v>
      </c>
      <c r="I442" s="15">
        <v>2.58E-2</v>
      </c>
      <c r="J442" s="46">
        <f t="shared" si="268"/>
        <v>4.5</v>
      </c>
      <c r="K442" s="358">
        <f t="shared" si="289"/>
        <v>4</v>
      </c>
      <c r="L442" s="352">
        <f t="shared" si="290"/>
        <v>25</v>
      </c>
    </row>
    <row r="443" spans="3:12">
      <c r="C443" s="19"/>
      <c r="D443" s="15">
        <v>5.0922999999999998</v>
      </c>
      <c r="E443" s="15">
        <v>100</v>
      </c>
      <c r="F443" s="15">
        <v>10</v>
      </c>
      <c r="G443" s="15">
        <v>10</v>
      </c>
      <c r="H443" s="15">
        <v>4.7399999999999998E-2</v>
      </c>
      <c r="I443" s="15">
        <v>2.58E-2</v>
      </c>
      <c r="J443" s="46">
        <f t="shared" si="268"/>
        <v>3.5</v>
      </c>
      <c r="K443" s="358"/>
      <c r="L443" s="352"/>
    </row>
    <row r="444" spans="3:12">
      <c r="C444" s="19" t="s">
        <v>2772</v>
      </c>
      <c r="D444" s="15">
        <v>5.2793999999999999</v>
      </c>
      <c r="E444" s="15">
        <v>100</v>
      </c>
      <c r="F444" s="15">
        <v>10</v>
      </c>
      <c r="G444" s="15">
        <v>10</v>
      </c>
      <c r="H444" s="15">
        <v>4.5900000000000003E-2</v>
      </c>
      <c r="I444" s="15">
        <v>2.58E-2</v>
      </c>
      <c r="J444" s="46">
        <f t="shared" si="268"/>
        <v>3.2</v>
      </c>
      <c r="K444" s="358">
        <f t="shared" si="289"/>
        <v>3</v>
      </c>
      <c r="L444" s="352">
        <f t="shared" si="290"/>
        <v>0</v>
      </c>
    </row>
    <row r="445" spans="3:12">
      <c r="C445" s="19"/>
      <c r="D445" s="15">
        <v>5.5312999999999999</v>
      </c>
      <c r="E445" s="15">
        <v>100</v>
      </c>
      <c r="F445" s="15">
        <v>10</v>
      </c>
      <c r="G445" s="15">
        <v>10</v>
      </c>
      <c r="H445" s="15">
        <v>4.6699999999999998E-2</v>
      </c>
      <c r="I445" s="15">
        <v>2.58E-2</v>
      </c>
      <c r="J445" s="46">
        <f t="shared" si="268"/>
        <v>3.2</v>
      </c>
      <c r="K445" s="358"/>
      <c r="L445" s="352"/>
    </row>
    <row r="446" spans="3:12">
      <c r="C446" s="19" t="s">
        <v>2773</v>
      </c>
      <c r="D446" s="15">
        <v>5.3148999999999997</v>
      </c>
      <c r="E446" s="15">
        <v>100</v>
      </c>
      <c r="F446" s="15">
        <v>10</v>
      </c>
      <c r="G446" s="15">
        <v>10</v>
      </c>
      <c r="H446" s="15">
        <v>2.76E-2</v>
      </c>
      <c r="I446" s="15">
        <v>2.58E-2</v>
      </c>
      <c r="J446" s="46">
        <f t="shared" si="268"/>
        <v>0.3</v>
      </c>
      <c r="K446" s="358">
        <f t="shared" si="289"/>
        <v>1</v>
      </c>
      <c r="L446" s="352">
        <f t="shared" si="290"/>
        <v>-100</v>
      </c>
    </row>
    <row r="447" spans="3:12">
      <c r="C447" s="19"/>
      <c r="D447" s="15">
        <v>5.6688999999999998</v>
      </c>
      <c r="E447" s="15">
        <v>100</v>
      </c>
      <c r="F447" s="15">
        <v>10</v>
      </c>
      <c r="G447" s="15">
        <v>10</v>
      </c>
      <c r="H447" s="15">
        <v>3.4299999999999997E-2</v>
      </c>
      <c r="I447" s="15">
        <v>2.58E-2</v>
      </c>
      <c r="J447" s="46">
        <f t="shared" si="268"/>
        <v>1.3</v>
      </c>
      <c r="K447" s="358"/>
      <c r="L447" s="352"/>
    </row>
    <row r="448" spans="3:12">
      <c r="C448" s="19" t="s">
        <v>2774</v>
      </c>
      <c r="D448" s="15">
        <v>5.5509000000000004</v>
      </c>
      <c r="E448" s="15">
        <v>100</v>
      </c>
      <c r="F448" s="15">
        <v>10</v>
      </c>
      <c r="G448" s="15">
        <v>10</v>
      </c>
      <c r="H448" s="15">
        <v>3.0300000000000001E-2</v>
      </c>
      <c r="I448" s="15">
        <v>2.58E-2</v>
      </c>
      <c r="J448" s="47">
        <f t="shared" si="268"/>
        <v>0.67600000000000005</v>
      </c>
      <c r="K448" s="358">
        <f t="shared" si="289"/>
        <v>0</v>
      </c>
      <c r="L448" s="352" t="e">
        <f t="shared" si="290"/>
        <v>#DIV/0!</v>
      </c>
    </row>
    <row r="449" spans="3:12">
      <c r="C449" s="19"/>
      <c r="D449" s="15">
        <v>5.4504999999999999</v>
      </c>
      <c r="E449" s="15">
        <v>100</v>
      </c>
      <c r="F449" s="15">
        <v>10</v>
      </c>
      <c r="G449" s="15">
        <v>10</v>
      </c>
      <c r="H449" s="15">
        <v>2.6499999999999999E-2</v>
      </c>
      <c r="I449" s="15">
        <v>2.58E-2</v>
      </c>
      <c r="J449" s="47">
        <f t="shared" si="268"/>
        <v>0.107</v>
      </c>
      <c r="K449" s="358"/>
      <c r="L449" s="352"/>
    </row>
    <row r="450" spans="3:12">
      <c r="C450" s="19" t="s">
        <v>2775</v>
      </c>
      <c r="D450" s="15">
        <v>5.3238000000000003</v>
      </c>
      <c r="E450" s="15">
        <v>100</v>
      </c>
      <c r="F450" s="15">
        <v>10</v>
      </c>
      <c r="G450" s="15">
        <v>10</v>
      </c>
      <c r="H450" s="15">
        <v>3.7699999999999997E-2</v>
      </c>
      <c r="I450" s="15">
        <v>2.58E-2</v>
      </c>
      <c r="J450" s="46">
        <f t="shared" si="268"/>
        <v>1.9</v>
      </c>
      <c r="K450" s="358">
        <f t="shared" si="289"/>
        <v>2</v>
      </c>
      <c r="L450" s="352">
        <f t="shared" si="290"/>
        <v>20</v>
      </c>
    </row>
    <row r="451" spans="3:12">
      <c r="C451" s="19"/>
      <c r="D451" s="15">
        <v>5.1097000000000001</v>
      </c>
      <c r="E451" s="15">
        <v>100</v>
      </c>
      <c r="F451" s="15">
        <v>10</v>
      </c>
      <c r="G451" s="15">
        <v>10</v>
      </c>
      <c r="H451" s="15">
        <v>3.5099999999999999E-2</v>
      </c>
      <c r="I451" s="15">
        <v>2.58E-2</v>
      </c>
      <c r="J451" s="46">
        <f t="shared" si="268"/>
        <v>1.5</v>
      </c>
      <c r="K451" s="358"/>
      <c r="L451" s="352"/>
    </row>
    <row r="452" spans="3:12">
      <c r="C452" s="19" t="s">
        <v>2776</v>
      </c>
      <c r="D452" s="15">
        <v>5.4070999999999998</v>
      </c>
      <c r="E452" s="15">
        <v>100</v>
      </c>
      <c r="F452" s="15">
        <v>10</v>
      </c>
      <c r="G452" s="15">
        <v>10</v>
      </c>
      <c r="H452" s="15">
        <v>5.2400000000000002E-2</v>
      </c>
      <c r="I452" s="15">
        <v>2.58E-2</v>
      </c>
      <c r="J452" s="46">
        <f t="shared" si="268"/>
        <v>4.0999999999999996</v>
      </c>
      <c r="K452" s="358">
        <f t="shared" si="289"/>
        <v>4</v>
      </c>
      <c r="L452" s="352">
        <f t="shared" si="290"/>
        <v>-10</v>
      </c>
    </row>
    <row r="453" spans="3:12">
      <c r="C453" s="19"/>
      <c r="D453" s="15">
        <v>5.3979999999999997</v>
      </c>
      <c r="E453" s="15">
        <v>100</v>
      </c>
      <c r="F453" s="15">
        <v>10</v>
      </c>
      <c r="G453" s="15">
        <v>10</v>
      </c>
      <c r="H453" s="15">
        <v>5.4699999999999999E-2</v>
      </c>
      <c r="I453" s="15">
        <v>2.58E-2</v>
      </c>
      <c r="J453" s="46">
        <f t="shared" si="268"/>
        <v>4.5</v>
      </c>
      <c r="K453" s="358"/>
      <c r="L453" s="352"/>
    </row>
    <row r="454" spans="3:12">
      <c r="C454" s="19" t="s">
        <v>2777</v>
      </c>
      <c r="D454" s="15">
        <f>4*1.3574</f>
        <v>5.4295999999999998</v>
      </c>
      <c r="E454" s="15">
        <v>100</v>
      </c>
      <c r="F454" s="15">
        <v>10</v>
      </c>
      <c r="G454" s="15">
        <v>0.25</v>
      </c>
      <c r="H454" s="15">
        <v>0.18559999999999999</v>
      </c>
      <c r="I454" s="15">
        <v>2.58E-2</v>
      </c>
      <c r="J454" s="44">
        <f t="shared" si="268"/>
        <v>982</v>
      </c>
      <c r="K454" s="358">
        <f t="shared" si="289"/>
        <v>956</v>
      </c>
      <c r="L454" s="352">
        <f t="shared" si="290"/>
        <v>5.4393305439330604</v>
      </c>
    </row>
    <row r="455" spans="3:12">
      <c r="C455" s="19"/>
      <c r="D455" s="15">
        <f>4*1.3287</f>
        <v>5.3148</v>
      </c>
      <c r="E455" s="15">
        <v>100</v>
      </c>
      <c r="F455" s="15">
        <v>10</v>
      </c>
      <c r="G455" s="15">
        <v>0.25</v>
      </c>
      <c r="H455" s="15">
        <v>0.1739</v>
      </c>
      <c r="I455" s="15">
        <v>2.58E-2</v>
      </c>
      <c r="J455" s="44">
        <f t="shared" si="268"/>
        <v>930</v>
      </c>
      <c r="K455" s="358"/>
      <c r="L455" s="352"/>
    </row>
    <row r="456" spans="3:12">
      <c r="C456" s="19" t="s">
        <v>2778</v>
      </c>
      <c r="D456" s="15">
        <v>5.3285</v>
      </c>
      <c r="E456" s="15">
        <v>100</v>
      </c>
      <c r="F456" s="15">
        <v>10</v>
      </c>
      <c r="G456" s="15">
        <v>10</v>
      </c>
      <c r="H456" s="15">
        <v>3.27E-2</v>
      </c>
      <c r="I456" s="15">
        <v>2.58E-2</v>
      </c>
      <c r="J456" s="46">
        <f t="shared" si="268"/>
        <v>1.1000000000000001</v>
      </c>
      <c r="K456" s="358">
        <f t="shared" si="289"/>
        <v>1</v>
      </c>
      <c r="L456" s="352">
        <f t="shared" si="290"/>
        <v>-20</v>
      </c>
    </row>
    <row r="457" spans="3:12">
      <c r="C457" s="19"/>
      <c r="D457" s="15">
        <v>5.2222999999999997</v>
      </c>
      <c r="E457" s="15">
        <v>100</v>
      </c>
      <c r="F457" s="15">
        <v>10</v>
      </c>
      <c r="G457" s="15">
        <v>10</v>
      </c>
      <c r="H457" s="15">
        <v>3.3700000000000001E-2</v>
      </c>
      <c r="I457" s="15">
        <v>2.58E-2</v>
      </c>
      <c r="J457" s="46">
        <f t="shared" si="268"/>
        <v>1.3</v>
      </c>
      <c r="K457" s="358"/>
      <c r="L457" s="352"/>
    </row>
    <row r="458" spans="3:12">
      <c r="C458" s="19"/>
      <c r="J458" s="16">
        <v>4.6500000000000004</v>
      </c>
      <c r="K458" s="359">
        <f t="shared" ref="K458" si="291">(J458+J459)/2</f>
        <v>4.6500000000000004</v>
      </c>
      <c r="L458" s="352">
        <f t="shared" ref="L458" si="292">(J458-J459)/K458*100</f>
        <v>0.21505376344087501</v>
      </c>
    </row>
    <row r="459" spans="3:12">
      <c r="C459" s="19"/>
      <c r="J459" s="16">
        <v>4.6399999999999997</v>
      </c>
      <c r="K459" s="359"/>
      <c r="L459" s="352"/>
    </row>
    <row r="460" spans="3:12">
      <c r="C460" s="19"/>
    </row>
    <row r="461" spans="3:12">
      <c r="C461" s="19"/>
    </row>
    <row r="462" spans="3:12">
      <c r="C462" s="19"/>
    </row>
    <row r="463" spans="3:12">
      <c r="C463" s="19"/>
    </row>
    <row r="464" spans="3:12">
      <c r="C464" s="19"/>
    </row>
    <row r="465" spans="3:3">
      <c r="C465" s="19"/>
    </row>
    <row r="466" spans="3:3">
      <c r="C466" s="19"/>
    </row>
    <row r="467" spans="3:3">
      <c r="C467" s="19"/>
    </row>
    <row r="468" spans="3:3">
      <c r="C468" s="19"/>
    </row>
    <row r="469" spans="3:3">
      <c r="C469" s="19"/>
    </row>
    <row r="470" spans="3:3">
      <c r="C470" s="19"/>
    </row>
    <row r="471" spans="3:3">
      <c r="C471" s="19"/>
    </row>
    <row r="472" spans="3:3">
      <c r="C472" s="19"/>
    </row>
    <row r="473" spans="3:3">
      <c r="C473" s="19"/>
    </row>
    <row r="474" spans="3:3">
      <c r="C474" s="19"/>
    </row>
    <row r="475" spans="3:3">
      <c r="C475" s="19"/>
    </row>
    <row r="476" spans="3:3">
      <c r="C476" s="19"/>
    </row>
    <row r="477" spans="3:3">
      <c r="C477" s="19"/>
    </row>
    <row r="478" spans="3:3">
      <c r="C478" s="19"/>
    </row>
    <row r="479" spans="3:3">
      <c r="C479" s="19"/>
    </row>
    <row r="480" spans="3:3">
      <c r="C480" s="19"/>
    </row>
    <row r="481" spans="3:3">
      <c r="C481" s="19"/>
    </row>
    <row r="482" spans="3:3">
      <c r="C482" s="19"/>
    </row>
    <row r="483" spans="3:3">
      <c r="C483" s="19"/>
    </row>
    <row r="484" spans="3:3">
      <c r="C484" s="19"/>
    </row>
    <row r="485" spans="3:3">
      <c r="C485" s="19"/>
    </row>
  </sheetData>
  <mergeCells count="359">
    <mergeCell ref="L456:L457"/>
    <mergeCell ref="L458:L459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56:L257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33:L234"/>
    <mergeCell ref="L235:L236"/>
    <mergeCell ref="L237:L238"/>
    <mergeCell ref="L241:L242"/>
    <mergeCell ref="L244:L245"/>
    <mergeCell ref="L246:L247"/>
    <mergeCell ref="L248:L249"/>
    <mergeCell ref="L252:L253"/>
    <mergeCell ref="L254:L255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231:L232"/>
    <mergeCell ref="L195:L196"/>
    <mergeCell ref="L197:L198"/>
    <mergeCell ref="L199:L200"/>
    <mergeCell ref="L201:L202"/>
    <mergeCell ref="L203:L204"/>
    <mergeCell ref="L205:L206"/>
    <mergeCell ref="L207:L208"/>
    <mergeCell ref="L209:L210"/>
    <mergeCell ref="L211:L212"/>
    <mergeCell ref="L177:L178"/>
    <mergeCell ref="L179:L180"/>
    <mergeCell ref="L181:L182"/>
    <mergeCell ref="L183:L184"/>
    <mergeCell ref="L185:L186"/>
    <mergeCell ref="L187:L188"/>
    <mergeCell ref="L189:L190"/>
    <mergeCell ref="L191:L192"/>
    <mergeCell ref="L193:L194"/>
    <mergeCell ref="K446:K447"/>
    <mergeCell ref="K448:K449"/>
    <mergeCell ref="K450:K451"/>
    <mergeCell ref="K452:K453"/>
    <mergeCell ref="K454:K455"/>
    <mergeCell ref="K456:K457"/>
    <mergeCell ref="K458:K459"/>
    <mergeCell ref="L2:L3"/>
    <mergeCell ref="L4:L5"/>
    <mergeCell ref="L6:L7"/>
    <mergeCell ref="L46:L47"/>
    <mergeCell ref="L48:L49"/>
    <mergeCell ref="L50:L51"/>
    <mergeCell ref="L52:L53"/>
    <mergeCell ref="L54:L55"/>
    <mergeCell ref="L56:L57"/>
    <mergeCell ref="L58:L59"/>
    <mergeCell ref="L159:L160"/>
    <mergeCell ref="L165:L166"/>
    <mergeCell ref="L167:L168"/>
    <mergeCell ref="L169:L170"/>
    <mergeCell ref="L171:L172"/>
    <mergeCell ref="L173:L174"/>
    <mergeCell ref="L175:L176"/>
    <mergeCell ref="K428:K429"/>
    <mergeCell ref="K430:K431"/>
    <mergeCell ref="K432:K433"/>
    <mergeCell ref="K434:K435"/>
    <mergeCell ref="K436:K437"/>
    <mergeCell ref="K438:K439"/>
    <mergeCell ref="K440:K441"/>
    <mergeCell ref="K442:K443"/>
    <mergeCell ref="K444:K445"/>
    <mergeCell ref="K410:K411"/>
    <mergeCell ref="K412:K413"/>
    <mergeCell ref="K414:K415"/>
    <mergeCell ref="K416:K417"/>
    <mergeCell ref="K418:K419"/>
    <mergeCell ref="K420:K421"/>
    <mergeCell ref="K422:K423"/>
    <mergeCell ref="K424:K425"/>
    <mergeCell ref="K426:K427"/>
    <mergeCell ref="K392:K393"/>
    <mergeCell ref="K394:K395"/>
    <mergeCell ref="K396:K397"/>
    <mergeCell ref="K398:K399"/>
    <mergeCell ref="K400:K401"/>
    <mergeCell ref="K402:K403"/>
    <mergeCell ref="K404:K405"/>
    <mergeCell ref="K406:K407"/>
    <mergeCell ref="K408:K409"/>
    <mergeCell ref="K374:K375"/>
    <mergeCell ref="K376:K377"/>
    <mergeCell ref="K378:K379"/>
    <mergeCell ref="K380:K381"/>
    <mergeCell ref="K382:K383"/>
    <mergeCell ref="K384:K385"/>
    <mergeCell ref="K386:K387"/>
    <mergeCell ref="K388:K389"/>
    <mergeCell ref="K390:K391"/>
    <mergeCell ref="K356:K357"/>
    <mergeCell ref="K358:K359"/>
    <mergeCell ref="K360:K361"/>
    <mergeCell ref="K362:K363"/>
    <mergeCell ref="K364:K365"/>
    <mergeCell ref="K366:K367"/>
    <mergeCell ref="K368:K369"/>
    <mergeCell ref="K370:K371"/>
    <mergeCell ref="K372:K373"/>
    <mergeCell ref="K338:K339"/>
    <mergeCell ref="K340:K341"/>
    <mergeCell ref="K342:K343"/>
    <mergeCell ref="K344:K345"/>
    <mergeCell ref="K346:K347"/>
    <mergeCell ref="K348:K349"/>
    <mergeCell ref="K350:K351"/>
    <mergeCell ref="K352:K353"/>
    <mergeCell ref="K354:K355"/>
    <mergeCell ref="K320:K321"/>
    <mergeCell ref="K322:K323"/>
    <mergeCell ref="K324:K325"/>
    <mergeCell ref="K326:K327"/>
    <mergeCell ref="K328:K329"/>
    <mergeCell ref="K330:K331"/>
    <mergeCell ref="K332:K333"/>
    <mergeCell ref="K334:K335"/>
    <mergeCell ref="K336:K337"/>
    <mergeCell ref="K302:K303"/>
    <mergeCell ref="K304:K305"/>
    <mergeCell ref="K306:K307"/>
    <mergeCell ref="K308:K309"/>
    <mergeCell ref="K310:K311"/>
    <mergeCell ref="K312:K313"/>
    <mergeCell ref="K314:K315"/>
    <mergeCell ref="K316:K317"/>
    <mergeCell ref="K318:K319"/>
    <mergeCell ref="K284:K285"/>
    <mergeCell ref="K286:K287"/>
    <mergeCell ref="K288:K289"/>
    <mergeCell ref="K290:K291"/>
    <mergeCell ref="K292:K293"/>
    <mergeCell ref="K294:K295"/>
    <mergeCell ref="K296:K297"/>
    <mergeCell ref="K298:K299"/>
    <mergeCell ref="K300:K301"/>
    <mergeCell ref="K266:K267"/>
    <mergeCell ref="K268:K269"/>
    <mergeCell ref="K270:K271"/>
    <mergeCell ref="K272:K273"/>
    <mergeCell ref="K274:K275"/>
    <mergeCell ref="K276:K277"/>
    <mergeCell ref="K278:K279"/>
    <mergeCell ref="K280:K281"/>
    <mergeCell ref="K282:K283"/>
    <mergeCell ref="K244:K245"/>
    <mergeCell ref="K246:K247"/>
    <mergeCell ref="K248:K249"/>
    <mergeCell ref="K252:K253"/>
    <mergeCell ref="K254:K255"/>
    <mergeCell ref="K256:K257"/>
    <mergeCell ref="K260:K261"/>
    <mergeCell ref="K262:K263"/>
    <mergeCell ref="K264:K265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41:K242"/>
    <mergeCell ref="K203:K204"/>
    <mergeCell ref="K205:K206"/>
    <mergeCell ref="K207:K208"/>
    <mergeCell ref="K209:K210"/>
    <mergeCell ref="K211:K212"/>
    <mergeCell ref="K215:K216"/>
    <mergeCell ref="K217:K218"/>
    <mergeCell ref="K219:K220"/>
    <mergeCell ref="K221:K222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30:K131"/>
    <mergeCell ref="K132:K133"/>
    <mergeCell ref="K134:K135"/>
    <mergeCell ref="K137:K138"/>
    <mergeCell ref="K139:K140"/>
    <mergeCell ref="K141:K142"/>
    <mergeCell ref="K143:K144"/>
    <mergeCell ref="K145:K146"/>
    <mergeCell ref="K147:K148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2:K3"/>
    <mergeCell ref="K4:K5"/>
    <mergeCell ref="K6:K7"/>
    <mergeCell ref="K46:K47"/>
    <mergeCell ref="K48:K49"/>
    <mergeCell ref="K50:K51"/>
    <mergeCell ref="K52:K53"/>
    <mergeCell ref="K54:K55"/>
    <mergeCell ref="K56:K57"/>
  </mergeCells>
  <phoneticPr fontId="28" type="noConversion"/>
  <pageMargins left="0.69930555555555596" right="0.69930555555555596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198"/>
  <sheetViews>
    <sheetView workbookViewId="0">
      <pane ySplit="1" topLeftCell="A186" activePane="bottomLeft" state="frozen"/>
      <selection pane="bottomLeft" activeCell="C197" sqref="C197:C198"/>
    </sheetView>
  </sheetViews>
  <sheetFormatPr defaultColWidth="15.625" defaultRowHeight="24.95" customHeight="1"/>
  <cols>
    <col min="1" max="2" width="15.625" style="7"/>
    <col min="3" max="3" width="20.625" style="2" customWidth="1"/>
    <col min="4" max="6" width="15.625" style="7"/>
    <col min="7" max="7" width="15.625" style="3"/>
    <col min="8" max="8" width="15.625" style="1"/>
    <col min="9" max="9" width="15.625" style="4"/>
    <col min="10" max="10" width="15.625" style="1"/>
    <col min="11" max="11" width="15.625" style="7"/>
    <col min="12" max="12" width="15.625" style="1"/>
    <col min="13" max="16384" width="15.625" style="7"/>
  </cols>
  <sheetData>
    <row r="1" spans="1:12" ht="54" customHeight="1">
      <c r="A1" s="7" t="s">
        <v>0</v>
      </c>
      <c r="B1" s="7" t="s">
        <v>1354</v>
      </c>
      <c r="C1" s="2" t="s">
        <v>2779</v>
      </c>
      <c r="D1" s="7" t="s">
        <v>1581</v>
      </c>
      <c r="E1" s="7" t="s">
        <v>2780</v>
      </c>
      <c r="F1" s="7" t="s">
        <v>2781</v>
      </c>
      <c r="G1" s="3" t="s">
        <v>2782</v>
      </c>
      <c r="H1" s="1" t="s">
        <v>1102</v>
      </c>
      <c r="I1" s="4" t="s">
        <v>1365</v>
      </c>
      <c r="J1" s="1" t="s">
        <v>179</v>
      </c>
      <c r="L1" s="1" t="s">
        <v>2783</v>
      </c>
    </row>
    <row r="2" spans="1:12" ht="24.95" customHeight="1">
      <c r="A2" s="7">
        <v>7.3</v>
      </c>
      <c r="B2" s="335" t="s">
        <v>2784</v>
      </c>
      <c r="C2" s="9">
        <v>10.01</v>
      </c>
      <c r="D2" s="6">
        <v>100</v>
      </c>
      <c r="E2" s="6">
        <v>1</v>
      </c>
      <c r="F2" s="6">
        <v>20</v>
      </c>
      <c r="G2" s="10">
        <v>2.52</v>
      </c>
      <c r="H2" s="5">
        <f>G2/E2/(C2/D2)*100/(25.16+0.047*(20-F2))</f>
        <v>100.06</v>
      </c>
      <c r="I2" s="363">
        <f>(H2+H3)/2</f>
        <v>100.1</v>
      </c>
      <c r="J2" s="361">
        <f>H2-H3</f>
        <v>-0.1</v>
      </c>
    </row>
    <row r="3" spans="1:12" ht="24.95" customHeight="1">
      <c r="B3" s="335"/>
      <c r="C3" s="9">
        <v>10</v>
      </c>
      <c r="D3" s="6">
        <v>100</v>
      </c>
      <c r="E3" s="6">
        <v>1</v>
      </c>
      <c r="F3" s="6">
        <v>20</v>
      </c>
      <c r="G3" s="10">
        <v>2.52</v>
      </c>
      <c r="H3" s="5">
        <f t="shared" ref="H3:H9" si="0">G3/E3/(C3/D3)*100/(25.16+0.047*(20-F3))</f>
        <v>100.16</v>
      </c>
      <c r="I3" s="363"/>
      <c r="J3" s="361"/>
    </row>
    <row r="4" spans="1:12" ht="24.95" customHeight="1">
      <c r="B4" s="335" t="s">
        <v>2785</v>
      </c>
      <c r="C4" s="9">
        <v>10</v>
      </c>
      <c r="D4" s="6">
        <v>100</v>
      </c>
      <c r="E4" s="6">
        <v>1</v>
      </c>
      <c r="F4" s="6">
        <v>20</v>
      </c>
      <c r="G4" s="10">
        <v>2.5099999999999998</v>
      </c>
      <c r="H4" s="5">
        <f t="shared" si="0"/>
        <v>99.76</v>
      </c>
      <c r="I4" s="363">
        <f>(H4+H5)/2</f>
        <v>100</v>
      </c>
      <c r="J4" s="361">
        <f>H4-H5</f>
        <v>-0.4</v>
      </c>
    </row>
    <row r="5" spans="1:12" ht="24.95" customHeight="1">
      <c r="B5" s="335"/>
      <c r="C5" s="9">
        <v>10</v>
      </c>
      <c r="D5" s="6">
        <v>100</v>
      </c>
      <c r="E5" s="6">
        <v>1</v>
      </c>
      <c r="F5" s="6">
        <v>20</v>
      </c>
      <c r="G5" s="10">
        <v>2.52</v>
      </c>
      <c r="H5" s="5">
        <f t="shared" si="0"/>
        <v>100.16</v>
      </c>
      <c r="I5" s="363"/>
      <c r="J5" s="361"/>
    </row>
    <row r="6" spans="1:12" ht="24.95" customHeight="1">
      <c r="A6" s="7">
        <v>7.4</v>
      </c>
      <c r="B6" s="334" t="s">
        <v>2786</v>
      </c>
      <c r="C6" s="2">
        <v>10</v>
      </c>
      <c r="D6" s="7">
        <v>100</v>
      </c>
      <c r="E6" s="7">
        <v>1</v>
      </c>
      <c r="F6" s="7">
        <v>20</v>
      </c>
      <c r="G6" s="3">
        <v>2.5099999999999998</v>
      </c>
      <c r="H6" s="1">
        <f t="shared" si="0"/>
        <v>99.76</v>
      </c>
      <c r="I6" s="364">
        <f>(H6+H7)/2</f>
        <v>99.8</v>
      </c>
      <c r="J6" s="366">
        <f>H6-H7</f>
        <v>0</v>
      </c>
    </row>
    <row r="7" spans="1:12" ht="24.95" customHeight="1">
      <c r="B7" s="334"/>
      <c r="C7" s="2">
        <v>10</v>
      </c>
      <c r="D7" s="7">
        <v>100</v>
      </c>
      <c r="E7" s="7">
        <v>1</v>
      </c>
      <c r="F7" s="7">
        <v>20</v>
      </c>
      <c r="G7" s="3">
        <v>2.5099999999999998</v>
      </c>
      <c r="H7" s="1">
        <f t="shared" si="0"/>
        <v>99.76</v>
      </c>
      <c r="I7" s="364"/>
      <c r="J7" s="366"/>
    </row>
    <row r="8" spans="1:12" ht="24.95" customHeight="1">
      <c r="B8" s="334" t="s">
        <v>2787</v>
      </c>
      <c r="C8" s="2">
        <v>10</v>
      </c>
      <c r="D8" s="7">
        <v>100</v>
      </c>
      <c r="E8" s="7">
        <v>1</v>
      </c>
      <c r="F8" s="7">
        <v>20</v>
      </c>
      <c r="G8" s="3">
        <v>2.5</v>
      </c>
      <c r="H8" s="1">
        <f t="shared" si="0"/>
        <v>99.36</v>
      </c>
      <c r="I8" s="364">
        <f>(H8+H9)/2</f>
        <v>99.4</v>
      </c>
      <c r="J8" s="366">
        <f>H8-H9</f>
        <v>0</v>
      </c>
    </row>
    <row r="9" spans="1:12" ht="24.95" customHeight="1">
      <c r="B9" s="334"/>
      <c r="C9" s="2">
        <v>10</v>
      </c>
      <c r="D9" s="7">
        <v>100</v>
      </c>
      <c r="E9" s="7">
        <v>1</v>
      </c>
      <c r="F9" s="7">
        <v>20</v>
      </c>
      <c r="G9" s="3">
        <v>2.5</v>
      </c>
      <c r="H9" s="1">
        <f t="shared" si="0"/>
        <v>99.36</v>
      </c>
      <c r="I9" s="364"/>
      <c r="J9" s="366"/>
    </row>
    <row r="10" spans="1:12" ht="24.95" customHeight="1">
      <c r="A10" s="7">
        <v>7.3</v>
      </c>
      <c r="B10" s="334" t="s">
        <v>2788</v>
      </c>
      <c r="C10" s="2">
        <v>10.01</v>
      </c>
      <c r="D10" s="7">
        <v>100</v>
      </c>
      <c r="E10" s="7">
        <v>1</v>
      </c>
      <c r="F10" s="7">
        <v>20</v>
      </c>
      <c r="G10" s="3">
        <v>1.93</v>
      </c>
      <c r="H10" s="1">
        <f>G10*100/C10/E10/(100-L10)*100</f>
        <v>19.309999999999999</v>
      </c>
      <c r="I10" s="364">
        <f>(H10+H11)/2</f>
        <v>19.3</v>
      </c>
      <c r="J10" s="366">
        <f>H10-H11</f>
        <v>-7.0000000000000007E-2</v>
      </c>
      <c r="L10" s="1">
        <v>0.15</v>
      </c>
    </row>
    <row r="11" spans="1:12" ht="24.95" customHeight="1">
      <c r="A11" s="7" t="s">
        <v>2789</v>
      </c>
      <c r="B11" s="334"/>
      <c r="C11" s="2">
        <v>10.01</v>
      </c>
      <c r="D11" s="7">
        <v>100</v>
      </c>
      <c r="E11" s="7">
        <v>1</v>
      </c>
      <c r="F11" s="7">
        <v>20</v>
      </c>
      <c r="G11" s="3">
        <v>1.94</v>
      </c>
      <c r="H11" s="1">
        <f>G11*100/C11/E11/(1-L11)</f>
        <v>19.38</v>
      </c>
      <c r="I11" s="364"/>
      <c r="J11" s="366"/>
    </row>
    <row r="12" spans="1:12" ht="24.95" customHeight="1">
      <c r="B12" s="334" t="s">
        <v>2790</v>
      </c>
      <c r="C12" s="2">
        <v>10.01</v>
      </c>
      <c r="D12" s="7">
        <v>100</v>
      </c>
      <c r="E12" s="7">
        <v>1</v>
      </c>
      <c r="F12" s="7">
        <v>20</v>
      </c>
      <c r="G12" s="3">
        <v>1.95</v>
      </c>
      <c r="H12" s="1">
        <f>G12*100/C12/E12/(1-L12)</f>
        <v>19.48</v>
      </c>
      <c r="I12" s="364">
        <f>(H12+H13)/2</f>
        <v>19.5</v>
      </c>
      <c r="J12" s="366">
        <f>H12-H13</f>
        <v>0</v>
      </c>
      <c r="L12" s="1">
        <v>0</v>
      </c>
    </row>
    <row r="13" spans="1:12" ht="24.95" customHeight="1">
      <c r="B13" s="334"/>
      <c r="C13" s="2">
        <v>10.01</v>
      </c>
      <c r="D13" s="7">
        <v>100</v>
      </c>
      <c r="E13" s="7">
        <v>1</v>
      </c>
      <c r="F13" s="7">
        <v>20</v>
      </c>
      <c r="G13" s="3">
        <v>1.95</v>
      </c>
      <c r="H13" s="1">
        <f>G13*100/C13/E13/(1-L13)</f>
        <v>19.48</v>
      </c>
      <c r="I13" s="364"/>
      <c r="J13" s="366"/>
      <c r="L13" s="1">
        <v>0</v>
      </c>
    </row>
    <row r="14" spans="1:12" ht="24.95" customHeight="1">
      <c r="A14" s="7">
        <v>7.5</v>
      </c>
      <c r="B14" s="334" t="s">
        <v>2791</v>
      </c>
      <c r="C14" s="2">
        <v>10</v>
      </c>
      <c r="D14" s="7">
        <v>100</v>
      </c>
      <c r="E14" s="7">
        <v>2</v>
      </c>
      <c r="F14" s="7">
        <v>20</v>
      </c>
      <c r="G14" s="3">
        <v>4.42</v>
      </c>
      <c r="H14" s="1">
        <f>G14/E14/(C14/D14)*100/(25.16+0.047*(20-F14))</f>
        <v>87.84</v>
      </c>
      <c r="I14" s="364">
        <f>(H14+H15)/2</f>
        <v>91.7</v>
      </c>
      <c r="J14" s="366">
        <f>H14-H15</f>
        <v>-7.75</v>
      </c>
    </row>
    <row r="15" spans="1:12" ht="24.95" customHeight="1">
      <c r="B15" s="334"/>
      <c r="C15" s="2">
        <v>10</v>
      </c>
      <c r="D15" s="7">
        <v>100</v>
      </c>
      <c r="E15" s="7">
        <v>2</v>
      </c>
      <c r="F15" s="7">
        <v>20</v>
      </c>
      <c r="G15" s="3">
        <v>4.8099999999999996</v>
      </c>
      <c r="H15" s="1">
        <f>G15/E15/(C15/D15)*100/(25.16+0.047*(20-F15))</f>
        <v>95.59</v>
      </c>
      <c r="I15" s="364"/>
      <c r="J15" s="366"/>
    </row>
    <row r="16" spans="1:12" ht="24.95" customHeight="1">
      <c r="C16" s="2">
        <v>10</v>
      </c>
      <c r="D16" s="7">
        <v>100</v>
      </c>
      <c r="E16" s="7">
        <v>2</v>
      </c>
      <c r="F16" s="7">
        <v>20</v>
      </c>
      <c r="G16" s="3">
        <v>4.7</v>
      </c>
      <c r="H16" s="1">
        <f t="shared" ref="H16:H23" si="1">G16/E16/(C16/D16)*100/(25.16+0.047*(20-F16))</f>
        <v>93.4</v>
      </c>
      <c r="I16" s="364">
        <f>(H16+H17)/2</f>
        <v>93.4</v>
      </c>
      <c r="J16" s="366">
        <f>H16-H17</f>
        <v>0</v>
      </c>
    </row>
    <row r="17" spans="1:12" ht="24.95" customHeight="1">
      <c r="C17" s="2">
        <v>10</v>
      </c>
      <c r="D17" s="7">
        <v>100</v>
      </c>
      <c r="E17" s="7">
        <v>2</v>
      </c>
      <c r="F17" s="7">
        <v>20</v>
      </c>
      <c r="G17" s="3">
        <v>4.7</v>
      </c>
      <c r="H17" s="1">
        <f t="shared" si="1"/>
        <v>93.4</v>
      </c>
      <c r="I17" s="364"/>
      <c r="J17" s="366"/>
    </row>
    <row r="18" spans="1:12" ht="24.95" customHeight="1">
      <c r="C18" s="2">
        <v>10</v>
      </c>
      <c r="D18" s="7">
        <v>100</v>
      </c>
      <c r="E18" s="7">
        <v>1</v>
      </c>
      <c r="F18" s="7">
        <v>20</v>
      </c>
      <c r="G18" s="3">
        <v>2.39</v>
      </c>
      <c r="H18" s="1">
        <f t="shared" si="1"/>
        <v>94.99</v>
      </c>
      <c r="I18" s="364">
        <f>(H18+H19)/2</f>
        <v>95</v>
      </c>
      <c r="J18" s="366">
        <f>H18-H19</f>
        <v>0</v>
      </c>
    </row>
    <row r="19" spans="1:12" ht="24.95" customHeight="1">
      <c r="C19" s="2">
        <v>10</v>
      </c>
      <c r="D19" s="7">
        <v>100</v>
      </c>
      <c r="E19" s="7">
        <v>1</v>
      </c>
      <c r="F19" s="7">
        <v>20</v>
      </c>
      <c r="G19" s="3">
        <v>2.39</v>
      </c>
      <c r="H19" s="1">
        <f t="shared" si="1"/>
        <v>94.99</v>
      </c>
      <c r="I19" s="364"/>
      <c r="J19" s="366"/>
    </row>
    <row r="20" spans="1:12" ht="24.95" customHeight="1">
      <c r="C20" s="2">
        <v>10</v>
      </c>
      <c r="D20" s="7">
        <v>100</v>
      </c>
      <c r="E20" s="7">
        <v>1</v>
      </c>
      <c r="F20" s="7">
        <v>20</v>
      </c>
      <c r="G20" s="3">
        <v>2.39</v>
      </c>
      <c r="H20" s="1">
        <f t="shared" si="1"/>
        <v>94.99</v>
      </c>
      <c r="I20" s="364">
        <f>(H20+H21)/2</f>
        <v>95</v>
      </c>
      <c r="J20" s="366">
        <f>H20-H21</f>
        <v>0</v>
      </c>
    </row>
    <row r="21" spans="1:12" ht="24.95" customHeight="1">
      <c r="C21" s="2">
        <v>10</v>
      </c>
      <c r="D21" s="7">
        <v>100</v>
      </c>
      <c r="E21" s="7">
        <v>1</v>
      </c>
      <c r="F21" s="7">
        <v>20</v>
      </c>
      <c r="G21" s="3">
        <v>2.39</v>
      </c>
      <c r="H21" s="1">
        <f t="shared" si="1"/>
        <v>94.99</v>
      </c>
      <c r="I21" s="364"/>
      <c r="J21" s="366"/>
    </row>
    <row r="22" spans="1:12" ht="24.95" customHeight="1">
      <c r="B22" s="334" t="s">
        <v>2792</v>
      </c>
      <c r="C22" s="2">
        <v>10</v>
      </c>
      <c r="D22" s="7">
        <v>100</v>
      </c>
      <c r="E22" s="7">
        <v>1</v>
      </c>
      <c r="F22" s="7">
        <v>20</v>
      </c>
      <c r="G22" s="3">
        <v>2.5099999999999998</v>
      </c>
      <c r="H22" s="1">
        <f t="shared" si="1"/>
        <v>99.76</v>
      </c>
      <c r="I22" s="364">
        <f>(H22+H23)/2</f>
        <v>99.9</v>
      </c>
      <c r="J22" s="366">
        <f>H22-H23</f>
        <v>-0.3</v>
      </c>
    </row>
    <row r="23" spans="1:12" ht="24.95" customHeight="1">
      <c r="B23" s="334"/>
      <c r="C23" s="2">
        <v>10.01</v>
      </c>
      <c r="D23" s="7">
        <v>100</v>
      </c>
      <c r="E23" s="7">
        <v>1</v>
      </c>
      <c r="F23" s="7">
        <v>20</v>
      </c>
      <c r="G23" s="3">
        <v>2.52</v>
      </c>
      <c r="H23" s="1">
        <f t="shared" si="1"/>
        <v>100.06</v>
      </c>
      <c r="I23" s="364"/>
      <c r="J23" s="366"/>
    </row>
    <row r="24" spans="1:12" ht="24.95" customHeight="1">
      <c r="A24" s="7">
        <v>7.11</v>
      </c>
      <c r="B24" s="334" t="s">
        <v>2793</v>
      </c>
      <c r="C24" s="2">
        <v>10</v>
      </c>
      <c r="D24" s="7">
        <v>100</v>
      </c>
      <c r="E24" s="7">
        <v>1</v>
      </c>
      <c r="F24" s="7">
        <v>20</v>
      </c>
      <c r="G24" s="3">
        <v>5.31</v>
      </c>
      <c r="H24" s="1">
        <f>G24*100/C24/E24/(100-L24)*100</f>
        <v>53.33</v>
      </c>
      <c r="I24" s="364">
        <f>(H24+H25)/2</f>
        <v>53.4</v>
      </c>
      <c r="J24" s="366">
        <f>H24-H25</f>
        <v>-7.0000000000000007E-2</v>
      </c>
      <c r="L24" s="1">
        <v>0.44</v>
      </c>
    </row>
    <row r="25" spans="1:12" ht="24.95" customHeight="1">
      <c r="A25" s="7" t="s">
        <v>2789</v>
      </c>
      <c r="B25" s="334"/>
      <c r="C25" s="2">
        <v>10</v>
      </c>
      <c r="D25" s="7">
        <v>100</v>
      </c>
      <c r="E25" s="7">
        <v>1</v>
      </c>
      <c r="F25" s="7">
        <v>20</v>
      </c>
      <c r="G25" s="3">
        <v>5.34</v>
      </c>
      <c r="H25" s="1">
        <f>G25*100/C25/E25/(100-L25)*100</f>
        <v>53.4</v>
      </c>
      <c r="I25" s="364"/>
      <c r="J25" s="366"/>
    </row>
    <row r="26" spans="1:12" ht="24.95" customHeight="1">
      <c r="A26" s="7">
        <v>7.17</v>
      </c>
      <c r="B26" s="334" t="s">
        <v>2794</v>
      </c>
      <c r="C26" s="2">
        <v>10</v>
      </c>
      <c r="D26" s="7">
        <v>100</v>
      </c>
      <c r="E26" s="7">
        <v>1</v>
      </c>
      <c r="F26" s="7">
        <v>20</v>
      </c>
      <c r="G26" s="3">
        <v>2.52</v>
      </c>
      <c r="H26" s="1">
        <f t="shared" ref="H26:H35" si="2">G26/E26/(C26/D26)*100/(25.16+0.047*(20-F26))</f>
        <v>100.16</v>
      </c>
      <c r="I26" s="364">
        <f>(H26+H27)/2</f>
        <v>100.2</v>
      </c>
      <c r="J26" s="366">
        <f>H26-H27</f>
        <v>0</v>
      </c>
    </row>
    <row r="27" spans="1:12" ht="24.95" customHeight="1">
      <c r="B27" s="334"/>
      <c r="C27" s="2">
        <v>10</v>
      </c>
      <c r="D27" s="7">
        <v>100</v>
      </c>
      <c r="E27" s="7">
        <v>1</v>
      </c>
      <c r="F27" s="7">
        <v>20</v>
      </c>
      <c r="G27" s="3">
        <v>2.52</v>
      </c>
      <c r="H27" s="1">
        <f t="shared" si="2"/>
        <v>100.16</v>
      </c>
      <c r="I27" s="364"/>
      <c r="J27" s="366"/>
    </row>
    <row r="28" spans="1:12" ht="24.95" customHeight="1">
      <c r="A28" s="7">
        <v>7.26</v>
      </c>
      <c r="B28" s="334" t="s">
        <v>2795</v>
      </c>
      <c r="C28" s="2">
        <v>10.01</v>
      </c>
      <c r="D28" s="7">
        <v>100</v>
      </c>
      <c r="E28" s="7">
        <v>1</v>
      </c>
      <c r="F28" s="7">
        <v>20</v>
      </c>
      <c r="G28" s="3">
        <v>2.5099999999999998</v>
      </c>
      <c r="H28" s="1">
        <f t="shared" si="2"/>
        <v>99.66</v>
      </c>
      <c r="I28" s="364">
        <f>(H28+H29)/2</f>
        <v>99.7</v>
      </c>
      <c r="J28" s="366">
        <f>H28-H29</f>
        <v>0</v>
      </c>
    </row>
    <row r="29" spans="1:12" ht="24.95" customHeight="1">
      <c r="B29" s="334"/>
      <c r="C29" s="2">
        <v>10.01</v>
      </c>
      <c r="D29" s="7">
        <v>100</v>
      </c>
      <c r="E29" s="7">
        <v>1</v>
      </c>
      <c r="F29" s="7">
        <v>20</v>
      </c>
      <c r="G29" s="3">
        <v>2.5099999999999998</v>
      </c>
      <c r="H29" s="1">
        <f t="shared" si="2"/>
        <v>99.66</v>
      </c>
      <c r="I29" s="364"/>
      <c r="J29" s="366"/>
    </row>
    <row r="30" spans="1:12" ht="24.95" customHeight="1">
      <c r="A30" s="7">
        <v>6.12</v>
      </c>
      <c r="B30" s="334" t="s">
        <v>2796</v>
      </c>
      <c r="C30" s="2">
        <v>10.01</v>
      </c>
      <c r="D30" s="7">
        <v>100</v>
      </c>
      <c r="E30" s="7">
        <v>1</v>
      </c>
      <c r="F30" s="7">
        <v>20</v>
      </c>
      <c r="G30" s="3">
        <v>2.52</v>
      </c>
      <c r="H30" s="1">
        <f t="shared" si="2"/>
        <v>100.06</v>
      </c>
      <c r="I30" s="364">
        <f>(H30+H31)/2</f>
        <v>100.1</v>
      </c>
      <c r="J30" s="366">
        <f>H30-H31</f>
        <v>0</v>
      </c>
    </row>
    <row r="31" spans="1:12" ht="24.95" customHeight="1">
      <c r="B31" s="334"/>
      <c r="C31" s="2">
        <v>10.01</v>
      </c>
      <c r="D31" s="7">
        <v>100</v>
      </c>
      <c r="E31" s="7">
        <v>1</v>
      </c>
      <c r="F31" s="7">
        <v>20</v>
      </c>
      <c r="G31" s="3">
        <v>2.52</v>
      </c>
      <c r="H31" s="1">
        <f t="shared" si="2"/>
        <v>100.06</v>
      </c>
      <c r="I31" s="364"/>
      <c r="J31" s="366"/>
    </row>
    <row r="32" spans="1:12" ht="24.95" customHeight="1">
      <c r="A32" s="7">
        <v>6.17</v>
      </c>
      <c r="B32" s="334" t="s">
        <v>2797</v>
      </c>
      <c r="C32" s="2">
        <v>10</v>
      </c>
      <c r="D32" s="7">
        <v>100</v>
      </c>
      <c r="E32" s="7">
        <v>1</v>
      </c>
      <c r="F32" s="7">
        <v>20</v>
      </c>
      <c r="G32" s="3">
        <v>2.52</v>
      </c>
      <c r="H32" s="1">
        <f t="shared" si="2"/>
        <v>100.16</v>
      </c>
      <c r="I32" s="364">
        <f>(H32+H33)/2</f>
        <v>100.2</v>
      </c>
      <c r="J32" s="366">
        <f>H32-H33</f>
        <v>0</v>
      </c>
    </row>
    <row r="33" spans="1:12" ht="24.95" customHeight="1">
      <c r="B33" s="334"/>
      <c r="C33" s="2">
        <v>10</v>
      </c>
      <c r="D33" s="7">
        <v>100</v>
      </c>
      <c r="E33" s="7">
        <v>1</v>
      </c>
      <c r="F33" s="7">
        <v>20</v>
      </c>
      <c r="G33" s="3">
        <v>2.52</v>
      </c>
      <c r="H33" s="1">
        <f t="shared" si="2"/>
        <v>100.16</v>
      </c>
      <c r="I33" s="364"/>
      <c r="J33" s="366"/>
    </row>
    <row r="34" spans="1:12" ht="24.95" customHeight="1">
      <c r="A34" s="7">
        <v>6.2</v>
      </c>
      <c r="B34" s="334" t="s">
        <v>2798</v>
      </c>
      <c r="C34" s="2">
        <v>10</v>
      </c>
      <c r="D34" s="7">
        <v>100</v>
      </c>
      <c r="E34" s="7">
        <v>1</v>
      </c>
      <c r="F34" s="7">
        <v>20</v>
      </c>
      <c r="G34" s="3">
        <v>2.52</v>
      </c>
      <c r="H34" s="1">
        <f t="shared" si="2"/>
        <v>100.16</v>
      </c>
      <c r="I34" s="364">
        <f>(H34+H35)/2</f>
        <v>100</v>
      </c>
      <c r="J34" s="366">
        <f>H34-H35</f>
        <v>0.4</v>
      </c>
    </row>
    <row r="35" spans="1:12" ht="24.95" customHeight="1">
      <c r="B35" s="334"/>
      <c r="C35" s="2">
        <v>10</v>
      </c>
      <c r="D35" s="7">
        <v>100</v>
      </c>
      <c r="E35" s="7">
        <v>1</v>
      </c>
      <c r="F35" s="7">
        <v>20</v>
      </c>
      <c r="G35" s="3">
        <v>2.5099999999999998</v>
      </c>
      <c r="H35" s="1">
        <f t="shared" si="2"/>
        <v>99.76</v>
      </c>
      <c r="I35" s="364"/>
      <c r="J35" s="366"/>
    </row>
    <row r="36" spans="1:12" ht="24.95" customHeight="1">
      <c r="B36" s="334" t="s">
        <v>2799</v>
      </c>
      <c r="C36" s="2">
        <v>10.01</v>
      </c>
      <c r="D36" s="7">
        <v>100</v>
      </c>
      <c r="E36" s="7">
        <v>1</v>
      </c>
      <c r="F36" s="7">
        <v>20</v>
      </c>
      <c r="G36" s="3">
        <v>2.52</v>
      </c>
      <c r="H36" s="1">
        <f t="shared" ref="H36:H37" si="3">G36/E36/(C36/D36)*100/(25.16+0.047*(20-F36))</f>
        <v>100.06</v>
      </c>
      <c r="I36" s="364">
        <f>(H36+H37)/2</f>
        <v>99.9</v>
      </c>
      <c r="J36" s="366">
        <f>H36-H37</f>
        <v>0.3</v>
      </c>
    </row>
    <row r="37" spans="1:12" ht="24.95" customHeight="1">
      <c r="B37" s="334"/>
      <c r="C37" s="2">
        <v>10</v>
      </c>
      <c r="D37" s="7">
        <v>100</v>
      </c>
      <c r="E37" s="7">
        <v>1</v>
      </c>
      <c r="F37" s="7">
        <v>20</v>
      </c>
      <c r="G37" s="3">
        <v>2.5099999999999998</v>
      </c>
      <c r="H37" s="1">
        <f t="shared" si="3"/>
        <v>99.76</v>
      </c>
      <c r="I37" s="364"/>
      <c r="J37" s="366"/>
    </row>
    <row r="38" spans="1:12" ht="24.95" customHeight="1">
      <c r="A38" s="7">
        <v>6.25</v>
      </c>
      <c r="B38" s="334" t="s">
        <v>2800</v>
      </c>
      <c r="C38" s="2">
        <v>10</v>
      </c>
      <c r="D38" s="7">
        <v>100</v>
      </c>
      <c r="E38" s="7">
        <v>1</v>
      </c>
      <c r="F38" s="7">
        <v>20</v>
      </c>
      <c r="G38" s="3">
        <v>2.04</v>
      </c>
      <c r="H38" s="1">
        <f t="shared" ref="H38:H43" si="4">G38/E38/(C38/D38)*100/(25.16+0.047*(20-F38))</f>
        <v>81.08</v>
      </c>
      <c r="I38" s="364">
        <f t="shared" ref="I38" si="5">(H38+H39)/2</f>
        <v>81.099999999999994</v>
      </c>
      <c r="J38" s="366">
        <f t="shared" ref="J38" si="6">H38-H39</f>
        <v>0</v>
      </c>
    </row>
    <row r="39" spans="1:12" ht="24.95" customHeight="1">
      <c r="B39" s="334"/>
      <c r="C39" s="2">
        <v>10</v>
      </c>
      <c r="D39" s="7">
        <v>100</v>
      </c>
      <c r="E39" s="7">
        <v>1</v>
      </c>
      <c r="F39" s="7">
        <v>20</v>
      </c>
      <c r="G39" s="3">
        <v>2.04</v>
      </c>
      <c r="H39" s="1">
        <f t="shared" si="4"/>
        <v>81.08</v>
      </c>
      <c r="I39" s="364"/>
      <c r="J39" s="366"/>
    </row>
    <row r="40" spans="1:12" ht="24.95" customHeight="1">
      <c r="B40" s="334" t="s">
        <v>2801</v>
      </c>
      <c r="C40" s="2">
        <v>10</v>
      </c>
      <c r="D40" s="7">
        <v>100</v>
      </c>
      <c r="E40" s="7">
        <v>1</v>
      </c>
      <c r="F40" s="7">
        <v>20</v>
      </c>
      <c r="G40" s="3">
        <v>2.13</v>
      </c>
      <c r="H40" s="1">
        <f t="shared" si="4"/>
        <v>84.66</v>
      </c>
      <c r="I40" s="364">
        <f t="shared" ref="I40" si="7">(H40+H41)/2</f>
        <v>84.5</v>
      </c>
      <c r="J40" s="366">
        <f t="shared" ref="J40" si="8">H40-H41</f>
        <v>0.4</v>
      </c>
    </row>
    <row r="41" spans="1:12" ht="24.95" customHeight="1">
      <c r="B41" s="334"/>
      <c r="C41" s="2">
        <v>10</v>
      </c>
      <c r="D41" s="7">
        <v>100</v>
      </c>
      <c r="E41" s="7">
        <v>1</v>
      </c>
      <c r="F41" s="7">
        <v>20</v>
      </c>
      <c r="G41" s="3">
        <v>2.12</v>
      </c>
      <c r="H41" s="1">
        <f t="shared" si="4"/>
        <v>84.26</v>
      </c>
      <c r="I41" s="364"/>
      <c r="J41" s="366"/>
    </row>
    <row r="42" spans="1:12" ht="24.95" customHeight="1">
      <c r="B42" s="334" t="s">
        <v>2802</v>
      </c>
      <c r="C42" s="2">
        <v>10</v>
      </c>
      <c r="D42" s="7">
        <v>100</v>
      </c>
      <c r="E42" s="7">
        <v>1</v>
      </c>
      <c r="F42" s="7">
        <v>20</v>
      </c>
      <c r="G42" s="3">
        <v>2.5099999999999998</v>
      </c>
      <c r="H42" s="1">
        <f t="shared" si="4"/>
        <v>99.76</v>
      </c>
      <c r="I42" s="364">
        <f t="shared" ref="I42" si="9">(H42+H43)/2</f>
        <v>99.7</v>
      </c>
      <c r="J42" s="366">
        <f t="shared" ref="J42" si="10">H42-H43</f>
        <v>0.1</v>
      </c>
    </row>
    <row r="43" spans="1:12" ht="24.95" customHeight="1">
      <c r="B43" s="334"/>
      <c r="C43" s="2">
        <v>10.01</v>
      </c>
      <c r="D43" s="7">
        <v>100</v>
      </c>
      <c r="E43" s="7">
        <v>1</v>
      </c>
      <c r="F43" s="7">
        <v>20</v>
      </c>
      <c r="G43" s="3">
        <v>2.5099999999999998</v>
      </c>
      <c r="H43" s="1">
        <f t="shared" si="4"/>
        <v>99.66</v>
      </c>
      <c r="I43" s="364"/>
      <c r="J43" s="366"/>
    </row>
    <row r="44" spans="1:12" ht="24.95" customHeight="1">
      <c r="A44" s="7">
        <v>6.28</v>
      </c>
      <c r="B44" s="334" t="s">
        <v>2803</v>
      </c>
      <c r="C44" s="2">
        <v>10</v>
      </c>
      <c r="D44" s="7">
        <v>100</v>
      </c>
      <c r="E44" s="7">
        <v>1</v>
      </c>
      <c r="F44" s="7">
        <v>20</v>
      </c>
      <c r="G44" s="3">
        <v>2.52</v>
      </c>
      <c r="H44" s="1">
        <f t="shared" ref="H44:H45" si="11">G44/E44/(C44/D44)*100/(25.16+0.047*(20-F44))</f>
        <v>100.16</v>
      </c>
      <c r="I44" s="364">
        <f t="shared" ref="I44" si="12">(H44+H45)/2</f>
        <v>100</v>
      </c>
      <c r="J44" s="366">
        <f t="shared" ref="J44" si="13">H44-H45</f>
        <v>0.4</v>
      </c>
    </row>
    <row r="45" spans="1:12" ht="24.95" customHeight="1">
      <c r="B45" s="334"/>
      <c r="C45" s="2">
        <v>10</v>
      </c>
      <c r="D45" s="7">
        <v>100</v>
      </c>
      <c r="E45" s="7">
        <v>1</v>
      </c>
      <c r="F45" s="7">
        <v>20</v>
      </c>
      <c r="G45" s="3">
        <v>2.5099999999999998</v>
      </c>
      <c r="H45" s="1">
        <f t="shared" si="11"/>
        <v>99.76</v>
      </c>
      <c r="I45" s="364"/>
      <c r="J45" s="366"/>
    </row>
    <row r="46" spans="1:12" ht="24.95" customHeight="1">
      <c r="B46" s="334" t="s">
        <v>2804</v>
      </c>
      <c r="C46" s="2">
        <v>10</v>
      </c>
      <c r="D46" s="7">
        <v>100</v>
      </c>
      <c r="E46" s="7">
        <v>1</v>
      </c>
      <c r="F46" s="7">
        <v>20</v>
      </c>
      <c r="G46" s="3">
        <v>2.4900000000000002</v>
      </c>
      <c r="H46" s="1">
        <f t="shared" ref="H46:H47" si="14">G46/E46/(C46/D46)*100/(25.16+0.047*(20-F46))</f>
        <v>98.97</v>
      </c>
      <c r="I46" s="364">
        <f t="shared" ref="I46" si="15">(H46+H47)/2</f>
        <v>98.9</v>
      </c>
      <c r="J46" s="366">
        <f t="shared" ref="J46" si="16">H46-H47</f>
        <v>0.1</v>
      </c>
    </row>
    <row r="47" spans="1:12" ht="24.95" customHeight="1">
      <c r="B47" s="334"/>
      <c r="C47" s="2">
        <v>10.01</v>
      </c>
      <c r="D47" s="7">
        <v>100</v>
      </c>
      <c r="E47" s="7">
        <v>1</v>
      </c>
      <c r="F47" s="7">
        <v>20</v>
      </c>
      <c r="G47" s="3">
        <v>2.4900000000000002</v>
      </c>
      <c r="H47" s="1">
        <f t="shared" si="14"/>
        <v>98.87</v>
      </c>
      <c r="I47" s="364"/>
      <c r="J47" s="366"/>
    </row>
    <row r="48" spans="1:12" s="8" customFormat="1" ht="24.95" customHeight="1">
      <c r="B48" s="360" t="s">
        <v>2805</v>
      </c>
      <c r="C48" s="11">
        <v>10</v>
      </c>
      <c r="D48" s="8">
        <v>100</v>
      </c>
      <c r="E48" s="8">
        <v>1</v>
      </c>
      <c r="F48" s="8">
        <v>20</v>
      </c>
      <c r="G48" s="12">
        <v>2.52</v>
      </c>
      <c r="H48" s="13">
        <f t="shared" ref="H48:H52" si="17">G48/E48/(C48/D48)*100/(25.16+0.047*(20-F48))</f>
        <v>100.16</v>
      </c>
      <c r="I48" s="365">
        <f t="shared" ref="I48" si="18">(H48+H49)/2</f>
        <v>100.2</v>
      </c>
      <c r="J48" s="367">
        <f t="shared" ref="J48" si="19">H48-H49</f>
        <v>0</v>
      </c>
      <c r="L48" s="13"/>
    </row>
    <row r="49" spans="1:12" s="8" customFormat="1" ht="24.95" customHeight="1">
      <c r="B49" s="360"/>
      <c r="C49" s="11">
        <v>10</v>
      </c>
      <c r="D49" s="8">
        <v>100</v>
      </c>
      <c r="E49" s="8">
        <v>1</v>
      </c>
      <c r="F49" s="8">
        <v>20</v>
      </c>
      <c r="G49" s="12">
        <v>2.52</v>
      </c>
      <c r="H49" s="13">
        <f t="shared" si="17"/>
        <v>100.16</v>
      </c>
      <c r="I49" s="365"/>
      <c r="J49" s="367"/>
      <c r="L49" s="13"/>
    </row>
    <row r="50" spans="1:12" ht="24.95" customHeight="1">
      <c r="A50" s="7">
        <v>7.25</v>
      </c>
      <c r="B50" s="7" t="s">
        <v>2806</v>
      </c>
      <c r="C50" s="2">
        <v>10</v>
      </c>
      <c r="D50" s="7">
        <v>100</v>
      </c>
      <c r="E50" s="7">
        <v>1</v>
      </c>
      <c r="F50" s="7">
        <v>20</v>
      </c>
      <c r="G50" s="3">
        <v>2.52</v>
      </c>
      <c r="H50" s="1">
        <f t="shared" si="17"/>
        <v>100.16</v>
      </c>
      <c r="I50" s="364">
        <f t="shared" ref="I50" si="20">(H50+H51)/2</f>
        <v>100.2</v>
      </c>
      <c r="J50" s="366">
        <f t="shared" ref="J50" si="21">H50-H51</f>
        <v>0</v>
      </c>
    </row>
    <row r="51" spans="1:12" ht="24.95" customHeight="1">
      <c r="C51" s="2">
        <v>10</v>
      </c>
      <c r="D51" s="7">
        <v>100</v>
      </c>
      <c r="E51" s="7">
        <v>1</v>
      </c>
      <c r="F51" s="7">
        <v>20</v>
      </c>
      <c r="G51" s="3">
        <v>2.52</v>
      </c>
      <c r="H51" s="1">
        <f t="shared" si="17"/>
        <v>100.16</v>
      </c>
      <c r="I51" s="364"/>
      <c r="J51" s="366"/>
    </row>
    <row r="52" spans="1:12" ht="24.95" customHeight="1">
      <c r="B52" s="7" t="s">
        <v>2807</v>
      </c>
      <c r="C52" s="2">
        <v>10.01</v>
      </c>
      <c r="D52" s="7">
        <v>100</v>
      </c>
      <c r="E52" s="7">
        <v>1</v>
      </c>
      <c r="F52" s="7">
        <v>20</v>
      </c>
      <c r="G52" s="3">
        <v>2.42</v>
      </c>
      <c r="H52" s="1">
        <f t="shared" si="17"/>
        <v>96.09</v>
      </c>
    </row>
    <row r="53" spans="1:12" ht="24.95" customHeight="1">
      <c r="D53" s="7">
        <v>100</v>
      </c>
      <c r="E53" s="7">
        <v>1</v>
      </c>
      <c r="F53" s="7">
        <v>20</v>
      </c>
    </row>
    <row r="54" spans="1:12" ht="24.95" customHeight="1">
      <c r="B54" s="334" t="s">
        <v>2808</v>
      </c>
      <c r="C54" s="2">
        <v>10</v>
      </c>
      <c r="D54" s="7">
        <v>100</v>
      </c>
      <c r="E54" s="7">
        <v>1</v>
      </c>
      <c r="F54" s="7">
        <v>20</v>
      </c>
      <c r="G54" s="3">
        <v>2.5099999999999998</v>
      </c>
      <c r="H54" s="1">
        <f t="shared" ref="H54:H57" si="22">G54/E54/(C54/D54)*100/(25.16+0.047*(20-F54))</f>
        <v>99.76</v>
      </c>
      <c r="I54" s="364">
        <f t="shared" ref="I54" si="23">(H54+H55)/2</f>
        <v>99.8</v>
      </c>
      <c r="J54" s="366">
        <f t="shared" ref="J54" si="24">H54-H55</f>
        <v>0</v>
      </c>
    </row>
    <row r="55" spans="1:12" ht="24.95" customHeight="1">
      <c r="B55" s="334"/>
      <c r="C55" s="2">
        <v>10</v>
      </c>
      <c r="D55" s="7">
        <v>100</v>
      </c>
      <c r="E55" s="7">
        <v>1</v>
      </c>
      <c r="F55" s="7">
        <v>20</v>
      </c>
      <c r="G55" s="3">
        <v>2.5099999999999998</v>
      </c>
      <c r="H55" s="1">
        <f t="shared" si="22"/>
        <v>99.76</v>
      </c>
      <c r="I55" s="364"/>
      <c r="J55" s="366"/>
    </row>
    <row r="56" spans="1:12" ht="24.95" customHeight="1">
      <c r="B56" s="334" t="s">
        <v>2809</v>
      </c>
      <c r="C56" s="2">
        <v>10</v>
      </c>
      <c r="D56" s="7">
        <v>100</v>
      </c>
      <c r="E56" s="7">
        <v>1</v>
      </c>
      <c r="F56" s="7">
        <v>20</v>
      </c>
      <c r="G56" s="3">
        <v>2.52</v>
      </c>
      <c r="H56" s="1">
        <f t="shared" si="22"/>
        <v>100.16</v>
      </c>
      <c r="I56" s="364">
        <f t="shared" ref="I56" si="25">(H56+H57)/2</f>
        <v>99.9</v>
      </c>
      <c r="J56" s="366">
        <f t="shared" ref="J56" si="26">H56-H57</f>
        <v>0.5</v>
      </c>
    </row>
    <row r="57" spans="1:12" ht="24.95" customHeight="1">
      <c r="B57" s="334"/>
      <c r="C57" s="2">
        <v>10.01</v>
      </c>
      <c r="D57" s="7">
        <v>100</v>
      </c>
      <c r="E57" s="7">
        <v>1</v>
      </c>
      <c r="F57" s="7">
        <v>20</v>
      </c>
      <c r="G57" s="3">
        <v>2.5099999999999998</v>
      </c>
      <c r="H57" s="1">
        <f t="shared" si="22"/>
        <v>99.66</v>
      </c>
      <c r="I57" s="364"/>
      <c r="J57" s="366"/>
    </row>
    <row r="58" spans="1:12" ht="24.95" customHeight="1">
      <c r="A58" s="7">
        <v>8.2100000000000009</v>
      </c>
      <c r="B58" s="334" t="s">
        <v>2810</v>
      </c>
      <c r="C58" s="2">
        <v>10</v>
      </c>
      <c r="D58" s="7">
        <v>100</v>
      </c>
      <c r="E58" s="7">
        <v>1</v>
      </c>
      <c r="F58" s="7">
        <v>20</v>
      </c>
      <c r="G58" s="3">
        <v>2.5099999999999998</v>
      </c>
      <c r="H58" s="1">
        <f t="shared" ref="H58:H61" si="27">G58/E58/(C58/D58)*100/(25.16+0.047*(20-F58))</f>
        <v>99.76</v>
      </c>
      <c r="I58" s="364">
        <f t="shared" ref="I58" si="28">(H58+H59)/2</f>
        <v>100</v>
      </c>
      <c r="J58" s="366">
        <f t="shared" ref="J58" si="29">H58-H59</f>
        <v>-0.4</v>
      </c>
    </row>
    <row r="59" spans="1:12" ht="24.95" customHeight="1">
      <c r="B59" s="334"/>
      <c r="C59" s="2">
        <v>10</v>
      </c>
      <c r="D59" s="7">
        <v>100</v>
      </c>
      <c r="E59" s="7">
        <v>1</v>
      </c>
      <c r="F59" s="7">
        <v>20</v>
      </c>
      <c r="G59" s="3">
        <v>2.52</v>
      </c>
      <c r="H59" s="1">
        <f t="shared" si="27"/>
        <v>100.16</v>
      </c>
      <c r="I59" s="364"/>
      <c r="J59" s="366"/>
    </row>
    <row r="60" spans="1:12" ht="24.95" customHeight="1">
      <c r="B60" s="334" t="s">
        <v>2811</v>
      </c>
      <c r="C60" s="2">
        <v>10</v>
      </c>
      <c r="D60" s="7">
        <v>100</v>
      </c>
      <c r="E60" s="7">
        <v>1</v>
      </c>
      <c r="F60" s="7">
        <v>20</v>
      </c>
      <c r="G60" s="3">
        <v>2.52</v>
      </c>
      <c r="H60" s="1">
        <f t="shared" si="27"/>
        <v>100.16</v>
      </c>
      <c r="I60" s="364">
        <f t="shared" ref="I60" si="30">(H60+H61)/2</f>
        <v>100.1</v>
      </c>
      <c r="J60" s="366">
        <f t="shared" ref="J60" si="31">H60-H61</f>
        <v>0.1</v>
      </c>
    </row>
    <row r="61" spans="1:12" ht="24.95" customHeight="1">
      <c r="B61" s="334"/>
      <c r="C61" s="2">
        <v>10.01</v>
      </c>
      <c r="D61" s="7">
        <v>100</v>
      </c>
      <c r="E61" s="7">
        <v>1</v>
      </c>
      <c r="F61" s="7">
        <v>20</v>
      </c>
      <c r="G61" s="3">
        <v>2.52</v>
      </c>
      <c r="H61" s="1">
        <f t="shared" si="27"/>
        <v>100.06</v>
      </c>
      <c r="I61" s="364"/>
      <c r="J61" s="366"/>
    </row>
    <row r="62" spans="1:12" ht="24.95" customHeight="1">
      <c r="A62" s="7">
        <v>9.6</v>
      </c>
      <c r="B62" s="334" t="s">
        <v>2812</v>
      </c>
      <c r="C62" s="2">
        <v>10</v>
      </c>
      <c r="D62" s="7">
        <v>100</v>
      </c>
      <c r="E62" s="7">
        <v>1</v>
      </c>
      <c r="F62" s="7">
        <v>20</v>
      </c>
      <c r="G62" s="3">
        <v>2.13</v>
      </c>
      <c r="H62" s="1">
        <f t="shared" ref="H62:H67" si="32">G62/E62/(C62/D62)*100/(25.16+0.047*(20-F62))</f>
        <v>84.66</v>
      </c>
      <c r="I62" s="364">
        <f t="shared" ref="I62" si="33">(H62+H63)/2</f>
        <v>84.7</v>
      </c>
      <c r="J62" s="366">
        <f t="shared" ref="J62" si="34">H62-H63</f>
        <v>0</v>
      </c>
    </row>
    <row r="63" spans="1:12" ht="24.95" customHeight="1">
      <c r="B63" s="334"/>
      <c r="C63" s="2">
        <v>10</v>
      </c>
      <c r="D63" s="7">
        <v>100</v>
      </c>
      <c r="E63" s="7">
        <v>1</v>
      </c>
      <c r="F63" s="7">
        <v>20</v>
      </c>
      <c r="G63" s="3">
        <v>2.13</v>
      </c>
      <c r="H63" s="1">
        <f t="shared" si="32"/>
        <v>84.66</v>
      </c>
      <c r="I63" s="364"/>
      <c r="J63" s="366"/>
    </row>
    <row r="64" spans="1:12" ht="24.95" customHeight="1">
      <c r="A64" s="7">
        <v>9.16</v>
      </c>
      <c r="B64" s="334" t="s">
        <v>2813</v>
      </c>
      <c r="C64" s="2">
        <v>10</v>
      </c>
      <c r="D64" s="7">
        <v>100</v>
      </c>
      <c r="E64" s="7">
        <v>1</v>
      </c>
      <c r="F64" s="7">
        <v>20</v>
      </c>
      <c r="G64" s="3">
        <v>2.5099999999999998</v>
      </c>
      <c r="H64" s="1">
        <f t="shared" si="32"/>
        <v>99.76</v>
      </c>
      <c r="I64" s="364">
        <f t="shared" ref="I64" si="35">(H64+H65)/2</f>
        <v>99.8</v>
      </c>
      <c r="J64" s="366">
        <f t="shared" ref="J64" si="36">H64-H65</f>
        <v>0</v>
      </c>
    </row>
    <row r="65" spans="1:10" ht="24.95" customHeight="1">
      <c r="B65" s="334"/>
      <c r="C65" s="2">
        <v>10</v>
      </c>
      <c r="D65" s="7">
        <v>100</v>
      </c>
      <c r="E65" s="7">
        <v>1</v>
      </c>
      <c r="F65" s="7">
        <v>20</v>
      </c>
      <c r="G65" s="3">
        <v>2.5099999999999998</v>
      </c>
      <c r="H65" s="1">
        <f t="shared" si="32"/>
        <v>99.76</v>
      </c>
      <c r="I65" s="364"/>
      <c r="J65" s="366"/>
    </row>
    <row r="66" spans="1:10" ht="24.95" customHeight="1">
      <c r="B66" s="334" t="s">
        <v>2814</v>
      </c>
      <c r="C66" s="2">
        <v>10.01</v>
      </c>
      <c r="D66" s="7">
        <v>100</v>
      </c>
      <c r="E66" s="7">
        <v>1</v>
      </c>
      <c r="F66" s="7">
        <v>20</v>
      </c>
      <c r="G66" s="3">
        <v>2.5099999999999998</v>
      </c>
      <c r="H66" s="1">
        <f t="shared" si="32"/>
        <v>99.66</v>
      </c>
      <c r="I66" s="364">
        <f t="shared" ref="I66" si="37">(H66+H67)/2</f>
        <v>99.9</v>
      </c>
      <c r="J66" s="366">
        <f t="shared" ref="J66" si="38">H66-H67</f>
        <v>-0.4</v>
      </c>
    </row>
    <row r="67" spans="1:10" ht="24.95" customHeight="1">
      <c r="B67" s="334"/>
      <c r="C67" s="2">
        <v>10.01</v>
      </c>
      <c r="D67" s="7">
        <v>100</v>
      </c>
      <c r="E67" s="7">
        <v>1</v>
      </c>
      <c r="F67" s="7">
        <v>20</v>
      </c>
      <c r="G67" s="3">
        <v>2.52</v>
      </c>
      <c r="H67" s="1">
        <f t="shared" si="32"/>
        <v>100.06</v>
      </c>
      <c r="I67" s="364"/>
      <c r="J67" s="366"/>
    </row>
    <row r="68" spans="1:10" ht="24.95" customHeight="1">
      <c r="A68" s="7">
        <v>11.28</v>
      </c>
      <c r="B68" s="334" t="s">
        <v>2815</v>
      </c>
      <c r="C68" s="2">
        <v>10</v>
      </c>
      <c r="D68" s="7">
        <v>100</v>
      </c>
      <c r="E68" s="7">
        <v>1</v>
      </c>
      <c r="F68" s="7">
        <v>20</v>
      </c>
      <c r="G68" s="3">
        <v>2.5099999999999998</v>
      </c>
      <c r="H68" s="1">
        <f t="shared" ref="H68:H69" si="39">G68/E68/(C68/D68)*100/(25.16+0.047*(20-F68))</f>
        <v>99.76</v>
      </c>
      <c r="I68" s="364">
        <f t="shared" ref="I68" si="40">(H68+H69)/2</f>
        <v>99.7</v>
      </c>
      <c r="J68" s="366">
        <f t="shared" ref="J68" si="41">H68-H69</f>
        <v>0.1</v>
      </c>
    </row>
    <row r="69" spans="1:10" ht="24.95" customHeight="1">
      <c r="B69" s="334"/>
      <c r="C69" s="2">
        <v>10.01</v>
      </c>
      <c r="D69" s="7">
        <v>100</v>
      </c>
      <c r="E69" s="7">
        <v>1</v>
      </c>
      <c r="F69" s="7">
        <v>20</v>
      </c>
      <c r="G69" s="3">
        <v>2.5099999999999998</v>
      </c>
      <c r="H69" s="1">
        <f t="shared" si="39"/>
        <v>99.66</v>
      </c>
      <c r="I69" s="364"/>
      <c r="J69" s="366"/>
    </row>
    <row r="70" spans="1:10" ht="24.95" customHeight="1">
      <c r="A70" s="7">
        <v>12.18</v>
      </c>
      <c r="B70" s="334" t="s">
        <v>954</v>
      </c>
      <c r="C70" s="2">
        <v>10.01</v>
      </c>
      <c r="D70" s="7">
        <v>100</v>
      </c>
      <c r="E70" s="7">
        <v>1</v>
      </c>
      <c r="F70" s="7">
        <v>20</v>
      </c>
      <c r="G70" s="3">
        <v>2.5</v>
      </c>
      <c r="H70" s="1">
        <f t="shared" ref="H70:H71" si="42">G70/E70/(C70/D70)*100/(25.16+0.047*(20-F70))</f>
        <v>99.26</v>
      </c>
      <c r="I70" s="364">
        <f t="shared" ref="I70" si="43">(H70+H71)/2</f>
        <v>99.3</v>
      </c>
      <c r="J70" s="366">
        <f>(H70-H71)/I70*100</f>
        <v>0</v>
      </c>
    </row>
    <row r="71" spans="1:10" ht="24.95" customHeight="1">
      <c r="B71" s="334"/>
      <c r="C71" s="2">
        <v>10.01</v>
      </c>
      <c r="D71" s="7">
        <v>100</v>
      </c>
      <c r="E71" s="7">
        <v>1</v>
      </c>
      <c r="F71" s="7">
        <v>20</v>
      </c>
      <c r="G71" s="3">
        <v>2.5</v>
      </c>
      <c r="H71" s="1">
        <f t="shared" si="42"/>
        <v>99.26</v>
      </c>
      <c r="I71" s="364"/>
      <c r="J71" s="366"/>
    </row>
    <row r="72" spans="1:10" ht="24.95" customHeight="1">
      <c r="A72" s="7">
        <v>12.23</v>
      </c>
      <c r="B72" s="334" t="s">
        <v>2816</v>
      </c>
      <c r="C72" s="2">
        <v>10.01</v>
      </c>
      <c r="D72" s="7">
        <v>100</v>
      </c>
      <c r="E72" s="7">
        <v>1</v>
      </c>
      <c r="F72" s="7">
        <v>20</v>
      </c>
      <c r="G72" s="3">
        <v>2.44</v>
      </c>
      <c r="H72" s="1">
        <f t="shared" ref="H72:H73" si="44">G72/E72/(C72/D72)*100/(25.16+0.047*(20-F72))</f>
        <v>96.88</v>
      </c>
      <c r="I72" s="364">
        <f t="shared" ref="I72" si="45">(H72+H73)/2</f>
        <v>96.9</v>
      </c>
      <c r="J72" s="366">
        <f>(H72-H73)/I72*100</f>
        <v>0</v>
      </c>
    </row>
    <row r="73" spans="1:10" ht="24.95" customHeight="1">
      <c r="B73" s="334"/>
      <c r="C73" s="2">
        <v>10.01</v>
      </c>
      <c r="D73" s="7">
        <v>100</v>
      </c>
      <c r="E73" s="7">
        <v>1</v>
      </c>
      <c r="F73" s="7">
        <v>20</v>
      </c>
      <c r="G73" s="3">
        <v>2.44</v>
      </c>
      <c r="H73" s="1">
        <f t="shared" si="44"/>
        <v>96.88</v>
      </c>
      <c r="I73" s="364"/>
      <c r="J73" s="366"/>
    </row>
    <row r="74" spans="1:10" ht="24.95" customHeight="1">
      <c r="A74" s="7">
        <v>2.11</v>
      </c>
      <c r="B74" s="334" t="s">
        <v>2817</v>
      </c>
      <c r="C74" s="2">
        <v>10</v>
      </c>
      <c r="D74" s="7">
        <v>100</v>
      </c>
      <c r="E74" s="7">
        <v>1</v>
      </c>
      <c r="F74" s="7">
        <v>20</v>
      </c>
      <c r="G74" s="3">
        <v>2.5099999999999998</v>
      </c>
      <c r="H74" s="1">
        <f t="shared" ref="H74:H75" si="46">G74/E74/(C74/D74)*100/(25.16+0.047*(20-F74))</f>
        <v>99.76</v>
      </c>
      <c r="I74" s="364">
        <f t="shared" ref="I74" si="47">(H74+H75)/2</f>
        <v>99.8</v>
      </c>
      <c r="J74" s="366">
        <f>(H74-H75)/I74*100</f>
        <v>0</v>
      </c>
    </row>
    <row r="75" spans="1:10" ht="24.95" customHeight="1">
      <c r="B75" s="334"/>
      <c r="C75" s="2">
        <v>10</v>
      </c>
      <c r="D75" s="7">
        <v>100</v>
      </c>
      <c r="E75" s="7">
        <v>1</v>
      </c>
      <c r="F75" s="7">
        <v>20</v>
      </c>
      <c r="G75" s="3">
        <v>2.5099999999999998</v>
      </c>
      <c r="H75" s="1">
        <f t="shared" si="46"/>
        <v>99.76</v>
      </c>
      <c r="I75" s="364"/>
      <c r="J75" s="366"/>
    </row>
    <row r="76" spans="1:10" ht="24.95" customHeight="1">
      <c r="A76" s="7">
        <v>2.25</v>
      </c>
      <c r="B76" s="334" t="s">
        <v>2818</v>
      </c>
      <c r="C76" s="2">
        <v>10</v>
      </c>
      <c r="D76" s="7">
        <v>100</v>
      </c>
      <c r="E76" s="7">
        <v>1</v>
      </c>
      <c r="F76" s="7">
        <v>20</v>
      </c>
      <c r="G76" s="3">
        <v>2.5099999999999998</v>
      </c>
      <c r="H76" s="1">
        <f t="shared" ref="H76:H79" si="48">G76/E76/(C76/D76)*100/(25.16+0.047*(20-F76))</f>
        <v>99.76</v>
      </c>
      <c r="I76" s="364">
        <f t="shared" ref="I76" si="49">(H76+H77)/2</f>
        <v>100</v>
      </c>
      <c r="J76" s="366">
        <f t="shared" ref="J76" si="50">(H76-H77)/I76*100</f>
        <v>-0.4</v>
      </c>
    </row>
    <row r="77" spans="1:10" ht="24.95" customHeight="1">
      <c r="B77" s="334"/>
      <c r="C77" s="2">
        <v>10</v>
      </c>
      <c r="D77" s="7">
        <v>100</v>
      </c>
      <c r="E77" s="7">
        <v>1</v>
      </c>
      <c r="F77" s="7">
        <v>20</v>
      </c>
      <c r="G77" s="3">
        <v>2.52</v>
      </c>
      <c r="H77" s="1">
        <f t="shared" si="48"/>
        <v>100.16</v>
      </c>
      <c r="I77" s="364"/>
      <c r="J77" s="366"/>
    </row>
    <row r="78" spans="1:10" ht="24.95" customHeight="1">
      <c r="B78" s="334" t="s">
        <v>2819</v>
      </c>
      <c r="C78" s="2">
        <v>10.01</v>
      </c>
      <c r="D78" s="7">
        <v>100</v>
      </c>
      <c r="E78" s="7">
        <v>1</v>
      </c>
      <c r="F78" s="7">
        <v>20</v>
      </c>
      <c r="G78" s="3">
        <v>2.5099999999999998</v>
      </c>
      <c r="H78" s="1">
        <f t="shared" si="48"/>
        <v>99.66</v>
      </c>
      <c r="I78" s="364">
        <f t="shared" ref="I78" si="51">(H78+H79)/2</f>
        <v>99.7</v>
      </c>
      <c r="J78" s="366">
        <f t="shared" ref="J78" si="52">(H78-H79)/I78*100</f>
        <v>0</v>
      </c>
    </row>
    <row r="79" spans="1:10" ht="24.95" customHeight="1">
      <c r="B79" s="334"/>
      <c r="C79" s="2">
        <v>10.01</v>
      </c>
      <c r="D79" s="7">
        <v>100</v>
      </c>
      <c r="E79" s="7">
        <v>1</v>
      </c>
      <c r="F79" s="7">
        <v>20</v>
      </c>
      <c r="G79" s="3">
        <v>2.5099999999999998</v>
      </c>
      <c r="H79" s="1">
        <f t="shared" si="48"/>
        <v>99.66</v>
      </c>
      <c r="I79" s="364"/>
      <c r="J79" s="366"/>
    </row>
    <row r="80" spans="1:10" ht="24.95" customHeight="1">
      <c r="A80" s="7">
        <v>2.2799999999999998</v>
      </c>
      <c r="B80" s="334" t="s">
        <v>2820</v>
      </c>
      <c r="C80" s="2">
        <v>10</v>
      </c>
      <c r="D80" s="7">
        <v>100</v>
      </c>
      <c r="E80" s="7">
        <v>1</v>
      </c>
      <c r="F80" s="7">
        <v>20</v>
      </c>
      <c r="G80" s="3">
        <v>2.5099999999999998</v>
      </c>
      <c r="H80" s="1">
        <f t="shared" ref="H80:H81" si="53">G80/E80/(C80/D80)*100/(25.16+0.047*(20-F80))</f>
        <v>99.76</v>
      </c>
      <c r="I80" s="364">
        <f t="shared" ref="I80" si="54">(H80+H81)/2</f>
        <v>99.9</v>
      </c>
      <c r="J80" s="366">
        <f t="shared" ref="J80" si="55">(H80-H81)/I80*100</f>
        <v>-0.3</v>
      </c>
    </row>
    <row r="81" spans="1:14" ht="24.95" customHeight="1">
      <c r="B81" s="334"/>
      <c r="C81" s="2">
        <v>10.01</v>
      </c>
      <c r="D81" s="7">
        <v>100</v>
      </c>
      <c r="E81" s="7">
        <v>1</v>
      </c>
      <c r="F81" s="7">
        <v>20</v>
      </c>
      <c r="G81" s="3">
        <v>2.52</v>
      </c>
      <c r="H81" s="1">
        <f t="shared" si="53"/>
        <v>100.06</v>
      </c>
      <c r="I81" s="364"/>
      <c r="J81" s="366"/>
    </row>
    <row r="82" spans="1:14" ht="24.95" customHeight="1">
      <c r="B82" s="334" t="s">
        <v>2821</v>
      </c>
      <c r="C82" s="2">
        <v>10</v>
      </c>
      <c r="D82" s="7">
        <v>100</v>
      </c>
      <c r="E82" s="7">
        <v>1</v>
      </c>
      <c r="F82" s="7">
        <v>20</v>
      </c>
      <c r="G82" s="3">
        <v>2.5099999999999998</v>
      </c>
      <c r="H82" s="1">
        <f t="shared" ref="H82:H85" si="56">G82/E82/(C82/D82)*100/(25.16+0.047*(20-F82))</f>
        <v>99.76</v>
      </c>
      <c r="I82" s="364">
        <f t="shared" ref="I82" si="57">(H82+H83)/2</f>
        <v>99.7</v>
      </c>
      <c r="J82" s="366">
        <f t="shared" ref="J82" si="58">(H82-H83)/I82*100</f>
        <v>0.1</v>
      </c>
      <c r="L82" s="1">
        <f>G82/E82/C82*D82</f>
        <v>25.1</v>
      </c>
      <c r="M82" s="334">
        <f t="shared" ref="M82" si="59">(L82+L83)/2</f>
        <v>25.085000000000001</v>
      </c>
      <c r="N82" s="334">
        <f>(L82-L83)/M82*100</f>
        <v>0.119593382499506</v>
      </c>
    </row>
    <row r="83" spans="1:14" ht="24.95" customHeight="1">
      <c r="B83" s="334"/>
      <c r="C83" s="2">
        <v>10.01</v>
      </c>
      <c r="D83" s="7">
        <v>100</v>
      </c>
      <c r="E83" s="7">
        <v>1</v>
      </c>
      <c r="F83" s="7">
        <v>20</v>
      </c>
      <c r="G83" s="3">
        <v>2.5099999999999998</v>
      </c>
      <c r="H83" s="1">
        <f t="shared" si="56"/>
        <v>99.66</v>
      </c>
      <c r="I83" s="364"/>
      <c r="J83" s="366"/>
      <c r="L83" s="1">
        <f t="shared" ref="L83:L85" si="60">G83/E83/C83*D83</f>
        <v>25.07</v>
      </c>
      <c r="M83" s="334"/>
      <c r="N83" s="334"/>
    </row>
    <row r="84" spans="1:14" ht="24.95" customHeight="1">
      <c r="B84" s="334" t="s">
        <v>2822</v>
      </c>
      <c r="C84" s="2">
        <v>10.33</v>
      </c>
      <c r="D84" s="7">
        <v>100</v>
      </c>
      <c r="E84" s="7">
        <v>1</v>
      </c>
      <c r="F84" s="7">
        <v>20</v>
      </c>
      <c r="G84" s="3">
        <v>2.2799999999999998</v>
      </c>
      <c r="H84" s="1">
        <f t="shared" si="56"/>
        <v>87.73</v>
      </c>
      <c r="I84" s="364">
        <f t="shared" ref="I84" si="61">(H84+H85)/2</f>
        <v>87.7</v>
      </c>
      <c r="J84" s="366">
        <f t="shared" ref="J84" si="62">(H84-H85)/I84*100</f>
        <v>0</v>
      </c>
      <c r="L84" s="1">
        <f t="shared" si="60"/>
        <v>22.07</v>
      </c>
      <c r="M84" s="334">
        <f t="shared" ref="M84" si="63">(L84+L85)/2</f>
        <v>22.07</v>
      </c>
      <c r="N84" s="334">
        <f>(L84-L85)/M84*100</f>
        <v>0</v>
      </c>
    </row>
    <row r="85" spans="1:14" ht="24.95" customHeight="1">
      <c r="B85" s="334"/>
      <c r="C85" s="2">
        <v>10.33</v>
      </c>
      <c r="D85" s="7">
        <v>100</v>
      </c>
      <c r="E85" s="7">
        <v>1</v>
      </c>
      <c r="F85" s="7">
        <v>20</v>
      </c>
      <c r="G85" s="3">
        <v>2.2799999999999998</v>
      </c>
      <c r="H85" s="1">
        <f t="shared" si="56"/>
        <v>87.73</v>
      </c>
      <c r="I85" s="364"/>
      <c r="J85" s="366"/>
      <c r="L85" s="1">
        <f t="shared" si="60"/>
        <v>22.07</v>
      </c>
      <c r="M85" s="334"/>
      <c r="N85" s="334"/>
    </row>
    <row r="86" spans="1:14" ht="24.95" customHeight="1">
      <c r="A86" s="7">
        <v>3.7</v>
      </c>
      <c r="B86" s="334" t="s">
        <v>2823</v>
      </c>
      <c r="C86" s="2">
        <v>10.11</v>
      </c>
      <c r="D86" s="7">
        <v>100</v>
      </c>
      <c r="E86" s="7">
        <v>1</v>
      </c>
      <c r="F86" s="7">
        <v>20</v>
      </c>
      <c r="G86" s="3">
        <v>2.5</v>
      </c>
      <c r="H86" s="1">
        <f t="shared" ref="H86:H89" si="64">G86/E86/(C86/D86)*100/(25.16+0.047*(20-F86))</f>
        <v>98.28</v>
      </c>
      <c r="I86" s="364">
        <f t="shared" ref="I86" si="65">(H86+H87)/2</f>
        <v>98.4</v>
      </c>
      <c r="J86" s="366">
        <f t="shared" ref="J86" si="66">(H86-H87)/I86*100</f>
        <v>-0.3</v>
      </c>
      <c r="L86" s="1">
        <f t="shared" ref="L86:L89" si="67">G86/E86/C86*D86</f>
        <v>24.73</v>
      </c>
      <c r="M86" s="334">
        <f t="shared" ref="M86" si="68">(L86+L87)/2</f>
        <v>24.765000000000001</v>
      </c>
      <c r="N86" s="334">
        <f t="shared" ref="N86" si="69">(L86-L87)/M86*100</f>
        <v>-0.28265697557036301</v>
      </c>
    </row>
    <row r="87" spans="1:14" ht="24.95" customHeight="1">
      <c r="B87" s="334"/>
      <c r="C87" s="2">
        <v>10.119999999999999</v>
      </c>
      <c r="D87" s="7">
        <v>100</v>
      </c>
      <c r="E87" s="7">
        <v>1</v>
      </c>
      <c r="F87" s="7">
        <v>20</v>
      </c>
      <c r="G87" s="3">
        <v>2.5099999999999998</v>
      </c>
      <c r="H87" s="1">
        <f t="shared" si="64"/>
        <v>98.58</v>
      </c>
      <c r="I87" s="364"/>
      <c r="J87" s="366"/>
      <c r="L87" s="1">
        <f t="shared" si="67"/>
        <v>24.8</v>
      </c>
      <c r="M87" s="334"/>
      <c r="N87" s="334"/>
    </row>
    <row r="88" spans="1:14" ht="24.95" customHeight="1">
      <c r="B88" s="334" t="s">
        <v>2824</v>
      </c>
      <c r="C88" s="2">
        <v>10.01</v>
      </c>
      <c r="D88" s="7">
        <v>100</v>
      </c>
      <c r="E88" s="7">
        <v>1</v>
      </c>
      <c r="F88" s="7">
        <v>20</v>
      </c>
      <c r="G88" s="3">
        <v>2.5099999999999998</v>
      </c>
      <c r="H88" s="1">
        <f t="shared" si="64"/>
        <v>99.66</v>
      </c>
      <c r="I88" s="364">
        <f t="shared" ref="I88" si="70">(H88+H89)/2</f>
        <v>99.6</v>
      </c>
      <c r="J88" s="366">
        <f t="shared" ref="J88" si="71">(H88-H89)/I88*100</f>
        <v>0.1</v>
      </c>
      <c r="L88" s="1">
        <f t="shared" si="67"/>
        <v>25.07</v>
      </c>
      <c r="M88" s="334">
        <f t="shared" ref="M88" si="72">(L88+L89)/2</f>
        <v>25.06</v>
      </c>
      <c r="N88" s="334">
        <f t="shared" ref="N88" si="73">(L88-L89)/M88*100</f>
        <v>7.9808459696726203E-2</v>
      </c>
    </row>
    <row r="89" spans="1:14" ht="24.95" customHeight="1">
      <c r="B89" s="334"/>
      <c r="C89" s="2">
        <v>10.02</v>
      </c>
      <c r="D89" s="7">
        <v>100</v>
      </c>
      <c r="E89" s="7">
        <v>1</v>
      </c>
      <c r="F89" s="7">
        <v>20</v>
      </c>
      <c r="G89" s="3">
        <v>2.5099999999999998</v>
      </c>
      <c r="H89" s="1">
        <f t="shared" si="64"/>
        <v>99.56</v>
      </c>
      <c r="I89" s="364"/>
      <c r="J89" s="366"/>
      <c r="L89" s="1">
        <f t="shared" si="67"/>
        <v>25.05</v>
      </c>
      <c r="M89" s="334"/>
      <c r="N89" s="334"/>
    </row>
    <row r="90" spans="1:14" ht="24.95" customHeight="1">
      <c r="A90" s="7">
        <v>3.21</v>
      </c>
      <c r="B90" s="334" t="s">
        <v>2825</v>
      </c>
      <c r="C90" s="2">
        <v>10.48</v>
      </c>
      <c r="D90" s="7">
        <v>100</v>
      </c>
      <c r="E90" s="7">
        <v>1</v>
      </c>
      <c r="F90" s="7">
        <v>20</v>
      </c>
      <c r="G90" s="3">
        <v>2.64</v>
      </c>
      <c r="H90" s="1">
        <f t="shared" ref="H90:H95" si="74">G90/E90/(C90/D90)*100/(25.16+0.047*(20-F90))</f>
        <v>100.12</v>
      </c>
      <c r="I90" s="364">
        <f t="shared" ref="I90" si="75">(H90+H91)/2</f>
        <v>100</v>
      </c>
      <c r="J90" s="366">
        <f t="shared" ref="J90" si="76">(H90-H91)/I90*100</f>
        <v>0.19</v>
      </c>
      <c r="L90" s="1">
        <f t="shared" ref="L90:L155" si="77">G90/E90/C90*D90</f>
        <v>25.19</v>
      </c>
      <c r="M90" s="334">
        <f t="shared" ref="M90" si="78">(L90+L91)/2</f>
        <v>25.164999999999999</v>
      </c>
      <c r="N90" s="334">
        <f t="shared" ref="N90" si="79">(L90-L91)/M90*100</f>
        <v>0.19868865487780901</v>
      </c>
    </row>
    <row r="91" spans="1:14" ht="24.95" customHeight="1">
      <c r="B91" s="334"/>
      <c r="C91" s="2">
        <v>10.5</v>
      </c>
      <c r="D91" s="7">
        <v>100</v>
      </c>
      <c r="E91" s="7">
        <v>1</v>
      </c>
      <c r="F91" s="7">
        <v>20</v>
      </c>
      <c r="G91" s="3">
        <v>2.64</v>
      </c>
      <c r="H91" s="1">
        <f t="shared" si="74"/>
        <v>99.93</v>
      </c>
      <c r="I91" s="364"/>
      <c r="J91" s="366"/>
      <c r="L91" s="1">
        <f t="shared" si="77"/>
        <v>25.14</v>
      </c>
      <c r="M91" s="334"/>
      <c r="N91" s="334"/>
    </row>
    <row r="92" spans="1:14" ht="24.95" customHeight="1">
      <c r="B92" s="334" t="s">
        <v>2826</v>
      </c>
      <c r="C92" s="2">
        <v>10.029999999999999</v>
      </c>
      <c r="D92" s="7">
        <v>100</v>
      </c>
      <c r="E92" s="7">
        <v>1</v>
      </c>
      <c r="F92" s="7">
        <v>20</v>
      </c>
      <c r="G92" s="3">
        <v>2.08</v>
      </c>
      <c r="H92" s="1">
        <f t="shared" si="74"/>
        <v>82.42</v>
      </c>
      <c r="I92" s="364">
        <f t="shared" ref="I92" si="80">(H92+H93)/2</f>
        <v>82.3</v>
      </c>
      <c r="J92" s="366">
        <f t="shared" ref="J92" si="81">(H92-H93)/I92*100</f>
        <v>0.19</v>
      </c>
      <c r="L92" s="1">
        <f t="shared" si="77"/>
        <v>20.74</v>
      </c>
      <c r="M92" s="334">
        <f t="shared" ref="M92" si="82">(L92+L93)/2</f>
        <v>20.72</v>
      </c>
      <c r="N92" s="334">
        <f t="shared" ref="N92" si="83">(L92-L93)/M92*100</f>
        <v>0.193050193050189</v>
      </c>
    </row>
    <row r="93" spans="1:14" ht="24.95" customHeight="1">
      <c r="B93" s="334"/>
      <c r="C93" s="2">
        <v>10.050000000000001</v>
      </c>
      <c r="D93" s="7">
        <v>100</v>
      </c>
      <c r="E93" s="7">
        <v>1</v>
      </c>
      <c r="F93" s="7">
        <v>20</v>
      </c>
      <c r="G93" s="3">
        <v>2.08</v>
      </c>
      <c r="H93" s="1">
        <f t="shared" si="74"/>
        <v>82.26</v>
      </c>
      <c r="I93" s="364"/>
      <c r="J93" s="366"/>
      <c r="L93" s="1">
        <f t="shared" si="77"/>
        <v>20.7</v>
      </c>
      <c r="M93" s="334"/>
      <c r="N93" s="334"/>
    </row>
    <row r="94" spans="1:14" ht="24.95" customHeight="1">
      <c r="B94" s="334" t="s">
        <v>2827</v>
      </c>
      <c r="C94" s="2">
        <v>10.38</v>
      </c>
      <c r="D94" s="7">
        <v>100</v>
      </c>
      <c r="E94" s="7">
        <v>1</v>
      </c>
      <c r="F94" s="7">
        <v>20</v>
      </c>
      <c r="G94" s="3">
        <v>2.16</v>
      </c>
      <c r="H94" s="1">
        <f t="shared" si="74"/>
        <v>82.71</v>
      </c>
      <c r="I94" s="364">
        <f t="shared" ref="I94" si="84">(H94+H95)/2</f>
        <v>82.7</v>
      </c>
      <c r="J94" s="366">
        <f t="shared" ref="J94" si="85">(H94-H95)/I94*100</f>
        <v>0.1</v>
      </c>
      <c r="L94" s="1">
        <f t="shared" si="77"/>
        <v>20.81</v>
      </c>
      <c r="M94" s="334">
        <f t="shared" ref="M94" si="86">(L94+L95)/2</f>
        <v>20.8</v>
      </c>
      <c r="N94" s="334">
        <f t="shared" ref="N94" si="87">(L94-L95)/M94*100</f>
        <v>9.6153846153844105E-2</v>
      </c>
    </row>
    <row r="95" spans="1:14" ht="24.95" customHeight="1">
      <c r="B95" s="334"/>
      <c r="C95" s="2">
        <v>10.39</v>
      </c>
      <c r="D95" s="7">
        <v>100</v>
      </c>
      <c r="E95" s="7">
        <v>1</v>
      </c>
      <c r="F95" s="7">
        <v>20</v>
      </c>
      <c r="G95" s="3">
        <v>2.16</v>
      </c>
      <c r="H95" s="1">
        <f t="shared" si="74"/>
        <v>82.63</v>
      </c>
      <c r="I95" s="364"/>
      <c r="J95" s="366"/>
      <c r="L95" s="1">
        <f t="shared" si="77"/>
        <v>20.79</v>
      </c>
      <c r="M95" s="334"/>
      <c r="N95" s="334"/>
    </row>
    <row r="96" spans="1:14" ht="24.95" customHeight="1">
      <c r="B96" s="334" t="s">
        <v>2828</v>
      </c>
      <c r="C96" s="2">
        <v>10.48</v>
      </c>
      <c r="D96" s="7">
        <v>100</v>
      </c>
      <c r="E96" s="7">
        <v>1</v>
      </c>
      <c r="F96" s="7">
        <v>20</v>
      </c>
      <c r="G96" s="3">
        <v>2.63</v>
      </c>
      <c r="H96" s="1">
        <f t="shared" ref="H96:H101" si="88">G96/E96/(C96/D96)*100/(25.16+0.047*(20-F96))</f>
        <v>99.74</v>
      </c>
      <c r="I96" s="364">
        <f t="shared" ref="I96" si="89">(H96+H97)/2</f>
        <v>99.9</v>
      </c>
      <c r="J96" s="366">
        <f t="shared" ref="J96" si="90">(H96-H97)/I96*100</f>
        <v>-0.38</v>
      </c>
      <c r="L96" s="1">
        <f t="shared" si="77"/>
        <v>25.1</v>
      </c>
    </row>
    <row r="97" spans="1:12" ht="24.95" customHeight="1">
      <c r="B97" s="334"/>
      <c r="C97" s="2">
        <v>10.48</v>
      </c>
      <c r="D97" s="7">
        <v>100</v>
      </c>
      <c r="E97" s="7">
        <v>1</v>
      </c>
      <c r="F97" s="7">
        <v>20</v>
      </c>
      <c r="G97" s="3">
        <v>2.64</v>
      </c>
      <c r="H97" s="1">
        <f t="shared" si="88"/>
        <v>100.12</v>
      </c>
      <c r="I97" s="364"/>
      <c r="J97" s="366"/>
      <c r="L97" s="1">
        <f t="shared" si="77"/>
        <v>25.19</v>
      </c>
    </row>
    <row r="98" spans="1:12" ht="24.95" customHeight="1">
      <c r="B98" s="334" t="s">
        <v>2829</v>
      </c>
      <c r="C98" s="2">
        <v>10.11</v>
      </c>
      <c r="D98" s="7">
        <v>100</v>
      </c>
      <c r="E98" s="7">
        <v>1</v>
      </c>
      <c r="F98" s="7">
        <v>20</v>
      </c>
      <c r="G98" s="3">
        <v>2.08</v>
      </c>
      <c r="H98" s="1">
        <f t="shared" si="88"/>
        <v>81.77</v>
      </c>
      <c r="I98" s="364">
        <f t="shared" ref="I98" si="91">(H98+H99)/2</f>
        <v>81.7</v>
      </c>
      <c r="J98" s="366">
        <f t="shared" ref="J98" si="92">(H98-H99)/I98*100</f>
        <v>0.2</v>
      </c>
      <c r="L98" s="1">
        <f t="shared" si="77"/>
        <v>20.57</v>
      </c>
    </row>
    <row r="99" spans="1:12" ht="24.95" customHeight="1">
      <c r="B99" s="334"/>
      <c r="C99" s="2">
        <v>10.130000000000001</v>
      </c>
      <c r="D99" s="7">
        <v>100</v>
      </c>
      <c r="E99" s="7">
        <v>1</v>
      </c>
      <c r="F99" s="7">
        <v>20</v>
      </c>
      <c r="G99" s="3">
        <v>2.08</v>
      </c>
      <c r="H99" s="1">
        <f t="shared" si="88"/>
        <v>81.61</v>
      </c>
      <c r="I99" s="364"/>
      <c r="J99" s="366"/>
      <c r="L99" s="1">
        <f t="shared" si="77"/>
        <v>20.53</v>
      </c>
    </row>
    <row r="100" spans="1:12" ht="24.95" customHeight="1">
      <c r="B100" s="334" t="s">
        <v>2830</v>
      </c>
      <c r="C100" s="2">
        <v>10.16</v>
      </c>
      <c r="D100" s="7">
        <v>100</v>
      </c>
      <c r="E100" s="7">
        <v>1</v>
      </c>
      <c r="F100" s="7">
        <v>20</v>
      </c>
      <c r="G100" s="3">
        <v>2.5499999999999998</v>
      </c>
      <c r="H100" s="1">
        <f t="shared" si="88"/>
        <v>99.76</v>
      </c>
      <c r="I100" s="364">
        <f t="shared" ref="I100" si="93">(H100+H101)/2</f>
        <v>99.7</v>
      </c>
      <c r="J100" s="366">
        <f t="shared" ref="J100" si="94">(H100-H101)/I100*100</f>
        <v>0.1</v>
      </c>
      <c r="L100" s="1">
        <f t="shared" si="77"/>
        <v>25.1</v>
      </c>
    </row>
    <row r="101" spans="1:12" ht="24.95" customHeight="1">
      <c r="B101" s="334"/>
      <c r="C101" s="2">
        <v>10.17</v>
      </c>
      <c r="D101" s="7">
        <v>100</v>
      </c>
      <c r="E101" s="7">
        <v>1</v>
      </c>
      <c r="F101" s="7">
        <v>20</v>
      </c>
      <c r="G101" s="3">
        <v>2.5499999999999998</v>
      </c>
      <c r="H101" s="1">
        <f t="shared" si="88"/>
        <v>99.66</v>
      </c>
      <c r="I101" s="364"/>
      <c r="J101" s="366"/>
      <c r="L101" s="1">
        <f t="shared" si="77"/>
        <v>25.07</v>
      </c>
    </row>
    <row r="102" spans="1:12" ht="24.95" customHeight="1">
      <c r="A102" s="7">
        <v>3.29</v>
      </c>
      <c r="B102" s="334" t="s">
        <v>2831</v>
      </c>
      <c r="C102" s="2">
        <v>10.8</v>
      </c>
      <c r="D102" s="7">
        <v>100</v>
      </c>
      <c r="E102" s="7">
        <v>1</v>
      </c>
      <c r="F102" s="7">
        <v>20</v>
      </c>
      <c r="G102" s="3">
        <v>2.71</v>
      </c>
      <c r="H102" s="1">
        <f t="shared" ref="H102:H103" si="95">G102/E102/(C102/D102)*100/(25.16+0.047*(20-F102))</f>
        <v>99.73</v>
      </c>
      <c r="I102" s="364">
        <f t="shared" ref="I102" si="96">(H102+H103)/2</f>
        <v>99.7</v>
      </c>
      <c r="J102" s="366">
        <f>(H102-H103)</f>
        <v>7.0000000000000007E-2</v>
      </c>
      <c r="L102" s="1">
        <f t="shared" si="77"/>
        <v>25.09</v>
      </c>
    </row>
    <row r="103" spans="1:12" ht="24.95" customHeight="1">
      <c r="B103" s="334"/>
      <c r="C103" s="2">
        <v>10.050000000000001</v>
      </c>
      <c r="D103" s="7">
        <v>100</v>
      </c>
      <c r="E103" s="7">
        <v>1</v>
      </c>
      <c r="F103" s="7">
        <v>20</v>
      </c>
      <c r="G103" s="3">
        <v>2.52</v>
      </c>
      <c r="H103" s="1">
        <f t="shared" si="95"/>
        <v>99.66</v>
      </c>
      <c r="I103" s="364"/>
      <c r="J103" s="366"/>
      <c r="L103" s="1">
        <f t="shared" si="77"/>
        <v>25.07</v>
      </c>
    </row>
    <row r="104" spans="1:12" ht="24.95" customHeight="1">
      <c r="A104" s="7">
        <v>4.28</v>
      </c>
      <c r="B104" s="334" t="s">
        <v>2832</v>
      </c>
      <c r="C104" s="2">
        <v>10.3</v>
      </c>
      <c r="D104" s="7">
        <v>100</v>
      </c>
      <c r="E104" s="7">
        <v>1</v>
      </c>
      <c r="F104" s="7">
        <v>20</v>
      </c>
      <c r="G104" s="3">
        <v>2.59</v>
      </c>
      <c r="H104" s="1">
        <f t="shared" ref="H104:H105" si="97">G104/E104/(C104/D104)*100/(25.16+0.047*(20-F104))</f>
        <v>99.94</v>
      </c>
      <c r="I104" s="364">
        <f t="shared" ref="I104" si="98">(H104+H105)/2</f>
        <v>100</v>
      </c>
      <c r="J104" s="366">
        <f>(H104-H105)</f>
        <v>-0.1</v>
      </c>
      <c r="L104" s="1">
        <f t="shared" si="77"/>
        <v>25.15</v>
      </c>
    </row>
    <row r="105" spans="1:12" ht="24.95" customHeight="1">
      <c r="B105" s="334"/>
      <c r="C105" s="2">
        <v>10.33</v>
      </c>
      <c r="D105" s="7">
        <v>100</v>
      </c>
      <c r="E105" s="7">
        <v>1</v>
      </c>
      <c r="F105" s="7">
        <v>20</v>
      </c>
      <c r="G105" s="3">
        <v>2.6</v>
      </c>
      <c r="H105" s="1">
        <f t="shared" si="97"/>
        <v>100.04</v>
      </c>
      <c r="I105" s="364"/>
      <c r="J105" s="366"/>
      <c r="L105" s="1">
        <f t="shared" si="77"/>
        <v>25.17</v>
      </c>
    </row>
    <row r="106" spans="1:12" ht="24.95" customHeight="1">
      <c r="A106" s="7">
        <v>5.28</v>
      </c>
      <c r="B106" s="334" t="s">
        <v>2833</v>
      </c>
      <c r="C106" s="2">
        <v>10.119999999999999</v>
      </c>
      <c r="D106" s="7">
        <v>100</v>
      </c>
      <c r="E106" s="7">
        <v>1</v>
      </c>
      <c r="F106" s="7">
        <v>20</v>
      </c>
      <c r="G106" s="3">
        <v>2.54</v>
      </c>
      <c r="H106" s="1">
        <f t="shared" ref="H106:H107" si="99">G106/E106/(C106/D106)*100/(25.16+0.047*(20-F106))</f>
        <v>99.76</v>
      </c>
      <c r="I106" s="364">
        <f t="shared" ref="I106" si="100">(H106+H107)/2</f>
        <v>100</v>
      </c>
      <c r="J106" s="366">
        <f>(H106-H107)</f>
        <v>-0.39</v>
      </c>
      <c r="L106" s="1">
        <f t="shared" si="77"/>
        <v>25.1</v>
      </c>
    </row>
    <row r="107" spans="1:12" ht="24.95" customHeight="1">
      <c r="B107" s="334"/>
      <c r="C107" s="2">
        <v>10.119999999999999</v>
      </c>
      <c r="D107" s="7">
        <v>100</v>
      </c>
      <c r="E107" s="7">
        <v>1</v>
      </c>
      <c r="F107" s="7">
        <v>20</v>
      </c>
      <c r="G107" s="3">
        <v>2.5499999999999998</v>
      </c>
      <c r="H107" s="1">
        <f t="shared" si="99"/>
        <v>100.15</v>
      </c>
      <c r="I107" s="364"/>
      <c r="J107" s="366"/>
      <c r="L107" s="1">
        <f t="shared" si="77"/>
        <v>25.2</v>
      </c>
    </row>
    <row r="108" spans="1:12" ht="24.95" customHeight="1">
      <c r="A108" s="7">
        <v>5.29</v>
      </c>
      <c r="B108" s="334" t="s">
        <v>167</v>
      </c>
      <c r="C108" s="2">
        <v>10.02</v>
      </c>
      <c r="D108" s="7">
        <v>100</v>
      </c>
      <c r="E108" s="7">
        <v>1</v>
      </c>
      <c r="F108" s="7">
        <v>20</v>
      </c>
      <c r="G108" s="3">
        <v>2.46</v>
      </c>
      <c r="H108" s="1">
        <f t="shared" ref="H108:H111" si="101">G108/E108/(C108/D108)*100/(25.16+0.047*(20-F108))</f>
        <v>97.58</v>
      </c>
      <c r="I108" s="364">
        <f t="shared" ref="I108" si="102">(H108+H109)/2</f>
        <v>97.5</v>
      </c>
      <c r="J108" s="366">
        <f t="shared" ref="J108" si="103">(H108-H109)</f>
        <v>0.1</v>
      </c>
      <c r="L108" s="1">
        <f t="shared" si="77"/>
        <v>24.55</v>
      </c>
    </row>
    <row r="109" spans="1:12" ht="24.95" customHeight="1">
      <c r="B109" s="334"/>
      <c r="C109" s="2">
        <v>10.029999999999999</v>
      </c>
      <c r="D109" s="7">
        <v>100</v>
      </c>
      <c r="E109" s="7">
        <v>1</v>
      </c>
      <c r="F109" s="7">
        <v>20</v>
      </c>
      <c r="G109" s="3">
        <v>2.46</v>
      </c>
      <c r="H109" s="1">
        <f t="shared" si="101"/>
        <v>97.48</v>
      </c>
      <c r="I109" s="364"/>
      <c r="J109" s="366"/>
      <c r="L109" s="1">
        <f t="shared" si="77"/>
        <v>24.53</v>
      </c>
    </row>
    <row r="110" spans="1:12" ht="24.95" customHeight="1">
      <c r="B110" s="334" t="s">
        <v>2834</v>
      </c>
      <c r="C110" s="2">
        <v>10.16</v>
      </c>
      <c r="D110" s="7">
        <v>100</v>
      </c>
      <c r="E110" s="7">
        <v>1</v>
      </c>
      <c r="F110" s="7">
        <v>20</v>
      </c>
      <c r="G110" s="3">
        <v>0.7</v>
      </c>
      <c r="H110" s="1">
        <f t="shared" si="101"/>
        <v>27.38</v>
      </c>
      <c r="I110" s="364">
        <f t="shared" ref="I110" si="104">(H110+H111)/2</f>
        <v>27.4</v>
      </c>
      <c r="J110" s="366">
        <f t="shared" ref="J110" si="105">(H110-H111)</f>
        <v>-0.03</v>
      </c>
      <c r="L110" s="1">
        <f t="shared" si="77"/>
        <v>6.89</v>
      </c>
    </row>
    <row r="111" spans="1:12" ht="24.95" customHeight="1">
      <c r="B111" s="334"/>
      <c r="C111" s="2">
        <v>10.15</v>
      </c>
      <c r="D111" s="7">
        <v>100</v>
      </c>
      <c r="E111" s="7">
        <v>1</v>
      </c>
      <c r="F111" s="7">
        <v>20</v>
      </c>
      <c r="G111" s="3">
        <v>0.7</v>
      </c>
      <c r="H111" s="1">
        <f t="shared" si="101"/>
        <v>27.41</v>
      </c>
      <c r="I111" s="364"/>
      <c r="J111" s="366"/>
      <c r="L111" s="1">
        <f t="shared" si="77"/>
        <v>6.9</v>
      </c>
    </row>
    <row r="112" spans="1:12" ht="24.95" customHeight="1">
      <c r="A112" s="7">
        <v>6.11</v>
      </c>
      <c r="B112" s="334" t="s">
        <v>2835</v>
      </c>
      <c r="C112" s="2">
        <v>10.029999999999999</v>
      </c>
      <c r="D112" s="7">
        <v>100</v>
      </c>
      <c r="E112" s="7">
        <v>1</v>
      </c>
      <c r="F112" s="7">
        <v>20</v>
      </c>
      <c r="G112" s="3">
        <v>2.06</v>
      </c>
      <c r="H112" s="1">
        <f t="shared" ref="H112:H115" si="106">G112/E112/(C112/D112)*100/(25.16+0.047*(20-F112))</f>
        <v>81.63</v>
      </c>
      <c r="I112" s="364">
        <f t="shared" ref="I112" si="107">(H112+H113)/2</f>
        <v>81.599999999999994</v>
      </c>
      <c r="J112" s="366">
        <f t="shared" ref="J112" si="108">(H112-H113)</f>
        <v>0.16</v>
      </c>
      <c r="L112" s="1">
        <f t="shared" si="77"/>
        <v>20.54</v>
      </c>
    </row>
    <row r="113" spans="1:12" ht="24.95" customHeight="1">
      <c r="B113" s="334"/>
      <c r="C113" s="2">
        <v>10.050000000000001</v>
      </c>
      <c r="D113" s="7">
        <v>100</v>
      </c>
      <c r="E113" s="7">
        <v>1</v>
      </c>
      <c r="F113" s="7">
        <v>20</v>
      </c>
      <c r="G113" s="3">
        <v>2.06</v>
      </c>
      <c r="H113" s="1">
        <f t="shared" si="106"/>
        <v>81.47</v>
      </c>
      <c r="I113" s="364"/>
      <c r="J113" s="366"/>
      <c r="L113" s="1">
        <f t="shared" si="77"/>
        <v>20.5</v>
      </c>
    </row>
    <row r="114" spans="1:12" ht="24.95" customHeight="1">
      <c r="A114" s="7">
        <v>9.18</v>
      </c>
      <c r="B114" s="334" t="s">
        <v>2836</v>
      </c>
      <c r="C114" s="2">
        <v>10.17</v>
      </c>
      <c r="D114" s="7">
        <v>100</v>
      </c>
      <c r="E114" s="7">
        <v>1</v>
      </c>
      <c r="F114" s="7">
        <v>20</v>
      </c>
      <c r="G114" s="3">
        <v>2.52</v>
      </c>
      <c r="H114" s="1">
        <f t="shared" si="106"/>
        <v>98.48</v>
      </c>
      <c r="I114" s="364">
        <f t="shared" ref="I114" si="109">(H114+H115)/2</f>
        <v>98.4</v>
      </c>
      <c r="J114" s="366">
        <f t="shared" ref="J114" si="110">(H114-H115)</f>
        <v>0.11</v>
      </c>
      <c r="L114" s="1">
        <f t="shared" si="77"/>
        <v>24.78</v>
      </c>
    </row>
    <row r="115" spans="1:12" ht="24.95" customHeight="1">
      <c r="B115" s="334"/>
      <c r="C115" s="2">
        <v>10.02</v>
      </c>
      <c r="D115" s="7">
        <v>100</v>
      </c>
      <c r="E115" s="7">
        <v>1</v>
      </c>
      <c r="F115" s="7">
        <v>20</v>
      </c>
      <c r="G115" s="3">
        <v>2.48</v>
      </c>
      <c r="H115" s="1">
        <f t="shared" si="106"/>
        <v>98.37</v>
      </c>
      <c r="I115" s="364"/>
      <c r="J115" s="366"/>
      <c r="L115" s="1">
        <f t="shared" si="77"/>
        <v>24.75</v>
      </c>
    </row>
    <row r="116" spans="1:12" ht="24.95" customHeight="1">
      <c r="A116" s="7">
        <v>9.23</v>
      </c>
      <c r="B116" s="334" t="s">
        <v>2837</v>
      </c>
      <c r="C116" s="2">
        <v>10.27</v>
      </c>
      <c r="D116" s="7">
        <v>100</v>
      </c>
      <c r="E116" s="7">
        <v>1</v>
      </c>
      <c r="F116" s="7">
        <v>20</v>
      </c>
      <c r="G116" s="3">
        <v>2.58</v>
      </c>
      <c r="H116" s="1">
        <f t="shared" ref="H116:H117" si="111">G116/E116/(C116/D116)*100/(25.16+0.047*(20-F116))</f>
        <v>99.85</v>
      </c>
      <c r="I116" s="364">
        <f t="shared" ref="I116" si="112">(H116+H117)/2</f>
        <v>100</v>
      </c>
      <c r="J116" s="366">
        <f t="shared" ref="J116" si="113">(H116-H117)</f>
        <v>-0.21</v>
      </c>
      <c r="L116" s="1">
        <f t="shared" si="77"/>
        <v>25.12</v>
      </c>
    </row>
    <row r="117" spans="1:12" ht="24.95" customHeight="1">
      <c r="B117" s="334"/>
      <c r="C117" s="2">
        <v>10.050000000000001</v>
      </c>
      <c r="D117" s="7">
        <v>100</v>
      </c>
      <c r="E117" s="7">
        <v>1</v>
      </c>
      <c r="F117" s="7">
        <v>20</v>
      </c>
      <c r="G117" s="3">
        <v>2.5299999999999998</v>
      </c>
      <c r="H117" s="1">
        <f t="shared" si="111"/>
        <v>100.06</v>
      </c>
      <c r="I117" s="364"/>
      <c r="J117" s="366"/>
      <c r="L117" s="1">
        <f t="shared" si="77"/>
        <v>25.17</v>
      </c>
    </row>
    <row r="118" spans="1:12" ht="24.95" customHeight="1">
      <c r="A118" s="7">
        <v>9.25</v>
      </c>
      <c r="B118" s="334" t="s">
        <v>2838</v>
      </c>
      <c r="C118" s="2">
        <v>10.24</v>
      </c>
      <c r="D118" s="7">
        <v>100</v>
      </c>
      <c r="E118" s="7">
        <v>1</v>
      </c>
      <c r="F118" s="7">
        <v>20</v>
      </c>
      <c r="G118" s="3">
        <v>2.57</v>
      </c>
      <c r="H118" s="1">
        <f t="shared" ref="H118:H119" si="114">G118/E118/(C118/D118)*100/(25.16+0.047*(20-F118))</f>
        <v>99.75</v>
      </c>
      <c r="I118" s="364">
        <f t="shared" ref="I118" si="115">(H118+H119)/2</f>
        <v>99.9</v>
      </c>
      <c r="J118" s="366">
        <f t="shared" ref="J118" si="116">(H118-H119)</f>
        <v>-0.3</v>
      </c>
      <c r="L118" s="1">
        <f t="shared" si="77"/>
        <v>25.1</v>
      </c>
    </row>
    <row r="119" spans="1:12" ht="24.95" customHeight="1">
      <c r="B119" s="334"/>
      <c r="C119" s="2">
        <v>10.210000000000001</v>
      </c>
      <c r="D119" s="7">
        <v>100</v>
      </c>
      <c r="E119" s="7">
        <v>1</v>
      </c>
      <c r="F119" s="7">
        <v>20</v>
      </c>
      <c r="G119" s="3">
        <v>2.57</v>
      </c>
      <c r="H119" s="1">
        <f t="shared" si="114"/>
        <v>100.05</v>
      </c>
      <c r="I119" s="364"/>
      <c r="J119" s="366"/>
      <c r="L119" s="1">
        <f t="shared" si="77"/>
        <v>25.17</v>
      </c>
    </row>
    <row r="120" spans="1:12" ht="24.95" customHeight="1">
      <c r="A120" s="7">
        <v>10.1</v>
      </c>
      <c r="B120" s="334" t="s">
        <v>2839</v>
      </c>
      <c r="C120" s="2">
        <v>10.01</v>
      </c>
      <c r="D120" s="7">
        <v>100</v>
      </c>
      <c r="E120" s="7">
        <v>1</v>
      </c>
      <c r="F120" s="7">
        <v>20</v>
      </c>
      <c r="G120" s="3">
        <v>2.52</v>
      </c>
      <c r="H120" s="1">
        <f t="shared" ref="H120:H121" si="117">G120/E120/(C120/D120)*100/(25.16+0.047*(20-F120))</f>
        <v>100.06</v>
      </c>
      <c r="I120" s="364">
        <f t="shared" ref="I120" si="118">(H120+H121)/2</f>
        <v>100.1</v>
      </c>
      <c r="J120" s="366">
        <f t="shared" ref="J120" si="119">(H120-H121)</f>
        <v>-0.1</v>
      </c>
      <c r="L120" s="1">
        <f t="shared" si="77"/>
        <v>25.17</v>
      </c>
    </row>
    <row r="121" spans="1:12" ht="24.95" customHeight="1">
      <c r="B121" s="334"/>
      <c r="C121" s="2">
        <v>10</v>
      </c>
      <c r="D121" s="7">
        <v>100</v>
      </c>
      <c r="E121" s="7">
        <v>1</v>
      </c>
      <c r="F121" s="7">
        <v>20</v>
      </c>
      <c r="G121" s="3">
        <v>2.52</v>
      </c>
      <c r="H121" s="1">
        <f t="shared" si="117"/>
        <v>100.16</v>
      </c>
      <c r="I121" s="364"/>
      <c r="J121" s="366"/>
      <c r="L121" s="1">
        <f t="shared" si="77"/>
        <v>25.2</v>
      </c>
    </row>
    <row r="122" spans="1:12" ht="24.95" customHeight="1">
      <c r="B122" s="334" t="s">
        <v>2840</v>
      </c>
      <c r="C122" s="2">
        <v>10.09</v>
      </c>
      <c r="D122" s="7">
        <v>100</v>
      </c>
      <c r="E122" s="7">
        <v>1</v>
      </c>
      <c r="F122" s="7">
        <v>20</v>
      </c>
      <c r="G122" s="3">
        <v>2.52</v>
      </c>
      <c r="H122" s="1">
        <f t="shared" ref="H122:H123" si="120">G122/E122/(C122/D122)*100/(25.16+0.047*(20-F122))</f>
        <v>99.27</v>
      </c>
      <c r="I122" s="364">
        <f t="shared" ref="I122" si="121">(H122+H123)/2</f>
        <v>99.2</v>
      </c>
      <c r="J122" s="366">
        <f t="shared" ref="J122" si="122">(H122-H123)</f>
        <v>0.1</v>
      </c>
      <c r="L122" s="1">
        <f t="shared" si="77"/>
        <v>24.98</v>
      </c>
    </row>
    <row r="123" spans="1:12" ht="24.95" customHeight="1">
      <c r="B123" s="334"/>
      <c r="C123" s="2">
        <v>10.1</v>
      </c>
      <c r="D123" s="7">
        <v>100</v>
      </c>
      <c r="E123" s="7">
        <v>1</v>
      </c>
      <c r="F123" s="7">
        <v>20</v>
      </c>
      <c r="G123" s="3">
        <v>2.52</v>
      </c>
      <c r="H123" s="1">
        <f t="shared" si="120"/>
        <v>99.17</v>
      </c>
      <c r="I123" s="364"/>
      <c r="J123" s="366"/>
      <c r="L123" s="1">
        <f t="shared" si="77"/>
        <v>24.95</v>
      </c>
    </row>
    <row r="124" spans="1:12" ht="24.95" customHeight="1">
      <c r="A124" s="7">
        <v>10.29</v>
      </c>
      <c r="B124" s="334" t="s">
        <v>2841</v>
      </c>
      <c r="C124" s="2">
        <v>10.037100000000001</v>
      </c>
      <c r="D124" s="7">
        <v>100</v>
      </c>
      <c r="E124" s="7">
        <v>1</v>
      </c>
      <c r="F124" s="7">
        <v>20</v>
      </c>
      <c r="G124" s="3">
        <v>2.5209999999999999</v>
      </c>
      <c r="H124" s="1">
        <f t="shared" ref="H124:H125" si="123">G124/E124/(C124/D124)*100/(25.16+0.047*(20-F124))</f>
        <v>99.83</v>
      </c>
      <c r="I124" s="364">
        <f t="shared" ref="I124" si="124">(H124+H125)/2</f>
        <v>99.8</v>
      </c>
      <c r="J124" s="366">
        <f t="shared" ref="J124" si="125">(H124-H125)</f>
        <v>0</v>
      </c>
      <c r="L124" s="1">
        <f t="shared" si="77"/>
        <v>25.12</v>
      </c>
    </row>
    <row r="125" spans="1:12" ht="24.95" customHeight="1">
      <c r="B125" s="334"/>
      <c r="C125" s="2">
        <v>10.0451</v>
      </c>
      <c r="D125" s="7">
        <v>100</v>
      </c>
      <c r="E125" s="7">
        <v>1</v>
      </c>
      <c r="F125" s="7">
        <v>20</v>
      </c>
      <c r="G125" s="3">
        <v>2.5230000000000001</v>
      </c>
      <c r="H125" s="1">
        <f t="shared" si="123"/>
        <v>99.83</v>
      </c>
      <c r="I125" s="364"/>
      <c r="J125" s="366"/>
      <c r="L125" s="1">
        <f t="shared" si="77"/>
        <v>25.12</v>
      </c>
    </row>
    <row r="126" spans="1:12" ht="24.95" customHeight="1">
      <c r="A126" s="14">
        <v>10.3</v>
      </c>
      <c r="B126" s="334" t="s">
        <v>2842</v>
      </c>
      <c r="C126" s="2">
        <v>10.403499999999999</v>
      </c>
      <c r="D126" s="7">
        <v>100</v>
      </c>
      <c r="E126" s="7">
        <v>1</v>
      </c>
      <c r="F126" s="7">
        <v>20</v>
      </c>
      <c r="G126" s="3">
        <v>2.6160000000000001</v>
      </c>
      <c r="H126" s="1">
        <f t="shared" ref="H126:H127" si="126">G126/E126/(C126/D126)*100/(25.16+0.047*(20-F126))</f>
        <v>99.94</v>
      </c>
      <c r="I126" s="364">
        <f t="shared" ref="I126" si="127">(H126+H127)/2</f>
        <v>99.9</v>
      </c>
      <c r="J126" s="366">
        <f t="shared" ref="J126" si="128">(H126-H127)</f>
        <v>0.04</v>
      </c>
      <c r="L126" s="1">
        <f t="shared" si="77"/>
        <v>25.15</v>
      </c>
    </row>
    <row r="127" spans="1:12" ht="24.95" customHeight="1">
      <c r="B127" s="334"/>
      <c r="C127" s="2">
        <v>10.443199999999999</v>
      </c>
      <c r="D127" s="7">
        <v>100</v>
      </c>
      <c r="E127" s="7">
        <v>1</v>
      </c>
      <c r="F127" s="7">
        <v>20</v>
      </c>
      <c r="G127" s="3">
        <v>2.625</v>
      </c>
      <c r="H127" s="1">
        <f t="shared" si="126"/>
        <v>99.9</v>
      </c>
      <c r="I127" s="364"/>
      <c r="J127" s="366"/>
      <c r="L127" s="1">
        <f t="shared" si="77"/>
        <v>25.14</v>
      </c>
    </row>
    <row r="128" spans="1:12" ht="24.95" customHeight="1">
      <c r="A128" s="7">
        <v>11.4</v>
      </c>
      <c r="B128" s="334" t="s">
        <v>2843</v>
      </c>
      <c r="C128" s="2">
        <v>10.020300000000001</v>
      </c>
      <c r="D128" s="7">
        <v>100</v>
      </c>
      <c r="E128" s="7">
        <v>1</v>
      </c>
      <c r="F128" s="7">
        <v>20</v>
      </c>
      <c r="G128" s="3">
        <v>2.5089999999999999</v>
      </c>
      <c r="H128" s="1">
        <f t="shared" ref="H128:H137" si="129">G128/E128/(C128/D128)*100/(25.16+0.047*(20-F128))</f>
        <v>99.52</v>
      </c>
      <c r="I128" s="364">
        <f t="shared" ref="I128" si="130">(H128+H129)/2</f>
        <v>99.5</v>
      </c>
      <c r="J128" s="368">
        <f t="shared" ref="J128" si="131">(H128-H129)</f>
        <v>-0.01</v>
      </c>
      <c r="L128" s="1">
        <f t="shared" si="77"/>
        <v>25.04</v>
      </c>
    </row>
    <row r="129" spans="1:12" ht="24.95" customHeight="1">
      <c r="B129" s="334"/>
      <c r="C129" s="2">
        <v>10.0311</v>
      </c>
      <c r="D129" s="7">
        <v>100</v>
      </c>
      <c r="E129" s="7">
        <v>1</v>
      </c>
      <c r="F129" s="7">
        <v>20</v>
      </c>
      <c r="G129" s="3">
        <v>2.512</v>
      </c>
      <c r="H129" s="1">
        <f t="shared" si="129"/>
        <v>99.53</v>
      </c>
      <c r="I129" s="364"/>
      <c r="J129" s="368"/>
      <c r="L129" s="1">
        <f t="shared" si="77"/>
        <v>25.04</v>
      </c>
    </row>
    <row r="130" spans="1:12" ht="24.95" customHeight="1">
      <c r="A130" s="7">
        <v>11.7</v>
      </c>
      <c r="B130" s="334" t="s">
        <v>2844</v>
      </c>
      <c r="C130" s="2">
        <v>10.001899999999999</v>
      </c>
      <c r="D130" s="7">
        <v>100</v>
      </c>
      <c r="E130" s="7">
        <v>1</v>
      </c>
      <c r="F130" s="7">
        <v>20</v>
      </c>
      <c r="G130" s="3">
        <v>2.5150000000000001</v>
      </c>
      <c r="H130" s="1">
        <f t="shared" si="129"/>
        <v>99.94</v>
      </c>
      <c r="I130" s="364">
        <f t="shared" ref="I130" si="132">(H130+H131)/2</f>
        <v>99.9</v>
      </c>
      <c r="J130" s="368">
        <f t="shared" ref="J130" si="133">(H130-H131)</f>
        <v>0.03</v>
      </c>
      <c r="L130" s="1">
        <f t="shared" si="77"/>
        <v>25.15</v>
      </c>
    </row>
    <row r="131" spans="1:12" ht="24.95" customHeight="1">
      <c r="B131" s="334"/>
      <c r="C131" s="2">
        <v>10.0054</v>
      </c>
      <c r="D131" s="7">
        <v>100</v>
      </c>
      <c r="E131" s="7">
        <v>1</v>
      </c>
      <c r="F131" s="7">
        <v>20</v>
      </c>
      <c r="G131" s="3">
        <v>2.5150000000000001</v>
      </c>
      <c r="H131" s="1">
        <f t="shared" si="129"/>
        <v>99.91</v>
      </c>
      <c r="I131" s="364"/>
      <c r="J131" s="368"/>
      <c r="L131" s="1">
        <f t="shared" si="77"/>
        <v>25.14</v>
      </c>
    </row>
    <row r="132" spans="1:12" ht="24.95" customHeight="1">
      <c r="A132" s="7">
        <v>11.14</v>
      </c>
      <c r="B132" s="334" t="s">
        <v>2845</v>
      </c>
      <c r="C132" s="2">
        <v>10.303900000000001</v>
      </c>
      <c r="D132" s="7">
        <v>100</v>
      </c>
      <c r="E132" s="7">
        <v>1</v>
      </c>
      <c r="F132" s="7">
        <v>20</v>
      </c>
      <c r="G132" s="3">
        <v>2.59</v>
      </c>
      <c r="H132" s="1">
        <f t="shared" si="129"/>
        <v>99.91</v>
      </c>
      <c r="I132" s="364">
        <f t="shared" ref="I132" si="134">(H132+H133)/2</f>
        <v>99.9</v>
      </c>
      <c r="J132" s="366">
        <f t="shared" ref="J132" si="135">(H132-H133)</f>
        <v>-0.01</v>
      </c>
      <c r="L132" s="1">
        <f t="shared" si="77"/>
        <v>25.14</v>
      </c>
    </row>
    <row r="133" spans="1:12" ht="24.95" customHeight="1">
      <c r="B133" s="334"/>
      <c r="C133" s="2">
        <v>10.3185</v>
      </c>
      <c r="D133" s="7">
        <v>100</v>
      </c>
      <c r="E133" s="7">
        <v>1</v>
      </c>
      <c r="F133" s="7">
        <v>20</v>
      </c>
      <c r="G133" s="3">
        <v>2.5939999999999999</v>
      </c>
      <c r="H133" s="1">
        <f t="shared" si="129"/>
        <v>99.92</v>
      </c>
      <c r="I133" s="364"/>
      <c r="J133" s="366"/>
      <c r="L133" s="1">
        <f t="shared" si="77"/>
        <v>25.14</v>
      </c>
    </row>
    <row r="134" spans="1:12" ht="24.95" customHeight="1">
      <c r="A134" s="7">
        <v>11.18</v>
      </c>
      <c r="B134" s="334" t="s">
        <v>2846</v>
      </c>
      <c r="C134" s="2">
        <v>10.1127</v>
      </c>
      <c r="D134" s="7">
        <v>100</v>
      </c>
      <c r="E134" s="7">
        <v>1</v>
      </c>
      <c r="F134" s="7">
        <v>20</v>
      </c>
      <c r="G134" s="3">
        <f>5.081/2</f>
        <v>2.5409999999999999</v>
      </c>
      <c r="H134" s="1">
        <f t="shared" si="129"/>
        <v>99.87</v>
      </c>
      <c r="I134" s="364">
        <f t="shared" ref="I134" si="136">(H134+H135)/2</f>
        <v>99.9</v>
      </c>
      <c r="J134" s="366">
        <f t="shared" ref="J134" si="137">(H134-H135)</f>
        <v>-0.04</v>
      </c>
      <c r="L134" s="1">
        <f t="shared" si="77"/>
        <v>25.13</v>
      </c>
    </row>
    <row r="135" spans="1:12" ht="24.95" customHeight="1">
      <c r="B135" s="334"/>
      <c r="C135" s="2">
        <v>10.123900000000001</v>
      </c>
      <c r="D135" s="7">
        <v>100</v>
      </c>
      <c r="E135" s="7">
        <v>1</v>
      </c>
      <c r="F135" s="7">
        <v>20</v>
      </c>
      <c r="G135" s="3">
        <v>2.5449999999999999</v>
      </c>
      <c r="H135" s="1">
        <f t="shared" si="129"/>
        <v>99.91</v>
      </c>
      <c r="I135" s="364"/>
      <c r="J135" s="366"/>
      <c r="L135" s="1">
        <f t="shared" si="77"/>
        <v>25.14</v>
      </c>
    </row>
    <row r="136" spans="1:12" ht="24.95" customHeight="1">
      <c r="B136" s="334" t="s">
        <v>2847</v>
      </c>
      <c r="C136" s="2">
        <v>10.0558</v>
      </c>
      <c r="D136" s="7">
        <v>100</v>
      </c>
      <c r="E136" s="7">
        <v>1</v>
      </c>
      <c r="F136" s="7">
        <v>20</v>
      </c>
      <c r="G136" s="3">
        <f>5.024/2</f>
        <v>2.512</v>
      </c>
      <c r="H136" s="1">
        <f t="shared" si="129"/>
        <v>99.29</v>
      </c>
      <c r="I136" s="364">
        <f t="shared" ref="I136" si="138">(H136+H137)/2</f>
        <v>99.3</v>
      </c>
      <c r="J136" s="366">
        <f t="shared" ref="J136" si="139">(H136-H137)</f>
        <v>-0.03</v>
      </c>
      <c r="L136" s="1">
        <f t="shared" si="77"/>
        <v>24.98</v>
      </c>
    </row>
    <row r="137" spans="1:12" ht="24.95" customHeight="1">
      <c r="B137" s="334"/>
      <c r="C137" s="2">
        <v>10.0642</v>
      </c>
      <c r="D137" s="7">
        <v>100</v>
      </c>
      <c r="E137" s="7">
        <v>1</v>
      </c>
      <c r="F137" s="7">
        <v>20</v>
      </c>
      <c r="G137" s="3">
        <v>2.5150000000000001</v>
      </c>
      <c r="H137" s="1">
        <f t="shared" si="129"/>
        <v>99.32</v>
      </c>
      <c r="I137" s="364"/>
      <c r="J137" s="366"/>
      <c r="L137" s="1">
        <f t="shared" si="77"/>
        <v>24.99</v>
      </c>
    </row>
    <row r="138" spans="1:12" ht="24.95" customHeight="1">
      <c r="B138" s="334" t="s">
        <v>2848</v>
      </c>
      <c r="C138" s="2">
        <v>10.130699999999999</v>
      </c>
      <c r="D138" s="7">
        <v>100</v>
      </c>
      <c r="E138" s="7">
        <v>1</v>
      </c>
      <c r="F138" s="7">
        <v>20</v>
      </c>
      <c r="G138" s="3">
        <v>2.5470000000000002</v>
      </c>
      <c r="H138" s="1">
        <f t="shared" ref="H138:H141" si="140">G138/E138/(C138/D138)*100/(25.16+0.047*(20-F138))</f>
        <v>99.93</v>
      </c>
      <c r="I138" s="364">
        <f t="shared" ref="I138:I140" si="141">(H138+H139)/2</f>
        <v>99.9</v>
      </c>
      <c r="J138" s="366">
        <f t="shared" ref="J138:J140" si="142">(H138-H139)</f>
        <v>-0.01</v>
      </c>
      <c r="L138" s="1">
        <f t="shared" si="77"/>
        <v>25.14</v>
      </c>
    </row>
    <row r="139" spans="1:12" ht="24.95" customHeight="1">
      <c r="B139" s="334"/>
      <c r="C139" s="2">
        <v>10.1212</v>
      </c>
      <c r="D139" s="7">
        <v>100</v>
      </c>
      <c r="E139" s="7">
        <v>1</v>
      </c>
      <c r="F139" s="7">
        <v>20</v>
      </c>
      <c r="G139" s="3">
        <v>2.5449999999999999</v>
      </c>
      <c r="H139" s="1">
        <f t="shared" si="140"/>
        <v>99.94</v>
      </c>
      <c r="I139" s="364"/>
      <c r="J139" s="366"/>
      <c r="L139" s="1">
        <f t="shared" si="77"/>
        <v>25.15</v>
      </c>
    </row>
    <row r="140" spans="1:12" ht="24.95" customHeight="1">
      <c r="A140" s="7" t="s">
        <v>357</v>
      </c>
      <c r="B140" s="334"/>
      <c r="C140" s="2">
        <v>10.1225</v>
      </c>
      <c r="D140" s="7">
        <v>100</v>
      </c>
      <c r="E140" s="7">
        <v>1</v>
      </c>
      <c r="F140" s="7">
        <v>20</v>
      </c>
      <c r="G140" s="3">
        <v>2.5449999999999999</v>
      </c>
      <c r="H140" s="1">
        <f t="shared" si="140"/>
        <v>99.93</v>
      </c>
      <c r="I140" s="364">
        <f t="shared" si="141"/>
        <v>99.9</v>
      </c>
      <c r="J140" s="366">
        <f t="shared" si="142"/>
        <v>0.02</v>
      </c>
      <c r="L140" s="1">
        <f t="shared" si="77"/>
        <v>25.14</v>
      </c>
    </row>
    <row r="141" spans="1:12" ht="34.5" customHeight="1">
      <c r="B141" s="334"/>
      <c r="C141" s="2">
        <v>10.2235</v>
      </c>
      <c r="D141" s="7">
        <v>100</v>
      </c>
      <c r="E141" s="7">
        <v>1</v>
      </c>
      <c r="F141" s="7">
        <v>20</v>
      </c>
      <c r="G141" s="3">
        <v>2.57</v>
      </c>
      <c r="H141" s="1">
        <f t="shared" si="140"/>
        <v>99.91</v>
      </c>
      <c r="I141" s="364"/>
      <c r="J141" s="366"/>
      <c r="L141" s="1">
        <f t="shared" si="77"/>
        <v>25.14</v>
      </c>
    </row>
    <row r="142" spans="1:12" ht="24.95" customHeight="1">
      <c r="A142" s="7" t="s">
        <v>361</v>
      </c>
      <c r="B142" s="361" t="s">
        <v>2849</v>
      </c>
      <c r="C142" s="2">
        <v>10.919600000000001</v>
      </c>
      <c r="D142" s="7">
        <v>100</v>
      </c>
      <c r="E142" s="7">
        <v>1</v>
      </c>
      <c r="F142" s="7">
        <v>20</v>
      </c>
      <c r="G142" s="3">
        <v>2.6970000000000001</v>
      </c>
      <c r="H142" s="1">
        <f t="shared" ref="H142:H152" si="143">G142/E142/(C142/D142)*100/(25.16+0.047*(20-F142))</f>
        <v>98.17</v>
      </c>
      <c r="I142" s="364">
        <f t="shared" ref="I142" si="144">(H142+H143)/2</f>
        <v>98.2</v>
      </c>
      <c r="J142" s="366">
        <f t="shared" ref="J142" si="145">(H142-H143)</f>
        <v>-0.06</v>
      </c>
      <c r="L142" s="1">
        <f t="shared" si="77"/>
        <v>24.7</v>
      </c>
    </row>
    <row r="143" spans="1:12" ht="24.95" customHeight="1">
      <c r="B143" s="361"/>
      <c r="C143" s="2">
        <v>10.920500000000001</v>
      </c>
      <c r="D143" s="7">
        <v>100</v>
      </c>
      <c r="E143" s="7">
        <v>1</v>
      </c>
      <c r="F143" s="7">
        <v>20</v>
      </c>
      <c r="G143" s="3">
        <v>2.6989999999999998</v>
      </c>
      <c r="H143" s="1">
        <f t="shared" si="143"/>
        <v>98.23</v>
      </c>
      <c r="I143" s="364"/>
      <c r="J143" s="366"/>
      <c r="L143" s="1">
        <f t="shared" si="77"/>
        <v>24.71</v>
      </c>
    </row>
    <row r="144" spans="1:12" ht="24.95" customHeight="1">
      <c r="B144" s="361" t="s">
        <v>2850</v>
      </c>
      <c r="C144" s="2">
        <v>10.355700000000001</v>
      </c>
      <c r="D144" s="7">
        <v>100</v>
      </c>
      <c r="E144" s="7">
        <v>1</v>
      </c>
      <c r="F144" s="7">
        <v>20</v>
      </c>
      <c r="G144" s="3">
        <v>2.5960000000000001</v>
      </c>
      <c r="H144" s="1">
        <f t="shared" si="143"/>
        <v>99.64</v>
      </c>
      <c r="I144" s="364">
        <f t="shared" ref="I144" si="146">(H144+H145)/2</f>
        <v>99.7</v>
      </c>
      <c r="J144" s="366">
        <f t="shared" ref="J144" si="147">(H144-H145)</f>
        <v>-0.06</v>
      </c>
      <c r="L144" s="1">
        <f t="shared" si="77"/>
        <v>25.07</v>
      </c>
    </row>
    <row r="145" spans="1:12" ht="24.95" customHeight="1">
      <c r="B145" s="361"/>
      <c r="C145" s="2">
        <v>10.3652</v>
      </c>
      <c r="D145" s="7">
        <v>100</v>
      </c>
      <c r="E145" s="7">
        <v>1</v>
      </c>
      <c r="F145" s="7">
        <v>20</v>
      </c>
      <c r="G145" s="3">
        <v>2.6</v>
      </c>
      <c r="H145" s="1">
        <f t="shared" si="143"/>
        <v>99.7</v>
      </c>
      <c r="I145" s="364"/>
      <c r="J145" s="366"/>
      <c r="L145" s="1">
        <f t="shared" si="77"/>
        <v>25.08</v>
      </c>
    </row>
    <row r="146" spans="1:12" ht="24.95" customHeight="1">
      <c r="B146" s="361" t="s">
        <v>2851</v>
      </c>
      <c r="C146" s="2">
        <v>10.215299999999999</v>
      </c>
      <c r="D146" s="7">
        <v>100</v>
      </c>
      <c r="E146" s="7">
        <v>1</v>
      </c>
      <c r="F146" s="7">
        <v>20</v>
      </c>
      <c r="G146" s="3">
        <v>2.5680000000000001</v>
      </c>
      <c r="H146" s="1">
        <f t="shared" si="143"/>
        <v>99.92</v>
      </c>
      <c r="I146" s="364">
        <f t="shared" ref="I146" si="148">(H146+H147)/2</f>
        <v>99.9</v>
      </c>
      <c r="J146" s="366">
        <f t="shared" ref="J146" si="149">(H146-H147)</f>
        <v>0.05</v>
      </c>
      <c r="L146" s="1">
        <f t="shared" si="77"/>
        <v>25.14</v>
      </c>
    </row>
    <row r="147" spans="1:12" ht="24.95" customHeight="1">
      <c r="B147" s="361"/>
      <c r="C147" s="2">
        <v>10.2235</v>
      </c>
      <c r="D147" s="7">
        <v>100</v>
      </c>
      <c r="E147" s="7">
        <v>1</v>
      </c>
      <c r="F147" s="7">
        <v>20</v>
      </c>
      <c r="G147" s="3">
        <v>2.569</v>
      </c>
      <c r="H147" s="1">
        <f t="shared" si="143"/>
        <v>99.87</v>
      </c>
      <c r="I147" s="364"/>
      <c r="J147" s="366"/>
      <c r="L147" s="1">
        <f t="shared" si="77"/>
        <v>25.13</v>
      </c>
    </row>
    <row r="148" spans="1:12" ht="24.95" customHeight="1">
      <c r="A148" s="7">
        <v>1.23</v>
      </c>
      <c r="B148" s="334" t="s">
        <v>2852</v>
      </c>
      <c r="C148" s="2">
        <v>10.3322</v>
      </c>
      <c r="D148" s="7">
        <v>100</v>
      </c>
      <c r="E148" s="7">
        <v>1</v>
      </c>
      <c r="F148" s="7">
        <v>20</v>
      </c>
      <c r="G148" s="3">
        <v>2.5489999999999999</v>
      </c>
      <c r="H148" s="1">
        <f t="shared" si="143"/>
        <v>98.05</v>
      </c>
      <c r="I148" s="364" t="e">
        <f t="shared" ref="I148" si="150">(H148+H149)/2</f>
        <v>#DIV/0!</v>
      </c>
      <c r="J148" s="366" t="e">
        <f t="shared" ref="J148" si="151">(H148-H149)</f>
        <v>#DIV/0!</v>
      </c>
      <c r="L148" s="1">
        <f t="shared" si="77"/>
        <v>24.67</v>
      </c>
    </row>
    <row r="149" spans="1:12" ht="24.95" customHeight="1">
      <c r="B149" s="334"/>
      <c r="D149" s="7">
        <v>100</v>
      </c>
      <c r="E149" s="7">
        <v>1</v>
      </c>
      <c r="F149" s="7">
        <v>20</v>
      </c>
      <c r="H149" s="1" t="e">
        <f t="shared" si="143"/>
        <v>#DIV/0!</v>
      </c>
      <c r="I149" s="364"/>
      <c r="J149" s="366"/>
      <c r="L149" s="1" t="e">
        <f t="shared" si="77"/>
        <v>#DIV/0!</v>
      </c>
    </row>
    <row r="150" spans="1:12" ht="24.95" customHeight="1">
      <c r="B150" s="334" t="s">
        <v>2853</v>
      </c>
      <c r="C150" s="2">
        <v>10.1203</v>
      </c>
      <c r="D150" s="7">
        <v>100</v>
      </c>
      <c r="E150" s="7">
        <v>1</v>
      </c>
      <c r="F150" s="7">
        <v>20</v>
      </c>
      <c r="G150" s="3">
        <v>2.5019999999999998</v>
      </c>
      <c r="H150" s="1">
        <f t="shared" si="143"/>
        <v>98.26</v>
      </c>
      <c r="I150" s="364" t="e">
        <f t="shared" ref="I150" si="152">(H150+H151)/2</f>
        <v>#DIV/0!</v>
      </c>
      <c r="J150" s="366" t="e">
        <f t="shared" ref="J150" si="153">(H150-H151)</f>
        <v>#DIV/0!</v>
      </c>
      <c r="L150" s="1">
        <f t="shared" si="77"/>
        <v>24.72</v>
      </c>
    </row>
    <row r="151" spans="1:12" ht="24.95" customHeight="1">
      <c r="B151" s="334"/>
      <c r="D151" s="7">
        <v>100</v>
      </c>
      <c r="E151" s="7">
        <v>1</v>
      </c>
      <c r="F151" s="7">
        <v>20</v>
      </c>
      <c r="H151" s="1" t="e">
        <f t="shared" si="143"/>
        <v>#DIV/0!</v>
      </c>
      <c r="I151" s="364"/>
      <c r="J151" s="366"/>
      <c r="L151" s="1" t="e">
        <f t="shared" si="77"/>
        <v>#DIV/0!</v>
      </c>
    </row>
    <row r="152" spans="1:12" ht="24.95" customHeight="1">
      <c r="A152" s="7">
        <v>1.27</v>
      </c>
      <c r="B152" s="362" t="s">
        <v>2854</v>
      </c>
      <c r="C152" s="2">
        <v>10.815899999999999</v>
      </c>
      <c r="D152" s="7">
        <v>100</v>
      </c>
      <c r="E152" s="7">
        <v>1</v>
      </c>
      <c r="F152" s="7">
        <v>20</v>
      </c>
      <c r="G152" s="3">
        <v>2.7189999999999999</v>
      </c>
      <c r="H152" s="1">
        <f t="shared" si="143"/>
        <v>99.92</v>
      </c>
      <c r="I152" s="364">
        <f t="shared" ref="I152" si="154">(H152+H153)/2</f>
        <v>99.9</v>
      </c>
      <c r="J152" s="366">
        <f t="shared" ref="J152" si="155">(H152-H153)</f>
        <v>0.01</v>
      </c>
      <c r="L152" s="1">
        <f t="shared" si="77"/>
        <v>25.14</v>
      </c>
    </row>
    <row r="153" spans="1:12" ht="24.95" customHeight="1">
      <c r="B153" s="335"/>
      <c r="C153" s="2">
        <v>10.5778</v>
      </c>
      <c r="D153" s="7">
        <v>100</v>
      </c>
      <c r="E153" s="7">
        <v>1</v>
      </c>
      <c r="F153" s="7">
        <v>20</v>
      </c>
      <c r="G153" s="3">
        <v>2.6589999999999998</v>
      </c>
      <c r="H153" s="1">
        <f t="shared" ref="H153:H155" si="156">G153/E153/(C153/D153)*100/(25.16+0.047*(20-F153))</f>
        <v>99.91</v>
      </c>
      <c r="I153" s="364"/>
      <c r="J153" s="366"/>
      <c r="L153" s="1">
        <f t="shared" si="77"/>
        <v>25.14</v>
      </c>
    </row>
    <row r="154" spans="1:12" ht="24.95" customHeight="1">
      <c r="A154" s="7">
        <v>1.28</v>
      </c>
      <c r="B154" s="335" t="s">
        <v>2855</v>
      </c>
      <c r="C154" s="2">
        <v>10.5383</v>
      </c>
      <c r="D154" s="7">
        <v>100</v>
      </c>
      <c r="E154" s="7">
        <v>1</v>
      </c>
      <c r="F154" s="7">
        <v>20</v>
      </c>
      <c r="G154" s="3">
        <v>2.649</v>
      </c>
      <c r="H154" s="1">
        <f t="shared" si="156"/>
        <v>99.91</v>
      </c>
      <c r="I154" s="364">
        <f t="shared" ref="I154:I160" si="157">(H154+H155)/2</f>
        <v>99.9</v>
      </c>
      <c r="J154" s="366">
        <f t="shared" ref="J154" si="158">(H154-H155)</f>
        <v>0.11</v>
      </c>
      <c r="L154" s="1">
        <f t="shared" si="77"/>
        <v>25.14</v>
      </c>
    </row>
    <row r="155" spans="1:12" ht="24.95" customHeight="1">
      <c r="B155" s="335"/>
      <c r="C155" s="2">
        <v>10.2356</v>
      </c>
      <c r="D155" s="7">
        <v>100</v>
      </c>
      <c r="E155" s="7">
        <v>1</v>
      </c>
      <c r="F155" s="7">
        <v>20</v>
      </c>
      <c r="G155" s="3">
        <v>2.57</v>
      </c>
      <c r="H155" s="1">
        <f t="shared" si="156"/>
        <v>99.8</v>
      </c>
      <c r="I155" s="364"/>
      <c r="J155" s="366"/>
      <c r="L155" s="1">
        <f t="shared" si="77"/>
        <v>25.11</v>
      </c>
    </row>
    <row r="156" spans="1:12" ht="24.95" customHeight="1">
      <c r="A156" s="7">
        <v>2.2000000000000002</v>
      </c>
      <c r="B156" s="335" t="s">
        <v>2856</v>
      </c>
      <c r="C156" s="2">
        <v>10.3445</v>
      </c>
      <c r="D156" s="7">
        <v>100</v>
      </c>
      <c r="E156" s="7">
        <v>1</v>
      </c>
      <c r="F156" s="7">
        <v>20</v>
      </c>
      <c r="G156" s="3">
        <v>2.6</v>
      </c>
      <c r="H156" s="1">
        <f t="shared" ref="H156:H161" si="159">G156/E156/(C156/D156)*100/(25.16+0.047*(20-F156))</f>
        <v>99.9</v>
      </c>
      <c r="I156" s="364">
        <f t="shared" si="157"/>
        <v>99.9</v>
      </c>
      <c r="J156" s="366">
        <f t="shared" ref="J156" si="160">(H156-H157)</f>
        <v>-0.08</v>
      </c>
      <c r="L156" s="1">
        <f t="shared" ref="L156:L163" si="161">G156/E156/C156*D156</f>
        <v>25.13</v>
      </c>
    </row>
    <row r="157" spans="1:12" ht="24.95" customHeight="1">
      <c r="B157" s="335"/>
      <c r="C157" s="2">
        <v>10.2012</v>
      </c>
      <c r="D157" s="7">
        <v>100</v>
      </c>
      <c r="E157" s="7">
        <v>1</v>
      </c>
      <c r="F157" s="7">
        <v>20</v>
      </c>
      <c r="G157" s="3">
        <v>2.5659999999999998</v>
      </c>
      <c r="H157" s="1">
        <f t="shared" si="159"/>
        <v>99.98</v>
      </c>
      <c r="I157" s="364"/>
      <c r="J157" s="366"/>
      <c r="L157" s="1">
        <f t="shared" si="161"/>
        <v>25.15</v>
      </c>
    </row>
    <row r="158" spans="1:12" ht="24.95" customHeight="1">
      <c r="B158" s="335" t="s">
        <v>2857</v>
      </c>
      <c r="C158" s="2">
        <v>10.226900000000001</v>
      </c>
      <c r="D158" s="7">
        <v>100</v>
      </c>
      <c r="E158" s="7">
        <v>1</v>
      </c>
      <c r="F158" s="7">
        <v>20</v>
      </c>
      <c r="G158" s="3">
        <v>2.57</v>
      </c>
      <c r="H158" s="1">
        <f t="shared" si="159"/>
        <v>99.88</v>
      </c>
      <c r="I158" s="364">
        <f t="shared" si="157"/>
        <v>99.9</v>
      </c>
      <c r="J158" s="366">
        <f t="shared" ref="J158" si="162">(H158-H159)</f>
        <v>-0.05</v>
      </c>
      <c r="L158" s="1">
        <f t="shared" si="161"/>
        <v>25.13</v>
      </c>
    </row>
    <row r="159" spans="1:12" ht="24.95" customHeight="1">
      <c r="B159" s="335"/>
      <c r="C159" s="2">
        <v>10.3012</v>
      </c>
      <c r="D159" s="7">
        <v>100</v>
      </c>
      <c r="E159" s="7">
        <v>1</v>
      </c>
      <c r="F159" s="7">
        <v>20</v>
      </c>
      <c r="G159" s="3">
        <v>2.59</v>
      </c>
      <c r="H159" s="1">
        <f t="shared" si="159"/>
        <v>99.93</v>
      </c>
      <c r="I159" s="364"/>
      <c r="J159" s="366"/>
      <c r="L159" s="1">
        <f t="shared" si="161"/>
        <v>25.14</v>
      </c>
    </row>
    <row r="160" spans="1:12" ht="24.95" customHeight="1">
      <c r="B160" s="335" t="s">
        <v>2858</v>
      </c>
      <c r="C160" s="2">
        <v>10.801299999999999</v>
      </c>
      <c r="D160" s="7">
        <v>100</v>
      </c>
      <c r="E160" s="7">
        <v>1</v>
      </c>
      <c r="F160" s="7">
        <v>20</v>
      </c>
      <c r="G160" s="3">
        <v>2.7149999999999999</v>
      </c>
      <c r="H160" s="1">
        <f t="shared" si="159"/>
        <v>99.9</v>
      </c>
      <c r="I160" s="364">
        <f t="shared" si="157"/>
        <v>99.9</v>
      </c>
      <c r="J160" s="366">
        <f t="shared" ref="J160" si="163">(H160-H161)</f>
        <v>0.03</v>
      </c>
      <c r="L160" s="1">
        <f t="shared" si="161"/>
        <v>25.14</v>
      </c>
    </row>
    <row r="161" spans="1:12" ht="24.95" customHeight="1">
      <c r="B161" s="335"/>
      <c r="C161" s="2">
        <v>10.745799999999999</v>
      </c>
      <c r="D161" s="7">
        <v>100</v>
      </c>
      <c r="E161" s="7">
        <v>1</v>
      </c>
      <c r="F161" s="7">
        <v>20</v>
      </c>
      <c r="G161" s="3">
        <v>2.7</v>
      </c>
      <c r="H161" s="1">
        <f t="shared" si="159"/>
        <v>99.87</v>
      </c>
      <c r="I161" s="364"/>
      <c r="J161" s="366"/>
      <c r="L161" s="1">
        <f t="shared" si="161"/>
        <v>25.13</v>
      </c>
    </row>
    <row r="162" spans="1:12" ht="24.95" customHeight="1">
      <c r="A162" s="7">
        <v>3.9</v>
      </c>
      <c r="B162" s="335" t="s">
        <v>2859</v>
      </c>
      <c r="C162" s="2">
        <v>10.377700000000001</v>
      </c>
      <c r="D162" s="7">
        <v>100</v>
      </c>
      <c r="E162" s="7">
        <v>1</v>
      </c>
      <c r="F162" s="7">
        <v>20</v>
      </c>
      <c r="G162" s="3">
        <v>2.61</v>
      </c>
      <c r="H162" s="1">
        <f t="shared" ref="H162:H165" si="164">G162/E162/(C162/D162)*100/(25.16+0.047*(20-F162))</f>
        <v>99.96</v>
      </c>
      <c r="I162" s="364">
        <f t="shared" ref="I162" si="165">(H162+H163)/2</f>
        <v>99.9</v>
      </c>
      <c r="J162" s="366">
        <f t="shared" ref="J162" si="166">(H162-H163)</f>
        <v>0.2</v>
      </c>
      <c r="L162" s="1">
        <f t="shared" si="161"/>
        <v>25.15</v>
      </c>
    </row>
    <row r="163" spans="1:12" ht="24.95" customHeight="1">
      <c r="B163" s="335"/>
      <c r="C163" s="2">
        <v>10.4025</v>
      </c>
      <c r="D163" s="7">
        <v>100</v>
      </c>
      <c r="E163" s="7">
        <v>1</v>
      </c>
      <c r="F163" s="7">
        <v>20</v>
      </c>
      <c r="G163" s="3">
        <v>2.6110000000000002</v>
      </c>
      <c r="H163" s="1">
        <f t="shared" si="164"/>
        <v>99.76</v>
      </c>
      <c r="I163" s="364"/>
      <c r="J163" s="366"/>
      <c r="L163" s="1">
        <f t="shared" si="161"/>
        <v>25.1</v>
      </c>
    </row>
    <row r="164" spans="1:12" ht="24.95" customHeight="1">
      <c r="B164" s="335" t="s">
        <v>2860</v>
      </c>
      <c r="C164" s="2">
        <v>10.073600000000001</v>
      </c>
      <c r="D164" s="7">
        <v>100</v>
      </c>
      <c r="E164" s="7">
        <v>1</v>
      </c>
      <c r="F164" s="7">
        <v>20</v>
      </c>
      <c r="G164" s="3">
        <v>2.5289999999999999</v>
      </c>
      <c r="H164" s="1">
        <f t="shared" si="164"/>
        <v>99.78</v>
      </c>
      <c r="I164" s="364">
        <f t="shared" ref="I164" si="167">(H164+H165)/2</f>
        <v>99.8</v>
      </c>
      <c r="J164" s="366">
        <f t="shared" ref="J164" si="168">(H164-H165)</f>
        <v>0.06</v>
      </c>
    </row>
    <row r="165" spans="1:12" ht="24.95" customHeight="1">
      <c r="B165" s="335"/>
      <c r="C165" s="2">
        <v>10.1235</v>
      </c>
      <c r="D165" s="7">
        <v>100</v>
      </c>
      <c r="E165" s="7">
        <v>1</v>
      </c>
      <c r="F165" s="7">
        <v>20</v>
      </c>
      <c r="G165" s="3">
        <v>2.54</v>
      </c>
      <c r="H165" s="1">
        <f t="shared" si="164"/>
        <v>99.72</v>
      </c>
      <c r="I165" s="364"/>
      <c r="J165" s="366"/>
    </row>
    <row r="166" spans="1:12" ht="24.95" customHeight="1">
      <c r="A166" s="7">
        <v>3.12</v>
      </c>
      <c r="B166" s="335" t="s">
        <v>2861</v>
      </c>
      <c r="C166" s="2">
        <v>10.1027</v>
      </c>
      <c r="D166" s="7">
        <v>100</v>
      </c>
      <c r="E166" s="7">
        <v>1</v>
      </c>
      <c r="F166" s="7">
        <v>20</v>
      </c>
      <c r="G166" s="3">
        <v>2.536</v>
      </c>
      <c r="H166" s="1">
        <f t="shared" ref="H166:H173" si="169">G166/E166/(C166/D166)*100/(25.16+0.047*(20-F166))</f>
        <v>99.77</v>
      </c>
      <c r="I166" s="364">
        <f t="shared" ref="I166" si="170">(H166+H167)/2</f>
        <v>99.8</v>
      </c>
      <c r="J166" s="366">
        <f t="shared" ref="J166" si="171">(H166-H167)</f>
        <v>-0.05</v>
      </c>
    </row>
    <row r="167" spans="1:12" ht="24.95" customHeight="1">
      <c r="B167" s="335"/>
      <c r="C167" s="2">
        <v>10.1134</v>
      </c>
      <c r="D167" s="7">
        <v>100</v>
      </c>
      <c r="E167" s="7">
        <v>1</v>
      </c>
      <c r="F167" s="7">
        <v>20</v>
      </c>
      <c r="G167" s="3">
        <v>2.54</v>
      </c>
      <c r="H167" s="1">
        <f t="shared" si="169"/>
        <v>99.82</v>
      </c>
      <c r="I167" s="364"/>
      <c r="J167" s="366"/>
    </row>
    <row r="168" spans="1:12" ht="24.95" customHeight="1">
      <c r="A168" s="7">
        <v>3.25</v>
      </c>
      <c r="B168" s="335" t="s">
        <v>2862</v>
      </c>
      <c r="C168" s="2">
        <v>10.221399999999999</v>
      </c>
      <c r="D168" s="7">
        <v>100</v>
      </c>
      <c r="E168" s="7">
        <v>1</v>
      </c>
      <c r="F168" s="7">
        <v>20</v>
      </c>
      <c r="G168" s="3">
        <v>2.556</v>
      </c>
      <c r="H168" s="1">
        <f t="shared" si="169"/>
        <v>99.39</v>
      </c>
      <c r="I168" s="364">
        <f t="shared" ref="I168" si="172">(H168+H169)/2</f>
        <v>99.6</v>
      </c>
      <c r="J168" s="366">
        <f t="shared" ref="J168" si="173">(H168-H169)</f>
        <v>-0.37</v>
      </c>
    </row>
    <row r="169" spans="1:12" ht="24.95" customHeight="1">
      <c r="B169" s="335"/>
      <c r="C169" s="2">
        <v>10.561999999999999</v>
      </c>
      <c r="D169" s="7">
        <v>100</v>
      </c>
      <c r="E169" s="7">
        <v>1</v>
      </c>
      <c r="F169" s="7">
        <v>20</v>
      </c>
      <c r="G169" s="3">
        <v>2.6509999999999998</v>
      </c>
      <c r="H169" s="1">
        <f t="shared" si="169"/>
        <v>99.76</v>
      </c>
      <c r="I169" s="364"/>
      <c r="J169" s="366"/>
    </row>
    <row r="170" spans="1:12" ht="24.95" customHeight="1">
      <c r="B170" s="335" t="s">
        <v>2863</v>
      </c>
      <c r="C170" s="2">
        <v>10.4781</v>
      </c>
      <c r="D170" s="7">
        <v>100</v>
      </c>
      <c r="E170" s="7">
        <v>1</v>
      </c>
      <c r="F170" s="7">
        <v>20</v>
      </c>
      <c r="G170" s="3">
        <v>2.6309999999999998</v>
      </c>
      <c r="H170" s="1">
        <f t="shared" si="169"/>
        <v>99.8</v>
      </c>
      <c r="I170" s="364">
        <f t="shared" ref="I170" si="174">(H170+H171)/2</f>
        <v>99.8</v>
      </c>
      <c r="J170" s="366">
        <f t="shared" ref="J170" si="175">(H170-H171)</f>
        <v>0.04</v>
      </c>
    </row>
    <row r="171" spans="1:12" ht="24.95" customHeight="1">
      <c r="B171" s="335"/>
      <c r="C171" s="2">
        <v>10.362500000000001</v>
      </c>
      <c r="D171" s="7">
        <v>100</v>
      </c>
      <c r="E171" s="7">
        <v>1</v>
      </c>
      <c r="F171" s="7">
        <v>20</v>
      </c>
      <c r="G171" s="3">
        <v>2.601</v>
      </c>
      <c r="H171" s="1">
        <f t="shared" si="169"/>
        <v>99.76</v>
      </c>
      <c r="I171" s="364"/>
      <c r="J171" s="366"/>
    </row>
    <row r="172" spans="1:12" ht="24.95" customHeight="1">
      <c r="B172" s="335" t="s">
        <v>2864</v>
      </c>
      <c r="C172" s="2">
        <v>10.073600000000001</v>
      </c>
      <c r="D172" s="7">
        <v>100</v>
      </c>
      <c r="E172" s="7">
        <v>1</v>
      </c>
      <c r="F172" s="7">
        <v>20</v>
      </c>
      <c r="G172" s="3">
        <v>2.5289999999999999</v>
      </c>
      <c r="H172" s="1">
        <f t="shared" si="169"/>
        <v>99.78</v>
      </c>
      <c r="I172" s="364">
        <f t="shared" ref="I172" si="176">(H172+H173)/2</f>
        <v>99.7</v>
      </c>
      <c r="J172" s="366">
        <f t="shared" ref="J172" si="177">(H172-H173)</f>
        <v>0.08</v>
      </c>
    </row>
    <row r="173" spans="1:12" ht="24.95" customHeight="1">
      <c r="B173" s="335"/>
      <c r="C173" s="2">
        <v>10.105499999999999</v>
      </c>
      <c r="D173" s="7">
        <v>100</v>
      </c>
      <c r="E173" s="7">
        <v>1</v>
      </c>
      <c r="F173" s="7">
        <v>20</v>
      </c>
      <c r="G173" s="3">
        <v>2.5350000000000001</v>
      </c>
      <c r="H173" s="1">
        <f t="shared" si="169"/>
        <v>99.7</v>
      </c>
      <c r="I173" s="364"/>
      <c r="J173" s="366"/>
    </row>
    <row r="174" spans="1:12" ht="24.95" customHeight="1">
      <c r="B174" s="335" t="s">
        <v>2865</v>
      </c>
      <c r="C174" s="2">
        <v>10.152100000000001</v>
      </c>
      <c r="D174" s="7">
        <v>100</v>
      </c>
      <c r="E174" s="7">
        <v>1</v>
      </c>
      <c r="F174" s="7">
        <v>20</v>
      </c>
      <c r="G174" s="3">
        <v>2.536</v>
      </c>
      <c r="H174" s="1">
        <f t="shared" ref="H174:H179" si="178">G174/E174/(C174/D174)*100/(25.16+0.047*(20-F174))</f>
        <v>99.28</v>
      </c>
      <c r="I174" s="364">
        <f t="shared" ref="I174" si="179">(H174+H175)/2</f>
        <v>99.4</v>
      </c>
      <c r="J174" s="366">
        <f t="shared" ref="J174" si="180">(H174-H175)</f>
        <v>-0.15</v>
      </c>
    </row>
    <row r="175" spans="1:12" ht="24.95" customHeight="1">
      <c r="B175" s="335"/>
      <c r="C175" s="2">
        <v>10.1134</v>
      </c>
      <c r="D175" s="7">
        <v>100</v>
      </c>
      <c r="E175" s="7">
        <v>1</v>
      </c>
      <c r="F175" s="7">
        <v>20</v>
      </c>
      <c r="G175" s="3">
        <v>2.5299999999999998</v>
      </c>
      <c r="H175" s="1">
        <f t="shared" si="178"/>
        <v>99.43</v>
      </c>
      <c r="I175" s="364"/>
      <c r="J175" s="366"/>
    </row>
    <row r="176" spans="1:12" ht="24.95" customHeight="1">
      <c r="A176" s="7">
        <v>4.1399999999999997</v>
      </c>
      <c r="B176" s="362" t="s">
        <v>2866</v>
      </c>
      <c r="C176" s="2">
        <v>10.078099999999999</v>
      </c>
      <c r="D176" s="7">
        <v>100</v>
      </c>
      <c r="E176" s="7">
        <v>1</v>
      </c>
      <c r="F176" s="7">
        <v>20</v>
      </c>
      <c r="G176" s="3">
        <v>2.52</v>
      </c>
      <c r="H176" s="1">
        <f t="shared" si="178"/>
        <v>99.38</v>
      </c>
      <c r="I176" s="364">
        <f t="shared" ref="I176" si="181">(H176+H177)/2</f>
        <v>99.5</v>
      </c>
      <c r="J176" s="366">
        <f t="shared" ref="J176" si="182">(H176-H177)</f>
        <v>-0.28000000000000003</v>
      </c>
    </row>
    <row r="177" spans="1:12" ht="24.95" customHeight="1">
      <c r="B177" s="335"/>
      <c r="C177" s="2">
        <v>10.010400000000001</v>
      </c>
      <c r="D177" s="7">
        <v>100</v>
      </c>
      <c r="E177" s="7">
        <v>1</v>
      </c>
      <c r="F177" s="7">
        <v>20</v>
      </c>
      <c r="G177" s="3">
        <v>2.5099999999999998</v>
      </c>
      <c r="H177" s="1">
        <f t="shared" si="178"/>
        <v>99.66</v>
      </c>
      <c r="I177" s="364"/>
      <c r="J177" s="366"/>
    </row>
    <row r="178" spans="1:12" ht="24.95" customHeight="1">
      <c r="B178" s="335" t="s">
        <v>2867</v>
      </c>
      <c r="C178" s="2">
        <v>10.073600000000001</v>
      </c>
      <c r="D178" s="7">
        <v>100</v>
      </c>
      <c r="E178" s="7">
        <v>1</v>
      </c>
      <c r="F178" s="7">
        <v>20</v>
      </c>
      <c r="G178" s="3">
        <v>2.5289999999999999</v>
      </c>
      <c r="H178" s="1">
        <f t="shared" si="178"/>
        <v>99.78</v>
      </c>
      <c r="I178" s="364">
        <f t="shared" ref="I178" si="183">(H178+H179)/2</f>
        <v>99.8</v>
      </c>
      <c r="J178" s="366">
        <f t="shared" ref="J178" si="184">(H178-H179)</f>
        <v>0</v>
      </c>
      <c r="L178" s="1">
        <f t="shared" ref="L178:L181" si="185">G178/E178/C178*D178</f>
        <v>25.11</v>
      </c>
    </row>
    <row r="179" spans="1:12" ht="24.95" customHeight="1">
      <c r="B179" s="335"/>
      <c r="C179" s="2">
        <v>10.105499999999999</v>
      </c>
      <c r="D179" s="7">
        <v>100</v>
      </c>
      <c r="E179" s="7">
        <v>1</v>
      </c>
      <c r="F179" s="7">
        <v>20</v>
      </c>
      <c r="G179" s="3">
        <v>2.5369999999999999</v>
      </c>
      <c r="H179" s="1">
        <f t="shared" si="178"/>
        <v>99.78</v>
      </c>
      <c r="I179" s="364"/>
      <c r="J179" s="366"/>
      <c r="L179" s="1">
        <f t="shared" si="185"/>
        <v>25.11</v>
      </c>
    </row>
    <row r="180" spans="1:12" ht="24.95" customHeight="1">
      <c r="B180" s="335" t="s">
        <v>2868</v>
      </c>
      <c r="C180" s="2">
        <v>10.263</v>
      </c>
      <c r="D180" s="7">
        <v>100</v>
      </c>
      <c r="E180" s="7">
        <v>1</v>
      </c>
      <c r="F180" s="7">
        <v>20</v>
      </c>
      <c r="G180" s="3">
        <v>2.5790000000000002</v>
      </c>
      <c r="H180" s="1">
        <f t="shared" ref="H180:H187" si="186">G180/E180/(C180/D180)*100/(25.16+0.047*(20-F180))</f>
        <v>99.88</v>
      </c>
      <c r="I180" s="364">
        <f t="shared" ref="I180" si="187">(H180+H181)/2</f>
        <v>99.9</v>
      </c>
      <c r="J180" s="366">
        <f t="shared" ref="J180" si="188">(H180-H181)</f>
        <v>0.01</v>
      </c>
      <c r="L180" s="1">
        <f t="shared" si="185"/>
        <v>25.13</v>
      </c>
    </row>
    <row r="181" spans="1:12" ht="24.95" customHeight="1">
      <c r="B181" s="335"/>
      <c r="C181" s="2">
        <v>10.2158</v>
      </c>
      <c r="D181" s="7">
        <v>100</v>
      </c>
      <c r="E181" s="7">
        <v>1</v>
      </c>
      <c r="F181" s="7">
        <v>20</v>
      </c>
      <c r="G181" s="3">
        <v>2.5670000000000002</v>
      </c>
      <c r="H181" s="1">
        <f t="shared" si="186"/>
        <v>99.87</v>
      </c>
      <c r="I181" s="364"/>
      <c r="J181" s="366"/>
      <c r="L181" s="1">
        <f t="shared" si="185"/>
        <v>25.13</v>
      </c>
    </row>
    <row r="182" spans="1:12" ht="24.95" customHeight="1">
      <c r="A182" s="7">
        <v>4.1500000000000004</v>
      </c>
      <c r="B182" s="335" t="s">
        <v>2869</v>
      </c>
      <c r="C182" s="2">
        <v>10.2029</v>
      </c>
      <c r="D182" s="7">
        <v>100</v>
      </c>
      <c r="E182" s="7">
        <v>1</v>
      </c>
      <c r="F182" s="7">
        <v>20</v>
      </c>
      <c r="G182" s="3">
        <v>2.5649999999999999</v>
      </c>
      <c r="H182" s="1">
        <f t="shared" si="186"/>
        <v>99.92</v>
      </c>
      <c r="I182" s="364">
        <f t="shared" ref="I182" si="189">(H182+H183)/2</f>
        <v>99.9</v>
      </c>
      <c r="J182" s="366">
        <f t="shared" ref="J182" si="190">(H182-H183)</f>
        <v>0.1</v>
      </c>
    </row>
    <row r="183" spans="1:12" ht="24.95" customHeight="1">
      <c r="B183" s="335"/>
      <c r="C183" s="2">
        <v>10.1134</v>
      </c>
      <c r="D183" s="7">
        <v>100</v>
      </c>
      <c r="E183" s="7">
        <v>1</v>
      </c>
      <c r="F183" s="7">
        <v>20</v>
      </c>
      <c r="G183" s="3">
        <v>2.54</v>
      </c>
      <c r="H183" s="1">
        <f t="shared" si="186"/>
        <v>99.82</v>
      </c>
      <c r="I183" s="364"/>
      <c r="J183" s="366"/>
    </row>
    <row r="184" spans="1:12" ht="24.95" customHeight="1">
      <c r="B184" s="335" t="s">
        <v>2870</v>
      </c>
      <c r="C184" s="2">
        <v>10.029199999999999</v>
      </c>
      <c r="D184" s="7">
        <v>100</v>
      </c>
      <c r="E184" s="7">
        <v>1</v>
      </c>
      <c r="F184" s="7">
        <v>20</v>
      </c>
      <c r="G184" s="3">
        <v>2.5099999999999998</v>
      </c>
      <c r="H184" s="1">
        <f t="shared" si="186"/>
        <v>99.47</v>
      </c>
      <c r="I184" s="364">
        <f t="shared" ref="I184" si="191">(H184+H185)/2</f>
        <v>99.5</v>
      </c>
      <c r="J184" s="366">
        <f t="shared" ref="J184" si="192">(H184-H185)</f>
        <v>-0.15</v>
      </c>
    </row>
    <row r="185" spans="1:12" ht="24.95" customHeight="1">
      <c r="B185" s="335"/>
      <c r="C185" s="2">
        <v>10.010400000000001</v>
      </c>
      <c r="D185" s="7">
        <v>100</v>
      </c>
      <c r="E185" s="7">
        <v>1</v>
      </c>
      <c r="F185" s="7">
        <v>20</v>
      </c>
      <c r="G185" s="3">
        <v>2.5089999999999999</v>
      </c>
      <c r="H185" s="1">
        <f t="shared" si="186"/>
        <v>99.62</v>
      </c>
      <c r="I185" s="364"/>
      <c r="J185" s="366"/>
    </row>
    <row r="186" spans="1:12" ht="24.95" customHeight="1">
      <c r="B186" s="335" t="s">
        <v>2871</v>
      </c>
      <c r="C186" s="2">
        <v>10.1539</v>
      </c>
      <c r="D186" s="7">
        <v>100</v>
      </c>
      <c r="E186" s="7">
        <v>1</v>
      </c>
      <c r="F186" s="7">
        <v>20</v>
      </c>
      <c r="G186" s="3">
        <v>2.548</v>
      </c>
      <c r="H186" s="1">
        <f t="shared" si="186"/>
        <v>99.74</v>
      </c>
      <c r="I186" s="364">
        <f t="shared" ref="I186" si="193">(H186+H187)/2</f>
        <v>99.8</v>
      </c>
      <c r="J186" s="366">
        <f t="shared" ref="J186" si="194">(H186-H187)</f>
        <v>-0.1</v>
      </c>
    </row>
    <row r="187" spans="1:12" ht="24.95" customHeight="1">
      <c r="B187" s="335"/>
      <c r="C187" s="2">
        <v>10.0124</v>
      </c>
      <c r="D187" s="7">
        <v>100</v>
      </c>
      <c r="E187" s="7">
        <v>1</v>
      </c>
      <c r="F187" s="7">
        <v>20</v>
      </c>
      <c r="G187" s="3">
        <v>2.5150000000000001</v>
      </c>
      <c r="H187" s="1">
        <f t="shared" si="186"/>
        <v>99.84</v>
      </c>
      <c r="I187" s="364"/>
      <c r="J187" s="366"/>
    </row>
    <row r="188" spans="1:12" ht="24.95" customHeight="1">
      <c r="B188" s="335" t="s">
        <v>2872</v>
      </c>
      <c r="C188" s="2">
        <v>10.078099999999999</v>
      </c>
      <c r="D188" s="7">
        <v>100</v>
      </c>
      <c r="E188" s="7">
        <v>1</v>
      </c>
      <c r="F188" s="7">
        <v>20</v>
      </c>
      <c r="G188" s="3">
        <v>2.516</v>
      </c>
      <c r="H188" s="1">
        <f t="shared" ref="H188:H191" si="195">G188/E188/(C188/D188)*100/(25.16+0.047*(20-F188))</f>
        <v>99.23</v>
      </c>
      <c r="I188" s="364">
        <f t="shared" ref="I188" si="196">(H188+H189)/2</f>
        <v>99.4</v>
      </c>
      <c r="J188" s="366">
        <f t="shared" ref="J188" si="197">(H188-H189)</f>
        <v>-0.4</v>
      </c>
    </row>
    <row r="189" spans="1:12" ht="24.95" customHeight="1">
      <c r="B189" s="335"/>
      <c r="C189" s="2">
        <v>10.0015</v>
      </c>
      <c r="D189" s="7">
        <v>100</v>
      </c>
      <c r="E189" s="7">
        <v>1</v>
      </c>
      <c r="F189" s="7">
        <v>20</v>
      </c>
      <c r="G189" s="3">
        <v>2.5070000000000001</v>
      </c>
      <c r="H189" s="1">
        <f t="shared" si="195"/>
        <v>99.63</v>
      </c>
      <c r="I189" s="364"/>
      <c r="J189" s="366"/>
    </row>
    <row r="190" spans="1:12" ht="24.95" customHeight="1">
      <c r="B190" s="335" t="s">
        <v>2873</v>
      </c>
      <c r="C190" s="2">
        <v>10.120900000000001</v>
      </c>
      <c r="D190" s="7">
        <v>100</v>
      </c>
      <c r="E190" s="7">
        <v>1</v>
      </c>
      <c r="F190" s="7">
        <v>20</v>
      </c>
      <c r="G190" s="3">
        <v>2.5449999999999999</v>
      </c>
      <c r="H190" s="1">
        <f t="shared" si="195"/>
        <v>99.94</v>
      </c>
      <c r="I190" s="364">
        <f>(H190+H191)/2</f>
        <v>99.8</v>
      </c>
      <c r="J190" s="366">
        <f>(H190-H191)</f>
        <v>0.31</v>
      </c>
    </row>
    <row r="191" spans="1:12" ht="24.95" customHeight="1">
      <c r="B191" s="335"/>
      <c r="C191" s="2">
        <v>10.2369</v>
      </c>
      <c r="D191" s="7">
        <v>100</v>
      </c>
      <c r="E191" s="7">
        <v>1</v>
      </c>
      <c r="F191" s="7">
        <v>20</v>
      </c>
      <c r="G191" s="3">
        <v>2.5659999999999998</v>
      </c>
      <c r="H191" s="1">
        <f t="shared" si="195"/>
        <v>99.63</v>
      </c>
      <c r="I191" s="364"/>
      <c r="J191" s="366"/>
    </row>
    <row r="192" spans="1:12" ht="24.95" customHeight="1">
      <c r="B192" s="7" t="s">
        <v>2874</v>
      </c>
      <c r="C192" s="2">
        <v>10.2501</v>
      </c>
      <c r="G192" s="3">
        <v>9.9550000000000001</v>
      </c>
    </row>
    <row r="194" spans="2:10" ht="24.95" customHeight="1">
      <c r="B194" s="7" t="s">
        <v>2875</v>
      </c>
      <c r="C194" s="2">
        <v>10.0831</v>
      </c>
      <c r="G194" s="3">
        <v>9.67</v>
      </c>
    </row>
    <row r="196" spans="2:10" ht="24.95" customHeight="1">
      <c r="B196" s="7" t="s">
        <v>2876</v>
      </c>
      <c r="C196" s="2">
        <v>10.0548</v>
      </c>
      <c r="G196" s="3">
        <v>10.52</v>
      </c>
    </row>
    <row r="197" spans="2:10" ht="24.95" customHeight="1">
      <c r="B197" s="335" t="s">
        <v>2877</v>
      </c>
      <c r="C197" s="2">
        <v>10.3123</v>
      </c>
      <c r="D197" s="7">
        <v>100</v>
      </c>
      <c r="E197" s="7">
        <v>1</v>
      </c>
      <c r="F197" s="7">
        <v>20</v>
      </c>
      <c r="G197" s="3">
        <v>2.5830000000000002</v>
      </c>
      <c r="H197" s="1">
        <f>G197/E197/(C197/D197)*100/(25.16+0.047*(20-F197))</f>
        <v>99.55</v>
      </c>
      <c r="I197" s="364">
        <f>(H197+H198)/2</f>
        <v>99.6</v>
      </c>
      <c r="J197" s="366">
        <f>(H197-H198)</f>
        <v>-0.04</v>
      </c>
    </row>
    <row r="198" spans="2:10" ht="24.95" customHeight="1">
      <c r="B198" s="335"/>
      <c r="C198" s="2">
        <v>10.025</v>
      </c>
      <c r="D198" s="7">
        <v>100</v>
      </c>
      <c r="E198" s="7">
        <v>1</v>
      </c>
      <c r="F198" s="7">
        <v>20</v>
      </c>
      <c r="G198" s="3">
        <v>2.512</v>
      </c>
      <c r="H198" s="1">
        <f>G198/E198/(C198/D198)*100/(25.16+0.047*(20-F198))</f>
        <v>99.59</v>
      </c>
      <c r="I198" s="364"/>
      <c r="J198" s="366"/>
    </row>
  </sheetData>
  <mergeCells count="295">
    <mergeCell ref="N82:N83"/>
    <mergeCell ref="N84:N85"/>
    <mergeCell ref="N86:N87"/>
    <mergeCell ref="N88:N89"/>
    <mergeCell ref="N90:N91"/>
    <mergeCell ref="N92:N93"/>
    <mergeCell ref="N94:N95"/>
    <mergeCell ref="J184:J185"/>
    <mergeCell ref="J186:J187"/>
    <mergeCell ref="J188:J189"/>
    <mergeCell ref="J190:J191"/>
    <mergeCell ref="J197:J198"/>
    <mergeCell ref="M82:M83"/>
    <mergeCell ref="M84:M85"/>
    <mergeCell ref="M86:M87"/>
    <mergeCell ref="M88:M89"/>
    <mergeCell ref="M90:M91"/>
    <mergeCell ref="M92:M93"/>
    <mergeCell ref="M94:M9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38:J39"/>
    <mergeCell ref="J40:J41"/>
    <mergeCell ref="J42:J43"/>
    <mergeCell ref="J44:J45"/>
    <mergeCell ref="J46:J47"/>
    <mergeCell ref="J48:J49"/>
    <mergeCell ref="J50:J51"/>
    <mergeCell ref="J54:J55"/>
    <mergeCell ref="J56:J57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197:I198"/>
    <mergeCell ref="I158:I159"/>
    <mergeCell ref="I160:I161"/>
    <mergeCell ref="I162:I163"/>
    <mergeCell ref="I164:I165"/>
    <mergeCell ref="I166:I167"/>
    <mergeCell ref="I168:I169"/>
    <mergeCell ref="I170:I171"/>
    <mergeCell ref="I172:I173"/>
    <mergeCell ref="I174:I175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48:I49"/>
    <mergeCell ref="I50:I51"/>
    <mergeCell ref="I54:I55"/>
    <mergeCell ref="I56:I57"/>
    <mergeCell ref="I58:I59"/>
    <mergeCell ref="I60:I61"/>
    <mergeCell ref="I62:I63"/>
    <mergeCell ref="I64:I65"/>
    <mergeCell ref="I66:I67"/>
    <mergeCell ref="B197:B198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44:B45"/>
    <mergeCell ref="B46:B47"/>
    <mergeCell ref="B48:B49"/>
    <mergeCell ref="B54:B55"/>
    <mergeCell ref="B56:B57"/>
    <mergeCell ref="B58:B59"/>
    <mergeCell ref="B60:B61"/>
    <mergeCell ref="B62:B63"/>
    <mergeCell ref="B64:B6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2:B3"/>
    <mergeCell ref="B4:B5"/>
    <mergeCell ref="B6:B7"/>
    <mergeCell ref="B8:B9"/>
    <mergeCell ref="B10:B11"/>
    <mergeCell ref="B12:B13"/>
    <mergeCell ref="B14:B15"/>
    <mergeCell ref="B22:B23"/>
    <mergeCell ref="B24:B25"/>
  </mergeCells>
  <phoneticPr fontId="28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5"/>
  <sheetViews>
    <sheetView workbookViewId="0">
      <pane ySplit="1" topLeftCell="A105" activePane="bottomLeft" state="frozen"/>
      <selection pane="bottomLeft" activeCell="E124" sqref="E124"/>
    </sheetView>
  </sheetViews>
  <sheetFormatPr defaultColWidth="15.625" defaultRowHeight="24.95" customHeight="1"/>
  <cols>
    <col min="1" max="1" width="15.625" style="1"/>
    <col min="2" max="2" width="16.125" style="1" customWidth="1"/>
    <col min="3" max="3" width="16.125" style="2" customWidth="1"/>
    <col min="4" max="6" width="15.625" style="1"/>
    <col min="7" max="7" width="16.125" style="3" customWidth="1"/>
    <col min="8" max="8" width="15.625" style="1"/>
    <col min="9" max="9" width="15.625" style="4"/>
    <col min="10" max="16384" width="15.625" style="1"/>
  </cols>
  <sheetData>
    <row r="1" spans="1:12" ht="54" customHeight="1">
      <c r="A1" s="1" t="s">
        <v>0</v>
      </c>
      <c r="B1" s="1" t="s">
        <v>1354</v>
      </c>
      <c r="C1" s="2" t="s">
        <v>2779</v>
      </c>
      <c r="D1" s="1" t="s">
        <v>1581</v>
      </c>
      <c r="E1" s="1" t="s">
        <v>2780</v>
      </c>
      <c r="F1" s="1" t="s">
        <v>2781</v>
      </c>
      <c r="G1" s="3" t="s">
        <v>2782</v>
      </c>
      <c r="H1" s="1" t="s">
        <v>1102</v>
      </c>
      <c r="I1" s="4" t="s">
        <v>1365</v>
      </c>
      <c r="J1" s="1" t="s">
        <v>179</v>
      </c>
      <c r="L1" s="1" t="s">
        <v>165</v>
      </c>
    </row>
    <row r="2" spans="1:12" ht="24.95" customHeight="1">
      <c r="A2" s="1">
        <v>9.17</v>
      </c>
      <c r="B2" s="366" t="s">
        <v>2878</v>
      </c>
      <c r="C2" s="2">
        <v>10.4</v>
      </c>
      <c r="D2" s="1">
        <v>100</v>
      </c>
      <c r="E2" s="1">
        <v>1</v>
      </c>
      <c r="F2" s="1">
        <v>20</v>
      </c>
      <c r="G2" s="3">
        <v>-9.4700000000000006</v>
      </c>
      <c r="H2" s="1">
        <f>G2/E2/C2*D2/(100-L2)*100</f>
        <v>-91.39</v>
      </c>
      <c r="I2" s="364">
        <f t="shared" ref="I2" si="0">(H2+H3)/2</f>
        <v>-91.4</v>
      </c>
      <c r="J2" s="366">
        <f>(H2-H3)</f>
        <v>0.01</v>
      </c>
      <c r="L2" s="1">
        <v>0.36</v>
      </c>
    </row>
    <row r="3" spans="1:12" ht="24.95" customHeight="1">
      <c r="B3" s="366"/>
      <c r="C3" s="2">
        <v>10.41</v>
      </c>
      <c r="D3" s="1">
        <v>100</v>
      </c>
      <c r="E3" s="1">
        <v>1</v>
      </c>
      <c r="F3" s="1">
        <v>20</v>
      </c>
      <c r="G3" s="3">
        <v>-9.48</v>
      </c>
      <c r="H3" s="1">
        <f t="shared" ref="H3:H13" si="1">G3/E3/C3*D3/(100-L3)*100</f>
        <v>-91.4</v>
      </c>
      <c r="I3" s="364"/>
      <c r="J3" s="366"/>
      <c r="L3" s="1">
        <v>0.36</v>
      </c>
    </row>
    <row r="4" spans="1:12" ht="24.95" customHeight="1">
      <c r="B4" s="366" t="s">
        <v>2879</v>
      </c>
      <c r="C4" s="2">
        <v>10.51</v>
      </c>
      <c r="D4" s="1">
        <v>100</v>
      </c>
      <c r="E4" s="1">
        <v>1</v>
      </c>
      <c r="F4" s="1">
        <v>20</v>
      </c>
      <c r="G4" s="3">
        <v>5.59</v>
      </c>
      <c r="H4" s="1">
        <f t="shared" si="1"/>
        <v>57.96</v>
      </c>
      <c r="I4" s="364">
        <f t="shared" ref="I4" si="2">(H4+H5)/2</f>
        <v>58</v>
      </c>
      <c r="J4" s="366">
        <f t="shared" ref="J4" si="3">(H4-H5)</f>
        <v>-0.05</v>
      </c>
      <c r="L4" s="1">
        <v>8.24</v>
      </c>
    </row>
    <row r="5" spans="1:12" ht="24.95" customHeight="1">
      <c r="B5" s="366"/>
      <c r="C5" s="2">
        <v>10.220000000000001</v>
      </c>
      <c r="D5" s="1">
        <v>100</v>
      </c>
      <c r="E5" s="1">
        <v>1</v>
      </c>
      <c r="F5" s="1">
        <v>20</v>
      </c>
      <c r="G5" s="3">
        <v>5.44</v>
      </c>
      <c r="H5" s="1">
        <f t="shared" si="1"/>
        <v>58.01</v>
      </c>
      <c r="I5" s="364"/>
      <c r="J5" s="366"/>
      <c r="L5" s="1">
        <v>8.24</v>
      </c>
    </row>
    <row r="6" spans="1:12" ht="24.95" customHeight="1">
      <c r="B6" s="366" t="s">
        <v>2880</v>
      </c>
      <c r="C6" s="2">
        <v>10.39</v>
      </c>
      <c r="D6" s="1">
        <v>100</v>
      </c>
      <c r="E6" s="1">
        <v>1</v>
      </c>
      <c r="F6" s="1">
        <v>20</v>
      </c>
      <c r="G6" s="3">
        <v>5.51</v>
      </c>
      <c r="H6" s="1">
        <f t="shared" si="1"/>
        <v>53.03</v>
      </c>
      <c r="I6" s="364">
        <f t="shared" ref="I6" si="4">(H6+H7)/2</f>
        <v>53.1</v>
      </c>
      <c r="J6" s="366">
        <f t="shared" ref="J6" si="5">(H6-H7)</f>
        <v>-0.11</v>
      </c>
    </row>
    <row r="7" spans="1:12" ht="24.95" customHeight="1">
      <c r="B7" s="366"/>
      <c r="C7" s="2">
        <v>10.18</v>
      </c>
      <c r="D7" s="1">
        <v>100</v>
      </c>
      <c r="E7" s="1">
        <v>1</v>
      </c>
      <c r="F7" s="1">
        <v>20</v>
      </c>
      <c r="G7" s="3">
        <v>5.41</v>
      </c>
      <c r="H7" s="1">
        <f t="shared" si="1"/>
        <v>53.14</v>
      </c>
      <c r="I7" s="364"/>
      <c r="J7" s="366"/>
    </row>
    <row r="8" spans="1:12" ht="24.95" customHeight="1">
      <c r="B8" s="361" t="s">
        <v>2881</v>
      </c>
      <c r="C8" s="2">
        <v>10.050000000000001</v>
      </c>
      <c r="D8" s="1">
        <v>100</v>
      </c>
      <c r="E8" s="1">
        <v>1</v>
      </c>
      <c r="F8" s="1">
        <v>20</v>
      </c>
      <c r="G8" s="3">
        <v>4.91</v>
      </c>
      <c r="H8" s="1">
        <f t="shared" si="1"/>
        <v>53.53</v>
      </c>
      <c r="I8" s="364">
        <f t="shared" ref="I8" si="6">(H8+H9)/2</f>
        <v>53.3</v>
      </c>
      <c r="J8" s="366">
        <f t="shared" ref="J8" si="7">(H8-H9)</f>
        <v>0.43</v>
      </c>
      <c r="L8" s="1">
        <v>8.73</v>
      </c>
    </row>
    <row r="9" spans="1:12" ht="24.95" customHeight="1">
      <c r="B9" s="361"/>
      <c r="C9" s="2">
        <v>10.09</v>
      </c>
      <c r="D9" s="1">
        <v>100</v>
      </c>
      <c r="E9" s="1">
        <v>1</v>
      </c>
      <c r="F9" s="1">
        <v>20</v>
      </c>
      <c r="G9" s="3">
        <v>4.8899999999999997</v>
      </c>
      <c r="H9" s="1">
        <f t="shared" si="1"/>
        <v>53.1</v>
      </c>
      <c r="I9" s="364"/>
      <c r="J9" s="366"/>
      <c r="L9" s="1">
        <v>8.73</v>
      </c>
    </row>
    <row r="10" spans="1:12" ht="24.95" customHeight="1">
      <c r="A10" s="1">
        <v>9.2200000000000006</v>
      </c>
      <c r="B10" s="366" t="s">
        <v>2878</v>
      </c>
      <c r="C10" s="2">
        <v>10.24</v>
      </c>
      <c r="D10" s="1">
        <v>100</v>
      </c>
      <c r="E10" s="1">
        <v>2</v>
      </c>
      <c r="F10" s="1">
        <v>20</v>
      </c>
      <c r="G10" s="3">
        <v>-18.420000000000002</v>
      </c>
      <c r="H10" s="1">
        <f>G10/E10/C10*D10/(100-L10)*100*1.124</f>
        <v>-101.46</v>
      </c>
      <c r="I10" s="364">
        <f t="shared" ref="I10" si="8">(H10+H11)/2</f>
        <v>-101.5</v>
      </c>
      <c r="J10" s="366">
        <f t="shared" ref="J10" si="9">(H10-H11)</f>
        <v>-0.01</v>
      </c>
      <c r="L10" s="1">
        <v>0.36</v>
      </c>
    </row>
    <row r="11" spans="1:12" ht="24.95" customHeight="1">
      <c r="A11" s="1" t="s">
        <v>2882</v>
      </c>
      <c r="B11" s="366"/>
      <c r="C11" s="2">
        <v>10.18</v>
      </c>
      <c r="D11" s="1">
        <v>100</v>
      </c>
      <c r="E11" s="1">
        <v>2</v>
      </c>
      <c r="F11" s="1">
        <v>20</v>
      </c>
      <c r="G11" s="3">
        <v>-18.309999999999999</v>
      </c>
      <c r="H11" s="1">
        <f>G11/E11/C11*D11/(100-L11)*100*1.124</f>
        <v>-101.45</v>
      </c>
      <c r="I11" s="364"/>
      <c r="J11" s="366"/>
      <c r="L11" s="1">
        <v>0.36</v>
      </c>
    </row>
    <row r="12" spans="1:12" ht="24.95" customHeight="1">
      <c r="B12" s="366" t="s">
        <v>2881</v>
      </c>
      <c r="C12" s="2">
        <v>10.125</v>
      </c>
      <c r="D12" s="1">
        <v>100</v>
      </c>
      <c r="E12" s="1">
        <v>2</v>
      </c>
      <c r="F12" s="1">
        <v>20</v>
      </c>
      <c r="G12" s="3">
        <v>9.86</v>
      </c>
      <c r="H12" s="1">
        <f t="shared" si="1"/>
        <v>53.06</v>
      </c>
      <c r="I12" s="364">
        <f t="shared" ref="I12" si="10">(H12+H13)/2</f>
        <v>53.1</v>
      </c>
      <c r="J12" s="366">
        <f t="shared" ref="J12" si="11">(H12-H13)</f>
        <v>-0.13</v>
      </c>
      <c r="L12" s="1">
        <v>8.24</v>
      </c>
    </row>
    <row r="13" spans="1:12" ht="24.95" customHeight="1">
      <c r="B13" s="366"/>
      <c r="C13" s="2">
        <v>10.245200000000001</v>
      </c>
      <c r="D13" s="1">
        <v>100</v>
      </c>
      <c r="E13" s="1">
        <v>2</v>
      </c>
      <c r="F13" s="1">
        <v>20</v>
      </c>
      <c r="G13" s="3">
        <v>10</v>
      </c>
      <c r="H13" s="1">
        <f t="shared" si="1"/>
        <v>53.19</v>
      </c>
      <c r="I13" s="364"/>
      <c r="J13" s="366"/>
      <c r="L13" s="1">
        <v>8.24</v>
      </c>
    </row>
    <row r="14" spans="1:12" ht="24.95" customHeight="1">
      <c r="A14" s="1">
        <v>9.25</v>
      </c>
      <c r="B14" s="366" t="s">
        <v>2883</v>
      </c>
      <c r="C14" s="2">
        <v>10.24</v>
      </c>
      <c r="D14" s="1">
        <v>100</v>
      </c>
      <c r="E14" s="1">
        <v>2</v>
      </c>
      <c r="F14" s="1">
        <v>20</v>
      </c>
      <c r="G14" s="3">
        <v>9.9600000000000009</v>
      </c>
      <c r="H14" s="1">
        <f t="shared" ref="H14:H15" si="12">G14/E14/C14*D14/(100-L14)*100</f>
        <v>53.37</v>
      </c>
      <c r="I14" s="364">
        <f t="shared" ref="I14" si="13">(H14+H15)/2</f>
        <v>53.3</v>
      </c>
      <c r="J14" s="366">
        <f t="shared" ref="J14" si="14">(H14-H15)</f>
        <v>0.05</v>
      </c>
      <c r="L14" s="1">
        <v>8.8800000000000008</v>
      </c>
    </row>
    <row r="15" spans="1:12" ht="24.95" customHeight="1">
      <c r="B15" s="366"/>
      <c r="C15" s="2">
        <v>10.25</v>
      </c>
      <c r="D15" s="1">
        <v>100</v>
      </c>
      <c r="E15" s="1">
        <v>2</v>
      </c>
      <c r="F15" s="1">
        <v>20</v>
      </c>
      <c r="G15" s="3">
        <v>9.9600000000000009</v>
      </c>
      <c r="H15" s="1">
        <f t="shared" si="12"/>
        <v>53.32</v>
      </c>
      <c r="I15" s="364"/>
      <c r="J15" s="366"/>
      <c r="L15" s="1">
        <v>8.8800000000000008</v>
      </c>
    </row>
    <row r="16" spans="1:12" ht="24.95" customHeight="1">
      <c r="A16" s="1">
        <v>10.29</v>
      </c>
      <c r="B16" s="366" t="s">
        <v>2884</v>
      </c>
      <c r="C16" s="2">
        <v>10.0039</v>
      </c>
      <c r="D16" s="1">
        <v>100</v>
      </c>
      <c r="E16" s="1">
        <v>1</v>
      </c>
      <c r="F16" s="1">
        <v>20</v>
      </c>
      <c r="G16" s="3">
        <v>4.8529999999999998</v>
      </c>
      <c r="H16" s="1">
        <f t="shared" ref="H16:H17" si="15">G16/E16/C16*D16/(100-L16)*100</f>
        <v>53.2</v>
      </c>
      <c r="I16" s="364">
        <f t="shared" ref="I16" si="16">(H16+H17)/2</f>
        <v>53.2</v>
      </c>
      <c r="J16" s="366">
        <f t="shared" ref="J16" si="17">(H16-H17)</f>
        <v>0</v>
      </c>
      <c r="L16" s="1">
        <v>8.82</v>
      </c>
    </row>
    <row r="17" spans="1:12" ht="24.95" customHeight="1">
      <c r="B17" s="366"/>
      <c r="C17" s="2">
        <v>10.005100000000001</v>
      </c>
      <c r="D17" s="1">
        <v>100</v>
      </c>
      <c r="E17" s="1">
        <v>1</v>
      </c>
      <c r="F17" s="1">
        <v>20</v>
      </c>
      <c r="G17" s="3">
        <v>4.8529999999999998</v>
      </c>
      <c r="H17" s="1">
        <f t="shared" si="15"/>
        <v>53.2</v>
      </c>
      <c r="I17" s="364"/>
      <c r="J17" s="366"/>
      <c r="L17" s="1">
        <v>8.82</v>
      </c>
    </row>
    <row r="18" spans="1:12" ht="24.95" customHeight="1">
      <c r="A18" s="1">
        <v>11.14</v>
      </c>
      <c r="B18" s="366" t="s">
        <v>2885</v>
      </c>
      <c r="C18" s="2">
        <v>10.0565</v>
      </c>
      <c r="D18" s="1">
        <v>100</v>
      </c>
      <c r="E18" s="1">
        <v>2</v>
      </c>
      <c r="F18" s="1">
        <v>20</v>
      </c>
      <c r="G18" s="3">
        <v>9.7739999999999991</v>
      </c>
      <c r="H18" s="1">
        <f t="shared" ref="H18:H19" si="18">G18/E18/C18*D18/(100-L18)*100</f>
        <v>53.06</v>
      </c>
      <c r="I18" s="364">
        <f t="shared" ref="I18" si="19">(H18+H19)/2</f>
        <v>53.1</v>
      </c>
      <c r="J18" s="368">
        <f t="shared" ref="J18" si="20">(H18-H19)</f>
        <v>0.01</v>
      </c>
      <c r="L18" s="1">
        <v>8.42</v>
      </c>
    </row>
    <row r="19" spans="1:12" ht="24.95" customHeight="1">
      <c r="B19" s="366"/>
      <c r="C19" s="2">
        <v>10.0587</v>
      </c>
      <c r="D19" s="1">
        <v>100</v>
      </c>
      <c r="E19" s="1">
        <v>2</v>
      </c>
      <c r="F19" s="1">
        <v>20</v>
      </c>
      <c r="G19" s="3">
        <v>9.7739999999999991</v>
      </c>
      <c r="H19" s="1">
        <f t="shared" si="18"/>
        <v>53.05</v>
      </c>
      <c r="I19" s="364"/>
      <c r="J19" s="368"/>
      <c r="L19" s="1">
        <v>8.42</v>
      </c>
    </row>
    <row r="20" spans="1:12" ht="24.95" customHeight="1">
      <c r="A20" s="1">
        <v>11.21</v>
      </c>
      <c r="B20" s="366" t="s">
        <v>2886</v>
      </c>
      <c r="C20" s="2">
        <f>2*5.0781</f>
        <v>10.1562</v>
      </c>
      <c r="D20" s="1">
        <v>100</v>
      </c>
      <c r="E20" s="1">
        <v>1</v>
      </c>
      <c r="F20" s="1">
        <v>20</v>
      </c>
      <c r="G20" s="3">
        <v>4.9080000000000004</v>
      </c>
      <c r="H20" s="1">
        <f t="shared" ref="H20:H21" si="21">G20/E20/C20*D20/(100-L20)*100</f>
        <v>53.11</v>
      </c>
      <c r="I20" s="364">
        <f t="shared" ref="I20" si="22">(H20+H21)/2</f>
        <v>53.1</v>
      </c>
      <c r="J20" s="366">
        <f t="shared" ref="J20" si="23">(H20-H21)</f>
        <v>0.02</v>
      </c>
      <c r="L20" s="1">
        <v>9.01</v>
      </c>
    </row>
    <row r="21" spans="1:12" ht="24.95" customHeight="1">
      <c r="B21" s="366"/>
      <c r="C21" s="2">
        <v>10.1622</v>
      </c>
      <c r="D21" s="1">
        <v>100</v>
      </c>
      <c r="E21" s="1">
        <v>1</v>
      </c>
      <c r="F21" s="1">
        <v>20</v>
      </c>
      <c r="G21" s="3">
        <v>4.9089999999999998</v>
      </c>
      <c r="H21" s="1">
        <f t="shared" si="21"/>
        <v>53.09</v>
      </c>
      <c r="I21" s="364"/>
      <c r="J21" s="366"/>
      <c r="L21" s="1">
        <v>9.01</v>
      </c>
    </row>
    <row r="22" spans="1:12" ht="24.95" customHeight="1">
      <c r="A22" s="1">
        <v>12.1</v>
      </c>
      <c r="B22" s="366" t="s">
        <v>2887</v>
      </c>
      <c r="C22" s="2">
        <v>10.4884</v>
      </c>
      <c r="D22" s="1">
        <v>100</v>
      </c>
      <c r="E22" s="1">
        <v>1</v>
      </c>
      <c r="F22" s="1">
        <v>20</v>
      </c>
      <c r="G22" s="3">
        <v>0.44900000000000001</v>
      </c>
      <c r="H22" s="1">
        <f t="shared" ref="H22:H23" si="24">G22/E22/C22*D22/(100-L22)*100</f>
        <v>4.3</v>
      </c>
      <c r="I22" s="364">
        <f t="shared" ref="I22:I24" si="25">(H22+H23)/2</f>
        <v>4.3</v>
      </c>
      <c r="J22" s="366">
        <f t="shared" ref="J22:J24" si="26">(H22-H23)</f>
        <v>0.1</v>
      </c>
      <c r="L22" s="1">
        <v>0.36</v>
      </c>
    </row>
    <row r="23" spans="1:12" ht="24.95" customHeight="1">
      <c r="B23" s="366"/>
      <c r="C23" s="2">
        <v>10.2203</v>
      </c>
      <c r="D23" s="1">
        <v>100</v>
      </c>
      <c r="E23" s="1">
        <v>1</v>
      </c>
      <c r="F23" s="1">
        <v>20</v>
      </c>
      <c r="G23" s="3">
        <v>0.42799999999999999</v>
      </c>
      <c r="H23" s="1">
        <f t="shared" si="24"/>
        <v>4.2</v>
      </c>
      <c r="I23" s="364"/>
      <c r="J23" s="366"/>
      <c r="L23" s="1">
        <v>0.36</v>
      </c>
    </row>
    <row r="24" spans="1:12" ht="24.95" customHeight="1">
      <c r="A24" s="4">
        <v>1.5</v>
      </c>
      <c r="B24" s="366" t="s">
        <v>2888</v>
      </c>
      <c r="C24" s="2">
        <v>10.134499999999999</v>
      </c>
      <c r="D24" s="1">
        <v>100</v>
      </c>
      <c r="E24" s="1">
        <v>1</v>
      </c>
      <c r="F24" s="1">
        <v>20</v>
      </c>
      <c r="G24" s="3">
        <v>9.0559999999999992</v>
      </c>
      <c r="H24" s="1">
        <f>G24/E24/C24*D24/(100-L24)*100*1.124</f>
        <v>100.71</v>
      </c>
      <c r="I24" s="364">
        <f t="shared" si="25"/>
        <v>101.1</v>
      </c>
      <c r="J24" s="366">
        <f t="shared" si="26"/>
        <v>-0.86</v>
      </c>
      <c r="L24" s="1">
        <v>0.27</v>
      </c>
    </row>
    <row r="25" spans="1:12" ht="24.95" customHeight="1">
      <c r="B25" s="366"/>
      <c r="C25" s="2">
        <v>10.0215</v>
      </c>
      <c r="D25" s="1">
        <v>100</v>
      </c>
      <c r="E25" s="1">
        <v>1</v>
      </c>
      <c r="F25" s="1">
        <v>20</v>
      </c>
      <c r="G25" s="3">
        <v>9.0559999999999992</v>
      </c>
      <c r="H25" s="1">
        <f t="shared" ref="H25" si="27">G25/E25/C25*D25/(100-L25)*100*1.124</f>
        <v>101.57</v>
      </c>
      <c r="I25" s="364"/>
      <c r="J25" s="366"/>
    </row>
    <row r="26" spans="1:12" ht="24.95" customHeight="1">
      <c r="A26" s="1">
        <v>1.1299999999999999</v>
      </c>
      <c r="B26" s="366" t="s">
        <v>2889</v>
      </c>
      <c r="C26" s="2">
        <v>10.125</v>
      </c>
      <c r="D26" s="1">
        <v>100</v>
      </c>
      <c r="E26" s="1">
        <v>2</v>
      </c>
      <c r="F26" s="1">
        <v>20</v>
      </c>
      <c r="G26" s="3">
        <v>9.86</v>
      </c>
      <c r="H26" s="1">
        <f t="shared" ref="H26:H31" si="28">G26/E26/C26*D26/(100-L26)*100</f>
        <v>53.06</v>
      </c>
      <c r="I26" s="364">
        <f t="shared" ref="I26" si="29">(H26+H27)/2</f>
        <v>53.1</v>
      </c>
      <c r="J26" s="366">
        <f t="shared" ref="J26" si="30">(H26-H27)</f>
        <v>-0.13</v>
      </c>
      <c r="L26" s="1">
        <v>8.24</v>
      </c>
    </row>
    <row r="27" spans="1:12" ht="24.95" customHeight="1">
      <c r="B27" s="366"/>
      <c r="C27" s="2">
        <v>10.245200000000001</v>
      </c>
      <c r="D27" s="1">
        <v>100</v>
      </c>
      <c r="E27" s="1">
        <v>2</v>
      </c>
      <c r="F27" s="1">
        <v>20</v>
      </c>
      <c r="G27" s="3">
        <v>10</v>
      </c>
      <c r="H27" s="1">
        <f t="shared" si="28"/>
        <v>53.19</v>
      </c>
      <c r="I27" s="364"/>
      <c r="J27" s="366"/>
      <c r="L27" s="1">
        <v>8.24</v>
      </c>
    </row>
    <row r="28" spans="1:12" ht="24.95" customHeight="1">
      <c r="A28" s="1">
        <v>1.17</v>
      </c>
      <c r="B28" s="361" t="s">
        <v>2890</v>
      </c>
      <c r="C28" s="2">
        <v>10.0025</v>
      </c>
      <c r="D28" s="1">
        <v>100</v>
      </c>
      <c r="E28" s="1">
        <v>2</v>
      </c>
      <c r="F28" s="1">
        <v>20</v>
      </c>
      <c r="G28" s="3">
        <v>9.8149999999999995</v>
      </c>
      <c r="H28" s="1">
        <f t="shared" si="28"/>
        <v>53.32</v>
      </c>
      <c r="I28" s="364">
        <f t="shared" ref="I28" si="31">(H28+H29)/2</f>
        <v>52.9</v>
      </c>
      <c r="J28" s="366">
        <f t="shared" ref="J28" si="32">(H28-H29)</f>
        <v>0.9</v>
      </c>
      <c r="L28" s="1">
        <v>7.98</v>
      </c>
    </row>
    <row r="29" spans="1:12" ht="24.95" customHeight="1">
      <c r="B29" s="361"/>
      <c r="C29" s="2">
        <v>10.231400000000001</v>
      </c>
      <c r="D29" s="1">
        <v>100</v>
      </c>
      <c r="E29" s="1">
        <v>2</v>
      </c>
      <c r="F29" s="1">
        <v>20</v>
      </c>
      <c r="G29" s="3">
        <v>9.8699999999999992</v>
      </c>
      <c r="H29" s="1">
        <f t="shared" si="28"/>
        <v>52.42</v>
      </c>
      <c r="I29" s="364"/>
      <c r="J29" s="366"/>
      <c r="L29" s="1">
        <v>7.98</v>
      </c>
    </row>
    <row r="30" spans="1:12" ht="24.95" customHeight="1">
      <c r="B30" s="361" t="s">
        <v>2891</v>
      </c>
      <c r="C30" s="2">
        <v>10.411099999999999</v>
      </c>
      <c r="D30" s="1">
        <v>100</v>
      </c>
      <c r="E30" s="1">
        <v>2</v>
      </c>
      <c r="F30" s="1">
        <v>20</v>
      </c>
      <c r="G30" s="3">
        <v>11.005000000000001</v>
      </c>
      <c r="H30" s="1">
        <f t="shared" si="28"/>
        <v>53.02</v>
      </c>
      <c r="I30" s="364">
        <f t="shared" ref="I30" si="33">(H30+H31)/2</f>
        <v>53.1</v>
      </c>
      <c r="J30" s="366">
        <f t="shared" ref="J30" si="34">(H30-H31)</f>
        <v>-0.25</v>
      </c>
      <c r="L30" s="1">
        <v>0.31</v>
      </c>
    </row>
    <row r="31" spans="1:12" ht="24.95" customHeight="1">
      <c r="B31" s="361"/>
      <c r="C31" s="2">
        <v>10.2201</v>
      </c>
      <c r="D31" s="1">
        <v>100</v>
      </c>
      <c r="E31" s="1">
        <v>2</v>
      </c>
      <c r="F31" s="1">
        <v>20</v>
      </c>
      <c r="G31" s="3">
        <v>10.855</v>
      </c>
      <c r="H31" s="1">
        <f t="shared" si="28"/>
        <v>53.27</v>
      </c>
      <c r="I31" s="364"/>
      <c r="J31" s="366"/>
      <c r="L31" s="1">
        <v>0.31</v>
      </c>
    </row>
    <row r="32" spans="1:12" ht="24.95" customHeight="1">
      <c r="A32" s="1">
        <v>1.2</v>
      </c>
      <c r="B32" s="361" t="s">
        <v>2892</v>
      </c>
      <c r="C32" s="2">
        <v>10.3215</v>
      </c>
      <c r="D32" s="1">
        <v>100</v>
      </c>
      <c r="E32" s="1">
        <v>2</v>
      </c>
      <c r="F32" s="1">
        <v>20</v>
      </c>
      <c r="G32" s="3">
        <v>10.002000000000001</v>
      </c>
      <c r="H32" s="1">
        <f t="shared" ref="H32:H33" si="35">G32/E32/C32*D32/(100-L32)*100</f>
        <v>52.99</v>
      </c>
      <c r="I32" s="364">
        <f t="shared" ref="I32" si="36">(H32+H33)/2</f>
        <v>52.9</v>
      </c>
      <c r="J32" s="366">
        <f t="shared" ref="J32" si="37">(H32-H33)</f>
        <v>0.2</v>
      </c>
      <c r="L32" s="1">
        <v>8.56</v>
      </c>
    </row>
    <row r="33" spans="1:12" ht="24.95" customHeight="1">
      <c r="B33" s="361"/>
      <c r="C33" s="2">
        <v>10.5512</v>
      </c>
      <c r="D33" s="1">
        <v>100</v>
      </c>
      <c r="E33" s="1">
        <v>2</v>
      </c>
      <c r="F33" s="1">
        <v>20</v>
      </c>
      <c r="G33" s="3">
        <v>10.186</v>
      </c>
      <c r="H33" s="1">
        <f t="shared" si="35"/>
        <v>52.79</v>
      </c>
      <c r="I33" s="364"/>
      <c r="J33" s="366"/>
      <c r="L33" s="1">
        <v>8.56</v>
      </c>
    </row>
    <row r="34" spans="1:12" ht="24.95" customHeight="1">
      <c r="A34" s="1">
        <v>1.22</v>
      </c>
      <c r="B34" s="361" t="s">
        <v>2893</v>
      </c>
      <c r="C34" s="2">
        <v>10.325200000000001</v>
      </c>
      <c r="D34" s="1">
        <v>100</v>
      </c>
      <c r="E34" s="1">
        <v>2</v>
      </c>
      <c r="F34" s="1">
        <v>20</v>
      </c>
      <c r="G34" s="3">
        <v>10.956</v>
      </c>
      <c r="H34" s="1">
        <f t="shared" ref="H34:H35" si="38">G34/E34/C34*D34/(100-L34)*100</f>
        <v>53.05</v>
      </c>
      <c r="I34" s="364">
        <f t="shared" ref="I34" si="39">(H34+H35)/2</f>
        <v>52.9</v>
      </c>
      <c r="J34" s="366">
        <f t="shared" ref="J34" si="40">(H34-H35)</f>
        <v>0.39</v>
      </c>
      <c r="L34" s="1">
        <v>0</v>
      </c>
    </row>
    <row r="35" spans="1:12" ht="24.95" customHeight="1">
      <c r="B35" s="361"/>
      <c r="C35" s="2">
        <v>10.6625</v>
      </c>
      <c r="D35" s="1">
        <v>100</v>
      </c>
      <c r="E35" s="1">
        <v>2</v>
      </c>
      <c r="F35" s="1">
        <v>20</v>
      </c>
      <c r="G35" s="3">
        <v>11.23</v>
      </c>
      <c r="H35" s="1">
        <f t="shared" si="38"/>
        <v>52.66</v>
      </c>
      <c r="I35" s="364"/>
      <c r="J35" s="366"/>
      <c r="L35" s="1">
        <v>0</v>
      </c>
    </row>
    <row r="36" spans="1:12" ht="24.95" customHeight="1">
      <c r="A36" s="1">
        <v>1.27</v>
      </c>
      <c r="B36" s="335" t="s">
        <v>2894</v>
      </c>
      <c r="C36" s="2">
        <v>1.0113000000000001</v>
      </c>
      <c r="D36" s="1">
        <v>50</v>
      </c>
      <c r="E36" s="1">
        <v>2</v>
      </c>
      <c r="F36" s="1">
        <v>20</v>
      </c>
      <c r="G36" s="3">
        <v>1.024</v>
      </c>
      <c r="H36" s="1">
        <f t="shared" ref="H36:H39" si="41">G36/E36/C36*D36/(100-L36)*100</f>
        <v>25.93</v>
      </c>
      <c r="I36" s="364">
        <f t="shared" ref="I36" si="42">(H36+H37)/2</f>
        <v>25.9</v>
      </c>
      <c r="J36" s="366">
        <f t="shared" ref="J36" si="43">(H36-H37)</f>
        <v>0.01</v>
      </c>
      <c r="L36" s="1">
        <v>2.37</v>
      </c>
    </row>
    <row r="37" spans="1:12" ht="24.95" customHeight="1">
      <c r="B37" s="335"/>
      <c r="C37" s="2">
        <v>1.0125</v>
      </c>
      <c r="D37" s="1">
        <v>50</v>
      </c>
      <c r="E37" s="1">
        <v>2</v>
      </c>
      <c r="F37" s="1">
        <v>20</v>
      </c>
      <c r="G37" s="3">
        <v>1.0249999999999999</v>
      </c>
      <c r="H37" s="1">
        <f t="shared" si="41"/>
        <v>25.92</v>
      </c>
      <c r="I37" s="364"/>
      <c r="J37" s="366"/>
      <c r="L37" s="1">
        <v>2.37</v>
      </c>
    </row>
    <row r="38" spans="1:12" ht="24.95" customHeight="1">
      <c r="A38" s="4">
        <v>2.2999999999999998</v>
      </c>
      <c r="B38" s="361" t="s">
        <v>2895</v>
      </c>
      <c r="C38" s="2">
        <v>10.2356</v>
      </c>
      <c r="D38" s="1">
        <v>100</v>
      </c>
      <c r="E38" s="1">
        <v>2</v>
      </c>
      <c r="F38" s="1">
        <v>20</v>
      </c>
      <c r="G38" s="3">
        <v>9.8949999999999996</v>
      </c>
      <c r="H38" s="1">
        <f t="shared" si="41"/>
        <v>52.87</v>
      </c>
      <c r="I38" s="364">
        <f t="shared" ref="I38" si="44">(H38+H39)/2</f>
        <v>52.7</v>
      </c>
      <c r="J38" s="366">
        <f t="shared" ref="J38" si="45">(H38-H39)</f>
        <v>0.27</v>
      </c>
      <c r="L38" s="1">
        <v>8.58</v>
      </c>
    </row>
    <row r="39" spans="1:12" ht="24.95" customHeight="1">
      <c r="B39" s="361"/>
      <c r="C39" s="2">
        <v>10.1425</v>
      </c>
      <c r="D39" s="1">
        <v>100</v>
      </c>
      <c r="E39" s="1">
        <v>2</v>
      </c>
      <c r="F39" s="1">
        <v>20</v>
      </c>
      <c r="G39" s="3">
        <v>9.7550000000000008</v>
      </c>
      <c r="H39" s="1">
        <f t="shared" si="41"/>
        <v>52.6</v>
      </c>
      <c r="I39" s="364"/>
      <c r="J39" s="366"/>
      <c r="L39" s="1">
        <v>8.58</v>
      </c>
    </row>
    <row r="40" spans="1:12" ht="24.95" customHeight="1">
      <c r="B40" s="361" t="s">
        <v>2896</v>
      </c>
      <c r="C40" s="2">
        <v>10.3652</v>
      </c>
      <c r="D40" s="1">
        <v>100</v>
      </c>
      <c r="E40" s="1">
        <v>1</v>
      </c>
      <c r="F40" s="1">
        <v>20</v>
      </c>
      <c r="G40" s="3">
        <v>5.0679999999999996</v>
      </c>
      <c r="H40" s="1">
        <f t="shared" ref="H40:H41" si="46">G40/E40/C40*D40/(100-L40)*100</f>
        <v>53.2</v>
      </c>
      <c r="I40" s="364">
        <f t="shared" ref="I40" si="47">(H40+H41)/2</f>
        <v>53</v>
      </c>
      <c r="J40" s="366">
        <f t="shared" ref="J40" si="48">(H40-H41)</f>
        <v>0.34</v>
      </c>
      <c r="L40" s="1">
        <v>8.1</v>
      </c>
    </row>
    <row r="41" spans="1:12" ht="24.95" customHeight="1">
      <c r="B41" s="361"/>
      <c r="C41" s="2">
        <v>10.4125</v>
      </c>
      <c r="D41" s="1">
        <v>100</v>
      </c>
      <c r="E41" s="1">
        <v>1</v>
      </c>
      <c r="F41" s="1">
        <v>20</v>
      </c>
      <c r="G41" s="3">
        <v>5.0579999999999998</v>
      </c>
      <c r="H41" s="1">
        <f t="shared" si="46"/>
        <v>52.86</v>
      </c>
      <c r="I41" s="364"/>
      <c r="J41" s="366"/>
      <c r="L41" s="1">
        <v>8.1</v>
      </c>
    </row>
    <row r="42" spans="1:12" ht="24.95" customHeight="1">
      <c r="A42" s="1">
        <v>2.11</v>
      </c>
      <c r="B42" s="361" t="s">
        <v>2897</v>
      </c>
      <c r="C42" s="2">
        <v>10.236499999999999</v>
      </c>
      <c r="D42" s="1">
        <v>100</v>
      </c>
      <c r="E42" s="1">
        <v>2</v>
      </c>
      <c r="F42" s="1">
        <v>20</v>
      </c>
      <c r="G42" s="3">
        <v>9.8569999999999993</v>
      </c>
      <c r="H42" s="1">
        <f t="shared" ref="H42:H45" si="49">G42/E42/C42*D42/(100-L42)*100</f>
        <v>52.64</v>
      </c>
      <c r="I42" s="364">
        <f t="shared" ref="I42" si="50">(H42+H43)/2</f>
        <v>53.1</v>
      </c>
      <c r="J42" s="366">
        <f t="shared" ref="J42" si="51">(H42-H43)</f>
        <v>-0.85</v>
      </c>
      <c r="L42" s="1">
        <v>8.5399999999999991</v>
      </c>
    </row>
    <row r="43" spans="1:12" ht="24.95" customHeight="1">
      <c r="B43" s="361"/>
      <c r="C43" s="2">
        <v>10.5525</v>
      </c>
      <c r="D43" s="1">
        <v>100</v>
      </c>
      <c r="E43" s="1">
        <v>2</v>
      </c>
      <c r="F43" s="1">
        <v>20</v>
      </c>
      <c r="G43" s="3">
        <v>10.324999999999999</v>
      </c>
      <c r="H43" s="1">
        <f t="shared" si="49"/>
        <v>53.49</v>
      </c>
      <c r="I43" s="364"/>
      <c r="J43" s="366"/>
      <c r="L43" s="1">
        <v>8.5399999999999991</v>
      </c>
    </row>
    <row r="44" spans="1:12" ht="24.95" customHeight="1">
      <c r="B44" s="361" t="s">
        <v>2898</v>
      </c>
      <c r="C44" s="2">
        <v>10.414999999999999</v>
      </c>
      <c r="D44" s="1">
        <v>100</v>
      </c>
      <c r="E44" s="1">
        <v>2</v>
      </c>
      <c r="F44" s="1">
        <v>20</v>
      </c>
      <c r="G44" s="3">
        <v>11.125</v>
      </c>
      <c r="H44" s="1">
        <f t="shared" si="49"/>
        <v>53.41</v>
      </c>
      <c r="I44" s="364">
        <f t="shared" ref="I44" si="52">(H44+H45)/2</f>
        <v>52.9</v>
      </c>
      <c r="J44" s="366">
        <f t="shared" ref="J44" si="53">(H44-H45)</f>
        <v>0.93</v>
      </c>
      <c r="L44" s="1">
        <v>0</v>
      </c>
    </row>
    <row r="45" spans="1:12" ht="24.95" customHeight="1">
      <c r="B45" s="361"/>
      <c r="C45" s="2">
        <v>10.621499999999999</v>
      </c>
      <c r="D45" s="1">
        <v>100</v>
      </c>
      <c r="E45" s="1">
        <v>2</v>
      </c>
      <c r="F45" s="1">
        <v>20</v>
      </c>
      <c r="G45" s="3">
        <v>11.148999999999999</v>
      </c>
      <c r="H45" s="1">
        <f t="shared" si="49"/>
        <v>52.48</v>
      </c>
      <c r="I45" s="364"/>
      <c r="J45" s="366"/>
      <c r="L45" s="1">
        <v>0</v>
      </c>
    </row>
    <row r="46" spans="1:12" ht="24.95" customHeight="1">
      <c r="A46" s="1">
        <v>2.2400000000000002</v>
      </c>
      <c r="B46" s="369" t="s">
        <v>2899</v>
      </c>
      <c r="C46" s="2">
        <v>5.4273999999999996</v>
      </c>
      <c r="D46" s="1">
        <v>100</v>
      </c>
      <c r="E46" s="1">
        <v>2</v>
      </c>
      <c r="F46" s="1">
        <v>20</v>
      </c>
      <c r="G46" s="3">
        <v>2.0659999999999998</v>
      </c>
      <c r="H46" s="1">
        <f t="shared" ref="H46:H53" si="54">G46/E46/C46*D46/(100-L46)*100</f>
        <v>19.03</v>
      </c>
      <c r="I46" s="364">
        <f t="shared" ref="I46" si="55">(H46+H47)/2</f>
        <v>19.2</v>
      </c>
      <c r="J46" s="366">
        <f t="shared" ref="J46" si="56">(H46-H47)</f>
        <v>-0.35</v>
      </c>
      <c r="L46" s="1">
        <v>0</v>
      </c>
    </row>
    <row r="47" spans="1:12" ht="24.95" customHeight="1">
      <c r="B47" s="369"/>
      <c r="C47" s="2">
        <v>5.3135000000000003</v>
      </c>
      <c r="D47" s="1">
        <v>100</v>
      </c>
      <c r="E47" s="1">
        <v>2</v>
      </c>
      <c r="F47" s="1">
        <v>20</v>
      </c>
      <c r="G47" s="3">
        <v>2.06</v>
      </c>
      <c r="H47" s="1">
        <f t="shared" si="54"/>
        <v>19.38</v>
      </c>
      <c r="I47" s="364"/>
      <c r="J47" s="366"/>
      <c r="L47" s="1">
        <v>0</v>
      </c>
    </row>
    <row r="48" spans="1:12" ht="24.95" customHeight="1">
      <c r="B48" s="369" t="s">
        <v>2900</v>
      </c>
      <c r="C48" s="2">
        <v>5.2624000000000004</v>
      </c>
      <c r="D48" s="1">
        <v>100</v>
      </c>
      <c r="E48" s="1">
        <v>2</v>
      </c>
      <c r="F48" s="1">
        <v>20</v>
      </c>
      <c r="G48" s="3">
        <v>2.0299999999999998</v>
      </c>
      <c r="H48" s="1">
        <f t="shared" si="54"/>
        <v>19.329999999999998</v>
      </c>
      <c r="I48" s="364">
        <f t="shared" ref="I48" si="57">(H48+H49)/2</f>
        <v>19.3</v>
      </c>
      <c r="J48" s="366">
        <f t="shared" ref="J48" si="58">(H48-H49)</f>
        <v>0.08</v>
      </c>
      <c r="L48" s="1">
        <v>0.23</v>
      </c>
    </row>
    <row r="49" spans="1:12" ht="24.95" customHeight="1">
      <c r="B49" s="369"/>
      <c r="C49" s="2">
        <v>5.2206000000000001</v>
      </c>
      <c r="D49" s="1">
        <v>100</v>
      </c>
      <c r="E49" s="1">
        <v>2</v>
      </c>
      <c r="F49" s="1">
        <v>20</v>
      </c>
      <c r="G49" s="3">
        <v>2.0049999999999999</v>
      </c>
      <c r="H49" s="1">
        <f t="shared" si="54"/>
        <v>19.25</v>
      </c>
      <c r="I49" s="364"/>
      <c r="J49" s="366"/>
      <c r="L49" s="1">
        <v>0.23</v>
      </c>
    </row>
    <row r="50" spans="1:12" ht="24.95" customHeight="1">
      <c r="B50" s="369" t="s">
        <v>2901</v>
      </c>
      <c r="C50" s="2">
        <v>5.1348000000000003</v>
      </c>
      <c r="D50" s="1">
        <v>100</v>
      </c>
      <c r="E50" s="1">
        <v>2</v>
      </c>
      <c r="F50" s="1">
        <v>20</v>
      </c>
      <c r="G50" s="3">
        <v>1.7250000000000001</v>
      </c>
      <c r="H50" s="1">
        <f t="shared" si="54"/>
        <v>23.83</v>
      </c>
      <c r="I50" s="364">
        <f t="shared" ref="I50" si="59">(H50+H51)/2</f>
        <v>23.8</v>
      </c>
      <c r="J50" s="368">
        <f>(H50-H51)/I50*100</f>
        <v>8.4000000000000005E-2</v>
      </c>
      <c r="L50" s="1">
        <v>29.5</v>
      </c>
    </row>
    <row r="51" spans="1:12" ht="24.95" customHeight="1">
      <c r="B51" s="369"/>
      <c r="C51" s="2">
        <v>5.1940999999999997</v>
      </c>
      <c r="D51" s="1">
        <v>100</v>
      </c>
      <c r="E51" s="1">
        <v>2</v>
      </c>
      <c r="F51" s="1">
        <v>20</v>
      </c>
      <c r="G51" s="3">
        <v>1.744</v>
      </c>
      <c r="H51" s="1">
        <f t="shared" si="54"/>
        <v>23.81</v>
      </c>
      <c r="I51" s="364"/>
      <c r="J51" s="368"/>
      <c r="L51" s="1">
        <v>29.5</v>
      </c>
    </row>
    <row r="52" spans="1:12" ht="24.95" customHeight="1">
      <c r="B52" s="369" t="s">
        <v>2902</v>
      </c>
      <c r="C52" s="2">
        <v>5.3579999999999997</v>
      </c>
      <c r="D52" s="1">
        <v>100</v>
      </c>
      <c r="E52" s="1">
        <v>1</v>
      </c>
      <c r="F52" s="1">
        <v>20</v>
      </c>
      <c r="G52" s="3">
        <f>11.549/2</f>
        <v>5.7750000000000004</v>
      </c>
      <c r="H52" s="1">
        <f t="shared" si="54"/>
        <v>107.78</v>
      </c>
      <c r="I52" s="364">
        <f t="shared" ref="I52" si="60">(H52+H53)/2</f>
        <v>107.7</v>
      </c>
      <c r="J52" s="366">
        <f>(H52-H53)/I52*100</f>
        <v>0.13</v>
      </c>
    </row>
    <row r="53" spans="1:12" ht="24.95" customHeight="1">
      <c r="B53" s="369"/>
      <c r="C53" s="2">
        <v>5.4032</v>
      </c>
      <c r="D53" s="1">
        <v>100</v>
      </c>
      <c r="E53" s="1">
        <v>1</v>
      </c>
      <c r="F53" s="1">
        <v>20</v>
      </c>
      <c r="G53" s="3">
        <f>11.632/2</f>
        <v>5.8159999999999998</v>
      </c>
      <c r="H53" s="1">
        <f t="shared" si="54"/>
        <v>107.64</v>
      </c>
      <c r="I53" s="364"/>
      <c r="J53" s="366"/>
    </row>
    <row r="54" spans="1:12" ht="24.95" customHeight="1">
      <c r="B54" s="369" t="s">
        <v>2903</v>
      </c>
      <c r="C54" s="2">
        <v>10.0776</v>
      </c>
      <c r="D54" s="1">
        <v>100</v>
      </c>
      <c r="E54" s="1">
        <v>1</v>
      </c>
      <c r="F54" s="1">
        <v>25</v>
      </c>
      <c r="G54" s="3">
        <v>9.1340000000000003</v>
      </c>
      <c r="H54" s="1">
        <f>G54/E54/C54*D54/(100-L54)*100*1.124</f>
        <v>101.88</v>
      </c>
      <c r="I54" s="364">
        <f t="shared" ref="I54" si="61">(H54+H55)/2</f>
        <v>101.9</v>
      </c>
      <c r="J54" s="366">
        <f t="shared" ref="J54" si="62">(H54-H55)</f>
        <v>-0.06</v>
      </c>
      <c r="L54" s="1">
        <v>0</v>
      </c>
    </row>
    <row r="55" spans="1:12" ht="24.95" customHeight="1">
      <c r="A55" s="1" t="s">
        <v>2882</v>
      </c>
      <c r="B55" s="369"/>
      <c r="C55" s="2">
        <v>10.058400000000001</v>
      </c>
      <c r="D55" s="1">
        <v>100</v>
      </c>
      <c r="E55" s="1">
        <v>1</v>
      </c>
      <c r="F55" s="1">
        <v>25</v>
      </c>
      <c r="G55" s="3">
        <v>9.1219999999999999</v>
      </c>
      <c r="H55" s="1">
        <f t="shared" ref="H55" si="63">G55/E55/C55*D55/(100-L55)*100*1.124</f>
        <v>101.94</v>
      </c>
      <c r="I55" s="364"/>
      <c r="J55" s="366"/>
      <c r="L55" s="1">
        <v>0</v>
      </c>
    </row>
    <row r="56" spans="1:12" ht="24.95" customHeight="1">
      <c r="A56" s="4">
        <v>3.9</v>
      </c>
      <c r="B56" s="369" t="s">
        <v>2904</v>
      </c>
      <c r="C56" s="2">
        <v>10.199299999999999</v>
      </c>
      <c r="D56" s="1">
        <v>100</v>
      </c>
      <c r="E56" s="1">
        <v>1</v>
      </c>
      <c r="F56" s="1">
        <v>20</v>
      </c>
      <c r="G56" s="3">
        <v>0.79500000000000004</v>
      </c>
      <c r="H56" s="1">
        <f t="shared" ref="H56:H59" si="64">G56/E56/C56*D56/(100-L56)*100</f>
        <v>7.79</v>
      </c>
      <c r="I56" s="364" t="e">
        <f t="shared" ref="I56" si="65">(H56+H57)/2</f>
        <v>#DIV/0!</v>
      </c>
      <c r="J56" s="366" t="e">
        <f t="shared" ref="J56" si="66">(H56-H57)</f>
        <v>#DIV/0!</v>
      </c>
    </row>
    <row r="57" spans="1:12" ht="24.95" customHeight="1">
      <c r="B57" s="369"/>
      <c r="D57" s="1">
        <v>100</v>
      </c>
      <c r="E57" s="1">
        <v>1</v>
      </c>
      <c r="F57" s="1">
        <v>20</v>
      </c>
      <c r="G57" s="3">
        <v>0.79500000000000004</v>
      </c>
      <c r="H57" s="1" t="e">
        <f t="shared" si="64"/>
        <v>#DIV/0!</v>
      </c>
      <c r="I57" s="364"/>
      <c r="J57" s="366"/>
    </row>
    <row r="58" spans="1:12" ht="24.95" customHeight="1">
      <c r="B58" s="369" t="s">
        <v>2904</v>
      </c>
      <c r="C58" s="2">
        <v>10.061400000000001</v>
      </c>
      <c r="D58" s="1">
        <v>100</v>
      </c>
      <c r="E58" s="1">
        <v>1</v>
      </c>
      <c r="F58" s="1">
        <v>20</v>
      </c>
      <c r="G58" s="3">
        <v>0.45900000000000002</v>
      </c>
      <c r="H58" s="1">
        <f t="shared" si="64"/>
        <v>4.5599999999999996</v>
      </c>
      <c r="I58" s="364">
        <f t="shared" ref="I58" si="67">(H58+H59)/2</f>
        <v>4.5999999999999996</v>
      </c>
      <c r="J58" s="366">
        <f t="shared" ref="J58" si="68">(H58-H59)</f>
        <v>-0.02</v>
      </c>
      <c r="L58" s="1">
        <v>0</v>
      </c>
    </row>
    <row r="59" spans="1:12" ht="24.95" customHeight="1">
      <c r="B59" s="369"/>
      <c r="C59" s="2">
        <v>10.0319</v>
      </c>
      <c r="D59" s="1">
        <v>100</v>
      </c>
      <c r="E59" s="1">
        <v>1</v>
      </c>
      <c r="F59" s="1">
        <v>20</v>
      </c>
      <c r="G59" s="3">
        <v>0.45900000000000002</v>
      </c>
      <c r="H59" s="1">
        <f t="shared" si="64"/>
        <v>4.58</v>
      </c>
      <c r="I59" s="364"/>
      <c r="J59" s="366"/>
      <c r="L59" s="1">
        <v>0</v>
      </c>
    </row>
    <row r="60" spans="1:12" ht="24.95" customHeight="1">
      <c r="A60" s="1">
        <v>3.11</v>
      </c>
      <c r="B60" s="369" t="s">
        <v>2905</v>
      </c>
      <c r="C60" s="2">
        <v>5.0928000000000004</v>
      </c>
      <c r="D60" s="1">
        <v>50</v>
      </c>
      <c r="E60" s="1">
        <v>2</v>
      </c>
      <c r="F60" s="1">
        <v>20</v>
      </c>
      <c r="G60" s="3">
        <v>19.59</v>
      </c>
      <c r="H60" s="1">
        <f t="shared" ref="H60:H63" si="69">G60/E60/C60*D60/(100-L60)*100</f>
        <v>96.17</v>
      </c>
      <c r="I60" s="364">
        <f t="shared" ref="I60" si="70">(H60+H61)/2</f>
        <v>96.2</v>
      </c>
      <c r="J60" s="366">
        <f t="shared" ref="J60" si="71">(H60-H61)</f>
        <v>-0.08</v>
      </c>
      <c r="L60" s="1">
        <v>0</v>
      </c>
    </row>
    <row r="61" spans="1:12" ht="24.95" customHeight="1">
      <c r="B61" s="369"/>
      <c r="C61" s="2">
        <v>5.1128999999999998</v>
      </c>
      <c r="D61" s="1">
        <v>50</v>
      </c>
      <c r="E61" s="1">
        <v>2</v>
      </c>
      <c r="F61" s="1">
        <v>20</v>
      </c>
      <c r="G61" s="3">
        <v>19.684999999999999</v>
      </c>
      <c r="H61" s="1">
        <f t="shared" si="69"/>
        <v>96.25</v>
      </c>
      <c r="I61" s="364"/>
      <c r="J61" s="366"/>
      <c r="L61" s="1">
        <v>0</v>
      </c>
    </row>
    <row r="62" spans="1:12" ht="24.95" customHeight="1">
      <c r="A62" s="1">
        <v>3.31</v>
      </c>
      <c r="B62" s="369" t="s">
        <v>2906</v>
      </c>
      <c r="C62" s="2">
        <v>10.0214</v>
      </c>
      <c r="D62" s="1">
        <v>100</v>
      </c>
      <c r="E62" s="1">
        <v>1</v>
      </c>
      <c r="F62" s="1">
        <v>25</v>
      </c>
      <c r="G62" s="3">
        <v>9.9870000000000001</v>
      </c>
      <c r="H62" s="1">
        <f t="shared" si="69"/>
        <v>99.78</v>
      </c>
      <c r="I62" s="364">
        <f t="shared" ref="I62" si="72">(H62+H63)/2</f>
        <v>99.9</v>
      </c>
      <c r="J62" s="366">
        <f t="shared" ref="J62" si="73">(H62-H63)</f>
        <v>-0.2</v>
      </c>
      <c r="L62" s="1">
        <v>0.12</v>
      </c>
    </row>
    <row r="63" spans="1:12" ht="24.95" customHeight="1">
      <c r="B63" s="369"/>
      <c r="C63" s="2">
        <v>10.0047</v>
      </c>
      <c r="D63" s="1">
        <v>100</v>
      </c>
      <c r="E63" s="1">
        <v>1</v>
      </c>
      <c r="F63" s="1">
        <v>25</v>
      </c>
      <c r="G63" s="3">
        <v>9.9909999999999997</v>
      </c>
      <c r="H63" s="1">
        <f t="shared" si="69"/>
        <v>99.98</v>
      </c>
      <c r="I63" s="364"/>
      <c r="J63" s="366"/>
      <c r="L63" s="1">
        <v>0.12</v>
      </c>
    </row>
    <row r="64" spans="1:12" ht="24.95" customHeight="1">
      <c r="B64" s="369" t="s">
        <v>2907</v>
      </c>
      <c r="C64" s="2">
        <v>10.0002</v>
      </c>
      <c r="D64" s="1">
        <v>100</v>
      </c>
      <c r="E64" s="1">
        <v>1</v>
      </c>
      <c r="F64" s="1">
        <v>25</v>
      </c>
      <c r="G64" s="3">
        <v>9.9849999999999994</v>
      </c>
      <c r="H64" s="1">
        <v>99.89</v>
      </c>
      <c r="I64" s="364">
        <f t="shared" ref="I64" si="74">(H64+H65)/2</f>
        <v>99.9</v>
      </c>
      <c r="J64" s="366">
        <f t="shared" ref="J64" si="75">(H64-H65)</f>
        <v>-0.01</v>
      </c>
      <c r="L64" s="1">
        <v>0.15</v>
      </c>
    </row>
    <row r="65" spans="2:12" ht="24.95" customHeight="1">
      <c r="B65" s="369"/>
      <c r="C65" s="2">
        <v>10.012499999999999</v>
      </c>
      <c r="D65" s="1">
        <v>100</v>
      </c>
      <c r="E65" s="1">
        <v>1</v>
      </c>
      <c r="F65" s="1">
        <v>25</v>
      </c>
      <c r="G65" s="3">
        <v>9.9610000000000003</v>
      </c>
      <c r="H65" s="1">
        <v>99.9</v>
      </c>
      <c r="I65" s="364"/>
      <c r="J65" s="366"/>
      <c r="L65" s="1">
        <v>0.15</v>
      </c>
    </row>
    <row r="66" spans="2:12" ht="24.95" customHeight="1">
      <c r="B66" s="369" t="s">
        <v>2904</v>
      </c>
      <c r="C66" s="2">
        <v>10.061400000000001</v>
      </c>
      <c r="D66" s="1">
        <v>100</v>
      </c>
      <c r="E66" s="1">
        <v>1</v>
      </c>
      <c r="F66" s="1">
        <v>20</v>
      </c>
      <c r="G66" s="3">
        <v>0.45900000000000002</v>
      </c>
      <c r="H66" s="1">
        <f t="shared" ref="H66:H115" si="76">G66/E66/C66*D66/(100-L66)*100</f>
        <v>4.5599999999999996</v>
      </c>
      <c r="I66" s="364">
        <f t="shared" ref="I66" si="77">(H66+H67)/2</f>
        <v>4.5999999999999996</v>
      </c>
      <c r="J66" s="366">
        <f t="shared" ref="J66" si="78">(H66-H67)</f>
        <v>-0.02</v>
      </c>
      <c r="L66" s="1">
        <v>0</v>
      </c>
    </row>
    <row r="67" spans="2:12" ht="24.95" customHeight="1">
      <c r="B67" s="369"/>
      <c r="C67" s="2">
        <v>10.0319</v>
      </c>
      <c r="D67" s="1">
        <v>100</v>
      </c>
      <c r="E67" s="1">
        <v>1</v>
      </c>
      <c r="F67" s="1">
        <v>20</v>
      </c>
      <c r="G67" s="3">
        <v>0.45900000000000002</v>
      </c>
      <c r="H67" s="1">
        <f t="shared" si="76"/>
        <v>4.58</v>
      </c>
      <c r="I67" s="364"/>
      <c r="J67" s="366"/>
      <c r="L67" s="1">
        <v>0</v>
      </c>
    </row>
    <row r="68" spans="2:12" ht="24.95" customHeight="1">
      <c r="B68" s="369" t="s">
        <v>2908</v>
      </c>
      <c r="C68" s="2">
        <v>4.9827000000000004</v>
      </c>
      <c r="D68" s="1">
        <v>100</v>
      </c>
      <c r="E68" s="1">
        <v>2</v>
      </c>
      <c r="F68" s="1">
        <v>20</v>
      </c>
      <c r="G68" s="3">
        <v>0.44</v>
      </c>
      <c r="H68" s="1">
        <f t="shared" si="76"/>
        <v>4.8099999999999996</v>
      </c>
      <c r="I68" s="364">
        <f t="shared" ref="I68" si="79">(H68+H69)/2</f>
        <v>4.5999999999999996</v>
      </c>
      <c r="J68" s="366">
        <f t="shared" ref="J68" si="80">(H68-H69)</f>
        <v>0.4</v>
      </c>
      <c r="L68" s="1">
        <v>8.3000000000000007</v>
      </c>
    </row>
    <row r="69" spans="2:12" ht="24.95" customHeight="1">
      <c r="B69" s="369"/>
      <c r="C69" s="2">
        <v>5.0011999999999999</v>
      </c>
      <c r="D69" s="1">
        <v>100</v>
      </c>
      <c r="E69" s="1">
        <v>2</v>
      </c>
      <c r="F69" s="1">
        <v>20</v>
      </c>
      <c r="G69" s="3">
        <v>0.441</v>
      </c>
      <c r="H69" s="1">
        <f t="shared" si="76"/>
        <v>4.41</v>
      </c>
      <c r="I69" s="364"/>
      <c r="J69" s="366"/>
    </row>
    <row r="70" spans="2:12" ht="24.95" customHeight="1">
      <c r="B70" s="7" t="s">
        <v>2874</v>
      </c>
      <c r="C70" s="2">
        <v>10.2501</v>
      </c>
      <c r="D70" s="1">
        <v>100</v>
      </c>
      <c r="E70" s="1">
        <v>2</v>
      </c>
      <c r="F70" s="1">
        <v>20</v>
      </c>
      <c r="G70" s="3">
        <v>9.9499999999999993</v>
      </c>
      <c r="H70" s="1">
        <f t="shared" si="76"/>
        <v>52.77</v>
      </c>
      <c r="I70" s="364">
        <f t="shared" ref="I70:I74" si="81">(H70+H71)/2</f>
        <v>52.5</v>
      </c>
      <c r="J70" s="366">
        <f t="shared" ref="J70:J74" si="82">(H70-H71)</f>
        <v>0.53</v>
      </c>
      <c r="L70" s="1">
        <v>8.0299999999999994</v>
      </c>
    </row>
    <row r="71" spans="2:12" ht="24.95" customHeight="1">
      <c r="B71" s="7"/>
      <c r="C71" s="2">
        <v>10.1158</v>
      </c>
      <c r="D71" s="1">
        <v>100</v>
      </c>
      <c r="E71" s="1">
        <v>2</v>
      </c>
      <c r="F71" s="1">
        <v>20</v>
      </c>
      <c r="G71" s="3">
        <v>9.7210000000000001</v>
      </c>
      <c r="H71" s="1">
        <f t="shared" si="76"/>
        <v>52.24</v>
      </c>
      <c r="I71" s="364"/>
      <c r="J71" s="366"/>
      <c r="L71" s="1">
        <v>8.0299999999999994</v>
      </c>
    </row>
    <row r="72" spans="2:12" ht="24.95" customHeight="1">
      <c r="B72" s="7" t="s">
        <v>2875</v>
      </c>
      <c r="C72" s="2">
        <v>10.0831</v>
      </c>
      <c r="D72" s="1">
        <v>100</v>
      </c>
      <c r="E72" s="1">
        <v>2</v>
      </c>
      <c r="F72" s="1">
        <v>20</v>
      </c>
      <c r="G72" s="3">
        <v>10.52</v>
      </c>
      <c r="H72" s="1">
        <f t="shared" si="76"/>
        <v>52.21</v>
      </c>
      <c r="I72" s="364">
        <f t="shared" si="81"/>
        <v>52.6</v>
      </c>
      <c r="J72" s="366">
        <f t="shared" si="82"/>
        <v>-0.79</v>
      </c>
      <c r="L72" s="1">
        <v>0.09</v>
      </c>
    </row>
    <row r="73" spans="2:12" ht="24.95" customHeight="1">
      <c r="B73" s="7"/>
      <c r="C73" s="2">
        <v>10.324999999999999</v>
      </c>
      <c r="D73" s="1">
        <v>100</v>
      </c>
      <c r="E73" s="1">
        <v>2</v>
      </c>
      <c r="F73" s="1">
        <v>20</v>
      </c>
      <c r="G73" s="3">
        <v>10.935</v>
      </c>
      <c r="H73" s="1">
        <f t="shared" si="76"/>
        <v>53</v>
      </c>
      <c r="I73" s="364"/>
      <c r="J73" s="366"/>
      <c r="L73" s="1">
        <v>0.09</v>
      </c>
    </row>
    <row r="74" spans="2:12" ht="24.95" customHeight="1">
      <c r="B74" s="7" t="s">
        <v>2876</v>
      </c>
      <c r="C74" s="2">
        <v>10.0548</v>
      </c>
      <c r="D74" s="1">
        <v>100</v>
      </c>
      <c r="E74" s="1">
        <v>2</v>
      </c>
      <c r="F74" s="1">
        <v>20</v>
      </c>
      <c r="G74" s="3">
        <v>9.67</v>
      </c>
      <c r="H74" s="1">
        <f t="shared" si="76"/>
        <v>52.67</v>
      </c>
      <c r="I74" s="364">
        <f t="shared" si="81"/>
        <v>52.6</v>
      </c>
      <c r="J74" s="366">
        <f t="shared" si="82"/>
        <v>0.13</v>
      </c>
      <c r="L74" s="1">
        <v>8.7100000000000009</v>
      </c>
    </row>
    <row r="75" spans="2:12" ht="24.95" customHeight="1">
      <c r="C75" s="2">
        <v>10.0029</v>
      </c>
      <c r="D75" s="1">
        <v>100</v>
      </c>
      <c r="E75" s="1">
        <v>2</v>
      </c>
      <c r="F75" s="1">
        <v>20</v>
      </c>
      <c r="G75" s="3">
        <v>9.5950000000000006</v>
      </c>
      <c r="H75" s="1">
        <f t="shared" si="76"/>
        <v>52.54</v>
      </c>
      <c r="I75" s="364"/>
      <c r="J75" s="366"/>
      <c r="L75" s="1">
        <v>8.7100000000000009</v>
      </c>
    </row>
    <row r="76" spans="2:12" ht="24.95" customHeight="1">
      <c r="B76" s="7" t="s">
        <v>2909</v>
      </c>
      <c r="C76" s="2">
        <v>10.001200000000001</v>
      </c>
      <c r="D76" s="1">
        <v>100</v>
      </c>
      <c r="E76" s="1">
        <v>2</v>
      </c>
      <c r="F76" s="1">
        <v>20</v>
      </c>
      <c r="G76" s="3">
        <v>9.67</v>
      </c>
      <c r="H76" s="1">
        <f t="shared" si="76"/>
        <v>52.67</v>
      </c>
      <c r="I76" s="364">
        <f t="shared" ref="I76:I80" si="83">(H76+H77)/2</f>
        <v>52.4</v>
      </c>
      <c r="J76" s="366">
        <f t="shared" ref="J76:J80" si="84">(H76-H77)</f>
        <v>0.57999999999999996</v>
      </c>
      <c r="L76" s="1">
        <v>8.2100000000000009</v>
      </c>
    </row>
    <row r="77" spans="2:12" ht="24.95" customHeight="1">
      <c r="C77" s="2">
        <v>10.0329</v>
      </c>
      <c r="D77" s="1">
        <v>100</v>
      </c>
      <c r="E77" s="1">
        <v>2</v>
      </c>
      <c r="F77" s="1">
        <v>20</v>
      </c>
      <c r="G77" s="3">
        <v>9.5950000000000006</v>
      </c>
      <c r="H77" s="1">
        <f t="shared" si="76"/>
        <v>52.09</v>
      </c>
      <c r="I77" s="364"/>
      <c r="J77" s="366"/>
      <c r="L77" s="1">
        <v>8.2100000000000009</v>
      </c>
    </row>
    <row r="78" spans="2:12" ht="24.95" customHeight="1">
      <c r="B78" s="7" t="s">
        <v>2910</v>
      </c>
      <c r="C78" s="2">
        <v>10.002000000000001</v>
      </c>
      <c r="D78" s="1">
        <v>100</v>
      </c>
      <c r="E78" s="1">
        <v>2</v>
      </c>
      <c r="F78" s="1">
        <v>20</v>
      </c>
      <c r="G78" s="3">
        <v>9.6709999999999994</v>
      </c>
      <c r="H78" s="1">
        <f t="shared" si="76"/>
        <v>52.71</v>
      </c>
      <c r="I78" s="364">
        <f t="shared" si="83"/>
        <v>52.6</v>
      </c>
      <c r="J78" s="366">
        <f t="shared" si="84"/>
        <v>0.18</v>
      </c>
      <c r="L78" s="1">
        <v>8.2799999999999994</v>
      </c>
    </row>
    <row r="79" spans="2:12" ht="24.95" customHeight="1">
      <c r="C79" s="2">
        <v>10.0189</v>
      </c>
      <c r="D79" s="1">
        <v>100</v>
      </c>
      <c r="E79" s="1">
        <v>2</v>
      </c>
      <c r="F79" s="1">
        <v>20</v>
      </c>
      <c r="G79" s="3">
        <v>9.6549999999999994</v>
      </c>
      <c r="H79" s="1">
        <f t="shared" si="76"/>
        <v>52.53</v>
      </c>
      <c r="I79" s="364"/>
      <c r="J79" s="366"/>
      <c r="L79" s="1">
        <v>8.2799999999999994</v>
      </c>
    </row>
    <row r="80" spans="2:12" ht="24.95" customHeight="1">
      <c r="B80" s="7" t="s">
        <v>2911</v>
      </c>
      <c r="C80" s="2">
        <v>10.119199999999999</v>
      </c>
      <c r="D80" s="1">
        <v>100</v>
      </c>
      <c r="E80" s="1">
        <v>1</v>
      </c>
      <c r="F80" s="1">
        <v>20</v>
      </c>
      <c r="G80" s="3">
        <v>10.760999999999999</v>
      </c>
      <c r="H80" s="1">
        <f t="shared" si="76"/>
        <v>106.34</v>
      </c>
      <c r="I80" s="364">
        <f t="shared" si="83"/>
        <v>106.6</v>
      </c>
      <c r="J80" s="366">
        <f t="shared" si="84"/>
        <v>-0.55000000000000004</v>
      </c>
    </row>
    <row r="81" spans="1:12" ht="24.95" customHeight="1">
      <c r="C81" s="2">
        <v>10.005800000000001</v>
      </c>
      <c r="D81" s="1">
        <v>100</v>
      </c>
      <c r="E81" s="1">
        <v>1</v>
      </c>
      <c r="F81" s="1">
        <v>20</v>
      </c>
      <c r="G81" s="3">
        <v>10.695</v>
      </c>
      <c r="H81" s="1">
        <f t="shared" si="76"/>
        <v>106.89</v>
      </c>
      <c r="I81" s="364"/>
      <c r="J81" s="366"/>
    </row>
    <row r="82" spans="1:12" ht="24.95" customHeight="1">
      <c r="B82" s="7" t="s">
        <v>2912</v>
      </c>
      <c r="C82" s="2">
        <v>10.0235</v>
      </c>
      <c r="D82" s="1">
        <v>100</v>
      </c>
      <c r="E82" s="1">
        <v>1</v>
      </c>
      <c r="F82" s="1">
        <v>20</v>
      </c>
      <c r="G82" s="3">
        <v>4.9509999999999996</v>
      </c>
      <c r="H82" s="1">
        <f t="shared" si="76"/>
        <v>52.82</v>
      </c>
      <c r="I82" s="364">
        <f t="shared" ref="I82:I86" si="85">(H82+H83)/2</f>
        <v>52.7</v>
      </c>
      <c r="J82" s="366">
        <f t="shared" ref="J82:J86" si="86">(H82-H83)</f>
        <v>0.21</v>
      </c>
      <c r="L82" s="1">
        <v>6.48</v>
      </c>
    </row>
    <row r="83" spans="1:12" ht="24.95" customHeight="1">
      <c r="C83" s="2">
        <v>10.104200000000001</v>
      </c>
      <c r="D83" s="1">
        <v>100</v>
      </c>
      <c r="E83" s="1">
        <v>1</v>
      </c>
      <c r="F83" s="1">
        <v>20</v>
      </c>
      <c r="G83" s="3">
        <v>4.9710000000000001</v>
      </c>
      <c r="H83" s="1">
        <f t="shared" si="76"/>
        <v>52.61</v>
      </c>
      <c r="I83" s="364"/>
      <c r="J83" s="366"/>
      <c r="L83" s="1">
        <v>6.48</v>
      </c>
    </row>
    <row r="84" spans="1:12" ht="24.95" customHeight="1">
      <c r="B84" s="7" t="s">
        <v>2913</v>
      </c>
      <c r="C84" s="2">
        <v>10.167</v>
      </c>
      <c r="D84" s="1">
        <v>100</v>
      </c>
      <c r="E84" s="1">
        <v>1</v>
      </c>
      <c r="F84" s="1">
        <v>20</v>
      </c>
      <c r="G84" s="3">
        <v>0.46500000000000002</v>
      </c>
      <c r="H84" s="1">
        <f t="shared" si="76"/>
        <v>4.58</v>
      </c>
      <c r="I84" s="364">
        <f t="shared" si="85"/>
        <v>4.5999999999999996</v>
      </c>
      <c r="J84" s="366">
        <f t="shared" si="86"/>
        <v>-0.01</v>
      </c>
      <c r="L84" s="3">
        <v>5.1999999999999998E-2</v>
      </c>
    </row>
    <row r="85" spans="1:12" ht="24.95" customHeight="1">
      <c r="C85" s="2">
        <v>10.0015</v>
      </c>
      <c r="D85" s="1">
        <v>100</v>
      </c>
      <c r="E85" s="1">
        <v>1</v>
      </c>
      <c r="F85" s="1">
        <v>20</v>
      </c>
      <c r="G85" s="3">
        <v>0.45900000000000002</v>
      </c>
      <c r="H85" s="1">
        <f t="shared" si="76"/>
        <v>4.59</v>
      </c>
      <c r="I85" s="364"/>
      <c r="J85" s="366"/>
      <c r="L85" s="3">
        <v>5.1999999999999998E-2</v>
      </c>
    </row>
    <row r="86" spans="1:12" ht="24.95" customHeight="1">
      <c r="A86" s="1">
        <v>7.1</v>
      </c>
      <c r="B86" s="7" t="s">
        <v>2914</v>
      </c>
      <c r="C86" s="2">
        <v>10.0235</v>
      </c>
      <c r="D86" s="1">
        <v>100</v>
      </c>
      <c r="E86" s="1">
        <v>1</v>
      </c>
      <c r="F86" s="1">
        <v>20</v>
      </c>
      <c r="G86" s="3">
        <v>0.94899999999999995</v>
      </c>
      <c r="H86" s="1">
        <f t="shared" si="76"/>
        <v>13.33</v>
      </c>
      <c r="I86" s="364">
        <f t="shared" si="85"/>
        <v>13.4</v>
      </c>
      <c r="J86" s="366">
        <f t="shared" si="86"/>
        <v>-0.08</v>
      </c>
      <c r="L86" s="1">
        <v>29</v>
      </c>
    </row>
    <row r="87" spans="1:12" ht="24.95" customHeight="1">
      <c r="C87" s="2">
        <v>10.1242</v>
      </c>
      <c r="D87" s="1">
        <v>100</v>
      </c>
      <c r="E87" s="1">
        <v>1</v>
      </c>
      <c r="F87" s="1">
        <v>20</v>
      </c>
      <c r="G87" s="3">
        <v>0.96399999999999997</v>
      </c>
      <c r="H87" s="1">
        <f t="shared" si="76"/>
        <v>13.41</v>
      </c>
      <c r="I87" s="364"/>
      <c r="J87" s="366"/>
      <c r="L87" s="1">
        <v>29</v>
      </c>
    </row>
    <row r="88" spans="1:12" ht="24.95" customHeight="1">
      <c r="B88" s="7" t="s">
        <v>2915</v>
      </c>
      <c r="C88" s="2">
        <v>10.023199999999999</v>
      </c>
      <c r="D88" s="1">
        <v>100</v>
      </c>
      <c r="E88" s="1">
        <v>1</v>
      </c>
      <c r="F88" s="1">
        <v>20</v>
      </c>
      <c r="G88" s="3">
        <v>4.8550000000000004</v>
      </c>
      <c r="H88" s="1">
        <f t="shared" si="76"/>
        <v>53.05</v>
      </c>
      <c r="I88" s="364">
        <f t="shared" ref="I88:I92" si="87">(H88+H89)/2</f>
        <v>53.1</v>
      </c>
      <c r="J88" s="366">
        <f t="shared" ref="J88:J92" si="88">(H88-H89)</f>
        <v>-0.01</v>
      </c>
      <c r="L88" s="1">
        <v>8.6999999999999993</v>
      </c>
    </row>
    <row r="89" spans="1:12" ht="24.95" customHeight="1">
      <c r="C89" s="2">
        <v>10.010899999999999</v>
      </c>
      <c r="D89" s="1">
        <v>100</v>
      </c>
      <c r="E89" s="1">
        <v>1</v>
      </c>
      <c r="F89" s="1">
        <v>20</v>
      </c>
      <c r="G89" s="3">
        <v>4.8499999999999996</v>
      </c>
      <c r="H89" s="1">
        <f t="shared" si="76"/>
        <v>53.06</v>
      </c>
      <c r="I89" s="364"/>
      <c r="J89" s="366"/>
      <c r="L89" s="1">
        <v>8.6999999999999993</v>
      </c>
    </row>
    <row r="90" spans="1:12" ht="24.95" customHeight="1">
      <c r="B90" s="7" t="s">
        <v>2916</v>
      </c>
      <c r="C90" s="2">
        <v>10.326499999999999</v>
      </c>
      <c r="D90" s="1">
        <v>100</v>
      </c>
      <c r="E90" s="1">
        <v>1</v>
      </c>
      <c r="F90" s="1">
        <v>20</v>
      </c>
      <c r="G90" s="3">
        <v>5.4649999999999999</v>
      </c>
      <c r="H90" s="1">
        <f t="shared" si="76"/>
        <v>52.96</v>
      </c>
      <c r="I90" s="364">
        <f t="shared" si="87"/>
        <v>53</v>
      </c>
      <c r="J90" s="366">
        <f t="shared" si="88"/>
        <v>-0.02</v>
      </c>
      <c r="L90" s="1">
        <v>0.08</v>
      </c>
    </row>
    <row r="91" spans="1:12" ht="24.95" customHeight="1">
      <c r="C91" s="2">
        <v>10.1258</v>
      </c>
      <c r="D91" s="1">
        <v>100</v>
      </c>
      <c r="E91" s="1">
        <v>1</v>
      </c>
      <c r="F91" s="1">
        <v>20</v>
      </c>
      <c r="G91" s="3">
        <v>5.36</v>
      </c>
      <c r="H91" s="1">
        <f t="shared" si="76"/>
        <v>52.98</v>
      </c>
      <c r="I91" s="364"/>
      <c r="J91" s="366"/>
      <c r="L91" s="1">
        <v>0.08</v>
      </c>
    </row>
    <row r="92" spans="1:12" ht="24.95" customHeight="1">
      <c r="B92" s="7" t="s">
        <v>2877</v>
      </c>
      <c r="C92" s="2">
        <v>10.3123</v>
      </c>
      <c r="D92" s="1">
        <v>100</v>
      </c>
      <c r="E92" s="1">
        <v>1</v>
      </c>
      <c r="F92" s="1">
        <v>20</v>
      </c>
      <c r="G92" s="3">
        <v>2.5830000000000002</v>
      </c>
      <c r="H92" s="1">
        <f t="shared" si="76"/>
        <v>25.05</v>
      </c>
      <c r="I92" s="364">
        <f t="shared" si="87"/>
        <v>25.1</v>
      </c>
      <c r="J92" s="366">
        <f t="shared" si="88"/>
        <v>-0.01</v>
      </c>
    </row>
    <row r="93" spans="1:12" ht="24.95" customHeight="1">
      <c r="C93" s="2">
        <v>10.025</v>
      </c>
      <c r="D93" s="1">
        <v>100</v>
      </c>
      <c r="E93" s="1">
        <v>1</v>
      </c>
      <c r="F93" s="1">
        <v>20</v>
      </c>
      <c r="G93" s="3">
        <v>2.512</v>
      </c>
      <c r="H93" s="1">
        <f t="shared" si="76"/>
        <v>25.06</v>
      </c>
      <c r="I93" s="364"/>
      <c r="J93" s="366"/>
    </row>
    <row r="94" spans="1:12" ht="24.95" customHeight="1">
      <c r="B94" s="7" t="s">
        <v>2917</v>
      </c>
      <c r="C94" s="2">
        <v>5.0213999999999999</v>
      </c>
      <c r="D94" s="1">
        <v>100</v>
      </c>
      <c r="E94" s="1">
        <v>1</v>
      </c>
      <c r="F94" s="1">
        <v>20</v>
      </c>
      <c r="G94" s="3">
        <v>5.3520000000000003</v>
      </c>
      <c r="H94" s="1">
        <f t="shared" si="76"/>
        <v>106.58</v>
      </c>
      <c r="I94" s="364">
        <f t="shared" ref="I94:I98" si="89">(H94+H95)/2</f>
        <v>106.3</v>
      </c>
      <c r="J94" s="366">
        <f t="shared" ref="J94:J98" si="90">(H94-H95)</f>
        <v>0.52</v>
      </c>
    </row>
    <row r="95" spans="1:12" ht="24.95" customHeight="1">
      <c r="C95" s="2">
        <v>5.2320000000000002</v>
      </c>
      <c r="D95" s="1">
        <v>100</v>
      </c>
      <c r="E95" s="1">
        <v>1</v>
      </c>
      <c r="F95" s="1">
        <v>20</v>
      </c>
      <c r="G95" s="3">
        <v>5.5490000000000004</v>
      </c>
      <c r="H95" s="1">
        <f t="shared" si="76"/>
        <v>106.06</v>
      </c>
      <c r="I95" s="364"/>
      <c r="J95" s="366"/>
    </row>
    <row r="96" spans="1:12" ht="24.95" customHeight="1">
      <c r="B96" s="7" t="s">
        <v>2918</v>
      </c>
      <c r="C96" s="2">
        <v>10.0024</v>
      </c>
      <c r="D96" s="1">
        <v>100</v>
      </c>
      <c r="E96" s="1">
        <v>1</v>
      </c>
      <c r="F96" s="1">
        <v>20</v>
      </c>
      <c r="G96" s="3">
        <f>9.03*1.124</f>
        <v>10.15</v>
      </c>
      <c r="H96" s="1">
        <f t="shared" si="76"/>
        <v>101.52</v>
      </c>
      <c r="I96" s="364">
        <f t="shared" si="89"/>
        <v>101.6</v>
      </c>
      <c r="J96" s="366">
        <f t="shared" si="90"/>
        <v>-0.12</v>
      </c>
      <c r="L96" s="1">
        <v>0.04</v>
      </c>
    </row>
    <row r="97" spans="2:12" ht="24.95" customHeight="1">
      <c r="C97" s="2">
        <v>10.012600000000001</v>
      </c>
      <c r="D97" s="1">
        <v>100</v>
      </c>
      <c r="E97" s="1">
        <v>1</v>
      </c>
      <c r="F97" s="1">
        <v>20</v>
      </c>
      <c r="G97" s="3">
        <f>9.051*1.124</f>
        <v>10.173</v>
      </c>
      <c r="H97" s="1">
        <f t="shared" si="76"/>
        <v>101.64</v>
      </c>
      <c r="I97" s="364"/>
      <c r="J97" s="366"/>
      <c r="L97" s="1">
        <v>0.04</v>
      </c>
    </row>
    <row r="98" spans="2:12" ht="24.95" customHeight="1">
      <c r="C98" s="2">
        <v>10.004</v>
      </c>
      <c r="D98" s="1">
        <v>100</v>
      </c>
      <c r="E98" s="1">
        <v>1</v>
      </c>
      <c r="F98" s="1">
        <v>20</v>
      </c>
      <c r="G98" s="3">
        <f>8.986*1.126</f>
        <v>10.118</v>
      </c>
      <c r="H98" s="1">
        <f t="shared" si="76"/>
        <v>101.16</v>
      </c>
      <c r="I98" s="364">
        <f t="shared" si="89"/>
        <v>100.7</v>
      </c>
      <c r="J98" s="366">
        <f t="shared" si="90"/>
        <v>0.95</v>
      </c>
      <c r="L98" s="1">
        <v>0.02</v>
      </c>
    </row>
    <row r="99" spans="2:12" ht="24.95" customHeight="1">
      <c r="C99" s="2">
        <v>10.132400000000001</v>
      </c>
      <c r="D99" s="1">
        <v>100</v>
      </c>
      <c r="E99" s="1">
        <v>1</v>
      </c>
      <c r="F99" s="1">
        <v>20</v>
      </c>
      <c r="G99" s="3">
        <f>9.03*1.124</f>
        <v>10.15</v>
      </c>
      <c r="H99" s="1">
        <f t="shared" si="76"/>
        <v>100.21</v>
      </c>
      <c r="I99" s="364"/>
      <c r="J99" s="366"/>
      <c r="L99" s="1">
        <v>0.04</v>
      </c>
    </row>
    <row r="100" spans="2:12" ht="24.95" customHeight="1">
      <c r="C100" s="2">
        <v>10.0113</v>
      </c>
      <c r="D100" s="1">
        <v>100</v>
      </c>
      <c r="E100" s="1">
        <v>1</v>
      </c>
      <c r="F100" s="1">
        <v>20</v>
      </c>
      <c r="G100" s="3">
        <v>10.105</v>
      </c>
      <c r="H100" s="1">
        <f t="shared" ref="H100" si="91">G100/E100/C100*D100/(100-L100)*100</f>
        <v>101.05</v>
      </c>
      <c r="I100" s="364">
        <f t="shared" ref="I100" si="92">(H100+H101)/2</f>
        <v>101</v>
      </c>
      <c r="J100" s="366">
        <f t="shared" ref="J100" si="93">(H100-H101)</f>
        <v>0.12</v>
      </c>
      <c r="L100" s="1">
        <v>0.11</v>
      </c>
    </row>
    <row r="101" spans="2:12" ht="24.95" customHeight="1">
      <c r="C101" s="2">
        <v>10.1158</v>
      </c>
      <c r="D101" s="1">
        <v>100</v>
      </c>
      <c r="E101" s="1">
        <v>1</v>
      </c>
      <c r="F101" s="1">
        <v>20</v>
      </c>
      <c r="G101" s="3">
        <v>10.199</v>
      </c>
      <c r="H101" s="1">
        <f t="shared" si="76"/>
        <v>100.93</v>
      </c>
      <c r="I101" s="364"/>
      <c r="J101" s="366"/>
      <c r="L101" s="1">
        <v>0.11</v>
      </c>
    </row>
    <row r="102" spans="2:12" ht="24.95" customHeight="1">
      <c r="B102" s="1" t="s">
        <v>2919</v>
      </c>
      <c r="C102" s="2">
        <v>4.0007999999999999</v>
      </c>
      <c r="D102" s="1">
        <v>100</v>
      </c>
      <c r="E102" s="1">
        <v>2</v>
      </c>
      <c r="F102" s="1">
        <v>20</v>
      </c>
      <c r="G102" s="3">
        <v>-6.8250000000000002</v>
      </c>
      <c r="H102" s="1">
        <f t="shared" si="76"/>
        <v>-85.3</v>
      </c>
      <c r="I102" s="364">
        <f t="shared" ref="I102:I106" si="94">(H102+H103)/2</f>
        <v>-85.3</v>
      </c>
      <c r="J102" s="366">
        <f t="shared" ref="J102:J106" si="95">(H102-H103)</f>
        <v>0.02</v>
      </c>
    </row>
    <row r="103" spans="2:12" ht="24.95" customHeight="1">
      <c r="C103" s="2">
        <v>4.0011999999999999</v>
      </c>
      <c r="D103" s="1">
        <v>100</v>
      </c>
      <c r="E103" s="1">
        <v>2</v>
      </c>
      <c r="F103" s="1">
        <v>20</v>
      </c>
      <c r="G103" s="3">
        <v>-6.8280000000000003</v>
      </c>
      <c r="H103" s="1">
        <f t="shared" si="76"/>
        <v>-85.32</v>
      </c>
      <c r="I103" s="364"/>
      <c r="J103" s="366"/>
    </row>
    <row r="104" spans="2:12" ht="24.95" customHeight="1">
      <c r="B104" s="1" t="s">
        <v>2920</v>
      </c>
      <c r="C104" s="2">
        <v>10.1027</v>
      </c>
      <c r="D104" s="1">
        <v>100</v>
      </c>
      <c r="E104" s="1">
        <v>1</v>
      </c>
      <c r="F104" s="1">
        <v>20</v>
      </c>
      <c r="G104" s="3">
        <v>5.2619999999999996</v>
      </c>
      <c r="H104" s="1">
        <f t="shared" si="76"/>
        <v>52.17</v>
      </c>
      <c r="I104" s="364">
        <f t="shared" si="94"/>
        <v>52.2</v>
      </c>
      <c r="J104" s="366">
        <f t="shared" si="95"/>
        <v>-0.03</v>
      </c>
      <c r="L104" s="1">
        <v>0.16</v>
      </c>
    </row>
    <row r="105" spans="2:12" ht="24.95" customHeight="1">
      <c r="C105" s="2">
        <v>10.005800000000001</v>
      </c>
      <c r="D105" s="1">
        <v>100</v>
      </c>
      <c r="E105" s="1">
        <v>1</v>
      </c>
      <c r="F105" s="1">
        <v>20</v>
      </c>
      <c r="G105" s="3">
        <v>5.2149999999999999</v>
      </c>
      <c r="H105" s="1">
        <f t="shared" si="76"/>
        <v>52.2</v>
      </c>
      <c r="I105" s="364"/>
      <c r="J105" s="366"/>
      <c r="L105" s="1">
        <v>0.16</v>
      </c>
    </row>
    <row r="106" spans="2:12" ht="24.95" customHeight="1">
      <c r="B106" s="1" t="s">
        <v>2921</v>
      </c>
      <c r="C106" s="2">
        <v>10.069100000000001</v>
      </c>
      <c r="D106" s="1">
        <v>100</v>
      </c>
      <c r="E106" s="1">
        <v>1</v>
      </c>
      <c r="F106" s="1">
        <v>20</v>
      </c>
      <c r="G106" s="3">
        <v>4.8019999999999996</v>
      </c>
      <c r="H106" s="1">
        <f t="shared" si="76"/>
        <v>52.46</v>
      </c>
      <c r="I106" s="364">
        <f t="shared" si="94"/>
        <v>52.5</v>
      </c>
      <c r="J106" s="366">
        <f t="shared" si="95"/>
        <v>0.02</v>
      </c>
      <c r="L106" s="1">
        <v>9.09</v>
      </c>
    </row>
    <row r="107" spans="2:12" ht="24.95" customHeight="1">
      <c r="C107" s="2">
        <v>10.0017</v>
      </c>
      <c r="D107" s="1">
        <v>100</v>
      </c>
      <c r="E107" s="1">
        <v>1</v>
      </c>
      <c r="F107" s="1">
        <v>20</v>
      </c>
      <c r="G107" s="3">
        <v>4.7679999999999998</v>
      </c>
      <c r="H107" s="1">
        <f t="shared" si="76"/>
        <v>52.44</v>
      </c>
      <c r="I107" s="364"/>
      <c r="J107" s="366"/>
      <c r="L107" s="1">
        <v>9.09</v>
      </c>
    </row>
    <row r="108" spans="2:12" ht="24.95" customHeight="1">
      <c r="B108" s="1" t="s">
        <v>2922</v>
      </c>
      <c r="C108" s="2">
        <v>10.0794</v>
      </c>
      <c r="D108" s="1">
        <v>100</v>
      </c>
      <c r="E108" s="1">
        <v>1</v>
      </c>
      <c r="F108" s="1">
        <v>20</v>
      </c>
      <c r="G108" s="3">
        <v>4.8730000000000002</v>
      </c>
      <c r="H108" s="1">
        <f t="shared" si="76"/>
        <v>53.13</v>
      </c>
      <c r="I108" s="364">
        <f t="shared" ref="I108:I112" si="96">(H108+H109)/2</f>
        <v>53</v>
      </c>
      <c r="J108" s="366">
        <f t="shared" ref="J108:J112" si="97">(H108-H109)</f>
        <v>0.17</v>
      </c>
      <c r="L108" s="1">
        <v>9</v>
      </c>
    </row>
    <row r="109" spans="2:12" ht="24.95" customHeight="1">
      <c r="C109" s="2">
        <v>10.013999999999999</v>
      </c>
      <c r="D109" s="1">
        <v>100</v>
      </c>
      <c r="E109" s="1">
        <v>1</v>
      </c>
      <c r="F109" s="1">
        <v>20</v>
      </c>
      <c r="G109" s="3">
        <v>4.8239999999999998</v>
      </c>
      <c r="H109" s="1">
        <f t="shared" si="76"/>
        <v>52.96</v>
      </c>
      <c r="I109" s="364"/>
      <c r="J109" s="366"/>
      <c r="L109" s="1">
        <v>9.0399999999999991</v>
      </c>
    </row>
    <row r="110" spans="2:12" ht="24.95" customHeight="1">
      <c r="B110" s="1" t="s">
        <v>2923</v>
      </c>
      <c r="C110" s="2">
        <v>10.56</v>
      </c>
      <c r="D110" s="1">
        <v>100</v>
      </c>
      <c r="E110" s="1">
        <v>1</v>
      </c>
      <c r="F110" s="1">
        <v>20</v>
      </c>
      <c r="G110" s="3">
        <v>5.4960000000000004</v>
      </c>
      <c r="H110" s="1">
        <f t="shared" si="76"/>
        <v>52.19</v>
      </c>
      <c r="I110" s="364">
        <f t="shared" si="96"/>
        <v>52.2</v>
      </c>
      <c r="J110" s="366">
        <f t="shared" si="97"/>
        <v>7.0000000000000007E-2</v>
      </c>
      <c r="L110" s="1">
        <v>0.27</v>
      </c>
    </row>
    <row r="111" spans="2:12" ht="24.95" customHeight="1">
      <c r="C111" s="2">
        <v>10.0139</v>
      </c>
      <c r="D111" s="1">
        <v>100</v>
      </c>
      <c r="E111" s="1">
        <v>1</v>
      </c>
      <c r="F111" s="1">
        <v>20</v>
      </c>
      <c r="G111" s="3">
        <v>5.2050000000000001</v>
      </c>
      <c r="H111" s="1">
        <f t="shared" si="76"/>
        <v>52.12</v>
      </c>
      <c r="I111" s="364"/>
      <c r="J111" s="366"/>
      <c r="L111" s="1">
        <v>0.27</v>
      </c>
    </row>
    <row r="112" spans="2:12" ht="24.95" customHeight="1">
      <c r="B112" s="1" t="s">
        <v>2924</v>
      </c>
      <c r="C112" s="2">
        <v>1.0347999999999999</v>
      </c>
      <c r="D112" s="1">
        <v>100</v>
      </c>
      <c r="E112" s="1">
        <v>1</v>
      </c>
      <c r="F112" s="1">
        <v>20</v>
      </c>
      <c r="G112" s="3">
        <v>0.878</v>
      </c>
      <c r="H112" s="1">
        <f t="shared" si="76"/>
        <v>84.85</v>
      </c>
      <c r="I112" s="364">
        <f t="shared" si="96"/>
        <v>84.7</v>
      </c>
      <c r="J112" s="366">
        <f t="shared" si="97"/>
        <v>0.31</v>
      </c>
    </row>
    <row r="113" spans="3:12" ht="24.95" customHeight="1">
      <c r="C113" s="2">
        <v>1.0279</v>
      </c>
      <c r="D113" s="1">
        <v>100</v>
      </c>
      <c r="E113" s="1">
        <v>1</v>
      </c>
      <c r="F113" s="1">
        <v>20</v>
      </c>
      <c r="G113" s="3">
        <v>0.86899999999999999</v>
      </c>
      <c r="H113" s="1">
        <f t="shared" si="76"/>
        <v>84.54</v>
      </c>
      <c r="I113" s="364"/>
      <c r="J113" s="366"/>
    </row>
    <row r="114" spans="3:12" ht="24.95" customHeight="1">
      <c r="C114" s="2">
        <v>10.1633</v>
      </c>
      <c r="D114" s="1">
        <v>100</v>
      </c>
      <c r="E114" s="1">
        <v>1</v>
      </c>
      <c r="F114" s="1">
        <v>20</v>
      </c>
      <c r="G114" s="3">
        <v>0.46500000000000002</v>
      </c>
      <c r="H114" s="1">
        <f t="shared" si="76"/>
        <v>4.58</v>
      </c>
      <c r="I114" s="364">
        <f>(H114+H115)/2</f>
        <v>4.5999999999999996</v>
      </c>
      <c r="J114" s="366">
        <f>(H114-H115)</f>
        <v>0</v>
      </c>
      <c r="L114" s="1">
        <v>0.08</v>
      </c>
    </row>
    <row r="115" spans="3:12" ht="24.95" customHeight="1">
      <c r="C115" s="2">
        <v>10.1633</v>
      </c>
      <c r="D115" s="1">
        <v>100</v>
      </c>
      <c r="E115" s="1">
        <v>1</v>
      </c>
      <c r="F115" s="1">
        <v>20</v>
      </c>
      <c r="G115" s="3">
        <v>0.46500000000000002</v>
      </c>
      <c r="H115" s="1">
        <f t="shared" si="76"/>
        <v>4.58</v>
      </c>
      <c r="I115" s="364"/>
      <c r="J115" s="366"/>
      <c r="L115" s="1">
        <v>0.08</v>
      </c>
    </row>
  </sheetData>
  <mergeCells count="148">
    <mergeCell ref="J114:J11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I108:I109"/>
    <mergeCell ref="I110:I111"/>
    <mergeCell ref="I112:I113"/>
    <mergeCell ref="I114:I115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B56:B57"/>
    <mergeCell ref="B58:B59"/>
    <mergeCell ref="B60:B61"/>
    <mergeCell ref="B62:B63"/>
    <mergeCell ref="B64:B65"/>
    <mergeCell ref="B66:B67"/>
    <mergeCell ref="B68:B69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28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F27" sqref="F27"/>
    </sheetView>
  </sheetViews>
  <sheetFormatPr defaultColWidth="9" defaultRowHeight="14.25"/>
  <sheetData/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粗纤维</vt:lpstr>
      <vt:lpstr>白砂糖中还原糖测试-35887</vt:lpstr>
      <vt:lpstr>食品中还原糖测试-5009.7</vt:lpstr>
      <vt:lpstr>食品中蔗糖5009.8 </vt:lpstr>
      <vt:lpstr>食品中总糖5009.8</vt:lpstr>
      <vt:lpstr>绵白糖中还原糖含量5012</vt:lpstr>
      <vt:lpstr>绵白糖还原糖计算</vt:lpstr>
      <vt:lpstr>绵白糖蔗糖分-5012</vt:lpstr>
      <vt:lpstr>红糖还原糖计算</vt:lpstr>
      <vt:lpstr>红糖还原糖</vt:lpstr>
      <vt:lpstr>红糖还原糖计算 反滴)</vt:lpstr>
      <vt:lpstr>水果可溶性糖</vt:lpstr>
      <vt:lpstr>过氧化氢</vt:lpstr>
      <vt:lpstr>Sheet2</vt:lpstr>
      <vt:lpstr>Sheet1</vt:lpstr>
      <vt:lpstr>二氧化钛</vt:lpstr>
      <vt:lpstr>谷氨酸钠</vt:lpstr>
      <vt:lpstr>糖浆比旋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政府理化</dc:creator>
  <cp:lastModifiedBy>企业理化</cp:lastModifiedBy>
  <cp:lastPrinted>2026-03-31T06:29:00Z</cp:lastPrinted>
  <dcterms:created xsi:type="dcterms:W3CDTF">2021-10-27T09:17:00Z</dcterms:created>
  <dcterms:modified xsi:type="dcterms:W3CDTF">2026-09-02T11:09:35Z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true</vt:bool>
  </property>
  <property fmtid="{D5CDD505-2E9C-101B-9397-08002B2CF9AE}" pid="4" name="ICV">
    <vt:lpwstr>6FCF7CF90F464CF197B2CBFAAF00B15A_13</vt:lpwstr>
  </property>
  <property fmtid="{D5CDD505-2E9C-101B-9397-08002B2CF9AE}" pid="5" name="CalculationRule">
    <vt:i4>0</vt:i4>
  </property>
</Properties>
</file>