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81\phlee\Desktop\2016\Semester 2\FIT2002 S22016\Lecture\Week 3\"/>
    </mc:Choice>
  </mc:AlternateContent>
  <bookViews>
    <workbookView xWindow="0" yWindow="0" windowWidth="21216" windowHeight="8928"/>
  </bookViews>
  <sheets>
    <sheet name="NPV" sheetId="2" r:id="rId1"/>
    <sheet name="Weighted Scoring Model" sheetId="3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NPV!#REF!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/>
  <c r="F11" i="3"/>
  <c r="C11" i="3"/>
  <c r="B11" i="3"/>
  <c r="G15" i="2" l="1"/>
  <c r="G7" i="2"/>
  <c r="B16" i="2"/>
  <c r="C16" i="2" s="1"/>
  <c r="D16" i="2" s="1"/>
  <c r="E16" i="2" s="1"/>
  <c r="F16" i="2" s="1"/>
  <c r="F15" i="2"/>
  <c r="E15" i="2"/>
  <c r="D15" i="2"/>
  <c r="C15" i="2"/>
  <c r="B15" i="2"/>
  <c r="C7" i="2"/>
  <c r="D7" i="2"/>
  <c r="E7" i="2"/>
  <c r="F7" i="2"/>
  <c r="B7" i="2"/>
  <c r="D73" i="2" l="1"/>
  <c r="E73" i="2"/>
  <c r="F73" i="2"/>
  <c r="C73" i="2"/>
  <c r="F72" i="2"/>
  <c r="E72" i="2"/>
  <c r="D72" i="2"/>
  <c r="C72" i="2"/>
  <c r="B72" i="2"/>
  <c r="G68" i="2"/>
  <c r="G64" i="2"/>
  <c r="F62" i="2"/>
  <c r="F65" i="2" s="1"/>
  <c r="E62" i="2"/>
  <c r="E65" i="2" s="1"/>
  <c r="D62" i="2"/>
  <c r="D69" i="2" s="1"/>
  <c r="C62" i="2"/>
  <c r="C69" i="2" s="1"/>
  <c r="B62" i="2"/>
  <c r="B65" i="2" s="1"/>
  <c r="B66" i="2" s="1"/>
  <c r="G72" i="2" l="1"/>
  <c r="B73" i="2"/>
  <c r="C65" i="2"/>
  <c r="C66" i="2" s="1"/>
  <c r="D65" i="2"/>
  <c r="D75" i="2" s="1"/>
  <c r="E69" i="2"/>
  <c r="E75" i="2" s="1"/>
  <c r="B69" i="2"/>
  <c r="B70" i="2" s="1"/>
  <c r="C70" i="2" s="1"/>
  <c r="D70" i="2" s="1"/>
  <c r="F69" i="2"/>
  <c r="F75" i="2" s="1"/>
  <c r="B29" i="2"/>
  <c r="C29" i="2"/>
  <c r="D29" i="2"/>
  <c r="E29" i="2"/>
  <c r="F29" i="2"/>
  <c r="F43" i="2"/>
  <c r="E43" i="2"/>
  <c r="D43" i="2"/>
  <c r="C43" i="2"/>
  <c r="B43" i="2"/>
  <c r="C22" i="2"/>
  <c r="C28" i="2" s="1"/>
  <c r="D22" i="2"/>
  <c r="D25" i="2" s="1"/>
  <c r="E22" i="2"/>
  <c r="E28" i="2" s="1"/>
  <c r="F22" i="2"/>
  <c r="F28" i="2" s="1"/>
  <c r="B22" i="2"/>
  <c r="B28" i="2" s="1"/>
  <c r="C36" i="2"/>
  <c r="C42" i="2" s="1"/>
  <c r="D36" i="2"/>
  <c r="D39" i="2" s="1"/>
  <c r="E36" i="2"/>
  <c r="E39" i="2" s="1"/>
  <c r="F36" i="2"/>
  <c r="F42" i="2" s="1"/>
  <c r="B36" i="2"/>
  <c r="B42" i="2" s="1"/>
  <c r="G38" i="2"/>
  <c r="F25" i="2"/>
  <c r="F30" i="2" s="1"/>
  <c r="B25" i="2"/>
  <c r="G41" i="2"/>
  <c r="G27" i="2"/>
  <c r="G24" i="2"/>
  <c r="C25" i="2"/>
  <c r="F2" i="2"/>
  <c r="E2" i="2"/>
  <c r="D2" i="2"/>
  <c r="C2" i="2"/>
  <c r="B2" i="2"/>
  <c r="F14" i="2"/>
  <c r="E14" i="2"/>
  <c r="D14" i="2"/>
  <c r="C14" i="2"/>
  <c r="B14" i="2"/>
  <c r="G13" i="2"/>
  <c r="G12" i="2"/>
  <c r="C6" i="2"/>
  <c r="D6" i="2"/>
  <c r="E6" i="2"/>
  <c r="F6" i="2"/>
  <c r="B6" i="2"/>
  <c r="B8" i="2" s="1"/>
  <c r="G5" i="2"/>
  <c r="G4" i="2"/>
  <c r="C8" i="2" l="1"/>
  <c r="D66" i="2"/>
  <c r="E66" i="2" s="1"/>
  <c r="F66" i="2" s="1"/>
  <c r="C75" i="2"/>
  <c r="G65" i="2"/>
  <c r="C30" i="2"/>
  <c r="D28" i="2"/>
  <c r="D30" i="2" s="1"/>
  <c r="B30" i="2"/>
  <c r="B31" i="2" s="1"/>
  <c r="G29" i="2"/>
  <c r="E70" i="2"/>
  <c r="F70" i="2" s="1"/>
  <c r="B46" i="2"/>
  <c r="B49" i="2"/>
  <c r="G69" i="2"/>
  <c r="B75" i="2"/>
  <c r="F39" i="2"/>
  <c r="F44" i="2" s="1"/>
  <c r="C39" i="2"/>
  <c r="C44" i="2" s="1"/>
  <c r="D42" i="2"/>
  <c r="D44" i="2" s="1"/>
  <c r="B39" i="2"/>
  <c r="B44" i="2" s="1"/>
  <c r="G6" i="2"/>
  <c r="E42" i="2"/>
  <c r="E44" i="2" s="1"/>
  <c r="B9" i="2"/>
  <c r="B32" i="2"/>
  <c r="E25" i="2"/>
  <c r="E30" i="2" s="1"/>
  <c r="G43" i="2"/>
  <c r="B17" i="2"/>
  <c r="G14" i="2"/>
  <c r="D8" i="2" l="1"/>
  <c r="E8" i="2" s="1"/>
  <c r="F8" i="2" s="1"/>
  <c r="G28" i="2"/>
  <c r="G42" i="2"/>
  <c r="B47" i="2" s="1"/>
  <c r="C31" i="2"/>
  <c r="D31" i="2" s="1"/>
  <c r="E31" i="2" s="1"/>
  <c r="F31" i="2" s="1"/>
  <c r="G30" i="2"/>
  <c r="G75" i="2"/>
  <c r="B76" i="2"/>
  <c r="C76" i="2" s="1"/>
  <c r="D76" i="2" s="1"/>
  <c r="E76" i="2" s="1"/>
  <c r="F76" i="2" s="1"/>
  <c r="G39" i="2"/>
  <c r="G44" i="2"/>
  <c r="B45" i="2"/>
  <c r="C45" i="2" s="1"/>
  <c r="D45" i="2" s="1"/>
  <c r="E45" i="2" s="1"/>
  <c r="F45" i="2" s="1"/>
  <c r="G25" i="2"/>
</calcChain>
</file>

<file path=xl/sharedStrings.xml><?xml version="1.0" encoding="utf-8"?>
<sst xmlns="http://schemas.openxmlformats.org/spreadsheetml/2006/main" count="95" uniqueCount="53">
  <si>
    <t>Year</t>
  </si>
  <si>
    <t xml:space="preserve">Discount rate </t>
  </si>
  <si>
    <t>PROJECT 1</t>
  </si>
  <si>
    <t>Year 1</t>
  </si>
  <si>
    <t>Year 2</t>
  </si>
  <si>
    <t>Year 3</t>
  </si>
  <si>
    <t>Year 4</t>
  </si>
  <si>
    <t>Year 5</t>
  </si>
  <si>
    <t>TOTAL</t>
  </si>
  <si>
    <t>Benefits</t>
  </si>
  <si>
    <t>Costs</t>
  </si>
  <si>
    <t>Cash flow</t>
  </si>
  <si>
    <t>NPV</t>
  </si>
  <si>
    <t>Discounted cash flow</t>
  </si>
  <si>
    <t>Discount factor</t>
  </si>
  <si>
    <t>Cumulative disc cash flow</t>
  </si>
  <si>
    <t>Discounted benefit</t>
  </si>
  <si>
    <t>Discounted costs</t>
  </si>
  <si>
    <t xml:space="preserve">Year </t>
  </si>
  <si>
    <t xml:space="preserve">NPV </t>
  </si>
  <si>
    <t>Assuming cash flow starts at end of period 0 (= beginning of Period 1) , i.e. start from Year 0</t>
  </si>
  <si>
    <t>Assuming cash flow starts at end of period 1 (= end of Period 1), i.e. start from Year 1</t>
  </si>
  <si>
    <t>ROI</t>
  </si>
  <si>
    <t>IRR</t>
  </si>
  <si>
    <t>Or using Goal Seek:</t>
  </si>
  <si>
    <t xml:space="preserve"> In Data Tab - select What-if Analysis --&gt; Goal Seek</t>
  </si>
  <si>
    <t>Set the parameters as shown in the dialog box:</t>
  </si>
  <si>
    <t>You will notice that cell B33 will be changed to 27%</t>
  </si>
  <si>
    <t>Cumulative disc benefit</t>
  </si>
  <si>
    <t>Cumulative disc costs</t>
  </si>
  <si>
    <t>Cumulative cash flow</t>
  </si>
  <si>
    <t>Normal payback:</t>
  </si>
  <si>
    <t>Discounted payback:</t>
  </si>
  <si>
    <t xml:space="preserve">Based on discounted cash flow, payback is after the 4th year - at the beginning of 5th year.  This is when the cumulative cash flow starts to be positive.  </t>
  </si>
  <si>
    <t>Without taking time value of money into consideration, payback is in the 4th year.</t>
  </si>
  <si>
    <t>PROJECT 2</t>
  </si>
  <si>
    <t>Weighted Decision Matrix for Project Name</t>
  </si>
  <si>
    <t>Created by:</t>
  </si>
  <si>
    <t>Date:</t>
  </si>
  <si>
    <t>Criteria</t>
  </si>
  <si>
    <t>Weight</t>
  </si>
  <si>
    <t>Project 1</t>
  </si>
  <si>
    <t>Project 2</t>
  </si>
  <si>
    <t>Project 3</t>
  </si>
  <si>
    <t>Project 4</t>
  </si>
  <si>
    <t>A</t>
  </si>
  <si>
    <t>B</t>
  </si>
  <si>
    <t>C</t>
  </si>
  <si>
    <t>D</t>
  </si>
  <si>
    <t>E</t>
  </si>
  <si>
    <t>F</t>
  </si>
  <si>
    <t>G</t>
  </si>
  <si>
    <t xml:space="preserve">  Weighted Project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</si>
</sst>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;\ \(&quot;$&quot;#,##0\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9" fontId="0" fillId="0" borderId="0" xfId="0" applyNumberFormat="1"/>
    <xf numFmtId="0" fontId="0" fillId="0" borderId="7" xfId="0" applyBorder="1"/>
    <xf numFmtId="0" fontId="2" fillId="0" borderId="7" xfId="0" applyFont="1" applyBorder="1"/>
    <xf numFmtId="2" fontId="2" fillId="0" borderId="7" xfId="0" applyNumberFormat="1" applyFont="1" applyBorder="1" applyAlignment="1">
      <alignment horizontal="center"/>
    </xf>
    <xf numFmtId="164" fontId="2" fillId="0" borderId="7" xfId="1" applyNumberFormat="1" applyFont="1" applyBorder="1"/>
    <xf numFmtId="164" fontId="2" fillId="2" borderId="7" xfId="1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3" borderId="4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4" xfId="0" applyFont="1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164" fontId="2" fillId="0" borderId="8" xfId="1" applyNumberFormat="1" applyFont="1" applyBorder="1"/>
    <xf numFmtId="8" fontId="2" fillId="2" borderId="0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8" fontId="2" fillId="2" borderId="7" xfId="0" applyNumberFormat="1" applyFont="1" applyFill="1" applyBorder="1"/>
    <xf numFmtId="9" fontId="2" fillId="3" borderId="9" xfId="0" applyNumberFormat="1" applyFont="1" applyFill="1" applyBorder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6" xfId="0" applyFont="1" applyFill="1" applyBorder="1"/>
    <xf numFmtId="0" fontId="0" fillId="0" borderId="8" xfId="0" applyBorder="1"/>
    <xf numFmtId="0" fontId="2" fillId="0" borderId="1" xfId="0" applyFont="1" applyFill="1" applyBorder="1"/>
    <xf numFmtId="8" fontId="2" fillId="0" borderId="2" xfId="0" applyNumberFormat="1" applyFont="1" applyFill="1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2" fillId="0" borderId="0" xfId="2" applyNumberFormat="1" applyFont="1" applyFill="1" applyBorder="1"/>
    <xf numFmtId="8" fontId="2" fillId="2" borderId="2" xfId="0" applyNumberFormat="1" applyFont="1" applyFill="1" applyBorder="1"/>
    <xf numFmtId="165" fontId="2" fillId="2" borderId="7" xfId="2" applyNumberFormat="1" applyFont="1" applyFill="1" applyBorder="1"/>
    <xf numFmtId="164" fontId="2" fillId="2" borderId="5" xfId="1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0" fontId="6" fillId="0" borderId="10" xfId="0" applyFont="1" applyBorder="1"/>
    <xf numFmtId="9" fontId="6" fillId="0" borderId="10" xfId="0" applyNumberFormat="1" applyFont="1" applyBorder="1"/>
    <xf numFmtId="9" fontId="5" fillId="0" borderId="10" xfId="0" applyNumberFormat="1" applyFont="1" applyBorder="1"/>
    <xf numFmtId="0" fontId="6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NPV!$A$66</c:f>
              <c:strCache>
                <c:ptCount val="1"/>
                <c:pt idx="0">
                  <c:v>Cumulative disc benefit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NPV!$B$66:$F$66</c:f>
              <c:numCache>
                <c:formatCode>"$"#,##0;\ \("$"#,##0\)</c:formatCode>
                <c:ptCount val="5"/>
                <c:pt idx="0">
                  <c:v>0</c:v>
                </c:pt>
                <c:pt idx="1">
                  <c:v>1652.8925619834708</c:v>
                </c:pt>
                <c:pt idx="2">
                  <c:v>3906.8369646882034</c:v>
                </c:pt>
                <c:pt idx="3">
                  <c:v>6638.8907861484859</c:v>
                </c:pt>
                <c:pt idx="4">
                  <c:v>9743.4974014442596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NPV!$A$70</c:f>
              <c:strCache>
                <c:ptCount val="1"/>
                <c:pt idx="0">
                  <c:v>Cumulative disc costs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NPV!$B$70:$F$70</c:f>
              <c:numCache>
                <c:formatCode>"$"#,##0;\ \("$"#,##0\)</c:formatCode>
                <c:ptCount val="5"/>
                <c:pt idx="0">
                  <c:v>4545.454545454545</c:v>
                </c:pt>
                <c:pt idx="1">
                  <c:v>5371.9008264462809</c:v>
                </c:pt>
                <c:pt idx="2">
                  <c:v>6123.2156273478586</c:v>
                </c:pt>
                <c:pt idx="3">
                  <c:v>6806.2290827129291</c:v>
                </c:pt>
                <c:pt idx="4">
                  <c:v>7427.150405772084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26312"/>
        <c:axId val="511025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NPV!$A$37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NPV!$B$37:$F$37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10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5920"/>
        <c:crosses val="autoZero"/>
        <c:auto val="1"/>
        <c:lblAlgn val="ctr"/>
        <c:lblOffset val="100"/>
        <c:noMultiLvlLbl val="0"/>
      </c:catAx>
      <c:valAx>
        <c:axId val="511025920"/>
        <c:scaling>
          <c:orientation val="minMax"/>
        </c:scaling>
        <c:delete val="0"/>
        <c:axPos val="l"/>
        <c:numFmt formatCode="&quot;$&quot;#,##0;\ 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[1]Sheet1!$C$3:$F$3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[1]Sheet1!$C$11:$F$11</c:f>
              <c:numCache>
                <c:formatCode>General</c:formatCode>
                <c:ptCount val="4"/>
                <c:pt idx="0">
                  <c:v>56</c:v>
                </c:pt>
                <c:pt idx="1">
                  <c:v>78.5</c:v>
                </c:pt>
                <c:pt idx="2">
                  <c:v>50</c:v>
                </c:pt>
                <c:pt idx="3">
                  <c:v>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19912"/>
        <c:axId val="511620304"/>
      </c:barChart>
      <c:catAx>
        <c:axId val="511619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62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20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619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205740</xdr:colOff>
      <xdr:row>26</xdr:row>
      <xdr:rowOff>99060</xdr:rowOff>
    </xdr:from>
    <xdr:ext cx="1579022" cy="410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57900" y="543306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𝑁𝑃𝑉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pHide m:val="on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=0…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57900" y="543306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𝑁𝑃𝑉= ∑8_(𝑡=0…𝑛)▒〖𝐴_𝑡/〖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AU" sz="1100" b="0" i="0">
                  <a:latin typeface="Cambria Math" panose="02040503050406030204" pitchFamily="18" charset="0"/>
                </a:rPr>
                <a:t>𝑡 〗</a:t>
              </a:r>
              <a:endParaRPr lang="en-AU" sz="1100"/>
            </a:p>
          </xdr:txBody>
        </xdr:sp>
      </mc:Fallback>
    </mc:AlternateContent>
    <xdr:clientData/>
  </xdr:oneCellAnchor>
  <xdr:twoCellAnchor>
    <xdr:from>
      <xdr:col>7</xdr:col>
      <xdr:colOff>15240</xdr:colOff>
      <xdr:row>28</xdr:row>
      <xdr:rowOff>137160</xdr:rowOff>
    </xdr:from>
    <xdr:to>
      <xdr:col>7</xdr:col>
      <xdr:colOff>320040</xdr:colOff>
      <xdr:row>29</xdr:row>
      <xdr:rowOff>106680</xdr:rowOff>
    </xdr:to>
    <xdr:cxnSp macro="">
      <xdr:nvCxnSpPr>
        <xdr:cNvPr id="6" name="Straight Arrow Connector 5"/>
        <xdr:cNvCxnSpPr/>
      </xdr:nvCxnSpPr>
      <xdr:spPr>
        <a:xfrm flipV="1">
          <a:off x="5867400" y="5836920"/>
          <a:ext cx="3048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45</xdr:row>
      <xdr:rowOff>7620</xdr:rowOff>
    </xdr:from>
    <xdr:to>
      <xdr:col>4</xdr:col>
      <xdr:colOff>365760</xdr:colOff>
      <xdr:row>46</xdr:row>
      <xdr:rowOff>91440</xdr:rowOff>
    </xdr:to>
    <xdr:sp macro="" textlink="">
      <xdr:nvSpPr>
        <xdr:cNvPr id="7" name="TextBox 6"/>
        <xdr:cNvSpPr txBox="1"/>
      </xdr:nvSpPr>
      <xdr:spPr>
        <a:xfrm>
          <a:off x="2651760" y="8869680"/>
          <a:ext cx="1371600" cy="2667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=NPV(B33,B41:F41)</a:t>
          </a:r>
        </a:p>
      </xdr:txBody>
    </xdr:sp>
    <xdr:clientData/>
  </xdr:twoCellAnchor>
  <xdr:twoCellAnchor>
    <xdr:from>
      <xdr:col>2</xdr:col>
      <xdr:colOff>7620</xdr:colOff>
      <xdr:row>45</xdr:row>
      <xdr:rowOff>121920</xdr:rowOff>
    </xdr:from>
    <xdr:to>
      <xdr:col>2</xdr:col>
      <xdr:colOff>411480</xdr:colOff>
      <xdr:row>45</xdr:row>
      <xdr:rowOff>140970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 flipV="1">
          <a:off x="2247900" y="8983980"/>
          <a:ext cx="40386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678180</xdr:colOff>
      <xdr:row>46</xdr:row>
      <xdr:rowOff>167640</xdr:rowOff>
    </xdr:from>
    <xdr:to>
      <xdr:col>2</xdr:col>
      <xdr:colOff>373380</xdr:colOff>
      <xdr:row>47</xdr:row>
      <xdr:rowOff>121920</xdr:rowOff>
    </xdr:to>
    <xdr:cxnSp macro="">
      <xdr:nvCxnSpPr>
        <xdr:cNvPr id="11" name="Straight Arrow Connector 10"/>
        <xdr:cNvCxnSpPr/>
      </xdr:nvCxnSpPr>
      <xdr:spPr>
        <a:xfrm flipH="1" flipV="1">
          <a:off x="2209800" y="9212580"/>
          <a:ext cx="403860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388620</xdr:colOff>
      <xdr:row>46</xdr:row>
      <xdr:rowOff>144780</xdr:rowOff>
    </xdr:from>
    <xdr:to>
      <xdr:col>4</xdr:col>
      <xdr:colOff>22860</xdr:colOff>
      <xdr:row>48</xdr:row>
      <xdr:rowOff>38100</xdr:rowOff>
    </xdr:to>
    <xdr:sp macro="" textlink="">
      <xdr:nvSpPr>
        <xdr:cNvPr id="12" name="TextBox 11"/>
        <xdr:cNvSpPr txBox="1"/>
      </xdr:nvSpPr>
      <xdr:spPr>
        <a:xfrm>
          <a:off x="2628900" y="9189720"/>
          <a:ext cx="1051560" cy="2667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= 2,316/7,427</a:t>
          </a:r>
        </a:p>
      </xdr:txBody>
    </xdr:sp>
    <xdr:clientData/>
  </xdr:twoCellAnchor>
  <xdr:twoCellAnchor>
    <xdr:from>
      <xdr:col>2</xdr:col>
      <xdr:colOff>396240</xdr:colOff>
      <xdr:row>48</xdr:row>
      <xdr:rowOff>68580</xdr:rowOff>
    </xdr:from>
    <xdr:to>
      <xdr:col>3</xdr:col>
      <xdr:colOff>701040</xdr:colOff>
      <xdr:row>49</xdr:row>
      <xdr:rowOff>152400</xdr:rowOff>
    </xdr:to>
    <xdr:sp macro="" textlink="">
      <xdr:nvSpPr>
        <xdr:cNvPr id="14" name="TextBox 13"/>
        <xdr:cNvSpPr txBox="1"/>
      </xdr:nvSpPr>
      <xdr:spPr>
        <a:xfrm>
          <a:off x="2636520" y="9486900"/>
          <a:ext cx="1013460" cy="2667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=IRR(B41:F41)</a:t>
          </a:r>
        </a:p>
      </xdr:txBody>
    </xdr:sp>
    <xdr:clientData/>
  </xdr:twoCellAnchor>
  <xdr:twoCellAnchor>
    <xdr:from>
      <xdr:col>2</xdr:col>
      <xdr:colOff>7620</xdr:colOff>
      <xdr:row>48</xdr:row>
      <xdr:rowOff>114300</xdr:rowOff>
    </xdr:from>
    <xdr:to>
      <xdr:col>2</xdr:col>
      <xdr:colOff>358140</xdr:colOff>
      <xdr:row>48</xdr:row>
      <xdr:rowOff>156210</xdr:rowOff>
    </xdr:to>
    <xdr:cxnSp macro="">
      <xdr:nvCxnSpPr>
        <xdr:cNvPr id="15" name="Straight Arrow Connector 14"/>
        <xdr:cNvCxnSpPr/>
      </xdr:nvCxnSpPr>
      <xdr:spPr>
        <a:xfrm flipH="1" flipV="1">
          <a:off x="2247900" y="9532620"/>
          <a:ext cx="350520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297180</xdr:colOff>
      <xdr:row>50</xdr:row>
      <xdr:rowOff>99061</xdr:rowOff>
    </xdr:from>
    <xdr:to>
      <xdr:col>8</xdr:col>
      <xdr:colOff>444827</xdr:colOff>
      <xdr:row>58</xdr:row>
      <xdr:rowOff>91441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3440" y="9883141"/>
          <a:ext cx="2243147" cy="1455420"/>
        </a:xfrm>
        <a:prstGeom prst="rect">
          <a:avLst/>
        </a:prstGeom>
      </xdr:spPr>
    </xdr:pic>
    <xdr:clientData/>
  </xdr:twoCellAnchor>
  <xdr:twoCellAnchor>
    <xdr:from>
      <xdr:col>8</xdr:col>
      <xdr:colOff>403860</xdr:colOff>
      <xdr:row>56</xdr:row>
      <xdr:rowOff>68580</xdr:rowOff>
    </xdr:from>
    <xdr:to>
      <xdr:col>18</xdr:col>
      <xdr:colOff>22860</xdr:colOff>
      <xdr:row>81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72</xdr:row>
      <xdr:rowOff>129540</xdr:rowOff>
    </xdr:from>
    <xdr:to>
      <xdr:col>4</xdr:col>
      <xdr:colOff>68580</xdr:colOff>
      <xdr:row>77</xdr:row>
      <xdr:rowOff>38100</xdr:rowOff>
    </xdr:to>
    <xdr:cxnSp macro="">
      <xdr:nvCxnSpPr>
        <xdr:cNvPr id="5" name="Straight Arrow Connector 4"/>
        <xdr:cNvCxnSpPr/>
      </xdr:nvCxnSpPr>
      <xdr:spPr>
        <a:xfrm flipV="1">
          <a:off x="3368040" y="13959840"/>
          <a:ext cx="358140" cy="8305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75</xdr:row>
      <xdr:rowOff>152400</xdr:rowOff>
    </xdr:from>
    <xdr:to>
      <xdr:col>5</xdr:col>
      <xdr:colOff>30480</xdr:colOff>
      <xdr:row>79</xdr:row>
      <xdr:rowOff>22860</xdr:rowOff>
    </xdr:to>
    <xdr:cxnSp macro="">
      <xdr:nvCxnSpPr>
        <xdr:cNvPr id="16" name="Straight Arrow Connector 15"/>
        <xdr:cNvCxnSpPr/>
      </xdr:nvCxnSpPr>
      <xdr:spPr>
        <a:xfrm flipV="1">
          <a:off x="4236720" y="14531340"/>
          <a:ext cx="160020" cy="609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69</xdr:row>
      <xdr:rowOff>160020</xdr:rowOff>
    </xdr:from>
    <xdr:to>
      <xdr:col>16</xdr:col>
      <xdr:colOff>331074</xdr:colOff>
      <xdr:row>83</xdr:row>
      <xdr:rowOff>105084</xdr:rowOff>
    </xdr:to>
    <xdr:sp macro="" textlink="">
      <xdr:nvSpPr>
        <xdr:cNvPr id="21" name="Freeform 20"/>
        <xdr:cNvSpPr/>
      </xdr:nvSpPr>
      <xdr:spPr>
        <a:xfrm>
          <a:off x="5052060" y="13441680"/>
          <a:ext cx="6617574" cy="2871144"/>
        </a:xfrm>
        <a:custGeom>
          <a:avLst/>
          <a:gdLst>
            <a:gd name="connsiteX0" fmla="*/ 0 w 6617574"/>
            <a:gd name="connsiteY0" fmla="*/ 2026920 h 2871144"/>
            <a:gd name="connsiteX1" fmla="*/ 6126480 w 6617574"/>
            <a:gd name="connsiteY1" fmla="*/ 2766060 h 2871144"/>
            <a:gd name="connsiteX2" fmla="*/ 6233160 w 6617574"/>
            <a:gd name="connsiteY2" fmla="*/ 0 h 2871144"/>
            <a:gd name="connsiteX3" fmla="*/ 6233160 w 6617574"/>
            <a:gd name="connsiteY3" fmla="*/ 0 h 28711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617574" h="2871144">
              <a:moveTo>
                <a:pt x="0" y="2026920"/>
              </a:moveTo>
              <a:cubicBezTo>
                <a:pt x="2543810" y="2565400"/>
                <a:pt x="5087620" y="3103880"/>
                <a:pt x="6126480" y="2766060"/>
              </a:cubicBezTo>
              <a:cubicBezTo>
                <a:pt x="7165340" y="2428240"/>
                <a:pt x="6233160" y="0"/>
                <a:pt x="6233160" y="0"/>
              </a:cubicBezTo>
              <a:lnTo>
                <a:pt x="6233160" y="0"/>
              </a:lnTo>
            </a:path>
          </a:pathLst>
        </a:custGeom>
        <a:noFill/>
        <a:ln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5</xdr:col>
      <xdr:colOff>495300</xdr:colOff>
      <xdr:row>28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td_decision_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 t="str">
            <v>Project 1</v>
          </cell>
          <cell r="D3" t="str">
            <v>Project 2</v>
          </cell>
          <cell r="E3" t="str">
            <v>Project 3</v>
          </cell>
          <cell r="F3" t="str">
            <v>Project 4</v>
          </cell>
        </row>
        <row r="11">
          <cell r="C11">
            <v>56</v>
          </cell>
          <cell r="D11">
            <v>78.5</v>
          </cell>
          <cell r="E11">
            <v>50</v>
          </cell>
          <cell r="F11">
            <v>41.5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B23" sqref="B23"/>
    </sheetView>
  </sheetViews>
  <sheetFormatPr defaultRowHeight="14.4" x14ac:dyDescent="0.3"/>
  <cols>
    <col min="1" max="1" width="22.33203125" customWidth="1"/>
    <col min="2" max="6" width="10.33203125" bestFit="1" customWidth="1"/>
    <col min="7" max="7" width="11.33203125" bestFit="1" customWidth="1"/>
  </cols>
  <sheetData>
    <row r="1" spans="1:7" ht="19.2" customHeight="1" thickBot="1" x14ac:dyDescent="0.35">
      <c r="A1" s="7" t="s">
        <v>1</v>
      </c>
      <c r="B1" s="23">
        <v>0.1</v>
      </c>
      <c r="C1" s="8"/>
      <c r="D1" s="8"/>
      <c r="E1" s="8"/>
      <c r="F1" s="8"/>
      <c r="G1" s="9"/>
    </row>
    <row r="2" spans="1:7" ht="19.2" customHeight="1" thickBot="1" x14ac:dyDescent="0.35">
      <c r="A2" s="10" t="s">
        <v>14</v>
      </c>
      <c r="B2" s="4">
        <f>1/(1+$B$1)^1</f>
        <v>0.90909090909090906</v>
      </c>
      <c r="C2" s="4">
        <f>1/(1+$B$1)^2</f>
        <v>0.82644628099173545</v>
      </c>
      <c r="D2" s="4">
        <f>1/(1+$B$1)^3</f>
        <v>0.75131480090157754</v>
      </c>
      <c r="E2" s="4">
        <f>1/(1+$B$1)^4</f>
        <v>0.68301345536507052</v>
      </c>
      <c r="F2" s="4">
        <f>1/(1+$B$1)^5</f>
        <v>0.62092132305915493</v>
      </c>
      <c r="G2" s="11"/>
    </row>
    <row r="3" spans="1:7" ht="19.2" customHeight="1" x14ac:dyDescent="0.3">
      <c r="A3" s="12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4" t="s">
        <v>8</v>
      </c>
    </row>
    <row r="4" spans="1:7" ht="19.2" customHeight="1" x14ac:dyDescent="0.3">
      <c r="A4" s="15" t="s">
        <v>9</v>
      </c>
      <c r="B4" s="16">
        <v>0</v>
      </c>
      <c r="C4" s="16">
        <v>2000</v>
      </c>
      <c r="D4" s="16">
        <v>3000</v>
      </c>
      <c r="E4" s="16">
        <v>4000</v>
      </c>
      <c r="F4" s="16">
        <v>5000</v>
      </c>
      <c r="G4" s="17">
        <f>SUM(B4:F4)</f>
        <v>14000</v>
      </c>
    </row>
    <row r="5" spans="1:7" ht="19.2" customHeight="1" x14ac:dyDescent="0.3">
      <c r="A5" s="15" t="s">
        <v>10</v>
      </c>
      <c r="B5" s="16">
        <v>5000</v>
      </c>
      <c r="C5" s="16">
        <v>1000</v>
      </c>
      <c r="D5" s="16">
        <v>1000</v>
      </c>
      <c r="E5" s="16">
        <v>1000</v>
      </c>
      <c r="F5" s="16">
        <v>1000</v>
      </c>
      <c r="G5" s="17">
        <f>SUM(B5:F5)</f>
        <v>9000</v>
      </c>
    </row>
    <row r="6" spans="1:7" ht="19.2" customHeight="1" x14ac:dyDescent="0.3">
      <c r="A6" s="15" t="s">
        <v>11</v>
      </c>
      <c r="B6" s="16">
        <f>B4-B5</f>
        <v>-5000</v>
      </c>
      <c r="C6" s="16">
        <f t="shared" ref="C6:F6" si="0">C4-C5</f>
        <v>1000</v>
      </c>
      <c r="D6" s="16">
        <f t="shared" si="0"/>
        <v>2000</v>
      </c>
      <c r="E6" s="16">
        <f t="shared" si="0"/>
        <v>3000</v>
      </c>
      <c r="F6" s="16">
        <f t="shared" si="0"/>
        <v>4000</v>
      </c>
      <c r="G6" s="17">
        <f>SUM(B6:F6)</f>
        <v>5000</v>
      </c>
    </row>
    <row r="7" spans="1:7" ht="19.2" customHeight="1" x14ac:dyDescent="0.3">
      <c r="A7" s="15" t="s">
        <v>13</v>
      </c>
      <c r="B7" s="16">
        <f>B6*B$2</f>
        <v>-4545.454545454545</v>
      </c>
      <c r="C7" s="16">
        <f t="shared" ref="C7:F7" si="1">C6*C$2</f>
        <v>826.44628099173542</v>
      </c>
      <c r="D7" s="16">
        <f t="shared" si="1"/>
        <v>1502.6296018031551</v>
      </c>
      <c r="E7" s="16">
        <f t="shared" si="1"/>
        <v>2049.0403660952115</v>
      </c>
      <c r="F7" s="16">
        <f t="shared" si="1"/>
        <v>2483.6852922366197</v>
      </c>
      <c r="G7" s="17">
        <f>SUM(B7:F7)</f>
        <v>2316.3469956721765</v>
      </c>
    </row>
    <row r="8" spans="1:7" ht="19.2" customHeight="1" thickBot="1" x14ac:dyDescent="0.35">
      <c r="A8" s="10" t="s">
        <v>15</v>
      </c>
      <c r="B8" s="5">
        <f>B7</f>
        <v>-4545.454545454545</v>
      </c>
      <c r="C8" s="5">
        <f>B8+C7</f>
        <v>-3719.0082644628096</v>
      </c>
      <c r="D8" s="5">
        <f t="shared" ref="D8:F8" si="2">C8+D7</f>
        <v>-2216.3786626596548</v>
      </c>
      <c r="E8" s="5">
        <f t="shared" si="2"/>
        <v>-167.33829656444323</v>
      </c>
      <c r="F8" s="6">
        <f t="shared" si="2"/>
        <v>2316.3469956721765</v>
      </c>
      <c r="G8" s="18"/>
    </row>
    <row r="9" spans="1:7" ht="19.2" customHeight="1" x14ac:dyDescent="0.3">
      <c r="A9" s="15" t="s">
        <v>12</v>
      </c>
      <c r="B9" s="19">
        <f>NPV(B1,B6:F6)</f>
        <v>2316.346995672176</v>
      </c>
      <c r="C9" s="20"/>
      <c r="D9" s="20"/>
      <c r="E9" s="20"/>
      <c r="F9" s="20"/>
      <c r="G9" s="21"/>
    </row>
    <row r="10" spans="1:7" ht="19.2" customHeight="1" x14ac:dyDescent="0.3">
      <c r="A10" s="15"/>
      <c r="B10" s="20"/>
      <c r="C10" s="20"/>
      <c r="D10" s="20"/>
      <c r="E10" s="20"/>
      <c r="F10" s="20"/>
      <c r="G10" s="21"/>
    </row>
    <row r="11" spans="1:7" ht="19.2" customHeight="1" x14ac:dyDescent="0.3">
      <c r="A11" s="12" t="s">
        <v>35</v>
      </c>
      <c r="B11" s="13" t="s">
        <v>3</v>
      </c>
      <c r="C11" s="13" t="s">
        <v>4</v>
      </c>
      <c r="D11" s="13" t="s">
        <v>5</v>
      </c>
      <c r="E11" s="13" t="s">
        <v>6</v>
      </c>
      <c r="F11" s="13" t="s">
        <v>7</v>
      </c>
      <c r="G11" s="14" t="s">
        <v>8</v>
      </c>
    </row>
    <row r="12" spans="1:7" ht="19.2" customHeight="1" x14ac:dyDescent="0.3">
      <c r="A12" s="15" t="s">
        <v>9</v>
      </c>
      <c r="B12" s="16">
        <v>1000</v>
      </c>
      <c r="C12" s="16">
        <v>2000</v>
      </c>
      <c r="D12" s="16">
        <v>4000</v>
      </c>
      <c r="E12" s="16">
        <v>4000</v>
      </c>
      <c r="F12" s="16">
        <v>4000</v>
      </c>
      <c r="G12" s="17">
        <f>SUM(B12:F12)</f>
        <v>15000</v>
      </c>
    </row>
    <row r="13" spans="1:7" ht="19.2" customHeight="1" x14ac:dyDescent="0.3">
      <c r="A13" s="15" t="s">
        <v>10</v>
      </c>
      <c r="B13" s="16">
        <v>2000</v>
      </c>
      <c r="C13" s="16">
        <v>2000</v>
      </c>
      <c r="D13" s="16">
        <v>2000</v>
      </c>
      <c r="E13" s="16">
        <v>2000</v>
      </c>
      <c r="F13" s="16">
        <v>2000</v>
      </c>
      <c r="G13" s="17">
        <f>SUM(B13:F13)</f>
        <v>10000</v>
      </c>
    </row>
    <row r="14" spans="1:7" ht="19.2" customHeight="1" x14ac:dyDescent="0.3">
      <c r="A14" s="15" t="s">
        <v>11</v>
      </c>
      <c r="B14" s="16">
        <f>B12-B13</f>
        <v>-1000</v>
      </c>
      <c r="C14" s="16">
        <f t="shared" ref="C14" si="3">C12-C13</f>
        <v>0</v>
      </c>
      <c r="D14" s="16">
        <f t="shared" ref="D14" si="4">D12-D13</f>
        <v>2000</v>
      </c>
      <c r="E14" s="16">
        <f t="shared" ref="E14" si="5">E12-E13</f>
        <v>2000</v>
      </c>
      <c r="F14" s="16">
        <f t="shared" ref="F14" si="6">F12-F13</f>
        <v>2000</v>
      </c>
      <c r="G14" s="17">
        <f>SUM(B14:F14)</f>
        <v>5000</v>
      </c>
    </row>
    <row r="15" spans="1:7" ht="19.2" customHeight="1" x14ac:dyDescent="0.3">
      <c r="A15" s="15" t="s">
        <v>13</v>
      </c>
      <c r="B15" s="16">
        <f>B14*B$2</f>
        <v>-909.09090909090901</v>
      </c>
      <c r="C15" s="16">
        <f t="shared" ref="C15" si="7">C14*C$2</f>
        <v>0</v>
      </c>
      <c r="D15" s="16">
        <f t="shared" ref="D15" si="8">D14*D$2</f>
        <v>1502.6296018031551</v>
      </c>
      <c r="E15" s="16">
        <f t="shared" ref="E15" si="9">E14*E$2</f>
        <v>1366.026910730141</v>
      </c>
      <c r="F15" s="16">
        <f t="shared" ref="F15" si="10">F14*F$2</f>
        <v>1241.8426461183099</v>
      </c>
      <c r="G15" s="17">
        <f>SUM(B15:F15)</f>
        <v>3201.4082495606972</v>
      </c>
    </row>
    <row r="16" spans="1:7" ht="19.2" customHeight="1" thickBot="1" x14ac:dyDescent="0.35">
      <c r="A16" s="10" t="s">
        <v>15</v>
      </c>
      <c r="B16" s="5">
        <f>B15</f>
        <v>-909.09090909090901</v>
      </c>
      <c r="C16" s="5">
        <f>B16+C15</f>
        <v>-909.09090909090901</v>
      </c>
      <c r="D16" s="5">
        <f t="shared" ref="D16" si="11">C16+D15</f>
        <v>593.53869271224607</v>
      </c>
      <c r="E16" s="5">
        <f t="shared" ref="E16" si="12">D16+E15</f>
        <v>1959.5656034423871</v>
      </c>
      <c r="F16" s="6">
        <f t="shared" ref="F16" si="13">E16+F15</f>
        <v>3201.4082495606972</v>
      </c>
      <c r="G16" s="17"/>
    </row>
    <row r="17" spans="1:7" ht="19.2" customHeight="1" thickBot="1" x14ac:dyDescent="0.35">
      <c r="A17" s="10" t="s">
        <v>12</v>
      </c>
      <c r="B17" s="22">
        <f>NPV(B1,B14:F14)</f>
        <v>3201.4082495606972</v>
      </c>
      <c r="C17" s="3"/>
      <c r="D17" s="3"/>
      <c r="E17" s="3"/>
      <c r="F17" s="3"/>
      <c r="G17" s="11"/>
    </row>
    <row r="19" spans="1:7" ht="15" thickBot="1" x14ac:dyDescent="0.35"/>
    <row r="20" spans="1:7" ht="15" thickBot="1" x14ac:dyDescent="0.35">
      <c r="A20" s="31" t="s">
        <v>20</v>
      </c>
      <c r="B20" s="33"/>
      <c r="C20" s="33"/>
      <c r="D20" s="33"/>
      <c r="E20" s="33"/>
      <c r="F20" s="33"/>
      <c r="G20" s="34"/>
    </row>
    <row r="21" spans="1:7" ht="15" thickBot="1" x14ac:dyDescent="0.35">
      <c r="A21" s="7" t="s">
        <v>1</v>
      </c>
      <c r="B21" s="23">
        <v>0.1</v>
      </c>
      <c r="C21" s="8"/>
      <c r="D21" s="8"/>
      <c r="E21" s="8"/>
      <c r="F21" s="8"/>
      <c r="G21" s="9"/>
    </row>
    <row r="22" spans="1:7" ht="15" thickBot="1" x14ac:dyDescent="0.35">
      <c r="A22" s="10" t="s">
        <v>14</v>
      </c>
      <c r="B22" s="4">
        <f>1/(1+$B$21)^B23</f>
        <v>1</v>
      </c>
      <c r="C22" s="4">
        <f t="shared" ref="C22:F22" si="14">1/(1+$B$21)^C23</f>
        <v>0.90909090909090906</v>
      </c>
      <c r="D22" s="4">
        <f t="shared" si="14"/>
        <v>0.82644628099173545</v>
      </c>
      <c r="E22" s="4">
        <f t="shared" si="14"/>
        <v>0.75131480090157754</v>
      </c>
      <c r="F22" s="4">
        <f t="shared" si="14"/>
        <v>0.68301345536507052</v>
      </c>
      <c r="G22" s="28"/>
    </row>
    <row r="23" spans="1:7" x14ac:dyDescent="0.3">
      <c r="A23" s="12" t="s">
        <v>18</v>
      </c>
      <c r="B23" s="13">
        <v>0</v>
      </c>
      <c r="C23" s="13">
        <v>1</v>
      </c>
      <c r="D23" s="13">
        <v>2</v>
      </c>
      <c r="E23" s="13">
        <v>3</v>
      </c>
      <c r="F23" s="13">
        <v>4</v>
      </c>
      <c r="G23" s="14" t="s">
        <v>8</v>
      </c>
    </row>
    <row r="24" spans="1:7" x14ac:dyDescent="0.3">
      <c r="A24" s="15" t="s">
        <v>9</v>
      </c>
      <c r="B24" s="16">
        <v>0</v>
      </c>
      <c r="C24" s="16">
        <v>2000</v>
      </c>
      <c r="D24" s="16">
        <v>3000</v>
      </c>
      <c r="E24" s="16">
        <v>4000</v>
      </c>
      <c r="F24" s="16">
        <v>5000</v>
      </c>
      <c r="G24" s="17">
        <f>SUM(B24:F24)</f>
        <v>14000</v>
      </c>
    </row>
    <row r="25" spans="1:7" x14ac:dyDescent="0.3">
      <c r="A25" s="15" t="s">
        <v>16</v>
      </c>
      <c r="B25" s="16">
        <f>B24*B22</f>
        <v>0</v>
      </c>
      <c r="C25" s="16">
        <f t="shared" ref="C25:F25" si="15">C24*C22</f>
        <v>1818.181818181818</v>
      </c>
      <c r="D25" s="16">
        <f t="shared" si="15"/>
        <v>2479.3388429752063</v>
      </c>
      <c r="E25" s="16">
        <f t="shared" si="15"/>
        <v>3005.2592036063102</v>
      </c>
      <c r="F25" s="16">
        <f t="shared" si="15"/>
        <v>3415.0672768253526</v>
      </c>
      <c r="G25" s="17">
        <f>SUM(B25:F25)</f>
        <v>10717.847141588689</v>
      </c>
    </row>
    <row r="26" spans="1:7" x14ac:dyDescent="0.3">
      <c r="A26" s="15"/>
      <c r="B26" s="16"/>
      <c r="C26" s="16"/>
      <c r="D26" s="16"/>
      <c r="E26" s="16"/>
      <c r="F26" s="16"/>
      <c r="G26" s="17"/>
    </row>
    <row r="27" spans="1:7" x14ac:dyDescent="0.3">
      <c r="A27" s="15" t="s">
        <v>10</v>
      </c>
      <c r="B27" s="16">
        <v>5000</v>
      </c>
      <c r="C27" s="16">
        <v>1000</v>
      </c>
      <c r="D27" s="16">
        <v>1000</v>
      </c>
      <c r="E27" s="16">
        <v>1000</v>
      </c>
      <c r="F27" s="16">
        <v>1000</v>
      </c>
      <c r="G27" s="17">
        <f>SUM(B27:F27)</f>
        <v>9000</v>
      </c>
    </row>
    <row r="28" spans="1:7" x14ac:dyDescent="0.3">
      <c r="A28" s="15" t="s">
        <v>17</v>
      </c>
      <c r="B28" s="16">
        <f>B22*B27</f>
        <v>5000</v>
      </c>
      <c r="C28" s="16">
        <f t="shared" ref="C28:F28" si="16">C22*C27</f>
        <v>909.09090909090901</v>
      </c>
      <c r="D28" s="16">
        <f t="shared" si="16"/>
        <v>826.44628099173542</v>
      </c>
      <c r="E28" s="16">
        <f t="shared" si="16"/>
        <v>751.31480090157754</v>
      </c>
      <c r="F28" s="16">
        <f t="shared" si="16"/>
        <v>683.01345536507051</v>
      </c>
      <c r="G28" s="17">
        <f>SUM(B28:F28)</f>
        <v>8169.8654463492931</v>
      </c>
    </row>
    <row r="29" spans="1:7" x14ac:dyDescent="0.3">
      <c r="A29" s="15" t="s">
        <v>11</v>
      </c>
      <c r="B29" s="16">
        <f>B24-B27</f>
        <v>-5000</v>
      </c>
      <c r="C29" s="16">
        <f t="shared" ref="C29:F29" si="17">C24-C27</f>
        <v>1000</v>
      </c>
      <c r="D29" s="16">
        <f t="shared" si="17"/>
        <v>2000</v>
      </c>
      <c r="E29" s="16">
        <f t="shared" si="17"/>
        <v>3000</v>
      </c>
      <c r="F29" s="16">
        <f t="shared" si="17"/>
        <v>4000</v>
      </c>
      <c r="G29" s="17">
        <f>SUM(B29:F29)</f>
        <v>5000</v>
      </c>
    </row>
    <row r="30" spans="1:7" x14ac:dyDescent="0.3">
      <c r="A30" s="15" t="s">
        <v>13</v>
      </c>
      <c r="B30" s="16">
        <f>B25-B28</f>
        <v>-5000</v>
      </c>
      <c r="C30" s="16">
        <f t="shared" ref="C30:F30" si="18">C25-C28</f>
        <v>909.09090909090901</v>
      </c>
      <c r="D30" s="16">
        <f t="shared" si="18"/>
        <v>1652.8925619834708</v>
      </c>
      <c r="E30" s="16">
        <f t="shared" si="18"/>
        <v>2253.9444027047325</v>
      </c>
      <c r="F30" s="16">
        <f t="shared" si="18"/>
        <v>2732.0538214602821</v>
      </c>
      <c r="G30" s="39">
        <f>SUM(B30:F30)</f>
        <v>2547.9816952393944</v>
      </c>
    </row>
    <row r="31" spans="1:7" ht="15" thickBot="1" x14ac:dyDescent="0.35">
      <c r="A31" s="10" t="s">
        <v>15</v>
      </c>
      <c r="B31" s="5">
        <f>B30</f>
        <v>-5000</v>
      </c>
      <c r="C31" s="5">
        <f>B31+C30</f>
        <v>-4090.909090909091</v>
      </c>
      <c r="D31" s="5">
        <f t="shared" ref="D31:F31" si="19">C31+D30</f>
        <v>-2438.0165289256202</v>
      </c>
      <c r="E31" s="5">
        <f t="shared" si="19"/>
        <v>-184.07212622088764</v>
      </c>
      <c r="F31" s="6">
        <f t="shared" si="19"/>
        <v>2547.9816952393944</v>
      </c>
      <c r="G31" s="18"/>
    </row>
    <row r="32" spans="1:7" ht="15" thickBot="1" x14ac:dyDescent="0.35">
      <c r="A32" s="10" t="s">
        <v>12</v>
      </c>
      <c r="B32" s="22">
        <f>NPV(B21,C29:F29)+B29</f>
        <v>2547.9816952393949</v>
      </c>
      <c r="C32" s="3"/>
      <c r="D32" s="3"/>
      <c r="E32" s="3"/>
      <c r="F32" s="3"/>
      <c r="G32" s="11"/>
    </row>
    <row r="33" spans="1:8" ht="15" thickBot="1" x14ac:dyDescent="0.35">
      <c r="A33" s="20"/>
      <c r="B33" s="36"/>
      <c r="C33" s="20"/>
      <c r="D33" s="20"/>
      <c r="E33" s="20"/>
      <c r="F33" s="20"/>
      <c r="G33" s="20"/>
    </row>
    <row r="34" spans="1:8" ht="15" thickBot="1" x14ac:dyDescent="0.35">
      <c r="A34" s="31" t="s">
        <v>21</v>
      </c>
      <c r="B34" s="32"/>
      <c r="C34" s="8"/>
      <c r="D34" s="8"/>
      <c r="E34" s="8"/>
      <c r="F34" s="8"/>
      <c r="G34" s="9"/>
    </row>
    <row r="35" spans="1:8" ht="15" thickBot="1" x14ac:dyDescent="0.35">
      <c r="A35" s="7" t="s">
        <v>1</v>
      </c>
      <c r="B35" s="23">
        <v>0.1</v>
      </c>
      <c r="C35" s="8"/>
      <c r="D35" s="8"/>
      <c r="E35" s="8"/>
      <c r="F35" s="8"/>
      <c r="G35" s="9"/>
    </row>
    <row r="36" spans="1:8" ht="15" thickBot="1" x14ac:dyDescent="0.35">
      <c r="A36" s="10" t="s">
        <v>14</v>
      </c>
      <c r="B36" s="4">
        <f>1/(1+$B$35)^B37</f>
        <v>0.90909090909090906</v>
      </c>
      <c r="C36" s="4">
        <f t="shared" ref="C36:F36" si="20">1/(1+$B$35)^C37</f>
        <v>0.82644628099173545</v>
      </c>
      <c r="D36" s="4">
        <f t="shared" si="20"/>
        <v>0.75131480090157754</v>
      </c>
      <c r="E36" s="4">
        <f t="shared" si="20"/>
        <v>0.68301345536507052</v>
      </c>
      <c r="F36" s="4">
        <f t="shared" si="20"/>
        <v>0.62092132305915493</v>
      </c>
      <c r="G36" s="28"/>
    </row>
    <row r="37" spans="1:8" x14ac:dyDescent="0.3">
      <c r="A37" s="12" t="s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G37" s="14" t="s">
        <v>8</v>
      </c>
    </row>
    <row r="38" spans="1:8" x14ac:dyDescent="0.3">
      <c r="A38" s="15" t="s">
        <v>9</v>
      </c>
      <c r="B38" s="16">
        <v>0</v>
      </c>
      <c r="C38" s="16">
        <v>2000</v>
      </c>
      <c r="D38" s="16">
        <v>3000</v>
      </c>
      <c r="E38" s="16">
        <v>4000</v>
      </c>
      <c r="F38" s="16">
        <v>5000</v>
      </c>
      <c r="G38" s="17">
        <f>SUM(B38:F38)</f>
        <v>14000</v>
      </c>
    </row>
    <row r="39" spans="1:8" x14ac:dyDescent="0.3">
      <c r="A39" s="15" t="s">
        <v>16</v>
      </c>
      <c r="B39" s="16">
        <f>B38*B36</f>
        <v>0</v>
      </c>
      <c r="C39" s="16">
        <f t="shared" ref="C39:F39" si="21">C38*C36</f>
        <v>1652.8925619834708</v>
      </c>
      <c r="D39" s="16">
        <f t="shared" si="21"/>
        <v>2253.9444027047325</v>
      </c>
      <c r="E39" s="16">
        <f t="shared" si="21"/>
        <v>2732.0538214602821</v>
      </c>
      <c r="F39" s="16">
        <f t="shared" si="21"/>
        <v>3104.6066152957746</v>
      </c>
      <c r="G39" s="17">
        <f>SUM(B39:F39)</f>
        <v>9743.4974014442596</v>
      </c>
    </row>
    <row r="40" spans="1:8" x14ac:dyDescent="0.3">
      <c r="A40" s="25"/>
      <c r="B40" s="26"/>
      <c r="C40" s="26"/>
      <c r="D40" s="26"/>
      <c r="E40" s="26"/>
      <c r="F40" s="26"/>
      <c r="G40" s="27"/>
    </row>
    <row r="41" spans="1:8" x14ac:dyDescent="0.3">
      <c r="A41" s="15" t="s">
        <v>10</v>
      </c>
      <c r="B41" s="16">
        <v>5000</v>
      </c>
      <c r="C41" s="16">
        <v>1000</v>
      </c>
      <c r="D41" s="16">
        <v>1000</v>
      </c>
      <c r="E41" s="16">
        <v>1000</v>
      </c>
      <c r="F41" s="16">
        <v>1000</v>
      </c>
      <c r="G41" s="17">
        <f>SUM(B41:F41)</f>
        <v>9000</v>
      </c>
    </row>
    <row r="42" spans="1:8" x14ac:dyDescent="0.3">
      <c r="A42" s="15" t="s">
        <v>17</v>
      </c>
      <c r="B42" s="16">
        <f>B36*B41</f>
        <v>4545.454545454545</v>
      </c>
      <c r="C42" s="16">
        <f t="shared" ref="C42" si="22">C36*C41</f>
        <v>826.44628099173542</v>
      </c>
      <c r="D42" s="16">
        <f t="shared" ref="D42" si="23">D36*D41</f>
        <v>751.31480090157754</v>
      </c>
      <c r="E42" s="16">
        <f t="shared" ref="E42" si="24">E36*E41</f>
        <v>683.01345536507051</v>
      </c>
      <c r="F42" s="16">
        <f t="shared" ref="F42" si="25">F36*F41</f>
        <v>620.92132305915493</v>
      </c>
      <c r="G42" s="17">
        <f>SUM(B42:F42)</f>
        <v>7427.150405772084</v>
      </c>
    </row>
    <row r="43" spans="1:8" x14ac:dyDescent="0.3">
      <c r="A43" s="15" t="s">
        <v>11</v>
      </c>
      <c r="B43" s="16">
        <f>B38-B41</f>
        <v>-5000</v>
      </c>
      <c r="C43" s="16">
        <f t="shared" ref="C43:F44" si="26">C38-C41</f>
        <v>1000</v>
      </c>
      <c r="D43" s="16">
        <f t="shared" si="26"/>
        <v>2000</v>
      </c>
      <c r="E43" s="16">
        <f t="shared" si="26"/>
        <v>3000</v>
      </c>
      <c r="F43" s="16">
        <f t="shared" si="26"/>
        <v>4000</v>
      </c>
      <c r="G43" s="17">
        <f>SUM(B43:F43)</f>
        <v>5000</v>
      </c>
    </row>
    <row r="44" spans="1:8" x14ac:dyDescent="0.3">
      <c r="A44" s="15" t="s">
        <v>13</v>
      </c>
      <c r="B44" s="16">
        <f>B39-B42</f>
        <v>-4545.454545454545</v>
      </c>
      <c r="C44" s="16">
        <f t="shared" si="26"/>
        <v>826.44628099173542</v>
      </c>
      <c r="D44" s="16">
        <f t="shared" si="26"/>
        <v>1502.6296018031549</v>
      </c>
      <c r="E44" s="16">
        <f t="shared" si="26"/>
        <v>2049.0403660952115</v>
      </c>
      <c r="F44" s="16">
        <f t="shared" si="26"/>
        <v>2483.6852922366197</v>
      </c>
      <c r="G44" s="17">
        <f>SUM(B44:F44)</f>
        <v>2316.3469956721765</v>
      </c>
      <c r="H44" s="35"/>
    </row>
    <row r="45" spans="1:8" ht="15" thickBot="1" x14ac:dyDescent="0.35">
      <c r="A45" s="15" t="s">
        <v>15</v>
      </c>
      <c r="B45" s="16">
        <f>B44</f>
        <v>-4545.454545454545</v>
      </c>
      <c r="C45" s="16">
        <f>B45+C44</f>
        <v>-3719.0082644628096</v>
      </c>
      <c r="D45" s="16">
        <f t="shared" ref="D45:F45" si="27">C45+D44</f>
        <v>-2216.3786626596548</v>
      </c>
      <c r="E45" s="16">
        <f t="shared" si="27"/>
        <v>-167.33829656444323</v>
      </c>
      <c r="F45" s="16">
        <f t="shared" si="27"/>
        <v>2316.3469956721765</v>
      </c>
      <c r="G45" s="21"/>
    </row>
    <row r="46" spans="1:8" x14ac:dyDescent="0.3">
      <c r="A46" s="31" t="s">
        <v>19</v>
      </c>
      <c r="B46" s="37">
        <f>NPV(B35,B43:F43)</f>
        <v>2316.346995672176</v>
      </c>
      <c r="C46" s="33"/>
      <c r="D46" s="33"/>
      <c r="E46" s="33"/>
      <c r="F46" s="33"/>
      <c r="G46" s="34"/>
    </row>
    <row r="47" spans="1:8" ht="15" thickBot="1" x14ac:dyDescent="0.35">
      <c r="A47" s="29" t="s">
        <v>22</v>
      </c>
      <c r="B47" s="38">
        <f>B46/G42</f>
        <v>0.31187560088617622</v>
      </c>
      <c r="C47" s="2"/>
      <c r="D47" s="2"/>
      <c r="E47" s="2"/>
      <c r="F47" s="2"/>
      <c r="G47" s="30"/>
    </row>
    <row r="49" spans="1:7" x14ac:dyDescent="0.3">
      <c r="A49" s="24" t="s">
        <v>23</v>
      </c>
      <c r="B49" s="1">
        <f>IRR(B43:F43)</f>
        <v>0.2727321027581826</v>
      </c>
    </row>
    <row r="51" spans="1:7" x14ac:dyDescent="0.3">
      <c r="A51" s="24" t="s">
        <v>24</v>
      </c>
      <c r="B51" t="s">
        <v>25</v>
      </c>
    </row>
    <row r="52" spans="1:7" x14ac:dyDescent="0.3">
      <c r="B52" t="s">
        <v>26</v>
      </c>
    </row>
    <row r="53" spans="1:7" x14ac:dyDescent="0.3">
      <c r="B53" t="s">
        <v>27</v>
      </c>
    </row>
    <row r="60" spans="1:7" ht="15" thickBot="1" x14ac:dyDescent="0.35"/>
    <row r="61" spans="1:7" ht="15" thickBot="1" x14ac:dyDescent="0.35">
      <c r="A61" s="7" t="s">
        <v>1</v>
      </c>
      <c r="B61" s="23">
        <v>0.1</v>
      </c>
      <c r="C61" s="8"/>
      <c r="D61" s="8"/>
      <c r="E61" s="8"/>
      <c r="F61" s="8"/>
      <c r="G61" s="9"/>
    </row>
    <row r="62" spans="1:7" ht="15" thickBot="1" x14ac:dyDescent="0.35">
      <c r="A62" s="10" t="s">
        <v>14</v>
      </c>
      <c r="B62" s="4">
        <f>1/(1+$B$35)^B63</f>
        <v>0.90909090909090906</v>
      </c>
      <c r="C62" s="4">
        <f t="shared" ref="C62:F62" si="28">1/(1+$B$35)^C63</f>
        <v>0.82644628099173545</v>
      </c>
      <c r="D62" s="4">
        <f t="shared" si="28"/>
        <v>0.75131480090157754</v>
      </c>
      <c r="E62" s="4">
        <f t="shared" si="28"/>
        <v>0.68301345536507052</v>
      </c>
      <c r="F62" s="4">
        <f t="shared" si="28"/>
        <v>0.62092132305915493</v>
      </c>
      <c r="G62" s="28"/>
    </row>
    <row r="63" spans="1:7" x14ac:dyDescent="0.3">
      <c r="A63" s="12" t="s">
        <v>0</v>
      </c>
      <c r="B63" s="13">
        <v>1</v>
      </c>
      <c r="C63" s="13">
        <v>2</v>
      </c>
      <c r="D63" s="13">
        <v>3</v>
      </c>
      <c r="E63" s="13">
        <v>4</v>
      </c>
      <c r="F63" s="13">
        <v>5</v>
      </c>
      <c r="G63" s="14" t="s">
        <v>8</v>
      </c>
    </row>
    <row r="64" spans="1:7" x14ac:dyDescent="0.3">
      <c r="A64" s="15" t="s">
        <v>9</v>
      </c>
      <c r="B64" s="16">
        <v>0</v>
      </c>
      <c r="C64" s="16">
        <v>2000</v>
      </c>
      <c r="D64" s="16">
        <v>3000</v>
      </c>
      <c r="E64" s="16">
        <v>4000</v>
      </c>
      <c r="F64" s="16">
        <v>5000</v>
      </c>
      <c r="G64" s="17">
        <f>SUM(B64:F64)</f>
        <v>14000</v>
      </c>
    </row>
    <row r="65" spans="1:7" x14ac:dyDescent="0.3">
      <c r="A65" s="15" t="s">
        <v>16</v>
      </c>
      <c r="B65" s="16">
        <f>B64*B62</f>
        <v>0</v>
      </c>
      <c r="C65" s="16">
        <f t="shared" ref="C65:F65" si="29">C64*C62</f>
        <v>1652.8925619834708</v>
      </c>
      <c r="D65" s="16">
        <f t="shared" si="29"/>
        <v>2253.9444027047325</v>
      </c>
      <c r="E65" s="16">
        <f t="shared" si="29"/>
        <v>2732.0538214602821</v>
      </c>
      <c r="F65" s="16">
        <f t="shared" si="29"/>
        <v>3104.6066152957746</v>
      </c>
      <c r="G65" s="17">
        <f>SUM(B65:F65)</f>
        <v>9743.4974014442596</v>
      </c>
    </row>
    <row r="66" spans="1:7" x14ac:dyDescent="0.3">
      <c r="A66" s="25" t="s">
        <v>28</v>
      </c>
      <c r="B66" s="40">
        <f>B65</f>
        <v>0</v>
      </c>
      <c r="C66" s="40">
        <f>B66+C65</f>
        <v>1652.8925619834708</v>
      </c>
      <c r="D66" s="40">
        <f t="shared" ref="D66:F66" si="30">C66+D65</f>
        <v>3906.8369646882034</v>
      </c>
      <c r="E66" s="40">
        <f t="shared" si="30"/>
        <v>6638.8907861484859</v>
      </c>
      <c r="F66" s="40">
        <f t="shared" si="30"/>
        <v>9743.4974014442596</v>
      </c>
      <c r="G66" s="27"/>
    </row>
    <row r="67" spans="1:7" x14ac:dyDescent="0.3">
      <c r="A67" s="25"/>
      <c r="B67" s="26"/>
      <c r="C67" s="26"/>
      <c r="D67" s="26"/>
      <c r="E67" s="26"/>
      <c r="F67" s="26"/>
      <c r="G67" s="27"/>
    </row>
    <row r="68" spans="1:7" x14ac:dyDescent="0.3">
      <c r="A68" s="15" t="s">
        <v>10</v>
      </c>
      <c r="B68" s="16">
        <v>5000</v>
      </c>
      <c r="C68" s="16">
        <v>1000</v>
      </c>
      <c r="D68" s="16">
        <v>1000</v>
      </c>
      <c r="E68" s="16">
        <v>1000</v>
      </c>
      <c r="F68" s="16">
        <v>1000</v>
      </c>
      <c r="G68" s="17">
        <f>SUM(B68:F68)</f>
        <v>9000</v>
      </c>
    </row>
    <row r="69" spans="1:7" x14ac:dyDescent="0.3">
      <c r="A69" s="15" t="s">
        <v>17</v>
      </c>
      <c r="B69" s="16">
        <f>B62*B68</f>
        <v>4545.454545454545</v>
      </c>
      <c r="C69" s="16">
        <f t="shared" ref="C69:F69" si="31">C62*C68</f>
        <v>826.44628099173542</v>
      </c>
      <c r="D69" s="16">
        <f t="shared" si="31"/>
        <v>751.31480090157754</v>
      </c>
      <c r="E69" s="16">
        <f t="shared" si="31"/>
        <v>683.01345536507051</v>
      </c>
      <c r="F69" s="16">
        <f t="shared" si="31"/>
        <v>620.92132305915493</v>
      </c>
      <c r="G69" s="17">
        <f>SUM(B69:F69)</f>
        <v>7427.150405772084</v>
      </c>
    </row>
    <row r="70" spans="1:7" x14ac:dyDescent="0.3">
      <c r="A70" s="15" t="s">
        <v>29</v>
      </c>
      <c r="B70" s="16">
        <f>B69</f>
        <v>4545.454545454545</v>
      </c>
      <c r="C70" s="16">
        <f>B70+C69</f>
        <v>5371.9008264462809</v>
      </c>
      <c r="D70" s="16">
        <f t="shared" ref="D70:F70" si="32">C70+D69</f>
        <v>6123.2156273478586</v>
      </c>
      <c r="E70" s="16">
        <f t="shared" si="32"/>
        <v>6806.2290827129291</v>
      </c>
      <c r="F70" s="16">
        <f t="shared" si="32"/>
        <v>7427.150405772084</v>
      </c>
      <c r="G70" s="17"/>
    </row>
    <row r="71" spans="1:7" x14ac:dyDescent="0.3">
      <c r="A71" s="15"/>
      <c r="B71" s="16"/>
      <c r="C71" s="16"/>
      <c r="D71" s="16"/>
      <c r="E71" s="16"/>
      <c r="F71" s="16"/>
      <c r="G71" s="17"/>
    </row>
    <row r="72" spans="1:7" x14ac:dyDescent="0.3">
      <c r="A72" s="15" t="s">
        <v>11</v>
      </c>
      <c r="B72" s="16">
        <f>B64-B68</f>
        <v>-5000</v>
      </c>
      <c r="C72" s="16">
        <f t="shared" ref="C72:F72" si="33">C64-C68</f>
        <v>1000</v>
      </c>
      <c r="D72" s="16">
        <f t="shared" si="33"/>
        <v>2000</v>
      </c>
      <c r="E72" s="16">
        <f t="shared" si="33"/>
        <v>3000</v>
      </c>
      <c r="F72" s="16">
        <f t="shared" si="33"/>
        <v>4000</v>
      </c>
      <c r="G72" s="17">
        <f>SUM(B72:F72)</f>
        <v>5000</v>
      </c>
    </row>
    <row r="73" spans="1:7" x14ac:dyDescent="0.3">
      <c r="A73" s="15" t="s">
        <v>30</v>
      </c>
      <c r="B73" s="16">
        <f>B72</f>
        <v>-5000</v>
      </c>
      <c r="C73" s="16">
        <f>B73+C72</f>
        <v>-4000</v>
      </c>
      <c r="D73" s="16">
        <f t="shared" ref="D73:F73" si="34">C73+D72</f>
        <v>-2000</v>
      </c>
      <c r="E73" s="16">
        <f t="shared" si="34"/>
        <v>1000</v>
      </c>
      <c r="F73" s="16">
        <f t="shared" si="34"/>
        <v>5000</v>
      </c>
      <c r="G73" s="17"/>
    </row>
    <row r="74" spans="1:7" x14ac:dyDescent="0.3">
      <c r="A74" s="15"/>
      <c r="B74" s="16"/>
      <c r="C74" s="16"/>
      <c r="D74" s="16"/>
      <c r="E74" s="16"/>
      <c r="F74" s="16"/>
      <c r="G74" s="17"/>
    </row>
    <row r="75" spans="1:7" x14ac:dyDescent="0.3">
      <c r="A75" s="15" t="s">
        <v>13</v>
      </c>
      <c r="B75" s="16">
        <f>B65-B69</f>
        <v>-4545.454545454545</v>
      </c>
      <c r="C75" s="16">
        <f>C65-C69</f>
        <v>826.44628099173542</v>
      </c>
      <c r="D75" s="16">
        <f>D65-D69</f>
        <v>1502.6296018031549</v>
      </c>
      <c r="E75" s="16">
        <f>E65-E69</f>
        <v>2049.0403660952115</v>
      </c>
      <c r="F75" s="16">
        <f>F65-F69</f>
        <v>2483.6852922366197</v>
      </c>
      <c r="G75" s="17">
        <f>SUM(B75:F75)</f>
        <v>2316.3469956721765</v>
      </c>
    </row>
    <row r="76" spans="1:7" ht="15" thickBot="1" x14ac:dyDescent="0.35">
      <c r="A76" s="10" t="s">
        <v>15</v>
      </c>
      <c r="B76" s="5">
        <f>B75</f>
        <v>-4545.454545454545</v>
      </c>
      <c r="C76" s="5">
        <f>B76+C75</f>
        <v>-3719.0082644628096</v>
      </c>
      <c r="D76" s="5">
        <f t="shared" ref="D76" si="35">C76+D75</f>
        <v>-2216.3786626596548</v>
      </c>
      <c r="E76" s="5">
        <f t="shared" ref="E76" si="36">D76+E75</f>
        <v>-167.33829656444323</v>
      </c>
      <c r="F76" s="5">
        <f t="shared" ref="F76" si="37">E76+F75</f>
        <v>2316.3469956721765</v>
      </c>
      <c r="G76" s="11"/>
    </row>
    <row r="78" spans="1:7" x14ac:dyDescent="0.3">
      <c r="A78" s="24" t="s">
        <v>31</v>
      </c>
      <c r="B78" t="s">
        <v>34</v>
      </c>
    </row>
    <row r="79" spans="1:7" x14ac:dyDescent="0.3">
      <c r="A79" s="24"/>
    </row>
    <row r="80" spans="1:7" ht="42.6" customHeight="1" x14ac:dyDescent="0.3">
      <c r="A80" s="41" t="s">
        <v>32</v>
      </c>
      <c r="B80" s="42" t="s">
        <v>33</v>
      </c>
      <c r="C80" s="42"/>
      <c r="D80" s="42"/>
      <c r="E80" s="42"/>
      <c r="F80" s="42"/>
      <c r="G80" s="42"/>
    </row>
  </sheetData>
  <mergeCells count="1">
    <mergeCell ref="B80:G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J16" sqref="J16"/>
    </sheetView>
  </sheetViews>
  <sheetFormatPr defaultRowHeight="14.4" x14ac:dyDescent="0.3"/>
  <cols>
    <col min="1" max="1" width="34.33203125" customWidth="1"/>
  </cols>
  <sheetData>
    <row r="1" spans="1:6" ht="22.8" x14ac:dyDescent="0.4">
      <c r="A1" s="43" t="s">
        <v>36</v>
      </c>
      <c r="B1" s="43"/>
      <c r="C1" s="43"/>
      <c r="D1" s="43"/>
      <c r="E1" s="43"/>
      <c r="F1" s="43"/>
    </row>
    <row r="2" spans="1:6" ht="15.6" x14ac:dyDescent="0.3">
      <c r="A2" s="44" t="s">
        <v>37</v>
      </c>
      <c r="B2" s="44" t="s">
        <v>38</v>
      </c>
    </row>
    <row r="3" spans="1:6" ht="15.6" x14ac:dyDescent="0.3">
      <c r="A3" s="45" t="s">
        <v>39</v>
      </c>
      <c r="B3" s="46" t="s">
        <v>40</v>
      </c>
      <c r="C3" s="45" t="s">
        <v>41</v>
      </c>
      <c r="D3" s="45" t="s">
        <v>42</v>
      </c>
      <c r="E3" s="45" t="s">
        <v>43</v>
      </c>
      <c r="F3" s="45" t="s">
        <v>44</v>
      </c>
    </row>
    <row r="4" spans="1:6" ht="15.6" x14ac:dyDescent="0.3">
      <c r="A4" s="47" t="s">
        <v>45</v>
      </c>
      <c r="B4" s="48">
        <v>0.25</v>
      </c>
      <c r="C4" s="47">
        <v>90</v>
      </c>
      <c r="D4" s="47">
        <v>90</v>
      </c>
      <c r="E4" s="47">
        <v>50</v>
      </c>
      <c r="F4" s="47">
        <v>20</v>
      </c>
    </row>
    <row r="5" spans="1:6" ht="15.6" x14ac:dyDescent="0.3">
      <c r="A5" s="47" t="s">
        <v>46</v>
      </c>
      <c r="B5" s="48">
        <v>0.15</v>
      </c>
      <c r="C5" s="47">
        <v>70</v>
      </c>
      <c r="D5" s="47">
        <v>90</v>
      </c>
      <c r="E5" s="47">
        <v>50</v>
      </c>
      <c r="F5" s="47">
        <v>20</v>
      </c>
    </row>
    <row r="6" spans="1:6" ht="15.6" x14ac:dyDescent="0.3">
      <c r="A6" s="47" t="s">
        <v>47</v>
      </c>
      <c r="B6" s="48">
        <v>0.15</v>
      </c>
      <c r="C6" s="47">
        <v>50</v>
      </c>
      <c r="D6" s="47">
        <v>90</v>
      </c>
      <c r="E6" s="47">
        <v>50</v>
      </c>
      <c r="F6" s="47">
        <v>20</v>
      </c>
    </row>
    <row r="7" spans="1:6" ht="15.6" x14ac:dyDescent="0.3">
      <c r="A7" s="47" t="s">
        <v>48</v>
      </c>
      <c r="B7" s="48">
        <v>0.1</v>
      </c>
      <c r="C7" s="47">
        <v>25</v>
      </c>
      <c r="D7" s="47">
        <v>90</v>
      </c>
      <c r="E7" s="47">
        <v>50</v>
      </c>
      <c r="F7" s="47">
        <v>70</v>
      </c>
    </row>
    <row r="8" spans="1:6" ht="15.6" x14ac:dyDescent="0.3">
      <c r="A8" s="47" t="s">
        <v>49</v>
      </c>
      <c r="B8" s="48">
        <v>0.05</v>
      </c>
      <c r="C8" s="47">
        <v>20</v>
      </c>
      <c r="D8" s="47">
        <v>20</v>
      </c>
      <c r="E8" s="47">
        <v>50</v>
      </c>
      <c r="F8" s="47">
        <v>90</v>
      </c>
    </row>
    <row r="9" spans="1:6" ht="15.6" x14ac:dyDescent="0.3">
      <c r="A9" s="47" t="s">
        <v>50</v>
      </c>
      <c r="B9" s="48">
        <v>0.2</v>
      </c>
      <c r="C9" s="47">
        <v>50</v>
      </c>
      <c r="D9" s="47">
        <v>70</v>
      </c>
      <c r="E9" s="47">
        <v>50</v>
      </c>
      <c r="F9" s="47">
        <v>50</v>
      </c>
    </row>
    <row r="10" spans="1:6" ht="15.6" x14ac:dyDescent="0.3">
      <c r="A10" s="47" t="s">
        <v>51</v>
      </c>
      <c r="B10" s="48">
        <v>0.1</v>
      </c>
      <c r="C10" s="47">
        <v>20</v>
      </c>
      <c r="D10" s="47">
        <v>50</v>
      </c>
      <c r="E10" s="47">
        <v>50</v>
      </c>
      <c r="F10" s="47">
        <v>90</v>
      </c>
    </row>
    <row r="11" spans="1:6" ht="15.6" x14ac:dyDescent="0.3">
      <c r="A11" s="45" t="s">
        <v>52</v>
      </c>
      <c r="B11" s="49">
        <f>SUM(B4:B10)</f>
        <v>1.0000000000000002</v>
      </c>
      <c r="C11" s="45">
        <f>SUMPRODUCT($B$4:$B$10,C4:C10)</f>
        <v>56</v>
      </c>
      <c r="D11" s="45">
        <f t="shared" ref="D11:F11" si="0">SUMPRODUCT($B$4:$B$10,D4:D10)</f>
        <v>78.5</v>
      </c>
      <c r="E11" s="45">
        <f t="shared" si="0"/>
        <v>50</v>
      </c>
      <c r="F11" s="45">
        <f t="shared" si="0"/>
        <v>41.5</v>
      </c>
    </row>
    <row r="12" spans="1:6" ht="15.6" x14ac:dyDescent="0.3">
      <c r="A12" s="50"/>
      <c r="B12" s="50"/>
      <c r="C12" s="50"/>
      <c r="D12" s="50"/>
      <c r="E12" s="50"/>
      <c r="F12" s="50"/>
    </row>
    <row r="13" spans="1:6" ht="15.6" x14ac:dyDescent="0.3">
      <c r="A13" s="50"/>
      <c r="B13" s="50"/>
      <c r="C13" s="50"/>
      <c r="D13" s="50"/>
      <c r="E13" s="50"/>
      <c r="F13" s="50"/>
    </row>
    <row r="14" spans="1:6" ht="15.6" x14ac:dyDescent="0.3">
      <c r="A14" s="50"/>
      <c r="B14" s="50"/>
      <c r="C14" s="50"/>
      <c r="D14" s="50"/>
      <c r="E14" s="50"/>
      <c r="F14" s="50"/>
    </row>
    <row r="15" spans="1:6" ht="15.6" x14ac:dyDescent="0.3">
      <c r="A15" s="50"/>
      <c r="B15" s="50"/>
      <c r="C15" s="50"/>
      <c r="D15" s="50"/>
      <c r="E15" s="50"/>
      <c r="F15" s="50"/>
    </row>
    <row r="16" spans="1:6" ht="15.6" x14ac:dyDescent="0.3">
      <c r="A16" s="50"/>
      <c r="B16" s="50"/>
      <c r="C16" s="50"/>
      <c r="D16" s="50"/>
      <c r="E16" s="50"/>
      <c r="F16" s="50"/>
    </row>
    <row r="17" spans="1:6" ht="15.6" x14ac:dyDescent="0.3">
      <c r="A17" s="50"/>
      <c r="B17" s="50"/>
      <c r="C17" s="50"/>
      <c r="D17" s="50"/>
      <c r="E17" s="50"/>
      <c r="F17" s="50"/>
    </row>
    <row r="18" spans="1:6" ht="15.6" x14ac:dyDescent="0.3">
      <c r="A18" s="50"/>
      <c r="B18" s="50"/>
      <c r="C18" s="50"/>
      <c r="D18" s="50"/>
      <c r="E18" s="50"/>
      <c r="F18" s="50"/>
    </row>
    <row r="19" spans="1:6" ht="15.6" x14ac:dyDescent="0.3">
      <c r="A19" s="50"/>
      <c r="B19" s="50"/>
      <c r="C19" s="50"/>
      <c r="D19" s="50"/>
      <c r="E19" s="50"/>
      <c r="F19" s="50"/>
    </row>
    <row r="20" spans="1:6" ht="15.6" x14ac:dyDescent="0.3">
      <c r="A20" s="50"/>
      <c r="B20" s="50"/>
      <c r="C20" s="50"/>
      <c r="D20" s="50"/>
      <c r="E20" s="50"/>
      <c r="F20" s="50"/>
    </row>
    <row r="21" spans="1:6" ht="15.6" x14ac:dyDescent="0.3">
      <c r="A21" s="50"/>
      <c r="B21" s="50"/>
      <c r="C21" s="50"/>
      <c r="D21" s="50"/>
      <c r="E21" s="50"/>
      <c r="F21" s="50"/>
    </row>
    <row r="22" spans="1:6" ht="15.6" x14ac:dyDescent="0.3">
      <c r="A22" s="50"/>
      <c r="B22" s="50"/>
      <c r="C22" s="50"/>
      <c r="D22" s="50"/>
      <c r="E22" s="50"/>
      <c r="F22" s="50"/>
    </row>
    <row r="23" spans="1:6" ht="15.6" x14ac:dyDescent="0.3">
      <c r="A23" s="50"/>
      <c r="B23" s="50"/>
      <c r="C23" s="50"/>
      <c r="D23" s="50"/>
      <c r="E23" s="50"/>
      <c r="F23" s="50"/>
    </row>
    <row r="24" spans="1:6" ht="15.6" x14ac:dyDescent="0.3">
      <c r="A24" s="50"/>
      <c r="B24" s="50"/>
      <c r="C24" s="50"/>
      <c r="D24" s="50"/>
      <c r="E24" s="50"/>
      <c r="F24" s="50"/>
    </row>
    <row r="25" spans="1:6" ht="15.6" x14ac:dyDescent="0.3">
      <c r="A25" s="50"/>
      <c r="B25" s="50"/>
      <c r="C25" s="50"/>
      <c r="D25" s="50"/>
      <c r="E25" s="50"/>
      <c r="F25" s="50"/>
    </row>
    <row r="26" spans="1:6" ht="15.6" x14ac:dyDescent="0.3">
      <c r="A26" s="50"/>
      <c r="B26" s="50"/>
      <c r="C26" s="50"/>
      <c r="D26" s="50"/>
      <c r="E26" s="50"/>
      <c r="F26" s="50"/>
    </row>
    <row r="27" spans="1:6" ht="15.6" x14ac:dyDescent="0.3">
      <c r="A27" s="50"/>
      <c r="B27" s="50"/>
      <c r="C27" s="50"/>
      <c r="D27" s="50"/>
      <c r="E27" s="50"/>
      <c r="F27" s="50"/>
    </row>
    <row r="28" spans="1:6" ht="15.6" x14ac:dyDescent="0.3">
      <c r="A28" s="50"/>
      <c r="B28" s="50"/>
      <c r="C28" s="50"/>
      <c r="D28" s="50"/>
      <c r="E28" s="50"/>
      <c r="F28" s="50"/>
    </row>
    <row r="29" spans="1:6" ht="15.6" x14ac:dyDescent="0.3">
      <c r="A29" s="50"/>
      <c r="B29" s="50"/>
      <c r="C29" s="50"/>
      <c r="D29" s="50"/>
      <c r="E29" s="50"/>
      <c r="F29" s="50"/>
    </row>
    <row r="30" spans="1:6" ht="15.6" x14ac:dyDescent="0.3">
      <c r="A30" s="50"/>
      <c r="B30" s="50"/>
      <c r="C30" s="50"/>
      <c r="D30" s="50"/>
      <c r="E30" s="50"/>
      <c r="F30" s="50"/>
    </row>
    <row r="31" spans="1:6" ht="15.6" x14ac:dyDescent="0.3">
      <c r="A31" s="50"/>
      <c r="B31" s="50"/>
      <c r="C31" s="50"/>
      <c r="D31" s="50"/>
      <c r="E31" s="50"/>
      <c r="F31" s="50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</vt:lpstr>
      <vt:lpstr>Weighted Scoring Model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2016-07-31T09:09:48Z</dcterms:created>
  <dcterms:modified xsi:type="dcterms:W3CDTF">2016-08-05T05:16:21Z</dcterms:modified>
</cp:coreProperties>
</file>