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ydecadaoas/Desktop/Monash UNI/SEM2 2022/FIT3158/"/>
    </mc:Choice>
  </mc:AlternateContent>
  <xr:revisionPtr revIDLastSave="0" documentId="8_{CF7AC55A-1A0D-744E-BBD9-8191DC654847}" xr6:coauthVersionLast="47" xr6:coauthVersionMax="47" xr10:uidLastSave="{00000000-0000-0000-0000-000000000000}"/>
  <bookViews>
    <workbookView xWindow="0" yWindow="0" windowWidth="28800" windowHeight="18000" xr2:uid="{A658EF4A-033B-5741-8D87-FC332C848278}"/>
  </bookViews>
  <sheets>
    <sheet name="Cost-Benefi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E9" i="2"/>
  <c r="F9" i="2" s="1"/>
  <c r="D13" i="2"/>
  <c r="C5" i="2"/>
  <c r="E6" i="2"/>
  <c r="E7" i="2" s="1"/>
  <c r="C2" i="2"/>
  <c r="F6" i="2" s="1"/>
  <c r="F10" i="2" s="1"/>
  <c r="C22" i="2"/>
  <c r="C21" i="2"/>
  <c r="C20" i="2"/>
  <c r="C19" i="2"/>
  <c r="D6" i="2" l="1"/>
  <c r="D7" i="2" s="1"/>
  <c r="C6" i="2"/>
  <c r="C10" i="2" s="1"/>
  <c r="C11" i="2" s="1"/>
  <c r="G5" i="2"/>
  <c r="C13" i="2"/>
  <c r="F13" i="2"/>
  <c r="E13" i="2"/>
  <c r="G9" i="2"/>
  <c r="F11" i="2"/>
  <c r="F7" i="2"/>
  <c r="E10" i="2"/>
  <c r="E11" i="2" s="1"/>
  <c r="E14" i="2" s="1"/>
  <c r="D10" i="2"/>
  <c r="D11" i="2" s="1"/>
  <c r="D14" i="2" s="1"/>
  <c r="G16" i="2" l="1"/>
  <c r="F14" i="2"/>
  <c r="C7" i="2"/>
  <c r="G11" i="2"/>
  <c r="C14" i="2" l="1"/>
  <c r="G7" i="2"/>
  <c r="C15" i="2" l="1"/>
  <c r="D15" i="2" s="1"/>
  <c r="E15" i="2" s="1"/>
  <c r="F15" i="2" s="1"/>
  <c r="G14" i="2"/>
</calcChain>
</file>

<file path=xl/sharedStrings.xml><?xml version="1.0" encoding="utf-8"?>
<sst xmlns="http://schemas.openxmlformats.org/spreadsheetml/2006/main" count="19" uniqueCount="17">
  <si>
    <t>Year</t>
  </si>
  <si>
    <t>Costs</t>
  </si>
  <si>
    <t>Discounted costs</t>
  </si>
  <si>
    <t>Benefits</t>
  </si>
  <si>
    <t>Discounted benefits</t>
  </si>
  <si>
    <t>Cumulative Disc cash flow</t>
  </si>
  <si>
    <t>NPV</t>
  </si>
  <si>
    <t>ROI</t>
  </si>
  <si>
    <t>Total</t>
  </si>
  <si>
    <t xml:space="preserve">Discount rate </t>
  </si>
  <si>
    <t>Discounted factor</t>
  </si>
  <si>
    <t>Discounted cash flow</t>
  </si>
  <si>
    <t>Cash flow</t>
  </si>
  <si>
    <t>PM annual salary</t>
  </si>
  <si>
    <t>Team annual salary</t>
  </si>
  <si>
    <t>Implementation</t>
  </si>
  <si>
    <t>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</si>
</sst>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D62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2" applyFont="1"/>
    <xf numFmtId="8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6" borderId="2" xfId="0" applyFill="1" applyBorder="1"/>
    <xf numFmtId="9" fontId="0" fillId="6" borderId="3" xfId="2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6" xfId="0" applyFill="1" applyBorder="1"/>
    <xf numFmtId="0" fontId="0" fillId="3" borderId="5" xfId="0" applyFill="1" applyBorder="1"/>
    <xf numFmtId="43" fontId="0" fillId="0" borderId="0" xfId="1" applyFont="1" applyBorder="1"/>
    <xf numFmtId="43" fontId="0" fillId="0" borderId="6" xfId="0" applyNumberFormat="1" applyBorder="1"/>
    <xf numFmtId="2" fontId="0" fillId="0" borderId="0" xfId="0" applyNumberFormat="1" applyBorder="1"/>
    <xf numFmtId="43" fontId="0" fillId="0" borderId="0" xfId="0" applyNumberFormat="1" applyBorder="1"/>
    <xf numFmtId="0" fontId="0" fillId="4" borderId="5" xfId="0" applyFill="1" applyBorder="1"/>
    <xf numFmtId="43" fontId="0" fillId="0" borderId="6" xfId="1" applyFont="1" applyBorder="1"/>
    <xf numFmtId="0" fontId="0" fillId="5" borderId="5" xfId="0" applyFill="1" applyBorder="1"/>
    <xf numFmtId="0" fontId="0" fillId="2" borderId="0" xfId="0" applyFill="1" applyBorder="1"/>
    <xf numFmtId="8" fontId="0" fillId="0" borderId="6" xfId="0" applyNumberFormat="1" applyBorder="1"/>
    <xf numFmtId="0" fontId="0" fillId="0" borderId="7" xfId="0" applyBorder="1"/>
    <xf numFmtId="9" fontId="0" fillId="0" borderId="8" xfId="2" applyFont="1" applyBorder="1"/>
    <xf numFmtId="0" fontId="2" fillId="0" borderId="5" xfId="0" applyFont="1" applyBorder="1"/>
    <xf numFmtId="0" fontId="0" fillId="0" borderId="8" xfId="0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D6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50800</xdr:rowOff>
    </xdr:from>
    <xdr:to>
      <xdr:col>5</xdr:col>
      <xdr:colOff>698500</xdr:colOff>
      <xdr:row>36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F21E4F-BE8A-50AA-9BFD-AA89F13E1E46}"/>
            </a:ext>
          </a:extLst>
        </xdr:cNvPr>
        <xdr:cNvSpPr txBox="1"/>
      </xdr:nvSpPr>
      <xdr:spPr>
        <a:xfrm>
          <a:off x="546100" y="4521200"/>
          <a:ext cx="5765800" cy="288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Assumptions (*are subject to change)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/>
            <a:t>Finished within 1 year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/>
            <a:t>Project manager working 20 hours per week for 12 months at $70/hour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/>
            <a:t>Other</a:t>
          </a:r>
          <a:r>
            <a:rPr lang="en-AU" baseline="0"/>
            <a:t> team members </a:t>
          </a:r>
          <a:r>
            <a:rPr lang="en-AU"/>
            <a:t>working a total of 80 hours per week for</a:t>
          </a:r>
          <a:r>
            <a:rPr lang="en-AU" baseline="0"/>
            <a:t> 12 </a:t>
          </a:r>
          <a:r>
            <a:rPr lang="en-AU"/>
            <a:t>months</a:t>
          </a:r>
          <a:r>
            <a:rPr lang="en-AU" baseline="0"/>
            <a:t> at $50/hour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License including CRM, SCM, Finance, Commerce costs $267.50 per user/month (EmpowerIT, 2020).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Will purchase license for 400 users (can purchase more in future if sucessful)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Customisation cost are $0</a:t>
          </a:r>
        </a:p>
        <a:p>
          <a:pPr marL="171450" indent="-171450" fontAlgn="base">
            <a:buFont typeface="Arial" panose="020B0604020202020204" pitchFamily="34" charset="0"/>
            <a:buChar char="•"/>
          </a:pPr>
          <a:r>
            <a:rPr lang="en-AU" baseline="0"/>
            <a:t>Implementation cost includes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Implementation partner’s expertise and time,</a:t>
          </a:r>
          <a:r>
            <a:rPr lang="en-A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 configuration, Planning and project management,</a:t>
          </a:r>
          <a:r>
            <a:rPr lang="en-A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Training development,</a:t>
          </a:r>
          <a:r>
            <a:rPr lang="en-A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Testing and Support.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implementation total cost is $1.9 million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Assume discount rate is 9%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Assume benefits do not begin until year 2 and are $1000000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Benefits decrease by 5% each year as biggest benefit is seen in first year after implementation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AU" baseline="0"/>
            <a:t>Benefits include reductions in inventory expenses, operating expenses, transportation costs, improved profitability tracking, and increased labour productivity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AU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495A-8600-D541-9B22-D4E22CAAC276}">
  <dimension ref="B2:G37"/>
  <sheetViews>
    <sheetView tabSelected="1" workbookViewId="0">
      <selection activeCell="K14" sqref="K14"/>
    </sheetView>
  </sheetViews>
  <sheetFormatPr baseColWidth="10" defaultRowHeight="16" x14ac:dyDescent="0.2"/>
  <cols>
    <col min="1" max="1" width="7.1640625" customWidth="1"/>
    <col min="2" max="2" width="25.6640625" customWidth="1"/>
    <col min="3" max="3" width="13.6640625" bestFit="1" customWidth="1"/>
    <col min="4" max="4" width="14.5" customWidth="1"/>
    <col min="5" max="5" width="15" customWidth="1"/>
    <col min="6" max="6" width="17" customWidth="1"/>
    <col min="7" max="7" width="18.1640625" customWidth="1"/>
  </cols>
  <sheetData>
    <row r="2" spans="2:7" x14ac:dyDescent="0.2">
      <c r="B2" s="5" t="s">
        <v>9</v>
      </c>
      <c r="C2" s="6">
        <f xml:space="preserve"> 9%</f>
        <v>0.09</v>
      </c>
      <c r="D2" s="7"/>
      <c r="E2" s="7"/>
      <c r="F2" s="7"/>
      <c r="G2" s="8"/>
    </row>
    <row r="3" spans="2:7" x14ac:dyDescent="0.2">
      <c r="B3" s="9"/>
      <c r="C3" s="10" t="s">
        <v>0</v>
      </c>
      <c r="D3" s="10"/>
      <c r="E3" s="10"/>
      <c r="F3" s="10"/>
      <c r="G3" s="11"/>
    </row>
    <row r="4" spans="2:7" x14ac:dyDescent="0.2">
      <c r="B4" s="9"/>
      <c r="C4" s="10">
        <v>1</v>
      </c>
      <c r="D4" s="10">
        <v>2</v>
      </c>
      <c r="E4" s="10">
        <v>3</v>
      </c>
      <c r="F4" s="10">
        <v>4</v>
      </c>
      <c r="G4" s="12" t="s">
        <v>8</v>
      </c>
    </row>
    <row r="5" spans="2:7" x14ac:dyDescent="0.2">
      <c r="B5" s="13" t="s">
        <v>1</v>
      </c>
      <c r="C5" s="14">
        <f xml:space="preserve"> -SUM(C19:C22)</f>
        <v>-2287800</v>
      </c>
      <c r="D5" s="10">
        <v>0</v>
      </c>
      <c r="E5" s="10">
        <v>0</v>
      </c>
      <c r="F5" s="10">
        <v>0</v>
      </c>
      <c r="G5" s="15">
        <f xml:space="preserve"> SUM(C5:F5)</f>
        <v>-2287800</v>
      </c>
    </row>
    <row r="6" spans="2:7" x14ac:dyDescent="0.2">
      <c r="B6" s="13" t="s">
        <v>10</v>
      </c>
      <c r="C6" s="16">
        <f xml:space="preserve"> 1/(1*1+$C$2)^C4</f>
        <v>0.9174311926605504</v>
      </c>
      <c r="D6" s="16">
        <f xml:space="preserve"> 1/(1*1+$C$2)^D4</f>
        <v>0.84167999326655996</v>
      </c>
      <c r="E6" s="16">
        <f xml:space="preserve"> 1/(1*1+$C$2)^E4</f>
        <v>0.77218348006106419</v>
      </c>
      <c r="F6" s="16">
        <f xml:space="preserve"> 1/(1*1+$C$2)^F4</f>
        <v>0.7084252110651964</v>
      </c>
      <c r="G6" s="11"/>
    </row>
    <row r="7" spans="2:7" x14ac:dyDescent="0.2">
      <c r="B7" s="13" t="s">
        <v>2</v>
      </c>
      <c r="C7" s="17">
        <f xml:space="preserve"> C5*C6</f>
        <v>-2098899.0825688071</v>
      </c>
      <c r="D7" s="17">
        <f t="shared" ref="D7:F7" si="0" xml:space="preserve"> D5*D6</f>
        <v>0</v>
      </c>
      <c r="E7" s="17">
        <f t="shared" si="0"/>
        <v>0</v>
      </c>
      <c r="F7" s="17">
        <f t="shared" si="0"/>
        <v>0</v>
      </c>
      <c r="G7" s="15">
        <f xml:space="preserve"> SUM(C7:F7)</f>
        <v>-2098899.0825688071</v>
      </c>
    </row>
    <row r="8" spans="2:7" x14ac:dyDescent="0.2">
      <c r="B8" s="9"/>
      <c r="C8" s="10"/>
      <c r="D8" s="10"/>
      <c r="E8" s="10"/>
      <c r="F8" s="10"/>
      <c r="G8" s="11"/>
    </row>
    <row r="9" spans="2:7" x14ac:dyDescent="0.2">
      <c r="B9" s="18" t="s">
        <v>3</v>
      </c>
      <c r="C9" s="10">
        <v>0</v>
      </c>
      <c r="D9" s="10">
        <v>1000000</v>
      </c>
      <c r="E9" s="10">
        <f xml:space="preserve"> D9*0.95</f>
        <v>950000</v>
      </c>
      <c r="F9" s="10">
        <f xml:space="preserve"> E9*0.95</f>
        <v>902500</v>
      </c>
      <c r="G9" s="19">
        <f xml:space="preserve"> SUM(C9:F9)</f>
        <v>2852500</v>
      </c>
    </row>
    <row r="10" spans="2:7" x14ac:dyDescent="0.2">
      <c r="B10" s="18" t="s">
        <v>10</v>
      </c>
      <c r="C10" s="16">
        <f xml:space="preserve"> C6</f>
        <v>0.9174311926605504</v>
      </c>
      <c r="D10" s="16">
        <f t="shared" ref="D10:F10" si="1" xml:space="preserve"> D6</f>
        <v>0.84167999326655996</v>
      </c>
      <c r="E10" s="16">
        <f t="shared" si="1"/>
        <v>0.77218348006106419</v>
      </c>
      <c r="F10" s="16">
        <f t="shared" si="1"/>
        <v>0.7084252110651964</v>
      </c>
      <c r="G10" s="11"/>
    </row>
    <row r="11" spans="2:7" x14ac:dyDescent="0.2">
      <c r="B11" s="18" t="s">
        <v>4</v>
      </c>
      <c r="C11" s="14">
        <f xml:space="preserve"> C9*C10</f>
        <v>0</v>
      </c>
      <c r="D11" s="14">
        <f t="shared" ref="D11:F11" si="2" xml:space="preserve"> D9*D10</f>
        <v>841679.9932665599</v>
      </c>
      <c r="E11" s="14">
        <f t="shared" si="2"/>
        <v>733574.30605801102</v>
      </c>
      <c r="F11" s="14">
        <f t="shared" si="2"/>
        <v>639353.75298633974</v>
      </c>
      <c r="G11" s="15">
        <f xml:space="preserve"> SUM(C11:F11)</f>
        <v>2214608.0523109105</v>
      </c>
    </row>
    <row r="12" spans="2:7" x14ac:dyDescent="0.2">
      <c r="B12" s="9"/>
      <c r="C12" s="10"/>
      <c r="D12" s="10"/>
      <c r="E12" s="10"/>
      <c r="F12" s="10"/>
      <c r="G12" s="11"/>
    </row>
    <row r="13" spans="2:7" x14ac:dyDescent="0.2">
      <c r="B13" s="20" t="s">
        <v>12</v>
      </c>
      <c r="C13" s="17">
        <f>C5+C9</f>
        <v>-2287800</v>
      </c>
      <c r="D13" s="17">
        <f t="shared" ref="D13:F13" si="3">D5+D9</f>
        <v>1000000</v>
      </c>
      <c r="E13" s="17">
        <f t="shared" si="3"/>
        <v>950000</v>
      </c>
      <c r="F13" s="17">
        <f t="shared" si="3"/>
        <v>902500</v>
      </c>
      <c r="G13" s="11"/>
    </row>
    <row r="14" spans="2:7" x14ac:dyDescent="0.2">
      <c r="B14" s="20" t="s">
        <v>11</v>
      </c>
      <c r="C14" s="17">
        <f xml:space="preserve"> C7+C11</f>
        <v>-2098899.0825688071</v>
      </c>
      <c r="D14" s="17">
        <f xml:space="preserve"> D7+D11</f>
        <v>841679.9932665599</v>
      </c>
      <c r="E14" s="17">
        <f xml:space="preserve"> E7+E11</f>
        <v>733574.30605801102</v>
      </c>
      <c r="F14" s="17">
        <f xml:space="preserve"> F7+F11</f>
        <v>639353.75298633974</v>
      </c>
      <c r="G14" s="15">
        <f xml:space="preserve"> SUM(C14:F14)</f>
        <v>115708.9697421036</v>
      </c>
    </row>
    <row r="15" spans="2:7" x14ac:dyDescent="0.2">
      <c r="B15" s="20" t="s">
        <v>5</v>
      </c>
      <c r="C15" s="17">
        <f>C14</f>
        <v>-2098899.0825688071</v>
      </c>
      <c r="D15" s="17">
        <f xml:space="preserve"> C15+D14</f>
        <v>-1257219.0893022472</v>
      </c>
      <c r="E15" s="17">
        <f xml:space="preserve"> D15+E14</f>
        <v>-523644.78324423614</v>
      </c>
      <c r="F15" s="17">
        <f t="shared" ref="E15:F15" si="4" xml:space="preserve"> E15+F14</f>
        <v>115708.9697421036</v>
      </c>
      <c r="G15" s="11"/>
    </row>
    <row r="16" spans="2:7" x14ac:dyDescent="0.2">
      <c r="B16" s="9"/>
      <c r="C16" s="10"/>
      <c r="D16" s="10"/>
      <c r="E16" s="10"/>
      <c r="F16" s="21" t="s">
        <v>6</v>
      </c>
      <c r="G16" s="22">
        <f xml:space="preserve"> NPV(C2,C13:F13)</f>
        <v>115708.96974210338</v>
      </c>
    </row>
    <row r="17" spans="2:7" x14ac:dyDescent="0.2">
      <c r="B17" s="23"/>
      <c r="C17" s="3"/>
      <c r="D17" s="3"/>
      <c r="E17" s="3"/>
      <c r="F17" s="4" t="s">
        <v>7</v>
      </c>
      <c r="G17" s="24">
        <f xml:space="preserve"> -G14/C7</f>
        <v>5.5128410271393015E-2</v>
      </c>
    </row>
    <row r="18" spans="2:7" x14ac:dyDescent="0.2">
      <c r="B18" s="25" t="s">
        <v>1</v>
      </c>
      <c r="C18" s="10"/>
      <c r="D18" s="10"/>
      <c r="E18" s="10"/>
      <c r="F18" s="10"/>
      <c r="G18" s="11"/>
    </row>
    <row r="19" spans="2:7" x14ac:dyDescent="0.2">
      <c r="B19" s="9" t="s">
        <v>13</v>
      </c>
      <c r="C19" s="10">
        <f xml:space="preserve"> 70*20 * 52</f>
        <v>72800</v>
      </c>
      <c r="D19" s="10"/>
      <c r="E19" s="10"/>
      <c r="F19" s="10"/>
      <c r="G19" s="11"/>
    </row>
    <row r="20" spans="2:7" x14ac:dyDescent="0.2">
      <c r="B20" s="9" t="s">
        <v>14</v>
      </c>
      <c r="C20" s="10">
        <f xml:space="preserve"> 80*50*52</f>
        <v>208000</v>
      </c>
      <c r="D20" s="10"/>
      <c r="E20" s="10"/>
      <c r="F20" s="10"/>
      <c r="G20" s="11"/>
    </row>
    <row r="21" spans="2:7" x14ac:dyDescent="0.2">
      <c r="B21" s="9" t="s">
        <v>15</v>
      </c>
      <c r="C21" s="10">
        <f xml:space="preserve"> 1900000</f>
        <v>1900000</v>
      </c>
      <c r="D21" s="10"/>
      <c r="E21" s="10"/>
      <c r="F21" s="10"/>
      <c r="G21" s="11"/>
    </row>
    <row r="22" spans="2:7" x14ac:dyDescent="0.2">
      <c r="B22" s="23" t="s">
        <v>16</v>
      </c>
      <c r="C22" s="3">
        <f xml:space="preserve"> 267.5 * 400</f>
        <v>107000</v>
      </c>
      <c r="D22" s="3"/>
      <c r="E22" s="3"/>
      <c r="F22" s="3"/>
      <c r="G22" s="26"/>
    </row>
    <row r="23" spans="2:7" x14ac:dyDescent="0.2">
      <c r="F23" s="1"/>
    </row>
    <row r="27" spans="2:7" x14ac:dyDescent="0.2">
      <c r="F27" s="2"/>
    </row>
    <row r="33" spans="4:4" x14ac:dyDescent="0.2">
      <c r="D33" s="2"/>
    </row>
    <row r="37" spans="4:4" x14ac:dyDescent="0.2">
      <c r="D37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2022-10-10T01:08:39Z</dcterms:created>
  <dcterms:modified xsi:type="dcterms:W3CDTF">2022-10-16T09:22:21Z</dcterms:modified>
</cp:coreProperties>
</file>