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nashuni-my.sharepoint.com/personal/dloo0002_student_monash_edu/Documents/business decision modeling/"/>
    </mc:Choice>
  </mc:AlternateContent>
  <xr:revisionPtr revIDLastSave="6444" documentId="8_{50F8C2AE-81E3-4308-B6E4-B6F0D99D25DB}" xr6:coauthVersionLast="47" xr6:coauthVersionMax="47" xr10:uidLastSave="{84032866-AAF6-4671-BBDA-024DC8DD9BC1}"/>
  <bookViews>
    <workbookView xWindow="-20610" yWindow="4440" windowWidth="20730" windowHeight="11160" activeTab="2" xr2:uid="{A015CB09-DC95-4CE8-9076-FAF8D72F1DD5}"/>
  </bookViews>
  <sheets>
    <sheet name="Sensitivity Report 1" sheetId="14" r:id="rId1"/>
    <sheet name="Answer Report 1" sheetId="13" r:id="rId2"/>
    <sheet name="AAD Supply Operations" sheetId="1" r:id="rId3"/>
    <sheet name="Case 1 Report" sheetId="12" r:id="rId4"/>
  </sheets>
  <definedNames>
    <definedName name="solver_adj" localSheetId="2" hidden="1">'AAD Supply Operations'!$B$18:$E$21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'AAD Supply Operations'!$B$18:$E$21</definedName>
    <definedName name="solver_lhs2" localSheetId="2" hidden="1">'AAD Supply Operations'!$B$22:$E$22</definedName>
    <definedName name="solver_lhs3" localSheetId="2" hidden="1">'AAD Supply Operations'!$B$24:$E$24</definedName>
    <definedName name="solver_lhs4" localSheetId="2" hidden="1">'AAD Supply Operations'!$B$30</definedName>
    <definedName name="solver_lhs5" localSheetId="2" hidden="1">'AAD Supply Operations'!$B$31</definedName>
    <definedName name="solver_lhs6" localSheetId="2" hidden="1">'AAD Supply Operations'!$B$35</definedName>
    <definedName name="solver_lhs7" localSheetId="2" hidden="1">'AAD Supply Operations'!$B$36</definedName>
    <definedName name="solver_lhs8" localSheetId="2" hidden="1">'AAD Supply Operations'!$F$18:$F$21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8</definedName>
    <definedName name="solver_nwt" localSheetId="2" hidden="1">1</definedName>
    <definedName name="solver_opt" localSheetId="2" hidden="1">'AAD Supply Operations'!$G$24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el6" localSheetId="2" hidden="1">3</definedName>
    <definedName name="solver_rel7" localSheetId="2" hidden="1">1</definedName>
    <definedName name="solver_rel8" localSheetId="2" hidden="1">1</definedName>
    <definedName name="solver_rhs1" localSheetId="2" hidden="1">0</definedName>
    <definedName name="solver_rhs2" localSheetId="2" hidden="1">'AAD Supply Operations'!$B$23:$E$23</definedName>
    <definedName name="solver_rhs3" localSheetId="2" hidden="1">'AAD Supply Operations'!$B$25:$E$25</definedName>
    <definedName name="solver_rhs4" localSheetId="2" hidden="1">0</definedName>
    <definedName name="solver_rhs5" localSheetId="2" hidden="1">0</definedName>
    <definedName name="solver_rhs6" localSheetId="2" hidden="1">0</definedName>
    <definedName name="solver_rhs7" localSheetId="2" hidden="1">0</definedName>
    <definedName name="solver_rhs8" localSheetId="2" hidden="1">'AAD Supply Operations'!$G$18:$G$21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B22" i="1"/>
  <c r="F19" i="1"/>
  <c r="F20" i="1"/>
  <c r="F21" i="1"/>
  <c r="F18" i="1"/>
  <c r="C12" i="1"/>
  <c r="C10" i="1"/>
  <c r="C11" i="1"/>
  <c r="C9" i="1"/>
  <c r="E24" i="1"/>
  <c r="C24" i="1"/>
  <c r="D24" i="1"/>
  <c r="B24" i="1"/>
  <c r="B31" i="1" l="1"/>
  <c r="H24" i="1"/>
  <c r="B35" i="1"/>
  <c r="G24" i="1"/>
  <c r="B30" i="1"/>
  <c r="B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Daryl</author>
  </authors>
  <commentList>
    <comment ref="B18" authorId="0" shapeId="0" xr:uid="{447419CF-7E16-4D87-AD06-F8E4C92349D5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Variable Cell.
C1 allocated to FH
</t>
        </r>
      </text>
    </comment>
    <comment ref="C18" authorId="0" shapeId="0" xr:uid="{026019D8-4BC4-4471-A7AD-9AE8996160DF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Variable Cell.
C1 allocated to CPH</t>
        </r>
      </text>
    </comment>
    <comment ref="D18" authorId="0" shapeId="0" xr:uid="{CFB54569-0BDA-4535-8D51-E720200DA04B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Variable Cell.
C1 allocated to CSH</t>
        </r>
      </text>
    </comment>
    <comment ref="E18" authorId="0" shapeId="0" xr:uid="{30D6DA7B-B13B-4F0B-953E-D8A2BCDAA7E4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Variable Cell.
C1 allocated to RH</t>
        </r>
      </text>
    </comment>
    <comment ref="F18" authorId="0" shapeId="0" xr:uid="{5C357736-0C76-43DB-BC53-E13C45456B38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Constraint Cell
</t>
        </r>
      </text>
    </comment>
    <comment ref="B19" authorId="0" shapeId="0" xr:uid="{40F53508-CDBD-45F0-A423-F356032BCF99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Variable Cell.
C2 allocated to FH</t>
        </r>
      </text>
    </comment>
    <comment ref="C19" authorId="0" shapeId="0" xr:uid="{65CD8C8F-31E2-4B14-BA47-9D3FF941B857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Variable Cell.
C2 allocated to CPH</t>
        </r>
      </text>
    </comment>
    <comment ref="D19" authorId="0" shapeId="0" xr:uid="{7FFF73AE-49B0-46E3-BE8A-326FE0AEEFED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Variable Cell.
C2 allocated to CSH</t>
        </r>
      </text>
    </comment>
    <comment ref="E19" authorId="0" shapeId="0" xr:uid="{4C7B8B90-60DE-49ED-B326-CD982ACE1EAB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Variable Cell.
C2 allocated to RH</t>
        </r>
      </text>
    </comment>
    <comment ref="B20" authorId="0" shapeId="0" xr:uid="{97DF96C5-1680-4B4B-AFBD-39C5210C09CC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Variable Cell.
C3 allocated to FH</t>
        </r>
      </text>
    </comment>
    <comment ref="C20" authorId="0" shapeId="0" xr:uid="{5AB76F58-CE94-40D2-A646-ED59F834098D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Variable Cell.
C3 allocated to CPH</t>
        </r>
      </text>
    </comment>
    <comment ref="D20" authorId="0" shapeId="0" xr:uid="{58DDA492-9913-4BE6-98D4-2AFA00620917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Variable Cell.
C3 allocated to CSH</t>
        </r>
      </text>
    </comment>
    <comment ref="E20" authorId="0" shapeId="0" xr:uid="{C20F376B-1757-4D5B-A78A-666D9031F25E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Variable Cell.
C3 allocated to RH</t>
        </r>
      </text>
    </comment>
    <comment ref="B21" authorId="0" shapeId="0" xr:uid="{43EDC911-7240-4D2B-B3B2-9B08854B6790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Variable Cell.
C4 allocated to FH</t>
        </r>
      </text>
    </comment>
    <comment ref="C21" authorId="0" shapeId="0" xr:uid="{6D68B2E6-9967-4364-852B-2C67F2212122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Variable Cell.
C4 allocated to CPH</t>
        </r>
      </text>
    </comment>
    <comment ref="D21" authorId="0" shapeId="0" xr:uid="{CCAC7E9E-BBD4-444D-B5D0-4A3FB242694C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Variable Cell.
C4 allocated to CSH</t>
        </r>
      </text>
    </comment>
    <comment ref="E21" authorId="0" shapeId="0" xr:uid="{1A698213-1D21-4E72-B5C9-91650355AA7A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Variable Cell.
C4 allocated to RH</t>
        </r>
      </text>
    </comment>
    <comment ref="B22" authorId="0" shapeId="0" xr:uid="{3175BCAB-9BD6-44B6-884A-867B114B9078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Total weight of cargo allocated to FH</t>
        </r>
      </text>
    </comment>
    <comment ref="C22" authorId="0" shapeId="0" xr:uid="{56936E2F-CE7E-4CCD-B34F-C38A5CA9AA7E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Total weight of cargo allocated to CPH</t>
        </r>
      </text>
    </comment>
    <comment ref="D22" authorId="0" shapeId="0" xr:uid="{07A8953D-991E-4F2B-B660-CC31BE3E8234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Total weight of cargo allocated to CSH</t>
        </r>
      </text>
    </comment>
    <comment ref="E22" authorId="0" shapeId="0" xr:uid="{A84DA932-BCB1-4B65-B879-968475B0508F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Total weight of cargo allocated to RH</t>
        </r>
      </text>
    </comment>
    <comment ref="B24" authorId="0" shapeId="0" xr:uid="{57A3A677-6462-4951-867E-35158602D881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Total volume of cargo allocated to FH</t>
        </r>
      </text>
    </comment>
    <comment ref="C24" authorId="0" shapeId="0" xr:uid="{13C14A9B-E567-4976-8E55-4B8FC48AC522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Total volume of cargo allocated to CPH</t>
        </r>
      </text>
    </comment>
    <comment ref="D24" authorId="0" shapeId="0" xr:uid="{429C48A7-B156-4B12-B8F9-76C7FC9F16E1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Total volume of cargo allocated to CSH</t>
        </r>
      </text>
    </comment>
    <comment ref="E24" authorId="0" shapeId="0" xr:uid="{710B7777-3498-4E8D-9DA7-2718DB891067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Total volume of cargo allocated to RH</t>
        </r>
      </text>
    </comment>
    <comment ref="G24" authorId="0" shapeId="0" xr:uid="{E6AE45F3-53ED-479A-B515-F43DDF174A04}">
      <text>
        <r>
          <rPr>
            <b/>
            <sz val="9"/>
            <color indexed="81"/>
            <rFont val="Tahoma"/>
            <family val="2"/>
          </rPr>
          <t>Daryl:</t>
        </r>
        <r>
          <rPr>
            <sz val="9"/>
            <color indexed="81"/>
            <rFont val="Tahoma"/>
            <family val="2"/>
          </rPr>
          <t xml:space="preserve">
Set Cell
Projected Profit for current configuration (cargo shipped, accounting for delay penalty )</t>
        </r>
      </text>
    </comment>
  </commentList>
</comments>
</file>

<file path=xl/sharedStrings.xml><?xml version="1.0" encoding="utf-8"?>
<sst xmlns="http://schemas.openxmlformats.org/spreadsheetml/2006/main" count="349" uniqueCount="177">
  <si>
    <t>Cargo Type</t>
  </si>
  <si>
    <t>Profit Per Ton ($)</t>
  </si>
  <si>
    <t>Profit Per Ton Accounting for Delay ($)</t>
  </si>
  <si>
    <t>Days Delayed</t>
  </si>
  <si>
    <t>Delay Penalty</t>
  </si>
  <si>
    <t>Profits for Different Cargo Types</t>
  </si>
  <si>
    <t>Cargo Shipped (tons)</t>
  </si>
  <si>
    <t>Cargo Available (tons)</t>
  </si>
  <si>
    <t>Weight Capacity (tons)</t>
  </si>
  <si>
    <t>Forward Hold (FH)</t>
  </si>
  <si>
    <t>Center (Port) Hold (CPH)</t>
  </si>
  <si>
    <t>Center (Starboard) Hold (CSH)</t>
  </si>
  <si>
    <t>Rear Hold (RH)</t>
  </si>
  <si>
    <t>Volume for Different Cargo Types</t>
  </si>
  <si>
    <t>Volume Capacity (Cubic Feet)</t>
  </si>
  <si>
    <t>Volume per ton (Cubic Feet)</t>
  </si>
  <si>
    <t>Freight Loading Plan for the Noyina</t>
  </si>
  <si>
    <t>Cargo</t>
  </si>
  <si>
    <t>Planned Weight (tons)</t>
  </si>
  <si>
    <t>Planned Volume (Cubic Feet)</t>
  </si>
  <si>
    <t>Projected Profit</t>
  </si>
  <si>
    <t>Balance Constraints</t>
  </si>
  <si>
    <t>Forward Cargo Weight within X% of Rear Cargo Weight</t>
  </si>
  <si>
    <t>FH Weight greater than (100-x)% of RH Weight</t>
  </si>
  <si>
    <t>FH Weight lesser than (100+x)% of RH Weight</t>
  </si>
  <si>
    <t>X=</t>
  </si>
  <si>
    <t>(&gt;=0)</t>
  </si>
  <si>
    <t>(&lt;=0)</t>
  </si>
  <si>
    <t>Z =</t>
  </si>
  <si>
    <t>Y =</t>
  </si>
  <si>
    <t>Centre Cargo Holds Cumilatively between Y% and Z% of total weight (where Y &lt;= Z)</t>
  </si>
  <si>
    <t>Centre Cargo Holds Cumilatively Lesser than Z% of total weight</t>
  </si>
  <si>
    <t>Centre Cargo Holds Cumilatively Greater than Y% of total weight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</si>
  <si>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</si>
  <si>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</si>
  <si>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</si>
  <si>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</si>
  <si>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</si>
  <si>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</si>
  <si>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</si>
  <si>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</si>
  <si>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</si>
  <si>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</si>
  <si>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</si>
  <si>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</si>
  <si>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</si>
  <si>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</si>
  <si>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</si>
  <si>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</si>
  <si>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</si>
  <si>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</si>
  <si>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</si>
  <si>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$G$24</t>
  </si>
  <si>
    <t>Planned Volume (Cubic Feet) Projected Profit</t>
  </si>
  <si>
    <t>$B$18</t>
  </si>
  <si>
    <t>Contin</t>
  </si>
  <si>
    <t>$C$18</t>
  </si>
  <si>
    <t>$D$18</t>
  </si>
  <si>
    <t>$E$18</t>
  </si>
  <si>
    <t>$B$19</t>
  </si>
  <si>
    <t>$C$19</t>
  </si>
  <si>
    <t>$D$19</t>
  </si>
  <si>
    <t>$E$19</t>
  </si>
  <si>
    <t>$B$20</t>
  </si>
  <si>
    <t>$C$20</t>
  </si>
  <si>
    <t>$D$20</t>
  </si>
  <si>
    <t>$E$20</t>
  </si>
  <si>
    <t>$B$21</t>
  </si>
  <si>
    <t>$C$21</t>
  </si>
  <si>
    <t>$D$21</t>
  </si>
  <si>
    <t>$E$21</t>
  </si>
  <si>
    <t>$B$22</t>
  </si>
  <si>
    <t>Planned Weight (tons) Forward Hold (FH)</t>
  </si>
  <si>
    <t>$B$22&lt;=$B$23</t>
  </si>
  <si>
    <t>Not Binding</t>
  </si>
  <si>
    <t>$C$22</t>
  </si>
  <si>
    <t>Planned Weight (tons) Center (Port) Hold (CPH)</t>
  </si>
  <si>
    <t>$C$22&lt;=$C$23</t>
  </si>
  <si>
    <t>$D$22</t>
  </si>
  <si>
    <t>Planned Weight (tons) Center (Starboard) Hold (CSH)</t>
  </si>
  <si>
    <t>$D$22&lt;=$D$23</t>
  </si>
  <si>
    <t>$E$22</t>
  </si>
  <si>
    <t>Planned Weight (tons) Rear Hold (RH)</t>
  </si>
  <si>
    <t>$E$22&lt;=$E$23</t>
  </si>
  <si>
    <t>$B$24</t>
  </si>
  <si>
    <t>Planned Volume (Cubic Feet) Forward Hold (FH)</t>
  </si>
  <si>
    <t>$B$24&lt;=$B$25</t>
  </si>
  <si>
    <t>$C$24</t>
  </si>
  <si>
    <t>Planned Volume (Cubic Feet) Center (Port) Hold (CPH)</t>
  </si>
  <si>
    <t>$C$24&lt;=$C$25</t>
  </si>
  <si>
    <t>Binding</t>
  </si>
  <si>
    <t>$D$24</t>
  </si>
  <si>
    <t>Planned Volume (Cubic Feet) Center (Starboard) Hold (CSH)</t>
  </si>
  <si>
    <t>$D$24&lt;=$D$25</t>
  </si>
  <si>
    <t>$E$24</t>
  </si>
  <si>
    <t>Planned Volume (Cubic Feet) Rear Hold (RH)</t>
  </si>
  <si>
    <t>$E$24&lt;=$E$25</t>
  </si>
  <si>
    <t>$B$30</t>
  </si>
  <si>
    <t>FH Weight greater than (100-x)% of RH Weight X=</t>
  </si>
  <si>
    <t>$B$30&gt;=0</t>
  </si>
  <si>
    <t>$B$31</t>
  </si>
  <si>
    <t>FH Weight lesser than (100+x)% of RH Weight X=</t>
  </si>
  <si>
    <t>$B$31&lt;=0</t>
  </si>
  <si>
    <t>$B$35</t>
  </si>
  <si>
    <t>Centre Cargo Holds Cumilatively Greater than Y% of total weight Z =</t>
  </si>
  <si>
    <t>$B$35&gt;=0</t>
  </si>
  <si>
    <t>$B$36</t>
  </si>
  <si>
    <t>Centre Cargo Holds Cumilatively Lesser than Z% of total weight Z =</t>
  </si>
  <si>
    <t>$B$36&lt;=0</t>
  </si>
  <si>
    <t>$F$18</t>
  </si>
  <si>
    <t>$F$18&lt;=$G$18</t>
  </si>
  <si>
    <t>$F$19</t>
  </si>
  <si>
    <t>$F$19&lt;=$G$19</t>
  </si>
  <si>
    <t>$F$20</t>
  </si>
  <si>
    <t>$F$20&lt;=$G$20</t>
  </si>
  <si>
    <t>$F$21</t>
  </si>
  <si>
    <t>$F$21&lt;=$G$21</t>
  </si>
  <si>
    <t>$B$18&gt;=0</t>
  </si>
  <si>
    <t>$C$18&gt;=0</t>
  </si>
  <si>
    <t>$D$18&gt;=0</t>
  </si>
  <si>
    <t>$E$18&gt;=0</t>
  </si>
  <si>
    <t>$B$19&gt;=0</t>
  </si>
  <si>
    <t>$C$19&gt;=0</t>
  </si>
  <si>
    <t>$D$19&gt;=0</t>
  </si>
  <si>
    <t>$E$19&gt;=0</t>
  </si>
  <si>
    <t>$B$20&gt;=0</t>
  </si>
  <si>
    <t>$C$20&gt;=0</t>
  </si>
  <si>
    <t>$D$20&gt;=0</t>
  </si>
  <si>
    <t>$E$20&gt;=0</t>
  </si>
  <si>
    <t>$B$21&gt;=0</t>
  </si>
  <si>
    <t>$C$21&gt;=0</t>
  </si>
  <si>
    <t>$D$21&gt;=0</t>
  </si>
  <si>
    <t>$E$21&gt;=0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</si>
  <si>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</si>
  <si>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</si>
  <si>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</si>
  <si>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</si>
  <si>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</si>
  <si>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</si>
  <si>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</si>
  <si>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</si>
  <si>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</si>
  <si>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</si>
  <si>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</si>
  <si>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</si>
  <si>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</si>
  <si>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</si>
  <si>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Worksheet: [assessment 1 case study beatified.xlsx]AAD Supply Operations</t>
  </si>
  <si>
    <t>Solution Time: 0.032 Seconds.</t>
  </si>
  <si>
    <t>General Cargo (C1)</t>
  </si>
  <si>
    <t>Dangerous Goods (C2)</t>
  </si>
  <si>
    <t>Scientific Support (C3)</t>
  </si>
  <si>
    <t>Personal Effects (C4)</t>
  </si>
  <si>
    <t>Iterations: 12 Subproblems: 0</t>
  </si>
  <si>
    <t>Report Created: 12/10/2022 11:53:22 AM</t>
  </si>
  <si>
    <t>General Cargo (C1) Forward Hold (FH)</t>
  </si>
  <si>
    <t>General Cargo (C1) Center (Port) Hold (CPH)</t>
  </si>
  <si>
    <t>General Cargo (C1) Center (Starboard) Hold (CSH)</t>
  </si>
  <si>
    <t>General Cargo (C1) Rear Hold (RH)</t>
  </si>
  <si>
    <t>Dangerous Goods (C2) Forward Hold (FH)</t>
  </si>
  <si>
    <t>Dangerous Goods (C2) Center (Port) Hold (CPH)</t>
  </si>
  <si>
    <t>Dangerous Goods (C2) Center (Starboard) Hold (CSH)</t>
  </si>
  <si>
    <t>Dangerous Goods (C2) Rear Hold (RH)</t>
  </si>
  <si>
    <t>Scientific Support (C3) Forward Hold (FH)</t>
  </si>
  <si>
    <t>Scientific Support (C3) Center (Port) Hold (CPH)</t>
  </si>
  <si>
    <t>Scientific Support (C3) Center (Starboard) Hold (CSH)</t>
  </si>
  <si>
    <t>Scientific Support (C3) Rear Hold (RH)</t>
  </si>
  <si>
    <t>Personal Effects (C4) Forward Hold (FH)</t>
  </si>
  <si>
    <t>Personal Effects (C4) Center (Port) Hold (CPH)</t>
  </si>
  <si>
    <t>Personal Effects (C4) Center (Starboard) Hold (CSH)</t>
  </si>
  <si>
    <t>Personal Effects (C4) Rear Hold (RH)</t>
  </si>
  <si>
    <t>General Cargo (C1) Cargo Shipped (tons)</t>
  </si>
  <si>
    <t>Dangerous Goods (C2) Cargo Shipped (tons)</t>
  </si>
  <si>
    <t>Scientific Support (C3) Cargo Shipped (tons)</t>
  </si>
  <si>
    <t>Personal Effects (C4) Cargo Shipped (tons)</t>
  </si>
  <si>
    <t>Report Created: 12/10/2022 11:53:23 AM</t>
  </si>
  <si>
    <t xml:space="preserve"> Profit without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</si>
</sst>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44" fontId="0" fillId="0" borderId="0" xfId="1" applyFont="1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44" fontId="0" fillId="0" borderId="1" xfId="1" applyFont="1" applyBorder="1"/>
    <xf numFmtId="0" fontId="2" fillId="0" borderId="5" xfId="0" applyFont="1" applyBorder="1"/>
    <xf numFmtId="44" fontId="0" fillId="0" borderId="3" xfId="1" applyFont="1" applyBorder="1"/>
    <xf numFmtId="44" fontId="0" fillId="0" borderId="4" xfId="1" applyFont="1" applyBorder="1"/>
    <xf numFmtId="0" fontId="0" fillId="0" borderId="5" xfId="0" applyBorder="1"/>
    <xf numFmtId="9" fontId="0" fillId="0" borderId="5" xfId="2" applyFont="1" applyBorder="1"/>
    <xf numFmtId="0" fontId="2" fillId="0" borderId="7" xfId="0" applyFont="1" applyBorder="1"/>
    <xf numFmtId="0" fontId="0" fillId="0" borderId="8" xfId="1" applyNumberFormat="1" applyFont="1" applyBorder="1"/>
    <xf numFmtId="0" fontId="0" fillId="0" borderId="9" xfId="1" applyNumberFormat="1" applyFont="1" applyBorder="1"/>
    <xf numFmtId="0" fontId="2" fillId="0" borderId="6" xfId="0" applyFont="1" applyBorder="1"/>
    <xf numFmtId="0" fontId="2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9" fontId="0" fillId="0" borderId="0" xfId="0" applyNumberFormat="1" applyAlignment="1">
      <alignment horizontal="left"/>
    </xf>
    <xf numFmtId="9" fontId="0" fillId="0" borderId="0" xfId="2" applyFont="1" applyAlignment="1">
      <alignment horizontal="left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0" fillId="0" borderId="21" xfId="0" applyBorder="1" applyAlignment="1">
      <alignment horizontal="center"/>
    </xf>
    <xf numFmtId="3" fontId="4" fillId="0" borderId="21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3" fontId="4" fillId="0" borderId="28" xfId="0" applyNumberFormat="1" applyFont="1" applyBorder="1" applyAlignment="1">
      <alignment horizontal="center"/>
    </xf>
    <xf numFmtId="3" fontId="4" fillId="0" borderId="29" xfId="0" applyNumberFormat="1" applyFon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3" fontId="0" fillId="0" borderId="31" xfId="0" applyNumberFormat="1" applyBorder="1" applyAlignment="1">
      <alignment horizontal="center"/>
    </xf>
    <xf numFmtId="3" fontId="0" fillId="0" borderId="32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9" xfId="0" applyFill="1" applyBorder="1" applyAlignment="1"/>
    <xf numFmtId="0" fontId="3" fillId="0" borderId="18" xfId="0" applyFont="1" applyFill="1" applyBorder="1" applyAlignment="1">
      <alignment horizontal="center"/>
    </xf>
    <xf numFmtId="0" fontId="0" fillId="0" borderId="20" xfId="0" applyFill="1" applyBorder="1" applyAlignment="1"/>
    <xf numFmtId="164" fontId="0" fillId="0" borderId="19" xfId="0" applyNumberFormat="1" applyFill="1" applyBorder="1" applyAlignment="1"/>
    <xf numFmtId="0" fontId="0" fillId="0" borderId="20" xfId="0" applyNumberFormat="1" applyFill="1" applyBorder="1" applyAlignment="1"/>
    <xf numFmtId="0" fontId="0" fillId="0" borderId="19" xfId="0" applyNumberFormat="1" applyFill="1" applyBorder="1" applyAlignment="1"/>
    <xf numFmtId="3" fontId="0" fillId="0" borderId="20" xfId="0" applyNumberFormat="1" applyFill="1" applyBorder="1" applyAlignment="1"/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295275</xdr:colOff>
      <xdr:row>0</xdr:row>
      <xdr:rowOff>47625</xdr:rowOff>
    </xdr:from>
    <xdr:ext cx="3097195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491CA5-C805-35AD-DEA8-D925A380A768}"/>
            </a:ext>
          </a:extLst>
        </xdr:cNvPr>
        <xdr:cNvSpPr txBox="1"/>
      </xdr:nvSpPr>
      <xdr:spPr>
        <a:xfrm>
          <a:off x="6543675" y="47625"/>
          <a:ext cx="3097195" cy="468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2400"/>
            <a:t>AAD Supply Operations</a:t>
          </a:r>
        </a:p>
      </xdr:txBody>
    </xdr:sp>
    <xdr:clientData/>
  </xdr:oneCellAnchor>
  <xdr:oneCellAnchor>
    <xdr:from>
      <xdr:col>4</xdr:col>
      <xdr:colOff>476250</xdr:colOff>
      <xdr:row>27</xdr:row>
      <xdr:rowOff>95250</xdr:rowOff>
    </xdr:from>
    <xdr:ext cx="4655249" cy="35368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4033F68-897A-7ADF-44EA-C7922197FC20}"/>
            </a:ext>
          </a:extLst>
        </xdr:cNvPr>
        <xdr:cNvSpPr txBox="1"/>
      </xdr:nvSpPr>
      <xdr:spPr>
        <a:xfrm>
          <a:off x="10953750" y="5238750"/>
          <a:ext cx="4655249" cy="353686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Maximise</a:t>
          </a:r>
          <a:r>
            <a:rPr lang="en-AU" sz="1100" baseline="0"/>
            <a:t>: </a:t>
          </a:r>
        </a:p>
        <a:p>
          <a:r>
            <a:rPr lang="en-AU" sz="1100" baseline="0"/>
            <a:t>Projected Profit -&gt;  $G$24</a:t>
          </a:r>
        </a:p>
        <a:p>
          <a:endParaRPr lang="en-AU" sz="1100" baseline="0"/>
        </a:p>
        <a:p>
          <a:r>
            <a:rPr lang="en-AU" sz="1100" baseline="0"/>
            <a:t>By Changing: </a:t>
          </a:r>
        </a:p>
        <a:p>
          <a:r>
            <a:rPr lang="en-AU" sz="1100" baseline="0"/>
            <a:t>Cargo Allocation in Sections of Noyina -&gt; $B$18:$E$21</a:t>
          </a:r>
        </a:p>
        <a:p>
          <a:endParaRPr lang="en-AU" sz="1100" baseline="0"/>
        </a:p>
        <a:p>
          <a:r>
            <a:rPr lang="en-AU" sz="1100" b="1" baseline="0"/>
            <a:t>Subject to the following Constraints</a:t>
          </a:r>
        </a:p>
        <a:p>
          <a:r>
            <a:rPr lang="en-AU" sz="1100" b="1" baseline="0"/>
            <a:t>Non Negativity :</a:t>
          </a:r>
        </a:p>
        <a:p>
          <a:r>
            <a:rPr lang="en-AU" sz="1100"/>
            <a:t>Non Negative Cargo Allocation -&gt;  $B$18$E$21 &gt;=0</a:t>
          </a:r>
        </a:p>
        <a:p>
          <a:endParaRPr lang="en-AU" sz="1100"/>
        </a:p>
        <a:p>
          <a:r>
            <a:rPr lang="en-AU" sz="1100" b="1"/>
            <a:t>Resource Constraint:</a:t>
          </a:r>
        </a:p>
        <a:p>
          <a:r>
            <a:rPr lang="en-AU" sz="1100"/>
            <a:t>Section</a:t>
          </a:r>
          <a:r>
            <a:rPr lang="en-AU" sz="1100" baseline="0"/>
            <a:t> Weight Constraint -&gt; $B$22:$E$22 &lt;= $B$23:$E$23</a:t>
          </a:r>
        </a:p>
        <a:p>
          <a:r>
            <a:rPr lang="en-AU" sz="1100"/>
            <a:t>Section Volume</a:t>
          </a:r>
          <a:r>
            <a:rPr lang="en-AU" sz="1100" baseline="0"/>
            <a:t> Constraint -&gt; </a:t>
          </a:r>
          <a:r>
            <a:rPr lang="en-AU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$B$24:$E$24 &lt;= $B$25:$E$25</a:t>
          </a:r>
          <a:endParaRPr lang="en-AU" sz="1100" baseline="0"/>
        </a:p>
        <a:p>
          <a:r>
            <a:rPr lang="en-AU" sz="1100"/>
            <a:t>Cargo</a:t>
          </a:r>
          <a:r>
            <a:rPr lang="en-AU" sz="1100" baseline="0"/>
            <a:t> Available Constraint -&gt; $F$18:$F$21 &lt;= $G$18:$G$21</a:t>
          </a:r>
        </a:p>
        <a:p>
          <a:endParaRPr lang="en-AU" sz="1100" baseline="0"/>
        </a:p>
        <a:p>
          <a:r>
            <a:rPr lang="en-AU" sz="1100" b="1" baseline="0"/>
            <a:t>Load Balance Constraint (Via Linking Constraint):</a:t>
          </a:r>
        </a:p>
        <a:p>
          <a:r>
            <a:rPr lang="en-AU" sz="1100" b="0" baseline="0"/>
            <a:t>FH Weight greater than (100-x)% of RH Weight -&gt;  $B$30 &gt;= 0</a:t>
          </a:r>
        </a:p>
        <a:p>
          <a:r>
            <a:rPr lang="en-AU" sz="1100" b="0" baseline="0"/>
            <a:t>FH Weight lesser than (100+x)% of RH Weight -&gt;  $B$31 &lt;= 0</a:t>
          </a:r>
        </a:p>
        <a:p>
          <a:r>
            <a:rPr lang="en-AU" sz="1100"/>
            <a:t>Centre Cargo Holds Cumilatively Greater than Y% of total weight -&gt; $B$35</a:t>
          </a:r>
          <a:r>
            <a:rPr lang="en-AU" sz="1100" baseline="0"/>
            <a:t> &gt;=0</a:t>
          </a:r>
          <a:endParaRPr lang="en-AU" sz="1100"/>
        </a:p>
        <a:p>
          <a:r>
            <a:rPr lang="en-AU" sz="1100"/>
            <a:t>Centre Cargo Holds Cumilatively Lesser than Z% of total weight</a:t>
          </a:r>
          <a:r>
            <a:rPr lang="en-AU" sz="1100" baseline="0"/>
            <a:t>  -&gt; $B$36 &lt;=0</a:t>
          </a:r>
          <a:endParaRPr lang="en-A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3829F-37A2-4EB8-9C81-55E7A88BFAD9}">
  <dimension ref="A1:H44"/>
  <sheetViews>
    <sheetView showGridLines="0" workbookViewId="0">
      <selection activeCell="H38" sqref="H38"/>
    </sheetView>
  </sheetViews>
  <sheetFormatPr defaultRowHeight="15" x14ac:dyDescent="0.25"/>
  <cols>
    <col min="1" max="1" width="2.28515625" customWidth="1"/>
    <col min="2" max="2" width="6.28515625" bestFit="1" customWidth="1"/>
    <col min="3" max="3" width="62" bestFit="1" customWidth="1"/>
    <col min="4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4" t="s">
        <v>133</v>
      </c>
    </row>
    <row r="2" spans="1:8" x14ac:dyDescent="0.25">
      <c r="A2" s="4" t="s">
        <v>147</v>
      </c>
    </row>
    <row r="3" spans="1:8" x14ac:dyDescent="0.25">
      <c r="A3" s="4" t="s">
        <v>175</v>
      </c>
    </row>
    <row r="6" spans="1:8" ht="15.75" thickBot="1" x14ac:dyDescent="0.3">
      <c r="A6" t="s">
        <v>45</v>
      </c>
    </row>
    <row r="7" spans="1:8" x14ac:dyDescent="0.25">
      <c r="B7" s="57"/>
      <c r="C7" s="57"/>
      <c r="D7" s="57" t="s">
        <v>134</v>
      </c>
      <c r="E7" s="57" t="s">
        <v>136</v>
      </c>
      <c r="F7" s="57" t="s">
        <v>138</v>
      </c>
      <c r="G7" s="57" t="s">
        <v>140</v>
      </c>
      <c r="H7" s="57" t="s">
        <v>140</v>
      </c>
    </row>
    <row r="8" spans="1:8" ht="15.75" thickBot="1" x14ac:dyDescent="0.3">
      <c r="B8" s="58" t="s">
        <v>41</v>
      </c>
      <c r="C8" s="58" t="s">
        <v>42</v>
      </c>
      <c r="D8" s="58" t="s">
        <v>135</v>
      </c>
      <c r="E8" s="58" t="s">
        <v>137</v>
      </c>
      <c r="F8" s="58" t="s">
        <v>139</v>
      </c>
      <c r="G8" s="58" t="s">
        <v>141</v>
      </c>
      <c r="H8" s="58" t="s">
        <v>142</v>
      </c>
    </row>
    <row r="9" spans="1:8" x14ac:dyDescent="0.25">
      <c r="B9" s="52" t="s">
        <v>54</v>
      </c>
      <c r="C9" s="52" t="s">
        <v>155</v>
      </c>
      <c r="D9" s="52">
        <v>1744.2342342341949</v>
      </c>
      <c r="E9" s="52">
        <v>0</v>
      </c>
      <c r="F9" s="52">
        <v>67.5</v>
      </c>
      <c r="G9" s="52">
        <v>0</v>
      </c>
      <c r="H9" s="52">
        <v>4.1214854174016763E-14</v>
      </c>
    </row>
    <row r="10" spans="1:8" x14ac:dyDescent="0.25">
      <c r="B10" s="52" t="s">
        <v>56</v>
      </c>
      <c r="C10" s="52" t="s">
        <v>156</v>
      </c>
      <c r="D10" s="52">
        <v>0</v>
      </c>
      <c r="E10" s="52">
        <v>0</v>
      </c>
      <c r="F10" s="52">
        <v>67.5</v>
      </c>
      <c r="G10" s="52">
        <v>0</v>
      </c>
      <c r="H10" s="52">
        <v>1E+30</v>
      </c>
    </row>
    <row r="11" spans="1:8" x14ac:dyDescent="0.25">
      <c r="B11" s="52" t="s">
        <v>57</v>
      </c>
      <c r="C11" s="52" t="s">
        <v>157</v>
      </c>
      <c r="D11" s="52">
        <v>1223.3333333333721</v>
      </c>
      <c r="E11" s="52">
        <v>0</v>
      </c>
      <c r="F11" s="52">
        <v>67.5</v>
      </c>
      <c r="G11" s="52">
        <v>3.607370812320403E-14</v>
      </c>
      <c r="H11" s="52">
        <v>0</v>
      </c>
    </row>
    <row r="12" spans="1:8" x14ac:dyDescent="0.25">
      <c r="B12" s="52" t="s">
        <v>58</v>
      </c>
      <c r="C12" s="52" t="s">
        <v>158</v>
      </c>
      <c r="D12" s="52">
        <v>1832.4324324324325</v>
      </c>
      <c r="E12" s="52">
        <v>0</v>
      </c>
      <c r="F12" s="52">
        <v>67.5</v>
      </c>
      <c r="G12" s="52">
        <v>9.9475983006414026E-14</v>
      </c>
      <c r="H12" s="52">
        <v>0</v>
      </c>
    </row>
    <row r="13" spans="1:8" x14ac:dyDescent="0.25">
      <c r="B13" s="52" t="s">
        <v>59</v>
      </c>
      <c r="C13" s="52" t="s">
        <v>159</v>
      </c>
      <c r="D13" s="52">
        <v>0</v>
      </c>
      <c r="E13" s="52">
        <v>-1.2079226507921703E-13</v>
      </c>
      <c r="F13" s="52">
        <v>49.5</v>
      </c>
      <c r="G13" s="52">
        <v>1.2079226507921703E-13</v>
      </c>
      <c r="H13" s="52">
        <v>1E+30</v>
      </c>
    </row>
    <row r="14" spans="1:8" x14ac:dyDescent="0.25">
      <c r="B14" s="52" t="s">
        <v>60</v>
      </c>
      <c r="C14" s="52" t="s">
        <v>160</v>
      </c>
      <c r="D14" s="52">
        <v>2500</v>
      </c>
      <c r="E14" s="52">
        <v>0</v>
      </c>
      <c r="F14" s="52">
        <v>49.5</v>
      </c>
      <c r="G14" s="52">
        <v>1E+30</v>
      </c>
      <c r="H14" s="52">
        <v>0</v>
      </c>
    </row>
    <row r="15" spans="1:8" x14ac:dyDescent="0.25">
      <c r="B15" s="52" t="s">
        <v>61</v>
      </c>
      <c r="C15" s="52" t="s">
        <v>161</v>
      </c>
      <c r="D15" s="52">
        <v>0</v>
      </c>
      <c r="E15" s="52">
        <v>0</v>
      </c>
      <c r="F15" s="52">
        <v>49.5</v>
      </c>
      <c r="G15" s="52">
        <v>0</v>
      </c>
      <c r="H15" s="52">
        <v>1E+30</v>
      </c>
    </row>
    <row r="16" spans="1:8" x14ac:dyDescent="0.25">
      <c r="B16" s="52" t="s">
        <v>62</v>
      </c>
      <c r="C16" s="52" t="s">
        <v>162</v>
      </c>
      <c r="D16" s="52">
        <v>0</v>
      </c>
      <c r="E16" s="52">
        <v>-1.2789769243681803E-13</v>
      </c>
      <c r="F16" s="52">
        <v>49.5</v>
      </c>
      <c r="G16" s="52">
        <v>1.2789769243681803E-13</v>
      </c>
      <c r="H16" s="52">
        <v>1E+30</v>
      </c>
    </row>
    <row r="17" spans="1:8" x14ac:dyDescent="0.25">
      <c r="B17" s="52" t="s">
        <v>63</v>
      </c>
      <c r="C17" s="52" t="s">
        <v>163</v>
      </c>
      <c r="D17" s="52">
        <v>0</v>
      </c>
      <c r="E17" s="52">
        <v>-9.9475983006414026E-14</v>
      </c>
      <c r="F17" s="52">
        <v>58.5</v>
      </c>
      <c r="G17" s="52">
        <v>9.9475983006414026E-14</v>
      </c>
      <c r="H17" s="52">
        <v>1E+30</v>
      </c>
    </row>
    <row r="18" spans="1:8" x14ac:dyDescent="0.25">
      <c r="B18" s="52" t="s">
        <v>64</v>
      </c>
      <c r="C18" s="52" t="s">
        <v>164</v>
      </c>
      <c r="D18" s="52">
        <v>0</v>
      </c>
      <c r="E18" s="52">
        <v>-1.1368683772161603E-13</v>
      </c>
      <c r="F18" s="52">
        <v>58.5</v>
      </c>
      <c r="G18" s="52">
        <v>1.1368683772161603E-13</v>
      </c>
      <c r="H18" s="52">
        <v>1E+30</v>
      </c>
    </row>
    <row r="19" spans="1:8" x14ac:dyDescent="0.25">
      <c r="B19" s="52" t="s">
        <v>65</v>
      </c>
      <c r="C19" s="52" t="s">
        <v>165</v>
      </c>
      <c r="D19" s="52">
        <v>0</v>
      </c>
      <c r="E19" s="52">
        <v>-1.1368683772161603E-13</v>
      </c>
      <c r="F19" s="52">
        <v>58.5</v>
      </c>
      <c r="G19" s="52">
        <v>1.1368683772161603E-13</v>
      </c>
      <c r="H19" s="52">
        <v>1E+30</v>
      </c>
    </row>
    <row r="20" spans="1:8" x14ac:dyDescent="0.25">
      <c r="B20" s="52" t="s">
        <v>66</v>
      </c>
      <c r="C20" s="52" t="s">
        <v>166</v>
      </c>
      <c r="D20" s="52">
        <v>1200</v>
      </c>
      <c r="E20" s="52">
        <v>0</v>
      </c>
      <c r="F20" s="52">
        <v>58.5</v>
      </c>
      <c r="G20" s="52">
        <v>0</v>
      </c>
      <c r="H20" s="52">
        <v>9.9475983006414026E-14</v>
      </c>
    </row>
    <row r="21" spans="1:8" x14ac:dyDescent="0.25">
      <c r="B21" s="52" t="s">
        <v>67</v>
      </c>
      <c r="C21" s="52" t="s">
        <v>167</v>
      </c>
      <c r="D21" s="52">
        <v>833.33333333337225</v>
      </c>
      <c r="E21" s="52">
        <v>0</v>
      </c>
      <c r="F21" s="52">
        <v>76.5</v>
      </c>
      <c r="G21" s="52">
        <v>4.689582056016483E-14</v>
      </c>
      <c r="H21" s="52">
        <v>0</v>
      </c>
    </row>
    <row r="22" spans="1:8" x14ac:dyDescent="0.25">
      <c r="B22" s="52" t="s">
        <v>68</v>
      </c>
      <c r="C22" s="52" t="s">
        <v>168</v>
      </c>
      <c r="D22" s="52">
        <v>192.30769230768365</v>
      </c>
      <c r="E22" s="52">
        <v>0</v>
      </c>
      <c r="F22" s="52">
        <v>76.5</v>
      </c>
      <c r="G22" s="52">
        <v>0</v>
      </c>
      <c r="H22" s="52">
        <v>0</v>
      </c>
    </row>
    <row r="23" spans="1:8" x14ac:dyDescent="0.25">
      <c r="B23" s="52" t="s">
        <v>69</v>
      </c>
      <c r="C23" s="52" t="s">
        <v>169</v>
      </c>
      <c r="D23" s="52">
        <v>674.35897435894412</v>
      </c>
      <c r="E23" s="52">
        <v>0</v>
      </c>
      <c r="F23" s="52">
        <v>76.5</v>
      </c>
      <c r="G23" s="52">
        <v>0</v>
      </c>
      <c r="H23" s="52">
        <v>0</v>
      </c>
    </row>
    <row r="24" spans="1:8" ht="15.75" thickBot="1" x14ac:dyDescent="0.3">
      <c r="B24" s="50" t="s">
        <v>70</v>
      </c>
      <c r="C24" s="50" t="s">
        <v>170</v>
      </c>
      <c r="D24" s="50">
        <v>0</v>
      </c>
      <c r="E24" s="50">
        <v>0</v>
      </c>
      <c r="F24" s="50">
        <v>76.5</v>
      </c>
      <c r="G24" s="50">
        <v>0</v>
      </c>
      <c r="H24" s="50">
        <v>1E+30</v>
      </c>
    </row>
    <row r="26" spans="1:8" ht="15.75" thickBot="1" x14ac:dyDescent="0.3">
      <c r="A26" t="s">
        <v>47</v>
      </c>
    </row>
    <row r="27" spans="1:8" x14ac:dyDescent="0.25">
      <c r="B27" s="57"/>
      <c r="C27" s="57"/>
      <c r="D27" s="57" t="s">
        <v>134</v>
      </c>
      <c r="E27" s="57" t="s">
        <v>143</v>
      </c>
      <c r="F27" s="57" t="s">
        <v>145</v>
      </c>
      <c r="G27" s="57" t="s">
        <v>140</v>
      </c>
      <c r="H27" s="57" t="s">
        <v>140</v>
      </c>
    </row>
    <row r="28" spans="1:8" ht="15.75" thickBot="1" x14ac:dyDescent="0.3">
      <c r="B28" s="58" t="s">
        <v>41</v>
      </c>
      <c r="C28" s="58" t="s">
        <v>42</v>
      </c>
      <c r="D28" s="58" t="s">
        <v>135</v>
      </c>
      <c r="E28" s="58" t="s">
        <v>144</v>
      </c>
      <c r="F28" s="58" t="s">
        <v>146</v>
      </c>
      <c r="G28" s="58" t="s">
        <v>141</v>
      </c>
      <c r="H28" s="58" t="s">
        <v>142</v>
      </c>
    </row>
    <row r="29" spans="1:8" x14ac:dyDescent="0.25">
      <c r="B29" s="52" t="s">
        <v>71</v>
      </c>
      <c r="C29" s="52" t="s">
        <v>72</v>
      </c>
      <c r="D29" s="52">
        <v>2577.567567567567</v>
      </c>
      <c r="E29" s="52">
        <v>0</v>
      </c>
      <c r="F29" s="52">
        <v>3000</v>
      </c>
      <c r="G29" s="52">
        <v>1E+30</v>
      </c>
      <c r="H29" s="52">
        <v>422.43243243243336</v>
      </c>
    </row>
    <row r="30" spans="1:8" x14ac:dyDescent="0.25">
      <c r="B30" s="52" t="s">
        <v>75</v>
      </c>
      <c r="C30" s="52" t="s">
        <v>76</v>
      </c>
      <c r="D30" s="52">
        <v>2692.3076923076837</v>
      </c>
      <c r="E30" s="52">
        <v>0</v>
      </c>
      <c r="F30" s="52">
        <v>3000</v>
      </c>
      <c r="G30" s="52">
        <v>1E+30</v>
      </c>
      <c r="H30" s="52">
        <v>307.69230769231609</v>
      </c>
    </row>
    <row r="31" spans="1:8" x14ac:dyDescent="0.25">
      <c r="B31" s="52" t="s">
        <v>78</v>
      </c>
      <c r="C31" s="52" t="s">
        <v>79</v>
      </c>
      <c r="D31" s="52">
        <v>1897.6923076923163</v>
      </c>
      <c r="E31" s="52">
        <v>0</v>
      </c>
      <c r="F31" s="52">
        <v>3000</v>
      </c>
      <c r="G31" s="52">
        <v>1E+30</v>
      </c>
      <c r="H31" s="52">
        <v>1102.3076923076835</v>
      </c>
    </row>
    <row r="32" spans="1:8" x14ac:dyDescent="0.25">
      <c r="B32" s="52" t="s">
        <v>81</v>
      </c>
      <c r="C32" s="52" t="s">
        <v>82</v>
      </c>
      <c r="D32" s="52">
        <v>3032.4324324324325</v>
      </c>
      <c r="E32" s="52">
        <v>0</v>
      </c>
      <c r="F32" s="52">
        <v>4000</v>
      </c>
      <c r="G32" s="52">
        <v>1E+30</v>
      </c>
      <c r="H32" s="52">
        <v>967.56756756756761</v>
      </c>
    </row>
    <row r="33" spans="2:8" x14ac:dyDescent="0.25">
      <c r="B33" s="52" t="s">
        <v>84</v>
      </c>
      <c r="C33" s="52" t="s">
        <v>85</v>
      </c>
      <c r="D33" s="52">
        <v>141378.37837837895</v>
      </c>
      <c r="E33" s="52">
        <v>0</v>
      </c>
      <c r="F33" s="52">
        <v>170000</v>
      </c>
      <c r="G33" s="52">
        <v>1E+30</v>
      </c>
      <c r="H33" s="52">
        <v>28621.621621621056</v>
      </c>
    </row>
    <row r="34" spans="2:8" x14ac:dyDescent="0.25">
      <c r="B34" s="52" t="s">
        <v>87</v>
      </c>
      <c r="C34" s="52" t="s">
        <v>88</v>
      </c>
      <c r="D34" s="52">
        <v>99999.999999999432</v>
      </c>
      <c r="E34" s="52">
        <v>6.2172489379008766E-15</v>
      </c>
      <c r="F34" s="52">
        <v>100000</v>
      </c>
      <c r="G34" s="52">
        <v>12500.000000000106</v>
      </c>
      <c r="H34" s="52">
        <v>12499.999999998925</v>
      </c>
    </row>
    <row r="35" spans="2:8" x14ac:dyDescent="0.25">
      <c r="B35" s="52" t="s">
        <v>91</v>
      </c>
      <c r="C35" s="52" t="s">
        <v>92</v>
      </c>
      <c r="D35" s="52">
        <v>104999.99999999997</v>
      </c>
      <c r="E35" s="52">
        <v>6.2172489379008766E-15</v>
      </c>
      <c r="F35" s="52">
        <v>105000</v>
      </c>
      <c r="G35" s="52">
        <v>12500.000000000111</v>
      </c>
      <c r="H35" s="52">
        <v>10115.384615383868</v>
      </c>
    </row>
    <row r="36" spans="2:8" x14ac:dyDescent="0.25">
      <c r="B36" s="52" t="s">
        <v>94</v>
      </c>
      <c r="C36" s="52" t="s">
        <v>95</v>
      </c>
      <c r="D36" s="52">
        <v>175621.62162162163</v>
      </c>
      <c r="E36" s="52">
        <v>0</v>
      </c>
      <c r="F36" s="52">
        <v>180000</v>
      </c>
      <c r="G36" s="52">
        <v>1E+30</v>
      </c>
      <c r="H36" s="52">
        <v>4378.3783783783656</v>
      </c>
    </row>
    <row r="37" spans="2:8" x14ac:dyDescent="0.25">
      <c r="B37" s="52" t="s">
        <v>97</v>
      </c>
      <c r="C37" s="52" t="s">
        <v>98</v>
      </c>
      <c r="D37" s="52">
        <v>0</v>
      </c>
      <c r="E37" s="52">
        <v>0</v>
      </c>
      <c r="F37" s="52">
        <v>0</v>
      </c>
      <c r="G37" s="52">
        <v>781.50000000000136</v>
      </c>
      <c r="H37" s="52">
        <v>161.99999999999949</v>
      </c>
    </row>
    <row r="38" spans="2:8" x14ac:dyDescent="0.25">
      <c r="B38" s="52" t="s">
        <v>100</v>
      </c>
      <c r="C38" s="52" t="s">
        <v>101</v>
      </c>
      <c r="D38" s="52">
        <v>-909.72972972973002</v>
      </c>
      <c r="E38" s="52">
        <v>0</v>
      </c>
      <c r="F38" s="52">
        <v>0</v>
      </c>
      <c r="G38" s="52">
        <v>1E+30</v>
      </c>
      <c r="H38" s="52">
        <v>909.72972972973241</v>
      </c>
    </row>
    <row r="39" spans="2:8" x14ac:dyDescent="0.25">
      <c r="B39" s="52" t="s">
        <v>103</v>
      </c>
      <c r="C39" s="52" t="s">
        <v>104</v>
      </c>
      <c r="D39" s="52">
        <v>0</v>
      </c>
      <c r="E39" s="52">
        <v>-1.5631940186722204E-13</v>
      </c>
      <c r="F39" s="52">
        <v>0</v>
      </c>
      <c r="G39" s="52">
        <v>202.30769230767729</v>
      </c>
      <c r="H39" s="52">
        <v>161.99999999999923</v>
      </c>
    </row>
    <row r="40" spans="2:8" x14ac:dyDescent="0.25">
      <c r="B40" s="52" t="s">
        <v>106</v>
      </c>
      <c r="C40" s="52" t="s">
        <v>107</v>
      </c>
      <c r="D40" s="52">
        <v>-1020</v>
      </c>
      <c r="E40" s="52">
        <v>0</v>
      </c>
      <c r="F40" s="52">
        <v>0</v>
      </c>
      <c r="G40" s="52">
        <v>1E+30</v>
      </c>
      <c r="H40" s="52">
        <v>1019.9999999999983</v>
      </c>
    </row>
    <row r="41" spans="2:8" x14ac:dyDescent="0.25">
      <c r="B41" s="52" t="s">
        <v>109</v>
      </c>
      <c r="C41" s="52" t="s">
        <v>171</v>
      </c>
      <c r="D41" s="52">
        <v>4800</v>
      </c>
      <c r="E41" s="52">
        <v>67.499999999999844</v>
      </c>
      <c r="F41" s="52">
        <v>4800</v>
      </c>
      <c r="G41" s="52">
        <v>294.54545454545416</v>
      </c>
      <c r="H41" s="52">
        <v>555.55555555556055</v>
      </c>
    </row>
    <row r="42" spans="2:8" x14ac:dyDescent="0.25">
      <c r="B42" s="52" t="s">
        <v>111</v>
      </c>
      <c r="C42" s="52" t="s">
        <v>172</v>
      </c>
      <c r="D42" s="52">
        <v>2500</v>
      </c>
      <c r="E42" s="52">
        <v>49.500000000000021</v>
      </c>
      <c r="F42" s="52">
        <v>2500</v>
      </c>
      <c r="G42" s="52">
        <v>294.54545454545399</v>
      </c>
      <c r="H42" s="52">
        <v>1666.6666666666674</v>
      </c>
    </row>
    <row r="43" spans="2:8" x14ac:dyDescent="0.25">
      <c r="B43" s="52" t="s">
        <v>113</v>
      </c>
      <c r="C43" s="52" t="s">
        <v>173</v>
      </c>
      <c r="D43" s="52">
        <v>1200</v>
      </c>
      <c r="E43" s="52">
        <v>58.499999999999901</v>
      </c>
      <c r="F43" s="52">
        <v>1200</v>
      </c>
      <c r="G43" s="52">
        <v>125.58139534883688</v>
      </c>
      <c r="H43" s="52">
        <v>555.5555555555602</v>
      </c>
    </row>
    <row r="44" spans="2:8" ht="15.75" thickBot="1" x14ac:dyDescent="0.3">
      <c r="B44" s="50" t="s">
        <v>115</v>
      </c>
      <c r="C44" s="50" t="s">
        <v>174</v>
      </c>
      <c r="D44" s="50">
        <v>1700</v>
      </c>
      <c r="E44" s="50">
        <v>76.499999999999787</v>
      </c>
      <c r="F44" s="50">
        <v>1700</v>
      </c>
      <c r="G44" s="50">
        <v>294.54545454545439</v>
      </c>
      <c r="H44" s="50">
        <v>333.33333333333604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07A9-4F99-4772-9A9D-C1842C109CD7}">
  <dimension ref="A1:G72"/>
  <sheetViews>
    <sheetView showGridLines="0" topLeftCell="A36" workbookViewId="0">
      <selection activeCell="G48" sqref="G48"/>
    </sheetView>
  </sheetViews>
  <sheetFormatPr defaultRowHeight="15" x14ac:dyDescent="0.25"/>
  <cols>
    <col min="1" max="1" width="2.28515625" customWidth="1"/>
    <col min="2" max="2" width="6.28515625" bestFit="1" customWidth="1"/>
    <col min="3" max="3" width="62" bestFit="1" customWidth="1"/>
    <col min="4" max="5" width="13.7109375" bestFit="1" customWidth="1"/>
    <col min="6" max="6" width="11.42578125" bestFit="1" customWidth="1"/>
    <col min="7" max="7" width="12" bestFit="1" customWidth="1"/>
  </cols>
  <sheetData>
    <row r="1" spans="1:5" x14ac:dyDescent="0.25">
      <c r="A1" s="4" t="s">
        <v>33</v>
      </c>
    </row>
    <row r="2" spans="1:5" x14ac:dyDescent="0.25">
      <c r="A2" s="4" t="s">
        <v>147</v>
      </c>
    </row>
    <row r="3" spans="1:5" x14ac:dyDescent="0.25">
      <c r="A3" s="4" t="s">
        <v>154</v>
      </c>
    </row>
    <row r="4" spans="1:5" x14ac:dyDescent="0.25">
      <c r="A4" s="4" t="s">
        <v>34</v>
      </c>
    </row>
    <row r="5" spans="1:5" x14ac:dyDescent="0.25">
      <c r="A5" s="4" t="s">
        <v>35</v>
      </c>
    </row>
    <row r="6" spans="1:5" x14ac:dyDescent="0.25">
      <c r="A6" s="4"/>
      <c r="B6" t="s">
        <v>36</v>
      </c>
    </row>
    <row r="7" spans="1:5" x14ac:dyDescent="0.25">
      <c r="A7" s="4"/>
      <c r="B7" t="s">
        <v>148</v>
      </c>
    </row>
    <row r="8" spans="1:5" x14ac:dyDescent="0.25">
      <c r="A8" s="4"/>
      <c r="B8" t="s">
        <v>153</v>
      </c>
    </row>
    <row r="9" spans="1:5" x14ac:dyDescent="0.25">
      <c r="A9" s="4" t="s">
        <v>37</v>
      </c>
    </row>
    <row r="10" spans="1:5" x14ac:dyDescent="0.25">
      <c r="B10" t="s">
        <v>38</v>
      </c>
    </row>
    <row r="11" spans="1:5" x14ac:dyDescent="0.25">
      <c r="B11" t="s">
        <v>39</v>
      </c>
    </row>
    <row r="14" spans="1:5" ht="15.75" thickBot="1" x14ac:dyDescent="0.3">
      <c r="A14" t="s">
        <v>40</v>
      </c>
    </row>
    <row r="15" spans="1:5" ht="15.75" thickBot="1" x14ac:dyDescent="0.3">
      <c r="B15" s="51" t="s">
        <v>41</v>
      </c>
      <c r="C15" s="51" t="s">
        <v>42</v>
      </c>
      <c r="D15" s="51" t="s">
        <v>43</v>
      </c>
      <c r="E15" s="51" t="s">
        <v>44</v>
      </c>
    </row>
    <row r="16" spans="1:5" ht="15.75" thickBot="1" x14ac:dyDescent="0.3">
      <c r="B16" s="50" t="s">
        <v>52</v>
      </c>
      <c r="C16" s="50" t="s">
        <v>53</v>
      </c>
      <c r="D16" s="53">
        <v>648000</v>
      </c>
      <c r="E16" s="53">
        <v>648000</v>
      </c>
    </row>
    <row r="19" spans="1:6" ht="15.75" thickBot="1" x14ac:dyDescent="0.3">
      <c r="A19" t="s">
        <v>45</v>
      </c>
    </row>
    <row r="20" spans="1:6" ht="15.75" thickBot="1" x14ac:dyDescent="0.3">
      <c r="B20" s="51" t="s">
        <v>41</v>
      </c>
      <c r="C20" s="51" t="s">
        <v>42</v>
      </c>
      <c r="D20" s="51" t="s">
        <v>43</v>
      </c>
      <c r="E20" s="51" t="s">
        <v>44</v>
      </c>
      <c r="F20" s="51" t="s">
        <v>46</v>
      </c>
    </row>
    <row r="21" spans="1:6" x14ac:dyDescent="0.25">
      <c r="B21" s="52" t="s">
        <v>54</v>
      </c>
      <c r="C21" s="52" t="s">
        <v>155</v>
      </c>
      <c r="D21" s="54">
        <v>1744.2342342341949</v>
      </c>
      <c r="E21" s="54">
        <v>1744.2342342341949</v>
      </c>
      <c r="F21" s="52" t="s">
        <v>55</v>
      </c>
    </row>
    <row r="22" spans="1:6" x14ac:dyDescent="0.25">
      <c r="B22" s="52" t="s">
        <v>56</v>
      </c>
      <c r="C22" s="52" t="s">
        <v>156</v>
      </c>
      <c r="D22" s="54">
        <v>0</v>
      </c>
      <c r="E22" s="54">
        <v>0</v>
      </c>
      <c r="F22" s="52" t="s">
        <v>55</v>
      </c>
    </row>
    <row r="23" spans="1:6" x14ac:dyDescent="0.25">
      <c r="B23" s="52" t="s">
        <v>57</v>
      </c>
      <c r="C23" s="52" t="s">
        <v>157</v>
      </c>
      <c r="D23" s="54">
        <v>1223.3333333333721</v>
      </c>
      <c r="E23" s="54">
        <v>1223.3333333333721</v>
      </c>
      <c r="F23" s="52" t="s">
        <v>55</v>
      </c>
    </row>
    <row r="24" spans="1:6" x14ac:dyDescent="0.25">
      <c r="B24" s="52" t="s">
        <v>58</v>
      </c>
      <c r="C24" s="52" t="s">
        <v>158</v>
      </c>
      <c r="D24" s="54">
        <v>1832.4324324324325</v>
      </c>
      <c r="E24" s="54">
        <v>1832.4324324324325</v>
      </c>
      <c r="F24" s="52" t="s">
        <v>55</v>
      </c>
    </row>
    <row r="25" spans="1:6" x14ac:dyDescent="0.25">
      <c r="B25" s="52" t="s">
        <v>59</v>
      </c>
      <c r="C25" s="52" t="s">
        <v>159</v>
      </c>
      <c r="D25" s="54">
        <v>0</v>
      </c>
      <c r="E25" s="54">
        <v>0</v>
      </c>
      <c r="F25" s="52" t="s">
        <v>55</v>
      </c>
    </row>
    <row r="26" spans="1:6" x14ac:dyDescent="0.25">
      <c r="B26" s="52" t="s">
        <v>60</v>
      </c>
      <c r="C26" s="52" t="s">
        <v>160</v>
      </c>
      <c r="D26" s="54">
        <v>2500</v>
      </c>
      <c r="E26" s="54">
        <v>2500</v>
      </c>
      <c r="F26" s="52" t="s">
        <v>55</v>
      </c>
    </row>
    <row r="27" spans="1:6" x14ac:dyDescent="0.25">
      <c r="B27" s="52" t="s">
        <v>61</v>
      </c>
      <c r="C27" s="52" t="s">
        <v>161</v>
      </c>
      <c r="D27" s="54">
        <v>0</v>
      </c>
      <c r="E27" s="54">
        <v>0</v>
      </c>
      <c r="F27" s="52" t="s">
        <v>55</v>
      </c>
    </row>
    <row r="28" spans="1:6" x14ac:dyDescent="0.25">
      <c r="B28" s="52" t="s">
        <v>62</v>
      </c>
      <c r="C28" s="52" t="s">
        <v>162</v>
      </c>
      <c r="D28" s="54">
        <v>0</v>
      </c>
      <c r="E28" s="54">
        <v>0</v>
      </c>
      <c r="F28" s="52" t="s">
        <v>55</v>
      </c>
    </row>
    <row r="29" spans="1:6" x14ac:dyDescent="0.25">
      <c r="B29" s="52" t="s">
        <v>63</v>
      </c>
      <c r="C29" s="52" t="s">
        <v>163</v>
      </c>
      <c r="D29" s="54">
        <v>0</v>
      </c>
      <c r="E29" s="54">
        <v>0</v>
      </c>
      <c r="F29" s="52" t="s">
        <v>55</v>
      </c>
    </row>
    <row r="30" spans="1:6" x14ac:dyDescent="0.25">
      <c r="B30" s="52" t="s">
        <v>64</v>
      </c>
      <c r="C30" s="52" t="s">
        <v>164</v>
      </c>
      <c r="D30" s="54">
        <v>0</v>
      </c>
      <c r="E30" s="54">
        <v>0</v>
      </c>
      <c r="F30" s="52" t="s">
        <v>55</v>
      </c>
    </row>
    <row r="31" spans="1:6" x14ac:dyDescent="0.25">
      <c r="B31" s="52" t="s">
        <v>65</v>
      </c>
      <c r="C31" s="52" t="s">
        <v>165</v>
      </c>
      <c r="D31" s="54">
        <v>0</v>
      </c>
      <c r="E31" s="54">
        <v>0</v>
      </c>
      <c r="F31" s="52" t="s">
        <v>55</v>
      </c>
    </row>
    <row r="32" spans="1:6" x14ac:dyDescent="0.25">
      <c r="B32" s="52" t="s">
        <v>66</v>
      </c>
      <c r="C32" s="52" t="s">
        <v>166</v>
      </c>
      <c r="D32" s="54">
        <v>1200</v>
      </c>
      <c r="E32" s="54">
        <v>1200</v>
      </c>
      <c r="F32" s="52" t="s">
        <v>55</v>
      </c>
    </row>
    <row r="33" spans="1:7" x14ac:dyDescent="0.25">
      <c r="B33" s="52" t="s">
        <v>67</v>
      </c>
      <c r="C33" s="52" t="s">
        <v>167</v>
      </c>
      <c r="D33" s="54">
        <v>833.33333333337225</v>
      </c>
      <c r="E33" s="54">
        <v>833.33333333337225</v>
      </c>
      <c r="F33" s="52" t="s">
        <v>55</v>
      </c>
    </row>
    <row r="34" spans="1:7" x14ac:dyDescent="0.25">
      <c r="B34" s="52" t="s">
        <v>68</v>
      </c>
      <c r="C34" s="52" t="s">
        <v>168</v>
      </c>
      <c r="D34" s="54">
        <v>192.30769230768365</v>
      </c>
      <c r="E34" s="54">
        <v>192.30769230768365</v>
      </c>
      <c r="F34" s="52" t="s">
        <v>55</v>
      </c>
    </row>
    <row r="35" spans="1:7" x14ac:dyDescent="0.25">
      <c r="B35" s="52" t="s">
        <v>69</v>
      </c>
      <c r="C35" s="52" t="s">
        <v>169</v>
      </c>
      <c r="D35" s="54">
        <v>674.35897435894412</v>
      </c>
      <c r="E35" s="54">
        <v>674.35897435894412</v>
      </c>
      <c r="F35" s="52" t="s">
        <v>55</v>
      </c>
    </row>
    <row r="36" spans="1:7" ht="15.75" thickBot="1" x14ac:dyDescent="0.3">
      <c r="B36" s="50" t="s">
        <v>70</v>
      </c>
      <c r="C36" s="50" t="s">
        <v>170</v>
      </c>
      <c r="D36" s="55">
        <v>0</v>
      </c>
      <c r="E36" s="55">
        <v>0</v>
      </c>
      <c r="F36" s="50" t="s">
        <v>55</v>
      </c>
    </row>
    <row r="39" spans="1:7" ht="15.75" thickBot="1" x14ac:dyDescent="0.3">
      <c r="A39" t="s">
        <v>47</v>
      </c>
    </row>
    <row r="40" spans="1:7" ht="15.75" thickBot="1" x14ac:dyDescent="0.3">
      <c r="B40" s="51" t="s">
        <v>41</v>
      </c>
      <c r="C40" s="51" t="s">
        <v>42</v>
      </c>
      <c r="D40" s="51" t="s">
        <v>48</v>
      </c>
      <c r="E40" s="51" t="s">
        <v>49</v>
      </c>
      <c r="F40" s="51" t="s">
        <v>50</v>
      </c>
      <c r="G40" s="51" t="s">
        <v>51</v>
      </c>
    </row>
    <row r="41" spans="1:7" x14ac:dyDescent="0.25">
      <c r="B41" s="52" t="s">
        <v>71</v>
      </c>
      <c r="C41" s="52" t="s">
        <v>72</v>
      </c>
      <c r="D41" s="54">
        <v>2577.567567567567</v>
      </c>
      <c r="E41" s="52" t="s">
        <v>73</v>
      </c>
      <c r="F41" s="52" t="s">
        <v>74</v>
      </c>
      <c r="G41" s="52">
        <v>422.43243243243296</v>
      </c>
    </row>
    <row r="42" spans="1:7" x14ac:dyDescent="0.25">
      <c r="B42" s="52" t="s">
        <v>75</v>
      </c>
      <c r="C42" s="52" t="s">
        <v>76</v>
      </c>
      <c r="D42" s="54">
        <v>2692.3076923076837</v>
      </c>
      <c r="E42" s="52" t="s">
        <v>77</v>
      </c>
      <c r="F42" s="52" t="s">
        <v>74</v>
      </c>
      <c r="G42" s="52">
        <v>307.69230769231626</v>
      </c>
    </row>
    <row r="43" spans="1:7" x14ac:dyDescent="0.25">
      <c r="B43" s="52" t="s">
        <v>78</v>
      </c>
      <c r="C43" s="52" t="s">
        <v>79</v>
      </c>
      <c r="D43" s="54">
        <v>1897.6923076923163</v>
      </c>
      <c r="E43" s="52" t="s">
        <v>80</v>
      </c>
      <c r="F43" s="52" t="s">
        <v>74</v>
      </c>
      <c r="G43" s="52">
        <v>1102.3076923076837</v>
      </c>
    </row>
    <row r="44" spans="1:7" x14ac:dyDescent="0.25">
      <c r="B44" s="52" t="s">
        <v>81</v>
      </c>
      <c r="C44" s="52" t="s">
        <v>82</v>
      </c>
      <c r="D44" s="54">
        <v>3032.4324324324325</v>
      </c>
      <c r="E44" s="52" t="s">
        <v>83</v>
      </c>
      <c r="F44" s="52" t="s">
        <v>74</v>
      </c>
      <c r="G44" s="52">
        <v>967.56756756756749</v>
      </c>
    </row>
    <row r="45" spans="1:7" x14ac:dyDescent="0.25">
      <c r="B45" s="52" t="s">
        <v>84</v>
      </c>
      <c r="C45" s="52" t="s">
        <v>85</v>
      </c>
      <c r="D45" s="56">
        <v>141378.37837837895</v>
      </c>
      <c r="E45" s="52" t="s">
        <v>86</v>
      </c>
      <c r="F45" s="52" t="s">
        <v>74</v>
      </c>
      <c r="G45" s="52">
        <v>28621.621621621045</v>
      </c>
    </row>
    <row r="46" spans="1:7" x14ac:dyDescent="0.25">
      <c r="B46" s="52" t="s">
        <v>87</v>
      </c>
      <c r="C46" s="52" t="s">
        <v>88</v>
      </c>
      <c r="D46" s="56">
        <v>99999.999999999432</v>
      </c>
      <c r="E46" s="52" t="s">
        <v>89</v>
      </c>
      <c r="F46" s="52" t="s">
        <v>90</v>
      </c>
      <c r="G46" s="52">
        <v>0</v>
      </c>
    </row>
    <row r="47" spans="1:7" x14ac:dyDescent="0.25">
      <c r="B47" s="52" t="s">
        <v>91</v>
      </c>
      <c r="C47" s="52" t="s">
        <v>92</v>
      </c>
      <c r="D47" s="56">
        <v>104999.99999999997</v>
      </c>
      <c r="E47" s="52" t="s">
        <v>93</v>
      </c>
      <c r="F47" s="52" t="s">
        <v>90</v>
      </c>
      <c r="G47" s="52">
        <v>0</v>
      </c>
    </row>
    <row r="48" spans="1:7" x14ac:dyDescent="0.25">
      <c r="B48" s="52" t="s">
        <v>94</v>
      </c>
      <c r="C48" s="52" t="s">
        <v>95</v>
      </c>
      <c r="D48" s="56">
        <v>175621.62162162163</v>
      </c>
      <c r="E48" s="52" t="s">
        <v>96</v>
      </c>
      <c r="F48" s="52" t="s">
        <v>74</v>
      </c>
      <c r="G48" s="52">
        <v>4378.3783783783729</v>
      </c>
    </row>
    <row r="49" spans="2:7" x14ac:dyDescent="0.25">
      <c r="B49" s="52" t="s">
        <v>97</v>
      </c>
      <c r="C49" s="52" t="s">
        <v>98</v>
      </c>
      <c r="D49" s="54">
        <v>0</v>
      </c>
      <c r="E49" s="52" t="s">
        <v>99</v>
      </c>
      <c r="F49" s="52" t="s">
        <v>90</v>
      </c>
      <c r="G49" s="54">
        <v>0</v>
      </c>
    </row>
    <row r="50" spans="2:7" x14ac:dyDescent="0.25">
      <c r="B50" s="52" t="s">
        <v>100</v>
      </c>
      <c r="C50" s="52" t="s">
        <v>101</v>
      </c>
      <c r="D50" s="54">
        <v>-909.72972972973002</v>
      </c>
      <c r="E50" s="52" t="s">
        <v>102</v>
      </c>
      <c r="F50" s="52" t="s">
        <v>74</v>
      </c>
      <c r="G50" s="52">
        <v>909.72972972973002</v>
      </c>
    </row>
    <row r="51" spans="2:7" x14ac:dyDescent="0.25">
      <c r="B51" s="52" t="s">
        <v>103</v>
      </c>
      <c r="C51" s="52" t="s">
        <v>104</v>
      </c>
      <c r="D51" s="54">
        <v>0</v>
      </c>
      <c r="E51" s="52" t="s">
        <v>105</v>
      </c>
      <c r="F51" s="52" t="s">
        <v>90</v>
      </c>
      <c r="G51" s="54">
        <v>0</v>
      </c>
    </row>
    <row r="52" spans="2:7" x14ac:dyDescent="0.25">
      <c r="B52" s="52" t="s">
        <v>106</v>
      </c>
      <c r="C52" s="52" t="s">
        <v>107</v>
      </c>
      <c r="D52" s="54">
        <v>-1020</v>
      </c>
      <c r="E52" s="52" t="s">
        <v>108</v>
      </c>
      <c r="F52" s="52" t="s">
        <v>74</v>
      </c>
      <c r="G52" s="52">
        <v>1020</v>
      </c>
    </row>
    <row r="53" spans="2:7" x14ac:dyDescent="0.25">
      <c r="B53" s="52" t="s">
        <v>109</v>
      </c>
      <c r="C53" s="52" t="s">
        <v>171</v>
      </c>
      <c r="D53" s="54">
        <v>4800</v>
      </c>
      <c r="E53" s="52" t="s">
        <v>110</v>
      </c>
      <c r="F53" s="52" t="s">
        <v>90</v>
      </c>
      <c r="G53" s="52">
        <v>0</v>
      </c>
    </row>
    <row r="54" spans="2:7" x14ac:dyDescent="0.25">
      <c r="B54" s="52" t="s">
        <v>111</v>
      </c>
      <c r="C54" s="52" t="s">
        <v>172</v>
      </c>
      <c r="D54" s="54">
        <v>2500</v>
      </c>
      <c r="E54" s="52" t="s">
        <v>112</v>
      </c>
      <c r="F54" s="52" t="s">
        <v>90</v>
      </c>
      <c r="G54" s="52">
        <v>0</v>
      </c>
    </row>
    <row r="55" spans="2:7" x14ac:dyDescent="0.25">
      <c r="B55" s="52" t="s">
        <v>113</v>
      </c>
      <c r="C55" s="52" t="s">
        <v>173</v>
      </c>
      <c r="D55" s="54">
        <v>1200</v>
      </c>
      <c r="E55" s="52" t="s">
        <v>114</v>
      </c>
      <c r="F55" s="52" t="s">
        <v>90</v>
      </c>
      <c r="G55" s="52">
        <v>0</v>
      </c>
    </row>
    <row r="56" spans="2:7" x14ac:dyDescent="0.25">
      <c r="B56" s="52" t="s">
        <v>115</v>
      </c>
      <c r="C56" s="52" t="s">
        <v>174</v>
      </c>
      <c r="D56" s="54">
        <v>1700</v>
      </c>
      <c r="E56" s="52" t="s">
        <v>116</v>
      </c>
      <c r="F56" s="52" t="s">
        <v>90</v>
      </c>
      <c r="G56" s="52">
        <v>0</v>
      </c>
    </row>
    <row r="57" spans="2:7" x14ac:dyDescent="0.25">
      <c r="B57" s="52" t="s">
        <v>54</v>
      </c>
      <c r="C57" s="52" t="s">
        <v>155</v>
      </c>
      <c r="D57" s="54">
        <v>1744.2342342341949</v>
      </c>
      <c r="E57" s="52" t="s">
        <v>117</v>
      </c>
      <c r="F57" s="52" t="s">
        <v>74</v>
      </c>
      <c r="G57" s="54">
        <v>1744.2342342341949</v>
      </c>
    </row>
    <row r="58" spans="2:7" x14ac:dyDescent="0.25">
      <c r="B58" s="52" t="s">
        <v>56</v>
      </c>
      <c r="C58" s="52" t="s">
        <v>156</v>
      </c>
      <c r="D58" s="54">
        <v>0</v>
      </c>
      <c r="E58" s="52" t="s">
        <v>118</v>
      </c>
      <c r="F58" s="52" t="s">
        <v>90</v>
      </c>
      <c r="G58" s="54">
        <v>0</v>
      </c>
    </row>
    <row r="59" spans="2:7" x14ac:dyDescent="0.25">
      <c r="B59" s="52" t="s">
        <v>57</v>
      </c>
      <c r="C59" s="52" t="s">
        <v>157</v>
      </c>
      <c r="D59" s="54">
        <v>1223.3333333333721</v>
      </c>
      <c r="E59" s="52" t="s">
        <v>119</v>
      </c>
      <c r="F59" s="52" t="s">
        <v>74</v>
      </c>
      <c r="G59" s="54">
        <v>1223.3333333333721</v>
      </c>
    </row>
    <row r="60" spans="2:7" x14ac:dyDescent="0.25">
      <c r="B60" s="52" t="s">
        <v>58</v>
      </c>
      <c r="C60" s="52" t="s">
        <v>158</v>
      </c>
      <c r="D60" s="54">
        <v>1832.4324324324325</v>
      </c>
      <c r="E60" s="52" t="s">
        <v>120</v>
      </c>
      <c r="F60" s="52" t="s">
        <v>74</v>
      </c>
      <c r="G60" s="54">
        <v>1832.4324324324325</v>
      </c>
    </row>
    <row r="61" spans="2:7" x14ac:dyDescent="0.25">
      <c r="B61" s="52" t="s">
        <v>59</v>
      </c>
      <c r="C61" s="52" t="s">
        <v>159</v>
      </c>
      <c r="D61" s="54">
        <v>0</v>
      </c>
      <c r="E61" s="52" t="s">
        <v>121</v>
      </c>
      <c r="F61" s="52" t="s">
        <v>90</v>
      </c>
      <c r="G61" s="54">
        <v>0</v>
      </c>
    </row>
    <row r="62" spans="2:7" x14ac:dyDescent="0.25">
      <c r="B62" s="52" t="s">
        <v>60</v>
      </c>
      <c r="C62" s="52" t="s">
        <v>160</v>
      </c>
      <c r="D62" s="54">
        <v>2500</v>
      </c>
      <c r="E62" s="52" t="s">
        <v>122</v>
      </c>
      <c r="F62" s="52" t="s">
        <v>74</v>
      </c>
      <c r="G62" s="54">
        <v>2500</v>
      </c>
    </row>
    <row r="63" spans="2:7" x14ac:dyDescent="0.25">
      <c r="B63" s="52" t="s">
        <v>61</v>
      </c>
      <c r="C63" s="52" t="s">
        <v>161</v>
      </c>
      <c r="D63" s="54">
        <v>0</v>
      </c>
      <c r="E63" s="52" t="s">
        <v>123</v>
      </c>
      <c r="F63" s="52" t="s">
        <v>90</v>
      </c>
      <c r="G63" s="54">
        <v>0</v>
      </c>
    </row>
    <row r="64" spans="2:7" x14ac:dyDescent="0.25">
      <c r="B64" s="52" t="s">
        <v>62</v>
      </c>
      <c r="C64" s="52" t="s">
        <v>162</v>
      </c>
      <c r="D64" s="54">
        <v>0</v>
      </c>
      <c r="E64" s="52" t="s">
        <v>124</v>
      </c>
      <c r="F64" s="52" t="s">
        <v>90</v>
      </c>
      <c r="G64" s="54">
        <v>0</v>
      </c>
    </row>
    <row r="65" spans="2:7" x14ac:dyDescent="0.25">
      <c r="B65" s="52" t="s">
        <v>63</v>
      </c>
      <c r="C65" s="52" t="s">
        <v>163</v>
      </c>
      <c r="D65" s="54">
        <v>0</v>
      </c>
      <c r="E65" s="52" t="s">
        <v>125</v>
      </c>
      <c r="F65" s="52" t="s">
        <v>90</v>
      </c>
      <c r="G65" s="54">
        <v>0</v>
      </c>
    </row>
    <row r="66" spans="2:7" x14ac:dyDescent="0.25">
      <c r="B66" s="52" t="s">
        <v>64</v>
      </c>
      <c r="C66" s="52" t="s">
        <v>164</v>
      </c>
      <c r="D66" s="54">
        <v>0</v>
      </c>
      <c r="E66" s="52" t="s">
        <v>126</v>
      </c>
      <c r="F66" s="52" t="s">
        <v>90</v>
      </c>
      <c r="G66" s="54">
        <v>0</v>
      </c>
    </row>
    <row r="67" spans="2:7" x14ac:dyDescent="0.25">
      <c r="B67" s="52" t="s">
        <v>65</v>
      </c>
      <c r="C67" s="52" t="s">
        <v>165</v>
      </c>
      <c r="D67" s="54">
        <v>0</v>
      </c>
      <c r="E67" s="52" t="s">
        <v>127</v>
      </c>
      <c r="F67" s="52" t="s">
        <v>90</v>
      </c>
      <c r="G67" s="54">
        <v>0</v>
      </c>
    </row>
    <row r="68" spans="2:7" x14ac:dyDescent="0.25">
      <c r="B68" s="52" t="s">
        <v>66</v>
      </c>
      <c r="C68" s="52" t="s">
        <v>166</v>
      </c>
      <c r="D68" s="54">
        <v>1200</v>
      </c>
      <c r="E68" s="52" t="s">
        <v>128</v>
      </c>
      <c r="F68" s="52" t="s">
        <v>74</v>
      </c>
      <c r="G68" s="54">
        <v>1200</v>
      </c>
    </row>
    <row r="69" spans="2:7" x14ac:dyDescent="0.25">
      <c r="B69" s="52" t="s">
        <v>67</v>
      </c>
      <c r="C69" s="52" t="s">
        <v>167</v>
      </c>
      <c r="D69" s="54">
        <v>833.33333333337225</v>
      </c>
      <c r="E69" s="52" t="s">
        <v>129</v>
      </c>
      <c r="F69" s="52" t="s">
        <v>74</v>
      </c>
      <c r="G69" s="54">
        <v>833.33333333337225</v>
      </c>
    </row>
    <row r="70" spans="2:7" x14ac:dyDescent="0.25">
      <c r="B70" s="52" t="s">
        <v>68</v>
      </c>
      <c r="C70" s="52" t="s">
        <v>168</v>
      </c>
      <c r="D70" s="54">
        <v>192.30769230768365</v>
      </c>
      <c r="E70" s="52" t="s">
        <v>130</v>
      </c>
      <c r="F70" s="52" t="s">
        <v>74</v>
      </c>
      <c r="G70" s="54">
        <v>192.30769230768365</v>
      </c>
    </row>
    <row r="71" spans="2:7" x14ac:dyDescent="0.25">
      <c r="B71" s="52" t="s">
        <v>69</v>
      </c>
      <c r="C71" s="52" t="s">
        <v>169</v>
      </c>
      <c r="D71" s="54">
        <v>674.35897435894412</v>
      </c>
      <c r="E71" s="52" t="s">
        <v>131</v>
      </c>
      <c r="F71" s="52" t="s">
        <v>74</v>
      </c>
      <c r="G71" s="54">
        <v>674.35897435894412</v>
      </c>
    </row>
    <row r="72" spans="2:7" ht="15.75" thickBot="1" x14ac:dyDescent="0.3">
      <c r="B72" s="50" t="s">
        <v>70</v>
      </c>
      <c r="C72" s="50" t="s">
        <v>170</v>
      </c>
      <c r="D72" s="55">
        <v>0</v>
      </c>
      <c r="E72" s="50" t="s">
        <v>132</v>
      </c>
      <c r="F72" s="50" t="s">
        <v>90</v>
      </c>
      <c r="G72" s="5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D846-33DB-49D4-BF08-AFC906B8F448}">
  <dimension ref="A4:H36"/>
  <sheetViews>
    <sheetView tabSelected="1" topLeftCell="A11" zoomScale="85" zoomScaleNormal="85" workbookViewId="0">
      <selection activeCell="C30" sqref="C30"/>
    </sheetView>
  </sheetViews>
  <sheetFormatPr defaultRowHeight="15" x14ac:dyDescent="0.25"/>
  <cols>
    <col min="1" max="1" width="76.42578125" bestFit="1" customWidth="1"/>
    <col min="2" max="2" width="17.28515625" bestFit="1" customWidth="1"/>
    <col min="3" max="3" width="35.5703125" bestFit="1" customWidth="1"/>
    <col min="4" max="4" width="27.85546875" bestFit="1" customWidth="1"/>
    <col min="5" max="5" width="20.85546875" bestFit="1" customWidth="1"/>
    <col min="6" max="6" width="26" bestFit="1" customWidth="1"/>
    <col min="7" max="8" width="20.7109375" bestFit="1" customWidth="1"/>
  </cols>
  <sheetData>
    <row r="4" spans="1:7" x14ac:dyDescent="0.25">
      <c r="B4" s="9" t="s">
        <v>4</v>
      </c>
      <c r="C4" s="13">
        <v>0.1</v>
      </c>
    </row>
    <row r="5" spans="1:7" x14ac:dyDescent="0.25">
      <c r="B5" s="9" t="s">
        <v>3</v>
      </c>
      <c r="C5" s="12">
        <v>1</v>
      </c>
    </row>
    <row r="7" spans="1:7" x14ac:dyDescent="0.25">
      <c r="A7" s="47" t="s">
        <v>5</v>
      </c>
      <c r="B7" s="47"/>
      <c r="C7" s="47"/>
      <c r="E7" s="47" t="s">
        <v>13</v>
      </c>
      <c r="F7" s="47"/>
    </row>
    <row r="8" spans="1:7" x14ac:dyDescent="0.25">
      <c r="A8" s="9" t="s">
        <v>0</v>
      </c>
      <c r="B8" s="9" t="s">
        <v>1</v>
      </c>
      <c r="C8" s="9" t="s">
        <v>2</v>
      </c>
      <c r="E8" s="9" t="s">
        <v>0</v>
      </c>
      <c r="F8" s="9" t="s">
        <v>15</v>
      </c>
    </row>
    <row r="9" spans="1:7" x14ac:dyDescent="0.25">
      <c r="A9" s="5" t="s">
        <v>149</v>
      </c>
      <c r="B9" s="1">
        <v>75</v>
      </c>
      <c r="C9" s="10">
        <f>B9*(1-($C$4*$C$5))</f>
        <v>67.5</v>
      </c>
      <c r="E9" s="5" t="s">
        <v>149</v>
      </c>
      <c r="F9" s="15">
        <v>50</v>
      </c>
    </row>
    <row r="10" spans="1:7" x14ac:dyDescent="0.25">
      <c r="A10" s="6" t="s">
        <v>150</v>
      </c>
      <c r="B10" s="1">
        <v>55</v>
      </c>
      <c r="C10" s="10">
        <f t="shared" ref="C10:C11" si="0">B10*(1-($C$4*$C$5))</f>
        <v>49.5</v>
      </c>
      <c r="E10" s="6" t="s">
        <v>150</v>
      </c>
      <c r="F10" s="15">
        <v>35</v>
      </c>
    </row>
    <row r="11" spans="1:7" x14ac:dyDescent="0.25">
      <c r="A11" s="6" t="s">
        <v>151</v>
      </c>
      <c r="B11" s="1">
        <v>65</v>
      </c>
      <c r="C11" s="10">
        <f t="shared" si="0"/>
        <v>58.5</v>
      </c>
      <c r="E11" s="6" t="s">
        <v>151</v>
      </c>
      <c r="F11" s="15">
        <v>70</v>
      </c>
    </row>
    <row r="12" spans="1:7" x14ac:dyDescent="0.25">
      <c r="A12" s="7" t="s">
        <v>152</v>
      </c>
      <c r="B12" s="8">
        <v>85</v>
      </c>
      <c r="C12" s="11">
        <f>B12*(1-($C$4*$C$5))</f>
        <v>76.5</v>
      </c>
      <c r="E12" s="7" t="s">
        <v>152</v>
      </c>
      <c r="F12" s="16">
        <v>65</v>
      </c>
    </row>
    <row r="16" spans="1:7" x14ac:dyDescent="0.25">
      <c r="A16" s="48" t="s">
        <v>16</v>
      </c>
      <c r="B16" s="47"/>
      <c r="C16" s="47"/>
      <c r="D16" s="47"/>
      <c r="E16" s="47"/>
      <c r="F16" s="47"/>
      <c r="G16" s="47"/>
    </row>
    <row r="17" spans="1:8" x14ac:dyDescent="0.25">
      <c r="A17" s="17" t="s">
        <v>17</v>
      </c>
      <c r="B17" s="5" t="s">
        <v>9</v>
      </c>
      <c r="C17" s="14" t="s">
        <v>10</v>
      </c>
      <c r="D17" s="14" t="s">
        <v>11</v>
      </c>
      <c r="E17" s="14" t="s">
        <v>12</v>
      </c>
      <c r="F17" s="9" t="s">
        <v>6</v>
      </c>
      <c r="G17" s="9" t="s">
        <v>7</v>
      </c>
    </row>
    <row r="18" spans="1:8" x14ac:dyDescent="0.25">
      <c r="A18" s="5" t="s">
        <v>149</v>
      </c>
      <c r="B18" s="19">
        <v>1744.2342342341949</v>
      </c>
      <c r="C18" s="20">
        <v>0</v>
      </c>
      <c r="D18" s="20">
        <v>1223.3333333333721</v>
      </c>
      <c r="E18" s="21">
        <v>1832.4324324324325</v>
      </c>
      <c r="F18" s="25">
        <f>SUM(B18:E18)</f>
        <v>4800</v>
      </c>
      <c r="G18" s="26">
        <v>4800</v>
      </c>
    </row>
    <row r="19" spans="1:8" x14ac:dyDescent="0.25">
      <c r="A19" s="6" t="s">
        <v>150</v>
      </c>
      <c r="B19" s="22">
        <v>0</v>
      </c>
      <c r="C19" s="23">
        <v>2500</v>
      </c>
      <c r="D19" s="23">
        <v>0</v>
      </c>
      <c r="E19" s="24">
        <v>0</v>
      </c>
      <c r="F19" s="25">
        <f>SUM(B19:E19)</f>
        <v>2500</v>
      </c>
      <c r="G19" s="26">
        <v>2500</v>
      </c>
    </row>
    <row r="20" spans="1:8" x14ac:dyDescent="0.25">
      <c r="A20" s="6" t="s">
        <v>151</v>
      </c>
      <c r="B20" s="22">
        <v>0</v>
      </c>
      <c r="C20" s="23">
        <v>0</v>
      </c>
      <c r="D20" s="23">
        <v>0</v>
      </c>
      <c r="E20" s="24">
        <v>1200</v>
      </c>
      <c r="F20" s="25">
        <f>SUM(B20:E20)</f>
        <v>1200</v>
      </c>
      <c r="G20" s="26">
        <v>1200</v>
      </c>
    </row>
    <row r="21" spans="1:8" x14ac:dyDescent="0.25">
      <c r="A21" s="7" t="s">
        <v>152</v>
      </c>
      <c r="B21" s="32">
        <v>833.33333333337225</v>
      </c>
      <c r="C21" s="33">
        <v>192.30769230768365</v>
      </c>
      <c r="D21" s="33">
        <v>674.35897435894412</v>
      </c>
      <c r="E21" s="34">
        <v>0</v>
      </c>
      <c r="F21" s="27">
        <f>SUM(B21:E21)</f>
        <v>1700</v>
      </c>
      <c r="G21" s="28">
        <v>1700</v>
      </c>
    </row>
    <row r="22" spans="1:8" x14ac:dyDescent="0.25">
      <c r="A22" s="4" t="s">
        <v>18</v>
      </c>
      <c r="B22" s="37">
        <f>SUM(B18:B21)</f>
        <v>2577.567567567567</v>
      </c>
      <c r="C22" s="38">
        <f>SUM(C18:C21)</f>
        <v>2692.3076923076837</v>
      </c>
      <c r="D22" s="38">
        <f>SUM(D18:D21)</f>
        <v>1897.6923076923163</v>
      </c>
      <c r="E22" s="39">
        <f>SUM(E18:E21)</f>
        <v>3032.4324324324325</v>
      </c>
    </row>
    <row r="23" spans="1:8" x14ac:dyDescent="0.25">
      <c r="A23" s="4" t="s">
        <v>8</v>
      </c>
      <c r="B23" s="40">
        <v>3000</v>
      </c>
      <c r="C23" s="35">
        <v>3000</v>
      </c>
      <c r="D23" s="35">
        <v>3000</v>
      </c>
      <c r="E23" s="41">
        <v>4000</v>
      </c>
      <c r="G23" s="9" t="s">
        <v>20</v>
      </c>
      <c r="H23" s="9" t="s">
        <v>176</v>
      </c>
    </row>
    <row r="24" spans="1:8" x14ac:dyDescent="0.25">
      <c r="A24" s="4" t="s">
        <v>19</v>
      </c>
      <c r="B24" s="42">
        <f>SUMPRODUCT(B18:B21,$F$9:$F$12)</f>
        <v>141378.37837837895</v>
      </c>
      <c r="C24" s="36">
        <f>SUMPRODUCT(C18:C21,$F$9:$F$12)</f>
        <v>99999.999999999432</v>
      </c>
      <c r="D24" s="36">
        <f>SUMPRODUCT(D18:D21,$F$9:$F$12)</f>
        <v>104999.99999999997</v>
      </c>
      <c r="E24" s="43">
        <f>SUMPRODUCT(E18:E21,$F$9:$F$12)</f>
        <v>175621.62162162163</v>
      </c>
      <c r="G24" s="29">
        <f>SUMPRODUCT($C$9:$C$12,$F$18:$F$21)</f>
        <v>648000</v>
      </c>
      <c r="H24" s="29">
        <f>SUMPRODUCT($B$9:$B$12,$F$18:$F$21)</f>
        <v>720000</v>
      </c>
    </row>
    <row r="25" spans="1:8" x14ac:dyDescent="0.25">
      <c r="A25" s="3" t="s">
        <v>14</v>
      </c>
      <c r="B25" s="44">
        <v>170000</v>
      </c>
      <c r="C25" s="45">
        <v>100000</v>
      </c>
      <c r="D25" s="45">
        <v>105000</v>
      </c>
      <c r="E25" s="46">
        <v>180000</v>
      </c>
    </row>
    <row r="27" spans="1:8" x14ac:dyDescent="0.25">
      <c r="E27" s="2"/>
    </row>
    <row r="28" spans="1:8" x14ac:dyDescent="0.25">
      <c r="A28" s="49" t="s">
        <v>21</v>
      </c>
      <c r="B28" s="49"/>
      <c r="C28" s="49"/>
    </row>
    <row r="29" spans="1:8" x14ac:dyDescent="0.25">
      <c r="A29" s="4" t="s">
        <v>22</v>
      </c>
      <c r="B29" t="s">
        <v>25</v>
      </c>
      <c r="C29" s="31">
        <v>0.15</v>
      </c>
    </row>
    <row r="30" spans="1:8" x14ac:dyDescent="0.25">
      <c r="A30" s="4" t="s">
        <v>23</v>
      </c>
      <c r="B30" s="25">
        <f>$B$22-((1-$C$29)*$E$22)</f>
        <v>0</v>
      </c>
      <c r="C30" s="18" t="s">
        <v>26</v>
      </c>
    </row>
    <row r="31" spans="1:8" x14ac:dyDescent="0.25">
      <c r="A31" s="4" t="s">
        <v>24</v>
      </c>
      <c r="B31" s="25">
        <f>$B$22-((1+$C$29)*$E$22)</f>
        <v>-909.72972972973002</v>
      </c>
      <c r="C31" s="18" t="s">
        <v>27</v>
      </c>
    </row>
    <row r="33" spans="1:3" x14ac:dyDescent="0.25">
      <c r="A33" s="4" t="s">
        <v>30</v>
      </c>
      <c r="B33" t="s">
        <v>29</v>
      </c>
      <c r="C33" s="30">
        <v>0.45</v>
      </c>
    </row>
    <row r="34" spans="1:3" x14ac:dyDescent="0.25">
      <c r="B34" t="s">
        <v>28</v>
      </c>
      <c r="C34" s="30">
        <v>0.55000000000000004</v>
      </c>
    </row>
    <row r="35" spans="1:3" x14ac:dyDescent="0.25">
      <c r="A35" s="4" t="s">
        <v>32</v>
      </c>
      <c r="B35" s="25">
        <f>SUM($C$22:$D$22)-(SUM($B$22:$E$22)*$C33)</f>
        <v>0</v>
      </c>
      <c r="C35" s="18" t="s">
        <v>26</v>
      </c>
    </row>
    <row r="36" spans="1:3" x14ac:dyDescent="0.25">
      <c r="A36" s="4" t="s">
        <v>31</v>
      </c>
      <c r="B36" s="25">
        <f>SUM($C$22:$D$22)-(SUM($B$22:$E$22)*$C34)</f>
        <v>-1020</v>
      </c>
      <c r="C36" s="18" t="s">
        <v>27</v>
      </c>
    </row>
  </sheetData>
  <mergeCells count="4">
    <mergeCell ref="A7:C7"/>
    <mergeCell ref="E7:F7"/>
    <mergeCell ref="A16:G16"/>
    <mergeCell ref="A28:C2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98D6-7DC6-4D76-B7DB-A63F8575B9FA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1</vt:lpstr>
      <vt:lpstr>Answer Report 1</vt:lpstr>
      <vt:lpstr>AAD Supply Operations</vt:lpstr>
      <vt:lpstr>Case 1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Daryl Loo</cp:lastModifiedBy>
  <dcterms:created xsi:type="dcterms:W3CDTF">2022-09-18T10:30:47Z</dcterms:created>
  <dcterms:modified xsi:type="dcterms:W3CDTF">2022-10-12T03:10:04Z</dcterms:modified>
</cp:coreProperties>
</file>