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equoia\config\"/>
    </mc:Choice>
  </mc:AlternateContent>
  <bookViews>
    <workbookView xWindow="0" yWindow="0" windowWidth="23040" windowHeight="8772"/>
  </bookViews>
  <sheets>
    <sheet name="创业板100亿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</calcChain>
</file>

<file path=xl/sharedStrings.xml><?xml version="1.0" encoding="utf-8"?>
<sst xmlns="http://schemas.openxmlformats.org/spreadsheetml/2006/main" count="341" uniqueCount="329">
  <si>
    <t>代码</t>
  </si>
  <si>
    <t>名称</t>
  </si>
  <si>
    <t>涨幅%%</t>
  </si>
  <si>
    <t>现价</t>
  </si>
  <si>
    <t>涨跌</t>
  </si>
  <si>
    <t>买价</t>
  </si>
  <si>
    <t>卖价</t>
  </si>
  <si>
    <t>流通市值</t>
  </si>
  <si>
    <t>换手%%</t>
  </si>
  <si>
    <t>今开</t>
  </si>
  <si>
    <t>最高</t>
  </si>
  <si>
    <t>最低</t>
  </si>
  <si>
    <t>量比</t>
  </si>
  <si>
    <t>净益率%%</t>
  </si>
  <si>
    <t>市盈(动)</t>
  </si>
  <si>
    <t>昨收</t>
  </si>
  <si>
    <t>特锐德</t>
  </si>
  <si>
    <t xml:space="preserve">        123.10亿</t>
  </si>
  <si>
    <t xml:space="preserve">          4.93㈢</t>
  </si>
  <si>
    <t>神州泰岳</t>
  </si>
  <si>
    <t xml:space="preserve">        101.82亿</t>
  </si>
  <si>
    <t xml:space="preserve">         -0.74㈢</t>
  </si>
  <si>
    <t xml:space="preserve">--  </t>
  </si>
  <si>
    <t>乐普医疗</t>
  </si>
  <si>
    <t xml:space="preserve">        427.03亿</t>
  </si>
  <si>
    <t xml:space="preserve">         12.00㈢</t>
  </si>
  <si>
    <t>安科生物</t>
  </si>
  <si>
    <t xml:space="preserve">        124.01亿</t>
  </si>
  <si>
    <t xml:space="preserve">         12.23㈢</t>
  </si>
  <si>
    <t>亿纬锂能</t>
  </si>
  <si>
    <t xml:space="preserve">        157.92亿</t>
  </si>
  <si>
    <t xml:space="preserve">         14.42㈢</t>
  </si>
  <si>
    <t>爱尔眼科</t>
  </si>
  <si>
    <t xml:space="preserve">        477.54亿</t>
  </si>
  <si>
    <t xml:space="preserve">         18.75㈢</t>
  </si>
  <si>
    <t>网宿科技</t>
  </si>
  <si>
    <t xml:space="preserve">        226.36亿</t>
  </si>
  <si>
    <t xml:space="preserve">          7.41㈢</t>
  </si>
  <si>
    <t>机器人</t>
  </si>
  <si>
    <t xml:space="preserve">        294.39亿</t>
  </si>
  <si>
    <t xml:space="preserve">          4.73㈢</t>
  </si>
  <si>
    <t>红日药业</t>
  </si>
  <si>
    <t xml:space="preserve">         94.60亿</t>
  </si>
  <si>
    <t xml:space="preserve">          7.10㈢</t>
  </si>
  <si>
    <t>华谊兄弟</t>
  </si>
  <si>
    <t xml:space="preserve">        193.00亿</t>
  </si>
  <si>
    <t xml:space="preserve">          6.35㈢</t>
  </si>
  <si>
    <t>同花顺</t>
  </si>
  <si>
    <t xml:space="preserve">        140.43亿</t>
  </si>
  <si>
    <t xml:space="preserve">         22.90㈣</t>
  </si>
  <si>
    <t>鼎龙股份</t>
  </si>
  <si>
    <t xml:space="preserve">         76.07亿</t>
  </si>
  <si>
    <t xml:space="preserve">          6.56㈢</t>
  </si>
  <si>
    <t>万邦达</t>
  </si>
  <si>
    <t xml:space="preserve">        151.06亿</t>
  </si>
  <si>
    <t xml:space="preserve">          5.12㈢</t>
  </si>
  <si>
    <t>蓝色光标</t>
  </si>
  <si>
    <t xml:space="preserve">        139.26亿</t>
  </si>
  <si>
    <t xml:space="preserve">          3.93㈢</t>
  </si>
  <si>
    <t>东方财富</t>
  </si>
  <si>
    <t xml:space="preserve">        483.01亿</t>
  </si>
  <si>
    <t xml:space="preserve">          3.45㈢</t>
  </si>
  <si>
    <t>南都电源</t>
  </si>
  <si>
    <t xml:space="preserve">         95.32亿</t>
  </si>
  <si>
    <t xml:space="preserve">          6.08㈢</t>
  </si>
  <si>
    <t>碧水源</t>
  </si>
  <si>
    <t xml:space="preserve">        337.14亿</t>
  </si>
  <si>
    <t xml:space="preserve">          4.56㈢</t>
  </si>
  <si>
    <t>三聚环保</t>
  </si>
  <si>
    <t xml:space="preserve">        471.02亿</t>
  </si>
  <si>
    <t xml:space="preserve">         24.17㈢</t>
  </si>
  <si>
    <t>当升科技</t>
  </si>
  <si>
    <t xml:space="preserve">         93.22亿</t>
  </si>
  <si>
    <t xml:space="preserve">         11.65㈢</t>
  </si>
  <si>
    <t>劲胜智能</t>
  </si>
  <si>
    <t xml:space="preserve">        100.62亿</t>
  </si>
  <si>
    <t xml:space="preserve">          7.58㈢</t>
  </si>
  <si>
    <t>银之杰</t>
  </si>
  <si>
    <t xml:space="preserve">         71.38亿</t>
  </si>
  <si>
    <t xml:space="preserve">          2.02㈢</t>
  </si>
  <si>
    <t>长信科技</t>
  </si>
  <si>
    <t xml:space="preserve">        179.64亿</t>
  </si>
  <si>
    <t xml:space="preserve">         10.75㈢</t>
  </si>
  <si>
    <t>高新兴</t>
  </si>
  <si>
    <t xml:space="preserve">         80.51亿</t>
  </si>
  <si>
    <t xml:space="preserve">          7.16㈢</t>
  </si>
  <si>
    <t>乐视网</t>
  </si>
  <si>
    <t xml:space="preserve">        170.40亿</t>
  </si>
  <si>
    <t xml:space="preserve">        -13.23㈢</t>
  </si>
  <si>
    <t>顺网科技</t>
  </si>
  <si>
    <t xml:space="preserve">        111.27亿</t>
  </si>
  <si>
    <t xml:space="preserve">         12.57㈢</t>
  </si>
  <si>
    <t>长盈精密</t>
  </si>
  <si>
    <t xml:space="preserve">        186.14亿</t>
  </si>
  <si>
    <t xml:space="preserve">         12.26㈢</t>
  </si>
  <si>
    <t>东方日升</t>
  </si>
  <si>
    <t xml:space="preserve">         62.62亿</t>
  </si>
  <si>
    <t xml:space="preserve">          5.94㈢</t>
  </si>
  <si>
    <t>智飞生物</t>
  </si>
  <si>
    <t xml:space="preserve">        284.48亿</t>
  </si>
  <si>
    <t xml:space="preserve">         10.22㈢</t>
  </si>
  <si>
    <t>汇川技术</t>
  </si>
  <si>
    <t xml:space="preserve">        425.25亿</t>
  </si>
  <si>
    <t xml:space="preserve">         14.21㈢</t>
  </si>
  <si>
    <t>华策影视</t>
  </si>
  <si>
    <t xml:space="preserve">        158.96亿</t>
  </si>
  <si>
    <t xml:space="preserve">          4.64㈢</t>
  </si>
  <si>
    <t>信维通信</t>
  </si>
  <si>
    <t xml:space="preserve">        314.36亿</t>
  </si>
  <si>
    <t xml:space="preserve">         27.84㈢</t>
  </si>
  <si>
    <t>沃森生物</t>
  </si>
  <si>
    <t xml:space="preserve">        263.52亿</t>
  </si>
  <si>
    <t xml:space="preserve">         -1.24㈢</t>
  </si>
  <si>
    <t>宋城演艺</t>
  </si>
  <si>
    <t xml:space="preserve">        236.25亿</t>
  </si>
  <si>
    <t xml:space="preserve">         12.76㈢</t>
  </si>
  <si>
    <t>中金环境</t>
  </si>
  <si>
    <t xml:space="preserve">         83.89亿</t>
  </si>
  <si>
    <t xml:space="preserve">          9.97㈢</t>
  </si>
  <si>
    <t>东方国信</t>
  </si>
  <si>
    <t xml:space="preserve">        148.39亿</t>
  </si>
  <si>
    <t xml:space="preserve">          3.82㈢</t>
  </si>
  <si>
    <t>万达信息</t>
  </si>
  <si>
    <t xml:space="preserve">        163.96亿</t>
  </si>
  <si>
    <t xml:space="preserve">          4.72㈢</t>
  </si>
  <si>
    <t>汉得信息</t>
  </si>
  <si>
    <t xml:space="preserve">        108.24亿</t>
  </si>
  <si>
    <t xml:space="preserve">          8.60㈢</t>
  </si>
  <si>
    <t>鸿特精密</t>
  </si>
  <si>
    <t xml:space="preserve">        149.13亿</t>
  </si>
  <si>
    <t xml:space="preserve">         31.29㈢</t>
  </si>
  <si>
    <t>华峰超纤</t>
  </si>
  <si>
    <t xml:space="preserve">         93.09亿</t>
  </si>
  <si>
    <t xml:space="preserve">          4.06㈢</t>
  </si>
  <si>
    <t>捷成股份</t>
  </si>
  <si>
    <t xml:space="preserve">        159.79亿</t>
  </si>
  <si>
    <t xml:space="preserve">          8.14㈢</t>
  </si>
  <si>
    <t>美亚柏科</t>
  </si>
  <si>
    <t xml:space="preserve">         78.82亿</t>
  </si>
  <si>
    <t xml:space="preserve">          3.40㈢</t>
  </si>
  <si>
    <t>铁汉生态</t>
  </si>
  <si>
    <t xml:space="preserve">        111.40亿</t>
  </si>
  <si>
    <t xml:space="preserve">          8.42㈢</t>
  </si>
  <si>
    <t>翰宇药业</t>
  </si>
  <si>
    <t xml:space="preserve">         92.42亿</t>
  </si>
  <si>
    <t xml:space="preserve">          6.25㈢</t>
  </si>
  <si>
    <t>聚龙股份</t>
  </si>
  <si>
    <t xml:space="preserve">         90.65亿</t>
  </si>
  <si>
    <t xml:space="preserve">          2.50㈢</t>
  </si>
  <si>
    <t>聚光科技</t>
  </si>
  <si>
    <t xml:space="preserve">        126.51亿</t>
  </si>
  <si>
    <t xml:space="preserve">         10.65㈢</t>
  </si>
  <si>
    <t>欣旺达</t>
  </si>
  <si>
    <t xml:space="preserve">        142.24亿</t>
  </si>
  <si>
    <t xml:space="preserve">         11.46㈢</t>
  </si>
  <si>
    <t>易华录</t>
  </si>
  <si>
    <t xml:space="preserve">        101.42亿</t>
  </si>
  <si>
    <t xml:space="preserve">          3.28㈢</t>
  </si>
  <si>
    <t>科大智能</t>
  </si>
  <si>
    <t xml:space="preserve">         76.91亿</t>
  </si>
  <si>
    <t xml:space="preserve">          4.99㈢</t>
  </si>
  <si>
    <t>上海钢联</t>
  </si>
  <si>
    <t xml:space="preserve">        103.65亿</t>
  </si>
  <si>
    <t xml:space="preserve">          6.27㈢</t>
  </si>
  <si>
    <t>洲明科技</t>
  </si>
  <si>
    <t xml:space="preserve">         63.91亿</t>
  </si>
  <si>
    <t xml:space="preserve">         12.50㈢</t>
  </si>
  <si>
    <t>美晨生态</t>
  </si>
  <si>
    <t xml:space="preserve">         97.17亿</t>
  </si>
  <si>
    <t xml:space="preserve">         12.39㈢</t>
  </si>
  <si>
    <t>迪安诊断</t>
  </si>
  <si>
    <t xml:space="preserve">         81.16亿</t>
  </si>
  <si>
    <t xml:space="preserve">         10.72㈢</t>
  </si>
  <si>
    <t>光线传媒</t>
  </si>
  <si>
    <t xml:space="preserve">        362.17亿</t>
  </si>
  <si>
    <t xml:space="preserve">          8.61㈢</t>
  </si>
  <si>
    <t>卫宁健康</t>
  </si>
  <si>
    <t xml:space="preserve">        111.44亿</t>
  </si>
  <si>
    <t xml:space="preserve">          5.38㈢</t>
  </si>
  <si>
    <t>开山股份</t>
  </si>
  <si>
    <t xml:space="preserve">        138.46亿</t>
  </si>
  <si>
    <t xml:space="preserve">          1.92㈢</t>
  </si>
  <si>
    <t>尔康制药</t>
  </si>
  <si>
    <t xml:space="preserve">         77.89亿</t>
  </si>
  <si>
    <t xml:space="preserve">          9.80㈢</t>
  </si>
  <si>
    <t>华宇软件</t>
  </si>
  <si>
    <t xml:space="preserve">         98.09亿</t>
  </si>
  <si>
    <t xml:space="preserve">          7.38㈢</t>
  </si>
  <si>
    <t>阳光电源</t>
  </si>
  <si>
    <t xml:space="preserve">        194.24亿</t>
  </si>
  <si>
    <t xml:space="preserve">         11.00㈢</t>
  </si>
  <si>
    <t>国瓷材料</t>
  </si>
  <si>
    <t xml:space="preserve">         83.62亿</t>
  </si>
  <si>
    <t xml:space="preserve">          9.46㈢</t>
  </si>
  <si>
    <t>飞利信</t>
  </si>
  <si>
    <t xml:space="preserve">        105.86亿</t>
  </si>
  <si>
    <t xml:space="preserve">          5.68㈢</t>
  </si>
  <si>
    <t>博雅生物</t>
  </si>
  <si>
    <t xml:space="preserve">        112.76亿</t>
  </si>
  <si>
    <t xml:space="preserve">          9.76㈢</t>
  </si>
  <si>
    <t>利亚德</t>
  </si>
  <si>
    <t xml:space="preserve">        233.51亿</t>
  </si>
  <si>
    <t xml:space="preserve">         12.67㈢</t>
  </si>
  <si>
    <t>蓝盾股份</t>
  </si>
  <si>
    <t xml:space="preserve">         74.58亿</t>
  </si>
  <si>
    <t xml:space="preserve">          5.67㈢</t>
  </si>
  <si>
    <t>三诺生物</t>
  </si>
  <si>
    <t xml:space="preserve">         67.95亿</t>
  </si>
  <si>
    <t xml:space="preserve">         15.73㈢</t>
  </si>
  <si>
    <t>中际旭创</t>
  </si>
  <si>
    <t xml:space="preserve">        167.43亿</t>
  </si>
  <si>
    <t xml:space="preserve">          2.99㈢</t>
  </si>
  <si>
    <t>吉艾科技</t>
  </si>
  <si>
    <t xml:space="preserve">        103.39亿</t>
  </si>
  <si>
    <t xml:space="preserve">          6.90㈢</t>
  </si>
  <si>
    <t>掌趣科技</t>
  </si>
  <si>
    <t xml:space="preserve">        180.23亿</t>
  </si>
  <si>
    <t xml:space="preserve">          4.54㈢</t>
  </si>
  <si>
    <t>晶盛机电</t>
  </si>
  <si>
    <t xml:space="preserve">        197.08亿</t>
  </si>
  <si>
    <t xml:space="preserve">          7.37㈢</t>
  </si>
  <si>
    <t>华灿光电</t>
  </si>
  <si>
    <t xml:space="preserve">        140.86亿</t>
  </si>
  <si>
    <t xml:space="preserve">          9.81㈢</t>
  </si>
  <si>
    <t>旋极信息</t>
  </si>
  <si>
    <t xml:space="preserve">        117.42亿</t>
  </si>
  <si>
    <t xml:space="preserve">          5.65㈢</t>
  </si>
  <si>
    <t>泰格医药</t>
  </si>
  <si>
    <t xml:space="preserve">        142.46亿</t>
  </si>
  <si>
    <t xml:space="preserve">          8.43㈢</t>
  </si>
  <si>
    <t>东土科技</t>
  </si>
  <si>
    <t xml:space="preserve">         64.76亿</t>
  </si>
  <si>
    <t xml:space="preserve">          3.47㈢</t>
  </si>
  <si>
    <t>蒙草生态</t>
  </si>
  <si>
    <t xml:space="preserve">        138.90亿</t>
  </si>
  <si>
    <t xml:space="preserve">         20.65㈢</t>
  </si>
  <si>
    <t>东方网力</t>
  </si>
  <si>
    <t xml:space="preserve">         95.24亿</t>
  </si>
  <si>
    <t xml:space="preserve">          4.89㈢</t>
  </si>
  <si>
    <t>绿盟科技</t>
  </si>
  <si>
    <t xml:space="preserve">         74.59亿</t>
  </si>
  <si>
    <t xml:space="preserve">         -2.23㈢</t>
  </si>
  <si>
    <t>扬杰科技</t>
  </si>
  <si>
    <t xml:space="preserve">         65.53亿</t>
  </si>
  <si>
    <t xml:space="preserve">          9.39㈢</t>
  </si>
  <si>
    <t>易事特</t>
  </si>
  <si>
    <t xml:space="preserve">        185.93亿</t>
  </si>
  <si>
    <t xml:space="preserve">         12.62㈢</t>
  </si>
  <si>
    <t>赢时胜</t>
  </si>
  <si>
    <t xml:space="preserve">         75.28亿</t>
  </si>
  <si>
    <t xml:space="preserve">          3.24㈢</t>
  </si>
  <si>
    <t>花园生物</t>
  </si>
  <si>
    <t xml:space="preserve">         90.82亿</t>
  </si>
  <si>
    <t xml:space="preserve">         12.18㈢</t>
  </si>
  <si>
    <t>三环集团</t>
  </si>
  <si>
    <t xml:space="preserve">        399.13亿</t>
  </si>
  <si>
    <t xml:space="preserve">         12.69㈢</t>
  </si>
  <si>
    <t>快乐购</t>
  </si>
  <si>
    <t xml:space="preserve">         86.96亿</t>
  </si>
  <si>
    <t xml:space="preserve">          4.32㈣</t>
  </si>
  <si>
    <t>昆仑万维</t>
  </si>
  <si>
    <t xml:space="preserve">        159.73亿</t>
  </si>
  <si>
    <t xml:space="preserve">         13.91㈢</t>
  </si>
  <si>
    <t>蓝思科技</t>
  </si>
  <si>
    <t xml:space="preserve">        133.25亿</t>
  </si>
  <si>
    <t>先导智能</t>
  </si>
  <si>
    <t xml:space="preserve">        125.81亿</t>
  </si>
  <si>
    <t xml:space="preserve">         19.32㈣</t>
  </si>
  <si>
    <t>金科文化</t>
  </si>
  <si>
    <t xml:space="preserve">         64.25亿</t>
  </si>
  <si>
    <t xml:space="preserve">          4.18㈣</t>
  </si>
  <si>
    <t>迈克生物</t>
  </si>
  <si>
    <t xml:space="preserve">         69.70亿</t>
  </si>
  <si>
    <t>景嘉微</t>
  </si>
  <si>
    <t xml:space="preserve">         37.10亿</t>
  </si>
  <si>
    <t xml:space="preserve">         11.91㈣</t>
  </si>
  <si>
    <t>胜宏科技</t>
  </si>
  <si>
    <t xml:space="preserve">         58.93亿</t>
  </si>
  <si>
    <t xml:space="preserve">         10.45㈣</t>
  </si>
  <si>
    <t>万孚生物</t>
  </si>
  <si>
    <t xml:space="preserve">         69.92亿</t>
  </si>
  <si>
    <t xml:space="preserve">         15.81㈢</t>
  </si>
  <si>
    <t>中科创达</t>
  </si>
  <si>
    <t xml:space="preserve">         71.56亿</t>
  </si>
  <si>
    <t xml:space="preserve">          5.87㈢</t>
  </si>
  <si>
    <t>温氏股份</t>
  </si>
  <si>
    <t xml:space="preserve">        792.78亿</t>
  </si>
  <si>
    <t xml:space="preserve">         13.53㈢</t>
  </si>
  <si>
    <t>华舟应急</t>
  </si>
  <si>
    <t xml:space="preserve">         37.49亿</t>
  </si>
  <si>
    <t xml:space="preserve">          6.80㈢</t>
  </si>
  <si>
    <t>健帆生物</t>
  </si>
  <si>
    <t xml:space="preserve">         35.10亿</t>
  </si>
  <si>
    <t xml:space="preserve">         15.55㈢</t>
  </si>
  <si>
    <t>贝达药业</t>
  </si>
  <si>
    <t xml:space="preserve">        102.08亿</t>
  </si>
  <si>
    <t xml:space="preserve">          9.92㈢</t>
  </si>
  <si>
    <t>精测电子</t>
  </si>
  <si>
    <t xml:space="preserve">         55.08亿</t>
  </si>
  <si>
    <t xml:space="preserve">         13.03㈢</t>
  </si>
  <si>
    <t>康泰生物</t>
  </si>
  <si>
    <t xml:space="preserve">         86.28亿</t>
  </si>
  <si>
    <t>尚品宅配</t>
  </si>
  <si>
    <t xml:space="preserve">         72.85亿</t>
  </si>
  <si>
    <t xml:space="preserve">          8.48㈢</t>
  </si>
  <si>
    <t>寒锐钴业</t>
  </si>
  <si>
    <t xml:space="preserve">        230.39亿</t>
  </si>
  <si>
    <t xml:space="preserve">         40.35㈣</t>
  </si>
  <si>
    <t>亿联网络</t>
  </si>
  <si>
    <t xml:space="preserve">         50.48亿</t>
  </si>
  <si>
    <t xml:space="preserve">         17.42㈢</t>
  </si>
  <si>
    <t>开立医疗</t>
  </si>
  <si>
    <t xml:space="preserve">         10.93亿</t>
  </si>
  <si>
    <t>江丰电子</t>
  </si>
  <si>
    <t xml:space="preserve">         36.56亿</t>
  </si>
  <si>
    <t xml:space="preserve">          7.15㈢</t>
  </si>
  <si>
    <t>华大基因</t>
  </si>
  <si>
    <t xml:space="preserve">         70.84亿</t>
  </si>
  <si>
    <t xml:space="preserve">          7.73㈢</t>
  </si>
  <si>
    <t>电连技术</t>
  </si>
  <si>
    <t xml:space="preserve">         27.32亿</t>
  </si>
  <si>
    <t xml:space="preserve">          9.10㈢</t>
  </si>
  <si>
    <t>光威复材</t>
  </si>
  <si>
    <t xml:space="preserve">         49.50亿</t>
  </si>
  <si>
    <t xml:space="preserve">          8.11㈢</t>
  </si>
  <si>
    <t>华宝股份</t>
  </si>
  <si>
    <t xml:space="preserve">         34.44亿</t>
  </si>
  <si>
    <t xml:space="preserve">         20.48㈣</t>
  </si>
  <si>
    <t>数据来源:通达信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</si>
</sst>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/>
  </sheetViews>
  <sheetFormatPr defaultRowHeight="14.1" x14ac:dyDescent="0.5"/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5">
      <c r="A2" t="str">
        <f>"300001"</f>
        <v>300001</v>
      </c>
      <c r="B2" t="s">
        <v>16</v>
      </c>
      <c r="C2">
        <v>1.1399999999999999</v>
      </c>
      <c r="D2">
        <v>14.15</v>
      </c>
      <c r="E2">
        <v>0.16</v>
      </c>
      <c r="F2">
        <v>14.15</v>
      </c>
      <c r="G2">
        <v>14.16</v>
      </c>
      <c r="H2" t="s">
        <v>17</v>
      </c>
      <c r="I2">
        <v>1.17</v>
      </c>
      <c r="J2">
        <v>1.17</v>
      </c>
      <c r="K2">
        <v>14.1</v>
      </c>
      <c r="L2">
        <v>14.28</v>
      </c>
      <c r="M2">
        <v>13.87</v>
      </c>
      <c r="N2">
        <v>1.75</v>
      </c>
      <c r="O2" t="s">
        <v>18</v>
      </c>
      <c r="P2">
        <v>75.84</v>
      </c>
      <c r="Q2">
        <v>13.99</v>
      </c>
    </row>
    <row r="3" spans="1:17" x14ac:dyDescent="0.5">
      <c r="A3" t="str">
        <f>"300002"</f>
        <v>300002</v>
      </c>
      <c r="B3" t="s">
        <v>19</v>
      </c>
      <c r="C3">
        <v>4.55</v>
      </c>
      <c r="D3">
        <v>7.36</v>
      </c>
      <c r="E3">
        <v>0.32</v>
      </c>
      <c r="F3">
        <v>7.34</v>
      </c>
      <c r="G3">
        <v>7.36</v>
      </c>
      <c r="H3" t="s">
        <v>20</v>
      </c>
      <c r="I3">
        <v>2.79</v>
      </c>
      <c r="J3">
        <v>2.79</v>
      </c>
      <c r="K3">
        <v>7.12</v>
      </c>
      <c r="L3">
        <v>7.5</v>
      </c>
      <c r="M3">
        <v>7.12</v>
      </c>
      <c r="N3">
        <v>1.69</v>
      </c>
      <c r="O3" t="s">
        <v>21</v>
      </c>
      <c r="P3" t="s">
        <v>22</v>
      </c>
      <c r="Q3">
        <v>7.04</v>
      </c>
    </row>
    <row r="4" spans="1:17" x14ac:dyDescent="0.5">
      <c r="A4" t="str">
        <f>"300003"</f>
        <v>300003</v>
      </c>
      <c r="B4" t="s">
        <v>23</v>
      </c>
      <c r="C4">
        <v>0.5</v>
      </c>
      <c r="D4">
        <v>30.25</v>
      </c>
      <c r="E4">
        <v>0.15</v>
      </c>
      <c r="F4">
        <v>30.24</v>
      </c>
      <c r="G4">
        <v>30.25</v>
      </c>
      <c r="H4" t="s">
        <v>24</v>
      </c>
      <c r="I4">
        <v>1.26</v>
      </c>
      <c r="J4">
        <v>1.26</v>
      </c>
      <c r="K4">
        <v>30.68</v>
      </c>
      <c r="L4">
        <v>31.25</v>
      </c>
      <c r="M4">
        <v>29.93</v>
      </c>
      <c r="N4">
        <v>1.36</v>
      </c>
      <c r="O4" t="s">
        <v>25</v>
      </c>
      <c r="P4">
        <v>54.75</v>
      </c>
      <c r="Q4">
        <v>30.1</v>
      </c>
    </row>
    <row r="5" spans="1:17" x14ac:dyDescent="0.5">
      <c r="A5" t="str">
        <f>"300009"</f>
        <v>300009</v>
      </c>
      <c r="B5" t="s">
        <v>26</v>
      </c>
      <c r="C5">
        <v>0.94</v>
      </c>
      <c r="D5">
        <v>26.9</v>
      </c>
      <c r="E5">
        <v>0.25</v>
      </c>
      <c r="F5">
        <v>26.9</v>
      </c>
      <c r="G5">
        <v>26.91</v>
      </c>
      <c r="H5" t="s">
        <v>27</v>
      </c>
      <c r="I5">
        <v>2.9</v>
      </c>
      <c r="J5">
        <v>2.9</v>
      </c>
      <c r="K5">
        <v>27</v>
      </c>
      <c r="L5">
        <v>27.46</v>
      </c>
      <c r="M5">
        <v>26.21</v>
      </c>
      <c r="N5">
        <v>0.93</v>
      </c>
      <c r="O5" t="s">
        <v>28</v>
      </c>
      <c r="P5">
        <v>74.569999999999993</v>
      </c>
      <c r="Q5">
        <v>26.65</v>
      </c>
    </row>
    <row r="6" spans="1:17" x14ac:dyDescent="0.5">
      <c r="A6" t="str">
        <f>"300014"</f>
        <v>300014</v>
      </c>
      <c r="B6" t="s">
        <v>29</v>
      </c>
      <c r="C6">
        <v>4.5599999999999996</v>
      </c>
      <c r="D6">
        <v>19.28</v>
      </c>
      <c r="E6">
        <v>0.84</v>
      </c>
      <c r="F6">
        <v>19.27</v>
      </c>
      <c r="G6">
        <v>19.28</v>
      </c>
      <c r="H6" t="s">
        <v>30</v>
      </c>
      <c r="I6">
        <v>5.52</v>
      </c>
      <c r="J6">
        <v>5.52</v>
      </c>
      <c r="K6">
        <v>18.55</v>
      </c>
      <c r="L6">
        <v>19.559999999999999</v>
      </c>
      <c r="M6">
        <v>18.55</v>
      </c>
      <c r="N6">
        <v>2.37</v>
      </c>
      <c r="O6" t="s">
        <v>31</v>
      </c>
      <c r="P6">
        <v>38.32</v>
      </c>
      <c r="Q6">
        <v>18.440000000000001</v>
      </c>
    </row>
    <row r="7" spans="1:17" x14ac:dyDescent="0.5">
      <c r="A7" t="str">
        <f>"300015"</f>
        <v>300015</v>
      </c>
      <c r="B7" t="s">
        <v>32</v>
      </c>
      <c r="C7">
        <v>-0.08</v>
      </c>
      <c r="D7">
        <v>39.869999999999997</v>
      </c>
      <c r="E7">
        <v>-0.03</v>
      </c>
      <c r="F7">
        <v>39.86</v>
      </c>
      <c r="G7">
        <v>39.869999999999997</v>
      </c>
      <c r="H7" t="s">
        <v>33</v>
      </c>
      <c r="I7">
        <v>0.74</v>
      </c>
      <c r="J7">
        <v>0.74</v>
      </c>
      <c r="K7">
        <v>39.9</v>
      </c>
      <c r="L7">
        <v>40.770000000000003</v>
      </c>
      <c r="M7">
        <v>39.380000000000003</v>
      </c>
      <c r="N7">
        <v>1.17</v>
      </c>
      <c r="O7" t="s">
        <v>34</v>
      </c>
      <c r="P7">
        <v>74.959999999999994</v>
      </c>
      <c r="Q7">
        <v>39.9</v>
      </c>
    </row>
    <row r="8" spans="1:17" x14ac:dyDescent="0.5">
      <c r="A8" t="str">
        <f>"300017"</f>
        <v>300017</v>
      </c>
      <c r="B8" t="s">
        <v>35</v>
      </c>
      <c r="C8">
        <v>3.07</v>
      </c>
      <c r="D8">
        <v>14.1</v>
      </c>
      <c r="E8">
        <v>0.42</v>
      </c>
      <c r="F8">
        <v>14.1</v>
      </c>
      <c r="G8">
        <v>14.11</v>
      </c>
      <c r="H8" t="s">
        <v>36</v>
      </c>
      <c r="I8">
        <v>11.59</v>
      </c>
      <c r="J8">
        <v>11.59</v>
      </c>
      <c r="K8">
        <v>13.68</v>
      </c>
      <c r="L8">
        <v>14.27</v>
      </c>
      <c r="M8">
        <v>13.55</v>
      </c>
      <c r="N8">
        <v>1.96</v>
      </c>
      <c r="O8" t="s">
        <v>37</v>
      </c>
      <c r="P8">
        <v>44.91</v>
      </c>
      <c r="Q8">
        <v>13.68</v>
      </c>
    </row>
    <row r="9" spans="1:17" x14ac:dyDescent="0.5">
      <c r="A9" t="str">
        <f>"300024"</f>
        <v>300024</v>
      </c>
      <c r="B9" t="s">
        <v>38</v>
      </c>
      <c r="C9">
        <v>1.2</v>
      </c>
      <c r="D9">
        <v>19.45</v>
      </c>
      <c r="E9">
        <v>0.23</v>
      </c>
      <c r="F9">
        <v>19.45</v>
      </c>
      <c r="G9">
        <v>19.46</v>
      </c>
      <c r="H9" t="s">
        <v>39</v>
      </c>
      <c r="I9">
        <v>1.89</v>
      </c>
      <c r="J9">
        <v>1.89</v>
      </c>
      <c r="K9">
        <v>19.510000000000002</v>
      </c>
      <c r="L9">
        <v>19.88</v>
      </c>
      <c r="M9">
        <v>19.34</v>
      </c>
      <c r="N9">
        <v>1.52</v>
      </c>
      <c r="O9" t="s">
        <v>40</v>
      </c>
      <c r="P9">
        <v>83.15</v>
      </c>
      <c r="Q9">
        <v>19.22</v>
      </c>
    </row>
    <row r="10" spans="1:17" x14ac:dyDescent="0.5">
      <c r="A10" t="str">
        <f>"300026"</f>
        <v>300026</v>
      </c>
      <c r="B10" t="s">
        <v>41</v>
      </c>
      <c r="C10">
        <v>0.74</v>
      </c>
      <c r="D10">
        <v>4.0599999999999996</v>
      </c>
      <c r="E10">
        <v>0.03</v>
      </c>
      <c r="F10">
        <v>4.0599999999999996</v>
      </c>
      <c r="G10">
        <v>4.07</v>
      </c>
      <c r="H10" t="s">
        <v>42</v>
      </c>
      <c r="I10">
        <v>0.74</v>
      </c>
      <c r="J10">
        <v>0.74</v>
      </c>
      <c r="K10">
        <v>4.03</v>
      </c>
      <c r="L10">
        <v>4.0999999999999996</v>
      </c>
      <c r="M10">
        <v>4.01</v>
      </c>
      <c r="N10">
        <v>1.38</v>
      </c>
      <c r="O10" t="s">
        <v>43</v>
      </c>
      <c r="P10">
        <v>20.329999999999998</v>
      </c>
      <c r="Q10">
        <v>4.03</v>
      </c>
    </row>
    <row r="11" spans="1:17" x14ac:dyDescent="0.5">
      <c r="A11" t="str">
        <f>"300027"</f>
        <v>300027</v>
      </c>
      <c r="B11" t="s">
        <v>44</v>
      </c>
      <c r="C11">
        <v>1.82</v>
      </c>
      <c r="D11">
        <v>10.050000000000001</v>
      </c>
      <c r="E11">
        <v>0.18</v>
      </c>
      <c r="F11">
        <v>10.039999999999999</v>
      </c>
      <c r="G11">
        <v>10.050000000000001</v>
      </c>
      <c r="H11" t="s">
        <v>45</v>
      </c>
      <c r="I11">
        <v>3.51</v>
      </c>
      <c r="J11">
        <v>3.51</v>
      </c>
      <c r="K11">
        <v>10.029999999999999</v>
      </c>
      <c r="L11">
        <v>10.119999999999999</v>
      </c>
      <c r="M11">
        <v>9.8699999999999992</v>
      </c>
      <c r="N11">
        <v>1.6</v>
      </c>
      <c r="O11" t="s">
        <v>46</v>
      </c>
      <c r="P11">
        <v>34.770000000000003</v>
      </c>
      <c r="Q11">
        <v>9.8699999999999992</v>
      </c>
    </row>
    <row r="12" spans="1:17" x14ac:dyDescent="0.5">
      <c r="A12" t="str">
        <f>"300033"</f>
        <v>300033</v>
      </c>
      <c r="B12" t="s">
        <v>47</v>
      </c>
      <c r="C12">
        <v>0.34</v>
      </c>
      <c r="D12">
        <v>53.27</v>
      </c>
      <c r="E12">
        <v>0.18</v>
      </c>
      <c r="F12">
        <v>53.27</v>
      </c>
      <c r="G12">
        <v>53.28</v>
      </c>
      <c r="H12" t="s">
        <v>48</v>
      </c>
      <c r="I12">
        <v>3.68</v>
      </c>
      <c r="J12">
        <v>3.68</v>
      </c>
      <c r="K12">
        <v>53.56</v>
      </c>
      <c r="L12">
        <v>54.59</v>
      </c>
      <c r="M12">
        <v>52.56</v>
      </c>
      <c r="N12">
        <v>1.54</v>
      </c>
      <c r="O12" t="s">
        <v>49</v>
      </c>
      <c r="P12">
        <v>39.47</v>
      </c>
      <c r="Q12">
        <v>53.09</v>
      </c>
    </row>
    <row r="13" spans="1:17" x14ac:dyDescent="0.5">
      <c r="A13" t="str">
        <f>"300054"</f>
        <v>300054</v>
      </c>
      <c r="B13" t="s">
        <v>50</v>
      </c>
      <c r="C13">
        <v>4</v>
      </c>
      <c r="D13">
        <v>11.44</v>
      </c>
      <c r="E13">
        <v>0.44</v>
      </c>
      <c r="F13">
        <v>11.44</v>
      </c>
      <c r="G13">
        <v>11.45</v>
      </c>
      <c r="H13" t="s">
        <v>51</v>
      </c>
      <c r="I13">
        <v>2.1800000000000002</v>
      </c>
      <c r="J13">
        <v>2.1800000000000002</v>
      </c>
      <c r="K13">
        <v>11</v>
      </c>
      <c r="L13">
        <v>11.62</v>
      </c>
      <c r="M13">
        <v>11</v>
      </c>
      <c r="N13">
        <v>1.72</v>
      </c>
      <c r="O13" t="s">
        <v>52</v>
      </c>
      <c r="P13">
        <v>36.29</v>
      </c>
      <c r="Q13">
        <v>11</v>
      </c>
    </row>
    <row r="14" spans="1:17" x14ac:dyDescent="0.5">
      <c r="A14" t="str">
        <f>"300055"</f>
        <v>300055</v>
      </c>
      <c r="B14" t="s">
        <v>53</v>
      </c>
      <c r="C14">
        <v>0</v>
      </c>
      <c r="D14">
        <v>17.46</v>
      </c>
      <c r="E14">
        <v>0</v>
      </c>
      <c r="F14">
        <v>17.45</v>
      </c>
      <c r="G14">
        <v>17.46</v>
      </c>
      <c r="H14" t="s">
        <v>54</v>
      </c>
      <c r="I14">
        <v>1.27</v>
      </c>
      <c r="J14">
        <v>1.27</v>
      </c>
      <c r="K14">
        <v>17.57</v>
      </c>
      <c r="L14">
        <v>17.760000000000002</v>
      </c>
      <c r="M14">
        <v>17.399999999999999</v>
      </c>
      <c r="N14">
        <v>1.1000000000000001</v>
      </c>
      <c r="O14" t="s">
        <v>55</v>
      </c>
      <c r="P14">
        <v>38.28</v>
      </c>
      <c r="Q14">
        <v>17.46</v>
      </c>
    </row>
    <row r="15" spans="1:17" x14ac:dyDescent="0.5">
      <c r="A15" t="str">
        <f>"300058"</f>
        <v>300058</v>
      </c>
      <c r="B15" t="s">
        <v>56</v>
      </c>
      <c r="C15">
        <v>2.99</v>
      </c>
      <c r="D15">
        <v>8.2799999999999994</v>
      </c>
      <c r="E15">
        <v>0.24</v>
      </c>
      <c r="F15">
        <v>8.2799999999999994</v>
      </c>
      <c r="G15">
        <v>8.2899999999999991</v>
      </c>
      <c r="H15" t="s">
        <v>57</v>
      </c>
      <c r="I15">
        <v>6.3</v>
      </c>
      <c r="J15">
        <v>6.3</v>
      </c>
      <c r="K15">
        <v>8.06</v>
      </c>
      <c r="L15">
        <v>8.3800000000000008</v>
      </c>
      <c r="M15">
        <v>7.98</v>
      </c>
      <c r="N15">
        <v>1.08</v>
      </c>
      <c r="O15" t="s">
        <v>58</v>
      </c>
      <c r="P15">
        <v>48.56</v>
      </c>
      <c r="Q15">
        <v>8.0399999999999991</v>
      </c>
    </row>
    <row r="16" spans="1:17" x14ac:dyDescent="0.5">
      <c r="A16" t="str">
        <f>"300059"</f>
        <v>300059</v>
      </c>
      <c r="B16" t="s">
        <v>59</v>
      </c>
      <c r="C16">
        <v>1.07</v>
      </c>
      <c r="D16">
        <v>15.15</v>
      </c>
      <c r="E16">
        <v>0.16</v>
      </c>
      <c r="F16">
        <v>15.15</v>
      </c>
      <c r="G16">
        <v>15.16</v>
      </c>
      <c r="H16" t="s">
        <v>60</v>
      </c>
      <c r="I16">
        <v>6.37</v>
      </c>
      <c r="J16">
        <v>6.37</v>
      </c>
      <c r="K16">
        <v>15.1</v>
      </c>
      <c r="L16">
        <v>15.48</v>
      </c>
      <c r="M16">
        <v>14.96</v>
      </c>
      <c r="N16">
        <v>1.55</v>
      </c>
      <c r="O16" t="s">
        <v>61</v>
      </c>
      <c r="P16">
        <v>106.5</v>
      </c>
      <c r="Q16">
        <v>14.99</v>
      </c>
    </row>
    <row r="17" spans="1:17" x14ac:dyDescent="0.5">
      <c r="A17" t="str">
        <f>"300068"</f>
        <v>300068</v>
      </c>
      <c r="B17" t="s">
        <v>62</v>
      </c>
      <c r="C17">
        <v>0.12</v>
      </c>
      <c r="D17">
        <v>16.3</v>
      </c>
      <c r="E17">
        <v>0.02</v>
      </c>
      <c r="F17">
        <v>16.29</v>
      </c>
      <c r="G17">
        <v>16.3</v>
      </c>
      <c r="H17" t="s">
        <v>63</v>
      </c>
      <c r="I17">
        <v>1.9</v>
      </c>
      <c r="J17">
        <v>1.9</v>
      </c>
      <c r="K17">
        <v>16.260000000000002</v>
      </c>
      <c r="L17">
        <v>16.37</v>
      </c>
      <c r="M17">
        <v>16.03</v>
      </c>
      <c r="N17">
        <v>1.6</v>
      </c>
      <c r="O17" t="s">
        <v>64</v>
      </c>
      <c r="P17">
        <v>29.07</v>
      </c>
      <c r="Q17">
        <v>16.28</v>
      </c>
    </row>
    <row r="18" spans="1:17" x14ac:dyDescent="0.5">
      <c r="A18" t="str">
        <f>"300070"</f>
        <v>300070</v>
      </c>
      <c r="B18" t="s">
        <v>65</v>
      </c>
      <c r="C18">
        <v>2.21</v>
      </c>
      <c r="D18">
        <v>17.55</v>
      </c>
      <c r="E18">
        <v>0.38</v>
      </c>
      <c r="F18">
        <v>17.54</v>
      </c>
      <c r="G18">
        <v>17.55</v>
      </c>
      <c r="H18" t="s">
        <v>66</v>
      </c>
      <c r="I18">
        <v>2.19</v>
      </c>
      <c r="J18">
        <v>2.19</v>
      </c>
      <c r="K18">
        <v>17.3</v>
      </c>
      <c r="L18">
        <v>17.68</v>
      </c>
      <c r="M18">
        <v>17.22</v>
      </c>
      <c r="N18">
        <v>1.59</v>
      </c>
      <c r="O18" t="s">
        <v>67</v>
      </c>
      <c r="P18">
        <v>55.66</v>
      </c>
      <c r="Q18">
        <v>17.170000000000002</v>
      </c>
    </row>
    <row r="19" spans="1:17" x14ac:dyDescent="0.5">
      <c r="A19" t="str">
        <f>"300072"</f>
        <v>300072</v>
      </c>
      <c r="B19" t="s">
        <v>68</v>
      </c>
      <c r="C19">
        <v>0.06</v>
      </c>
      <c r="D19">
        <v>34.24</v>
      </c>
      <c r="E19">
        <v>0.02</v>
      </c>
      <c r="F19">
        <v>34.24</v>
      </c>
      <c r="G19">
        <v>34.25</v>
      </c>
      <c r="H19" t="s">
        <v>69</v>
      </c>
      <c r="I19">
        <v>1.07</v>
      </c>
      <c r="J19">
        <v>1.07</v>
      </c>
      <c r="K19">
        <v>34.520000000000003</v>
      </c>
      <c r="L19">
        <v>35.14</v>
      </c>
      <c r="M19">
        <v>34.22</v>
      </c>
      <c r="N19">
        <v>1.36</v>
      </c>
      <c r="O19" t="s">
        <v>70</v>
      </c>
      <c r="P19">
        <v>23.27</v>
      </c>
      <c r="Q19">
        <v>34.22</v>
      </c>
    </row>
    <row r="20" spans="1:17" x14ac:dyDescent="0.5">
      <c r="A20" t="str">
        <f>"300073"</f>
        <v>300073</v>
      </c>
      <c r="B20" t="s">
        <v>71</v>
      </c>
      <c r="C20">
        <v>9.99</v>
      </c>
      <c r="D20">
        <v>27.96</v>
      </c>
      <c r="E20">
        <v>2.54</v>
      </c>
      <c r="F20">
        <v>27.96</v>
      </c>
      <c r="G20" t="s">
        <v>22</v>
      </c>
      <c r="H20" t="s">
        <v>72</v>
      </c>
      <c r="I20">
        <v>8.1</v>
      </c>
      <c r="J20">
        <v>8.1</v>
      </c>
      <c r="K20">
        <v>26.2</v>
      </c>
      <c r="L20">
        <v>27.96</v>
      </c>
      <c r="M20">
        <v>26</v>
      </c>
      <c r="N20">
        <v>1.74</v>
      </c>
      <c r="O20" t="s">
        <v>73</v>
      </c>
      <c r="P20">
        <v>41.87</v>
      </c>
      <c r="Q20">
        <v>25.42</v>
      </c>
    </row>
    <row r="21" spans="1:17" x14ac:dyDescent="0.5">
      <c r="A21" t="str">
        <f>"300083"</f>
        <v>300083</v>
      </c>
      <c r="B21" t="s">
        <v>74</v>
      </c>
      <c r="C21">
        <v>0.72</v>
      </c>
      <c r="D21">
        <v>8.4499999999999993</v>
      </c>
      <c r="E21">
        <v>0.06</v>
      </c>
      <c r="F21">
        <v>8.44</v>
      </c>
      <c r="G21">
        <v>8.4499999999999993</v>
      </c>
      <c r="H21" t="s">
        <v>75</v>
      </c>
      <c r="I21">
        <v>3.78</v>
      </c>
      <c r="J21">
        <v>3.78</v>
      </c>
      <c r="K21">
        <v>8.5</v>
      </c>
      <c r="L21">
        <v>8.7200000000000006</v>
      </c>
      <c r="M21">
        <v>8.42</v>
      </c>
      <c r="N21">
        <v>1.19</v>
      </c>
      <c r="O21" t="s">
        <v>76</v>
      </c>
      <c r="P21">
        <v>21.71</v>
      </c>
      <c r="Q21">
        <v>8.39</v>
      </c>
    </row>
    <row r="22" spans="1:17" x14ac:dyDescent="0.5">
      <c r="A22" t="str">
        <f>"300085"</f>
        <v>300085</v>
      </c>
      <c r="B22" t="s">
        <v>77</v>
      </c>
      <c r="C22">
        <v>3.53</v>
      </c>
      <c r="D22">
        <v>18.190000000000001</v>
      </c>
      <c r="E22">
        <v>0.62</v>
      </c>
      <c r="F22">
        <v>18.18</v>
      </c>
      <c r="G22">
        <v>18.190000000000001</v>
      </c>
      <c r="H22" t="s">
        <v>78</v>
      </c>
      <c r="I22">
        <v>7.57</v>
      </c>
      <c r="J22">
        <v>7.57</v>
      </c>
      <c r="K22">
        <v>17.27</v>
      </c>
      <c r="L22">
        <v>18.75</v>
      </c>
      <c r="M22">
        <v>17.27</v>
      </c>
      <c r="N22">
        <v>0.89</v>
      </c>
      <c r="O22" t="s">
        <v>79</v>
      </c>
      <c r="P22">
        <v>358.84</v>
      </c>
      <c r="Q22">
        <v>17.57</v>
      </c>
    </row>
    <row r="23" spans="1:17" x14ac:dyDescent="0.5">
      <c r="A23" t="str">
        <f>"300088"</f>
        <v>300088</v>
      </c>
      <c r="B23" t="s">
        <v>80</v>
      </c>
      <c r="C23">
        <v>1.1399999999999999</v>
      </c>
      <c r="D23">
        <v>7.96</v>
      </c>
      <c r="E23">
        <v>0.09</v>
      </c>
      <c r="F23">
        <v>7.96</v>
      </c>
      <c r="G23">
        <v>7.97</v>
      </c>
      <c r="H23" t="s">
        <v>81</v>
      </c>
      <c r="I23">
        <v>4.4800000000000004</v>
      </c>
      <c r="J23">
        <v>4.4800000000000004</v>
      </c>
      <c r="K23">
        <v>7.98</v>
      </c>
      <c r="L23">
        <v>8.14</v>
      </c>
      <c r="M23">
        <v>7.89</v>
      </c>
      <c r="N23">
        <v>1.69</v>
      </c>
      <c r="O23" t="s">
        <v>82</v>
      </c>
      <c r="P23">
        <v>30</v>
      </c>
      <c r="Q23">
        <v>7.87</v>
      </c>
    </row>
    <row r="24" spans="1:17" x14ac:dyDescent="0.5">
      <c r="A24" t="str">
        <f>"300098"</f>
        <v>300098</v>
      </c>
      <c r="B24" t="s">
        <v>83</v>
      </c>
      <c r="C24">
        <v>0.37</v>
      </c>
      <c r="D24">
        <v>13.6</v>
      </c>
      <c r="E24">
        <v>0.05</v>
      </c>
      <c r="F24">
        <v>13.59</v>
      </c>
      <c r="G24">
        <v>13.6</v>
      </c>
      <c r="H24" t="s">
        <v>84</v>
      </c>
      <c r="I24">
        <v>4.3899999999999997</v>
      </c>
      <c r="J24">
        <v>4.3899999999999997</v>
      </c>
      <c r="K24">
        <v>13.95</v>
      </c>
      <c r="L24">
        <v>14.05</v>
      </c>
      <c r="M24">
        <v>13.55</v>
      </c>
      <c r="N24">
        <v>1.64</v>
      </c>
      <c r="O24" t="s">
        <v>85</v>
      </c>
      <c r="P24">
        <v>41.25</v>
      </c>
      <c r="Q24">
        <v>13.55</v>
      </c>
    </row>
    <row r="25" spans="1:17" x14ac:dyDescent="0.5">
      <c r="A25" t="str">
        <f>"300104"</f>
        <v>300104</v>
      </c>
      <c r="B25" t="s">
        <v>86</v>
      </c>
      <c r="C25">
        <v>2.56</v>
      </c>
      <c r="D25">
        <v>5.6</v>
      </c>
      <c r="E25">
        <v>0.14000000000000001</v>
      </c>
      <c r="F25">
        <v>5.59</v>
      </c>
      <c r="G25">
        <v>5.6</v>
      </c>
      <c r="H25" t="s">
        <v>87</v>
      </c>
      <c r="I25">
        <v>8.86</v>
      </c>
      <c r="J25">
        <v>8.86</v>
      </c>
      <c r="K25">
        <v>5.41</v>
      </c>
      <c r="L25">
        <v>5.65</v>
      </c>
      <c r="M25">
        <v>5.38</v>
      </c>
      <c r="N25">
        <v>1.26</v>
      </c>
      <c r="O25" t="s">
        <v>88</v>
      </c>
      <c r="P25" t="s">
        <v>22</v>
      </c>
      <c r="Q25">
        <v>5.46</v>
      </c>
    </row>
    <row r="26" spans="1:17" x14ac:dyDescent="0.5">
      <c r="A26" t="str">
        <f>"300113"</f>
        <v>300113</v>
      </c>
      <c r="B26" t="s">
        <v>89</v>
      </c>
      <c r="C26">
        <v>0.84</v>
      </c>
      <c r="D26">
        <v>24.08</v>
      </c>
      <c r="E26">
        <v>0.2</v>
      </c>
      <c r="F26">
        <v>24.07</v>
      </c>
      <c r="G26">
        <v>24.08</v>
      </c>
      <c r="H26" t="s">
        <v>90</v>
      </c>
      <c r="I26">
        <v>9.2899999999999991</v>
      </c>
      <c r="J26">
        <v>9.2899999999999991</v>
      </c>
      <c r="K26">
        <v>23.99</v>
      </c>
      <c r="L26">
        <v>24.6</v>
      </c>
      <c r="M26">
        <v>23.61</v>
      </c>
      <c r="N26">
        <v>1.39</v>
      </c>
      <c r="O26" t="s">
        <v>91</v>
      </c>
      <c r="P26">
        <v>33.76</v>
      </c>
      <c r="Q26">
        <v>23.88</v>
      </c>
    </row>
    <row r="27" spans="1:17" x14ac:dyDescent="0.5">
      <c r="A27" t="str">
        <f>"300115"</f>
        <v>300115</v>
      </c>
      <c r="B27" t="s">
        <v>92</v>
      </c>
      <c r="C27">
        <v>2.93</v>
      </c>
      <c r="D27">
        <v>20.72</v>
      </c>
      <c r="E27">
        <v>0.59</v>
      </c>
      <c r="F27">
        <v>20.72</v>
      </c>
      <c r="G27">
        <v>20.73</v>
      </c>
      <c r="H27" t="s">
        <v>93</v>
      </c>
      <c r="I27">
        <v>4.03</v>
      </c>
      <c r="J27">
        <v>4.03</v>
      </c>
      <c r="K27">
        <v>20.6</v>
      </c>
      <c r="L27">
        <v>21.37</v>
      </c>
      <c r="M27">
        <v>20.43</v>
      </c>
      <c r="N27">
        <v>1.67</v>
      </c>
      <c r="O27" t="s">
        <v>94</v>
      </c>
      <c r="P27">
        <v>25.99</v>
      </c>
      <c r="Q27">
        <v>20.13</v>
      </c>
    </row>
    <row r="28" spans="1:17" x14ac:dyDescent="0.5">
      <c r="A28" t="str">
        <f>"300118"</f>
        <v>300118</v>
      </c>
      <c r="B28" t="s">
        <v>95</v>
      </c>
      <c r="C28">
        <v>0</v>
      </c>
      <c r="D28">
        <v>12.35</v>
      </c>
      <c r="E28">
        <v>0</v>
      </c>
      <c r="F28">
        <v>12.34</v>
      </c>
      <c r="G28">
        <v>12.35</v>
      </c>
      <c r="H28" t="s">
        <v>96</v>
      </c>
      <c r="I28">
        <v>1.31</v>
      </c>
      <c r="J28">
        <v>1.31</v>
      </c>
      <c r="K28">
        <v>12.4</v>
      </c>
      <c r="L28">
        <v>12.55</v>
      </c>
      <c r="M28">
        <v>12.2</v>
      </c>
      <c r="N28">
        <v>1.36</v>
      </c>
      <c r="O28" t="s">
        <v>97</v>
      </c>
      <c r="P28">
        <v>19.43</v>
      </c>
      <c r="Q28">
        <v>12.35</v>
      </c>
    </row>
    <row r="29" spans="1:17" x14ac:dyDescent="0.5">
      <c r="A29" t="str">
        <f>"300122"</f>
        <v>300122</v>
      </c>
      <c r="B29" t="s">
        <v>98</v>
      </c>
      <c r="C29">
        <v>2.63</v>
      </c>
      <c r="D29">
        <v>32.729999999999997</v>
      </c>
      <c r="E29">
        <v>0.84</v>
      </c>
      <c r="F29">
        <v>32.72</v>
      </c>
      <c r="G29">
        <v>32.729999999999997</v>
      </c>
      <c r="H29" t="s">
        <v>99</v>
      </c>
      <c r="I29">
        <v>1.26</v>
      </c>
      <c r="J29">
        <v>1.26</v>
      </c>
      <c r="K29">
        <v>32.049999999999997</v>
      </c>
      <c r="L29">
        <v>33.35</v>
      </c>
      <c r="M29">
        <v>31.7</v>
      </c>
      <c r="N29">
        <v>1.48</v>
      </c>
      <c r="O29" t="s">
        <v>100</v>
      </c>
      <c r="P29">
        <v>137.69999999999999</v>
      </c>
      <c r="Q29">
        <v>31.89</v>
      </c>
    </row>
    <row r="30" spans="1:17" x14ac:dyDescent="0.5">
      <c r="A30" t="str">
        <f>"300124"</f>
        <v>300124</v>
      </c>
      <c r="B30" t="s">
        <v>101</v>
      </c>
      <c r="C30">
        <v>4.5599999999999996</v>
      </c>
      <c r="D30">
        <v>34.64</v>
      </c>
      <c r="E30">
        <v>1.51</v>
      </c>
      <c r="F30">
        <v>34.630000000000003</v>
      </c>
      <c r="G30">
        <v>34.64</v>
      </c>
      <c r="H30" t="s">
        <v>102</v>
      </c>
      <c r="I30">
        <v>1.72</v>
      </c>
      <c r="J30">
        <v>1.72</v>
      </c>
      <c r="K30">
        <v>33.32</v>
      </c>
      <c r="L30">
        <v>35.21</v>
      </c>
      <c r="M30">
        <v>33.32</v>
      </c>
      <c r="N30">
        <v>2.14</v>
      </c>
      <c r="O30" t="s">
        <v>103</v>
      </c>
      <c r="P30">
        <v>59.78</v>
      </c>
      <c r="Q30">
        <v>33.130000000000003</v>
      </c>
    </row>
    <row r="31" spans="1:17" x14ac:dyDescent="0.5">
      <c r="A31" t="str">
        <f>"300133"</f>
        <v>300133</v>
      </c>
      <c r="B31" t="s">
        <v>104</v>
      </c>
      <c r="C31">
        <v>0.93</v>
      </c>
      <c r="D31">
        <v>13.03</v>
      </c>
      <c r="E31">
        <v>0.12</v>
      </c>
      <c r="F31">
        <v>13.03</v>
      </c>
      <c r="G31">
        <v>13.04</v>
      </c>
      <c r="H31" t="s">
        <v>105</v>
      </c>
      <c r="I31">
        <v>4.0599999999999996</v>
      </c>
      <c r="J31">
        <v>4.0599999999999996</v>
      </c>
      <c r="K31">
        <v>13.12</v>
      </c>
      <c r="L31">
        <v>13.55</v>
      </c>
      <c r="M31">
        <v>12.9</v>
      </c>
      <c r="N31">
        <v>1.82</v>
      </c>
      <c r="O31" t="s">
        <v>106</v>
      </c>
      <c r="P31">
        <v>56.15</v>
      </c>
      <c r="Q31">
        <v>12.91</v>
      </c>
    </row>
    <row r="32" spans="1:17" x14ac:dyDescent="0.5">
      <c r="A32" t="str">
        <f>"300136"</f>
        <v>300136</v>
      </c>
      <c r="B32" t="s">
        <v>107</v>
      </c>
      <c r="C32">
        <v>0.14000000000000001</v>
      </c>
      <c r="D32">
        <v>42.2</v>
      </c>
      <c r="E32">
        <v>0.06</v>
      </c>
      <c r="F32">
        <v>42.19</v>
      </c>
      <c r="G32">
        <v>42.2</v>
      </c>
      <c r="H32" t="s">
        <v>108</v>
      </c>
      <c r="I32">
        <v>3.27</v>
      </c>
      <c r="J32">
        <v>3.27</v>
      </c>
      <c r="K32">
        <v>42.99</v>
      </c>
      <c r="L32">
        <v>43.34</v>
      </c>
      <c r="M32">
        <v>41.95</v>
      </c>
      <c r="N32">
        <v>1.27</v>
      </c>
      <c r="O32" t="s">
        <v>109</v>
      </c>
      <c r="P32">
        <v>43.51</v>
      </c>
      <c r="Q32">
        <v>42.14</v>
      </c>
    </row>
    <row r="33" spans="1:17" x14ac:dyDescent="0.5">
      <c r="A33" t="str">
        <f>"300142"</f>
        <v>300142</v>
      </c>
      <c r="B33" t="s">
        <v>110</v>
      </c>
      <c r="C33">
        <v>0.31</v>
      </c>
      <c r="D33">
        <v>19.52</v>
      </c>
      <c r="E33">
        <v>0.06</v>
      </c>
      <c r="F33">
        <v>19.510000000000002</v>
      </c>
      <c r="G33">
        <v>19.52</v>
      </c>
      <c r="H33" t="s">
        <v>111</v>
      </c>
      <c r="I33">
        <v>1.05</v>
      </c>
      <c r="J33">
        <v>1.05</v>
      </c>
      <c r="K33">
        <v>19.489999999999998</v>
      </c>
      <c r="L33">
        <v>19.93</v>
      </c>
      <c r="M33">
        <v>19.23</v>
      </c>
      <c r="N33">
        <v>1.4</v>
      </c>
      <c r="O33" t="s">
        <v>112</v>
      </c>
      <c r="P33" t="s">
        <v>22</v>
      </c>
      <c r="Q33">
        <v>19.46</v>
      </c>
    </row>
    <row r="34" spans="1:17" x14ac:dyDescent="0.5">
      <c r="A34" t="str">
        <f>"300144"</f>
        <v>300144</v>
      </c>
      <c r="B34" t="s">
        <v>113</v>
      </c>
      <c r="C34">
        <v>-0.44</v>
      </c>
      <c r="D34">
        <v>20.5</v>
      </c>
      <c r="E34">
        <v>-0.09</v>
      </c>
      <c r="F34">
        <v>20.5</v>
      </c>
      <c r="G34">
        <v>20.51</v>
      </c>
      <c r="H34" t="s">
        <v>114</v>
      </c>
      <c r="I34">
        <v>1.38</v>
      </c>
      <c r="J34">
        <v>1.38</v>
      </c>
      <c r="K34">
        <v>20.6</v>
      </c>
      <c r="L34">
        <v>20.96</v>
      </c>
      <c r="M34">
        <v>20.36</v>
      </c>
      <c r="N34">
        <v>1.72</v>
      </c>
      <c r="O34" t="s">
        <v>115</v>
      </c>
      <c r="P34">
        <v>24.33</v>
      </c>
      <c r="Q34">
        <v>20.59</v>
      </c>
    </row>
    <row r="35" spans="1:17" x14ac:dyDescent="0.5">
      <c r="A35" t="str">
        <f>"300145"</f>
        <v>300145</v>
      </c>
      <c r="B35" t="s">
        <v>116</v>
      </c>
      <c r="C35">
        <v>0.71</v>
      </c>
      <c r="D35">
        <v>11.34</v>
      </c>
      <c r="E35">
        <v>0.08</v>
      </c>
      <c r="F35">
        <v>11.34</v>
      </c>
      <c r="G35">
        <v>11.35</v>
      </c>
      <c r="H35" t="s">
        <v>117</v>
      </c>
      <c r="I35">
        <v>1.56</v>
      </c>
      <c r="J35">
        <v>1.56</v>
      </c>
      <c r="K35">
        <v>11.3</v>
      </c>
      <c r="L35">
        <v>11.54</v>
      </c>
      <c r="M35">
        <v>11.26</v>
      </c>
      <c r="N35">
        <v>1.45</v>
      </c>
      <c r="O35" t="s">
        <v>118</v>
      </c>
      <c r="P35">
        <v>23.01</v>
      </c>
      <c r="Q35">
        <v>11.26</v>
      </c>
    </row>
    <row r="36" spans="1:17" x14ac:dyDescent="0.5">
      <c r="A36" t="str">
        <f>"300166"</f>
        <v>300166</v>
      </c>
      <c r="B36" t="s">
        <v>119</v>
      </c>
      <c r="C36">
        <v>3.49</v>
      </c>
      <c r="D36">
        <v>18.399999999999999</v>
      </c>
      <c r="E36">
        <v>0.62</v>
      </c>
      <c r="F36">
        <v>18.39</v>
      </c>
      <c r="G36">
        <v>18.399999999999999</v>
      </c>
      <c r="H36" t="s">
        <v>120</v>
      </c>
      <c r="I36">
        <v>5.59</v>
      </c>
      <c r="J36">
        <v>5.59</v>
      </c>
      <c r="K36">
        <v>17.8</v>
      </c>
      <c r="L36">
        <v>18.600000000000001</v>
      </c>
      <c r="M36">
        <v>17.61</v>
      </c>
      <c r="N36">
        <v>1.3</v>
      </c>
      <c r="O36" t="s">
        <v>121</v>
      </c>
      <c r="P36">
        <v>92.13</v>
      </c>
      <c r="Q36">
        <v>17.78</v>
      </c>
    </row>
    <row r="37" spans="1:17" x14ac:dyDescent="0.5">
      <c r="A37" t="str">
        <f>"300168"</f>
        <v>300168</v>
      </c>
      <c r="B37" t="s">
        <v>122</v>
      </c>
      <c r="C37">
        <v>1.07</v>
      </c>
      <c r="D37">
        <v>16.02</v>
      </c>
      <c r="E37">
        <v>0.17</v>
      </c>
      <c r="F37">
        <v>16.02</v>
      </c>
      <c r="G37">
        <v>16.03</v>
      </c>
      <c r="H37" t="s">
        <v>123</v>
      </c>
      <c r="I37">
        <v>4.45</v>
      </c>
      <c r="J37">
        <v>4.45</v>
      </c>
      <c r="K37">
        <v>15.9</v>
      </c>
      <c r="L37">
        <v>16.510000000000002</v>
      </c>
      <c r="M37">
        <v>15.87</v>
      </c>
      <c r="N37">
        <v>1.22</v>
      </c>
      <c r="O37" t="s">
        <v>124</v>
      </c>
      <c r="P37">
        <v>111.36</v>
      </c>
      <c r="Q37">
        <v>15.85</v>
      </c>
    </row>
    <row r="38" spans="1:17" x14ac:dyDescent="0.5">
      <c r="A38" t="str">
        <f>"300170"</f>
        <v>300170</v>
      </c>
      <c r="B38" t="s">
        <v>125</v>
      </c>
      <c r="C38">
        <v>0.99</v>
      </c>
      <c r="D38">
        <v>16.3</v>
      </c>
      <c r="E38">
        <v>0.16</v>
      </c>
      <c r="F38">
        <v>16.29</v>
      </c>
      <c r="G38">
        <v>16.3</v>
      </c>
      <c r="H38" t="s">
        <v>126</v>
      </c>
      <c r="I38">
        <v>9.26</v>
      </c>
      <c r="J38">
        <v>9.26</v>
      </c>
      <c r="K38">
        <v>16.2</v>
      </c>
      <c r="L38">
        <v>16.600000000000001</v>
      </c>
      <c r="M38">
        <v>15.87</v>
      </c>
      <c r="N38">
        <v>1.26</v>
      </c>
      <c r="O38" t="s">
        <v>127</v>
      </c>
      <c r="P38">
        <v>54.02</v>
      </c>
      <c r="Q38">
        <v>16.14</v>
      </c>
    </row>
    <row r="39" spans="1:17" x14ac:dyDescent="0.5">
      <c r="A39" t="str">
        <f>"300176"</f>
        <v>300176</v>
      </c>
      <c r="B39" t="s">
        <v>128</v>
      </c>
      <c r="C39">
        <v>0.56000000000000005</v>
      </c>
      <c r="D39">
        <v>139.4</v>
      </c>
      <c r="E39">
        <v>0.77</v>
      </c>
      <c r="F39">
        <v>139.38999999999999</v>
      </c>
      <c r="G39">
        <v>139.4</v>
      </c>
      <c r="H39" t="s">
        <v>129</v>
      </c>
      <c r="I39">
        <v>1.07</v>
      </c>
      <c r="J39">
        <v>1.07</v>
      </c>
      <c r="K39">
        <v>138.65</v>
      </c>
      <c r="L39">
        <v>140.30000000000001</v>
      </c>
      <c r="M39">
        <v>137.19999999999999</v>
      </c>
      <c r="N39">
        <v>1.1100000000000001</v>
      </c>
      <c r="O39" t="s">
        <v>130</v>
      </c>
      <c r="P39">
        <v>39.979999999999997</v>
      </c>
      <c r="Q39">
        <v>138.63</v>
      </c>
    </row>
    <row r="40" spans="1:17" x14ac:dyDescent="0.5">
      <c r="A40" t="str">
        <f>"300180"</f>
        <v>300180</v>
      </c>
      <c r="B40" t="s">
        <v>131</v>
      </c>
      <c r="C40">
        <v>0.99</v>
      </c>
      <c r="D40">
        <v>24.5</v>
      </c>
      <c r="E40">
        <v>0.24</v>
      </c>
      <c r="F40">
        <v>24.48</v>
      </c>
      <c r="G40">
        <v>24.5</v>
      </c>
      <c r="H40" t="s">
        <v>132</v>
      </c>
      <c r="I40">
        <v>1.02</v>
      </c>
      <c r="J40">
        <v>1.02</v>
      </c>
      <c r="K40">
        <v>24.23</v>
      </c>
      <c r="L40">
        <v>24.65</v>
      </c>
      <c r="M40">
        <v>24</v>
      </c>
      <c r="N40">
        <v>1.81</v>
      </c>
      <c r="O40" t="s">
        <v>133</v>
      </c>
      <c r="P40">
        <v>59.3</v>
      </c>
      <c r="Q40">
        <v>24.26</v>
      </c>
    </row>
    <row r="41" spans="1:17" x14ac:dyDescent="0.5">
      <c r="A41" t="str">
        <f>"300182"</f>
        <v>300182</v>
      </c>
      <c r="B41" t="s">
        <v>134</v>
      </c>
      <c r="C41">
        <v>3.79</v>
      </c>
      <c r="D41">
        <v>11.49</v>
      </c>
      <c r="E41">
        <v>0.42</v>
      </c>
      <c r="F41">
        <v>11.48</v>
      </c>
      <c r="G41">
        <v>11.49</v>
      </c>
      <c r="H41" t="s">
        <v>135</v>
      </c>
      <c r="I41">
        <v>4.6500000000000004</v>
      </c>
      <c r="J41">
        <v>4.6500000000000004</v>
      </c>
      <c r="K41">
        <v>11.23</v>
      </c>
      <c r="L41">
        <v>11.72</v>
      </c>
      <c r="M41">
        <v>11.16</v>
      </c>
      <c r="N41">
        <v>1.71</v>
      </c>
      <c r="O41" t="s">
        <v>136</v>
      </c>
      <c r="P41">
        <v>28.78</v>
      </c>
      <c r="Q41">
        <v>11.07</v>
      </c>
    </row>
    <row r="42" spans="1:17" x14ac:dyDescent="0.5">
      <c r="A42" t="str">
        <f>"300188"</f>
        <v>300188</v>
      </c>
      <c r="B42" t="s">
        <v>137</v>
      </c>
      <c r="C42">
        <v>0.31</v>
      </c>
      <c r="D42">
        <v>25.68</v>
      </c>
      <c r="E42">
        <v>0.08</v>
      </c>
      <c r="F42">
        <v>25.68</v>
      </c>
      <c r="G42">
        <v>25.69</v>
      </c>
      <c r="H42" t="s">
        <v>138</v>
      </c>
      <c r="I42">
        <v>5.04</v>
      </c>
      <c r="J42">
        <v>5.04</v>
      </c>
      <c r="K42">
        <v>25.76</v>
      </c>
      <c r="L42">
        <v>26.23</v>
      </c>
      <c r="M42">
        <v>25.1</v>
      </c>
      <c r="N42">
        <v>1.33</v>
      </c>
      <c r="O42" t="s">
        <v>139</v>
      </c>
      <c r="P42">
        <v>145.55000000000001</v>
      </c>
      <c r="Q42">
        <v>25.6</v>
      </c>
    </row>
    <row r="43" spans="1:17" x14ac:dyDescent="0.5">
      <c r="A43" t="str">
        <f>"300197"</f>
        <v>300197</v>
      </c>
      <c r="B43" t="s">
        <v>140</v>
      </c>
      <c r="C43">
        <v>0</v>
      </c>
      <c r="D43">
        <v>11.24</v>
      </c>
      <c r="E43">
        <v>0</v>
      </c>
      <c r="F43">
        <v>11.24</v>
      </c>
      <c r="G43">
        <v>11.25</v>
      </c>
      <c r="H43" t="s">
        <v>141</v>
      </c>
      <c r="I43">
        <v>1.74</v>
      </c>
      <c r="J43">
        <v>1.74</v>
      </c>
      <c r="K43">
        <v>11.32</v>
      </c>
      <c r="L43">
        <v>11.45</v>
      </c>
      <c r="M43">
        <v>11.17</v>
      </c>
      <c r="N43">
        <v>1.32</v>
      </c>
      <c r="O43" t="s">
        <v>142</v>
      </c>
      <c r="P43">
        <v>27.89</v>
      </c>
      <c r="Q43">
        <v>11.24</v>
      </c>
    </row>
    <row r="44" spans="1:17" x14ac:dyDescent="0.5">
      <c r="A44" t="str">
        <f>"300199"</f>
        <v>300199</v>
      </c>
      <c r="B44" t="s">
        <v>143</v>
      </c>
      <c r="C44">
        <v>2.0099999999999998</v>
      </c>
      <c r="D44">
        <v>15.72</v>
      </c>
      <c r="E44">
        <v>0.31</v>
      </c>
      <c r="F44">
        <v>15.7</v>
      </c>
      <c r="G44">
        <v>15.72</v>
      </c>
      <c r="H44" t="s">
        <v>144</v>
      </c>
      <c r="I44">
        <v>1.32</v>
      </c>
      <c r="J44">
        <v>1.32</v>
      </c>
      <c r="K44">
        <v>15.45</v>
      </c>
      <c r="L44">
        <v>15.86</v>
      </c>
      <c r="M44">
        <v>15.45</v>
      </c>
      <c r="N44">
        <v>2.06</v>
      </c>
      <c r="O44" t="s">
        <v>145</v>
      </c>
      <c r="P44">
        <v>47.02</v>
      </c>
      <c r="Q44">
        <v>15.41</v>
      </c>
    </row>
    <row r="45" spans="1:17" x14ac:dyDescent="0.5">
      <c r="A45" t="str">
        <f>"300202"</f>
        <v>300202</v>
      </c>
      <c r="B45" t="s">
        <v>146</v>
      </c>
      <c r="C45">
        <v>-0.42</v>
      </c>
      <c r="D45">
        <v>21.53</v>
      </c>
      <c r="E45">
        <v>-0.09</v>
      </c>
      <c r="F45">
        <v>21.53</v>
      </c>
      <c r="G45">
        <v>21.54</v>
      </c>
      <c r="H45" t="s">
        <v>147</v>
      </c>
      <c r="I45">
        <v>0.83</v>
      </c>
      <c r="J45">
        <v>0.83</v>
      </c>
      <c r="K45">
        <v>21.61</v>
      </c>
      <c r="L45">
        <v>21.84</v>
      </c>
      <c r="M45">
        <v>21.4</v>
      </c>
      <c r="N45">
        <v>0.73</v>
      </c>
      <c r="O45" t="s">
        <v>148</v>
      </c>
      <c r="P45">
        <v>204.86</v>
      </c>
      <c r="Q45">
        <v>21.62</v>
      </c>
    </row>
    <row r="46" spans="1:17" x14ac:dyDescent="0.5">
      <c r="A46" t="str">
        <f>"300203"</f>
        <v>300203</v>
      </c>
      <c r="B46" t="s">
        <v>149</v>
      </c>
      <c r="C46">
        <v>2.4900000000000002</v>
      </c>
      <c r="D46">
        <v>28.01</v>
      </c>
      <c r="E46">
        <v>0.68</v>
      </c>
      <c r="F46">
        <v>28</v>
      </c>
      <c r="G46">
        <v>28.01</v>
      </c>
      <c r="H46" t="s">
        <v>150</v>
      </c>
      <c r="I46">
        <v>1.84</v>
      </c>
      <c r="J46">
        <v>1.84</v>
      </c>
      <c r="K46">
        <v>27.5</v>
      </c>
      <c r="L46">
        <v>28.23</v>
      </c>
      <c r="M46">
        <v>27.44</v>
      </c>
      <c r="N46">
        <v>1.48</v>
      </c>
      <c r="O46" t="s">
        <v>151</v>
      </c>
      <c r="P46">
        <v>29.52</v>
      </c>
      <c r="Q46">
        <v>27.33</v>
      </c>
    </row>
    <row r="47" spans="1:17" x14ac:dyDescent="0.5">
      <c r="A47" t="str">
        <f>"300207"</f>
        <v>300207</v>
      </c>
      <c r="B47" t="s">
        <v>152</v>
      </c>
      <c r="C47">
        <v>5.04</v>
      </c>
      <c r="D47">
        <v>12.08</v>
      </c>
      <c r="E47">
        <v>0.57999999999999996</v>
      </c>
      <c r="F47">
        <v>12.07</v>
      </c>
      <c r="G47">
        <v>12.08</v>
      </c>
      <c r="H47" t="s">
        <v>153</v>
      </c>
      <c r="I47">
        <v>3.74</v>
      </c>
      <c r="J47">
        <v>3.74</v>
      </c>
      <c r="K47">
        <v>11.8</v>
      </c>
      <c r="L47">
        <v>12.42</v>
      </c>
      <c r="M47">
        <v>11.57</v>
      </c>
      <c r="N47">
        <v>2.2000000000000002</v>
      </c>
      <c r="O47" t="s">
        <v>154</v>
      </c>
      <c r="P47">
        <v>38.700000000000003</v>
      </c>
      <c r="Q47">
        <v>11.5</v>
      </c>
    </row>
    <row r="48" spans="1:17" x14ac:dyDescent="0.5">
      <c r="A48" t="str">
        <f>"300212"</f>
        <v>300212</v>
      </c>
      <c r="B48" t="s">
        <v>155</v>
      </c>
      <c r="C48">
        <v>0.51</v>
      </c>
      <c r="D48">
        <v>33.25</v>
      </c>
      <c r="E48">
        <v>0.17</v>
      </c>
      <c r="F48">
        <v>33.25</v>
      </c>
      <c r="G48">
        <v>33.26</v>
      </c>
      <c r="H48" t="s">
        <v>156</v>
      </c>
      <c r="I48">
        <v>5.33</v>
      </c>
      <c r="J48">
        <v>5.33</v>
      </c>
      <c r="K48">
        <v>33.299999999999997</v>
      </c>
      <c r="L48">
        <v>34.18</v>
      </c>
      <c r="M48">
        <v>33.049999999999997</v>
      </c>
      <c r="N48">
        <v>1.45</v>
      </c>
      <c r="O48" t="s">
        <v>157</v>
      </c>
      <c r="P48">
        <v>110.35</v>
      </c>
      <c r="Q48">
        <v>33.08</v>
      </c>
    </row>
    <row r="49" spans="1:17" x14ac:dyDescent="0.5">
      <c r="A49" t="str">
        <f>"300222"</f>
        <v>300222</v>
      </c>
      <c r="B49" t="s">
        <v>158</v>
      </c>
      <c r="C49">
        <v>8.08</v>
      </c>
      <c r="D49">
        <v>23.8</v>
      </c>
      <c r="E49">
        <v>1.78</v>
      </c>
      <c r="F49">
        <v>23.79</v>
      </c>
      <c r="G49">
        <v>23.8</v>
      </c>
      <c r="H49" t="s">
        <v>159</v>
      </c>
      <c r="I49">
        <v>10.26</v>
      </c>
      <c r="J49">
        <v>10.26</v>
      </c>
      <c r="K49">
        <v>23</v>
      </c>
      <c r="L49">
        <v>24.22</v>
      </c>
      <c r="M49">
        <v>22.5</v>
      </c>
      <c r="N49">
        <v>2.64</v>
      </c>
      <c r="O49" t="s">
        <v>160</v>
      </c>
      <c r="P49">
        <v>65.599999999999994</v>
      </c>
      <c r="Q49">
        <v>22.02</v>
      </c>
    </row>
    <row r="50" spans="1:17" x14ac:dyDescent="0.5">
      <c r="A50" t="str">
        <f>"300226"</f>
        <v>300226</v>
      </c>
      <c r="B50" t="s">
        <v>161</v>
      </c>
      <c r="C50">
        <v>10</v>
      </c>
      <c r="D50">
        <v>68.75</v>
      </c>
      <c r="E50">
        <v>6.25</v>
      </c>
      <c r="F50">
        <v>68.75</v>
      </c>
      <c r="G50" t="s">
        <v>22</v>
      </c>
      <c r="H50" t="s">
        <v>162</v>
      </c>
      <c r="I50">
        <v>7.45</v>
      </c>
      <c r="J50">
        <v>7.45</v>
      </c>
      <c r="K50">
        <v>62.55</v>
      </c>
      <c r="L50">
        <v>68.75</v>
      </c>
      <c r="M50">
        <v>61.66</v>
      </c>
      <c r="N50">
        <v>1.94</v>
      </c>
      <c r="O50" t="s">
        <v>163</v>
      </c>
      <c r="P50">
        <v>242.07</v>
      </c>
      <c r="Q50">
        <v>62.5</v>
      </c>
    </row>
    <row r="51" spans="1:17" x14ac:dyDescent="0.5">
      <c r="A51" t="str">
        <f>"300232"</f>
        <v>300232</v>
      </c>
      <c r="B51" t="s">
        <v>164</v>
      </c>
      <c r="C51">
        <v>0.76</v>
      </c>
      <c r="D51">
        <v>17.149999999999999</v>
      </c>
      <c r="E51">
        <v>0.13</v>
      </c>
      <c r="F51">
        <v>17.14</v>
      </c>
      <c r="G51">
        <v>17.149999999999999</v>
      </c>
      <c r="H51" t="s">
        <v>165</v>
      </c>
      <c r="I51">
        <v>2.2200000000000002</v>
      </c>
      <c r="J51">
        <v>2.2200000000000002</v>
      </c>
      <c r="K51">
        <v>17.059999999999999</v>
      </c>
      <c r="L51">
        <v>17.7</v>
      </c>
      <c r="M51">
        <v>16.91</v>
      </c>
      <c r="N51">
        <v>0.97</v>
      </c>
      <c r="O51" t="s">
        <v>166</v>
      </c>
      <c r="P51">
        <v>38</v>
      </c>
      <c r="Q51">
        <v>17.02</v>
      </c>
    </row>
    <row r="52" spans="1:17" x14ac:dyDescent="0.5">
      <c r="A52" t="str">
        <f>"300237"</f>
        <v>300237</v>
      </c>
      <c r="B52" t="s">
        <v>167</v>
      </c>
      <c r="C52">
        <v>2.95</v>
      </c>
      <c r="D52">
        <v>15.01</v>
      </c>
      <c r="E52">
        <v>0.43</v>
      </c>
      <c r="F52">
        <v>15.01</v>
      </c>
      <c r="G52">
        <v>15.02</v>
      </c>
      <c r="H52" t="s">
        <v>168</v>
      </c>
      <c r="I52">
        <v>0.81</v>
      </c>
      <c r="J52">
        <v>0.81</v>
      </c>
      <c r="K52">
        <v>14.79</v>
      </c>
      <c r="L52">
        <v>15.16</v>
      </c>
      <c r="M52">
        <v>14.59</v>
      </c>
      <c r="N52">
        <v>1.57</v>
      </c>
      <c r="O52" t="s">
        <v>169</v>
      </c>
      <c r="P52">
        <v>24.77</v>
      </c>
      <c r="Q52">
        <v>14.58</v>
      </c>
    </row>
    <row r="53" spans="1:17" x14ac:dyDescent="0.5">
      <c r="A53" t="str">
        <f>"300244"</f>
        <v>300244</v>
      </c>
      <c r="B53" t="s">
        <v>170</v>
      </c>
      <c r="C53">
        <v>0.42</v>
      </c>
      <c r="D53">
        <v>23.72</v>
      </c>
      <c r="E53">
        <v>0.1</v>
      </c>
      <c r="F53">
        <v>23.71</v>
      </c>
      <c r="G53">
        <v>23.72</v>
      </c>
      <c r="H53" t="s">
        <v>171</v>
      </c>
      <c r="I53">
        <v>2.97</v>
      </c>
      <c r="J53">
        <v>2.97</v>
      </c>
      <c r="K53">
        <v>23.78</v>
      </c>
      <c r="L53">
        <v>24.66</v>
      </c>
      <c r="M53">
        <v>23.62</v>
      </c>
      <c r="N53">
        <v>1.0900000000000001</v>
      </c>
      <c r="O53" t="s">
        <v>172</v>
      </c>
      <c r="P53">
        <v>39.229999999999997</v>
      </c>
      <c r="Q53">
        <v>23.62</v>
      </c>
    </row>
    <row r="54" spans="1:17" x14ac:dyDescent="0.5">
      <c r="A54" t="str">
        <f>"300251"</f>
        <v>300251</v>
      </c>
      <c r="B54" t="s">
        <v>173</v>
      </c>
      <c r="C54">
        <v>2.02</v>
      </c>
      <c r="D54">
        <v>13.16</v>
      </c>
      <c r="E54">
        <v>0.26</v>
      </c>
      <c r="F54">
        <v>13.15</v>
      </c>
      <c r="G54">
        <v>13.16</v>
      </c>
      <c r="H54" t="s">
        <v>174</v>
      </c>
      <c r="I54">
        <v>2.79</v>
      </c>
      <c r="J54">
        <v>2.79</v>
      </c>
      <c r="K54">
        <v>13.3</v>
      </c>
      <c r="L54">
        <v>13.53</v>
      </c>
      <c r="M54">
        <v>13.07</v>
      </c>
      <c r="N54">
        <v>1.5</v>
      </c>
      <c r="O54" t="s">
        <v>175</v>
      </c>
      <c r="P54">
        <v>46.08</v>
      </c>
      <c r="Q54">
        <v>12.9</v>
      </c>
    </row>
    <row r="55" spans="1:17" x14ac:dyDescent="0.5">
      <c r="A55" t="str">
        <f>"300253"</f>
        <v>300253</v>
      </c>
      <c r="B55" t="s">
        <v>176</v>
      </c>
      <c r="C55">
        <v>-1.17</v>
      </c>
      <c r="D55">
        <v>9.32</v>
      </c>
      <c r="E55">
        <v>-0.11</v>
      </c>
      <c r="F55">
        <v>9.32</v>
      </c>
      <c r="G55">
        <v>9.33</v>
      </c>
      <c r="H55" t="s">
        <v>177</v>
      </c>
      <c r="I55">
        <v>4.9400000000000004</v>
      </c>
      <c r="J55">
        <v>4.9400000000000004</v>
      </c>
      <c r="K55">
        <v>9.41</v>
      </c>
      <c r="L55">
        <v>9.77</v>
      </c>
      <c r="M55">
        <v>9.24</v>
      </c>
      <c r="N55">
        <v>1.46</v>
      </c>
      <c r="O55" t="s">
        <v>178</v>
      </c>
      <c r="P55">
        <v>84.18</v>
      </c>
      <c r="Q55">
        <v>9.43</v>
      </c>
    </row>
    <row r="56" spans="1:17" x14ac:dyDescent="0.5">
      <c r="A56" t="str">
        <f>"300257"</f>
        <v>300257</v>
      </c>
      <c r="B56" t="s">
        <v>179</v>
      </c>
      <c r="C56">
        <v>0</v>
      </c>
      <c r="D56">
        <v>16.899999999999999</v>
      </c>
      <c r="E56">
        <v>0</v>
      </c>
      <c r="F56">
        <v>16.89</v>
      </c>
      <c r="G56">
        <v>16.899999999999999</v>
      </c>
      <c r="H56" t="s">
        <v>180</v>
      </c>
      <c r="I56">
        <v>0.3</v>
      </c>
      <c r="J56">
        <v>0.3</v>
      </c>
      <c r="K56">
        <v>17</v>
      </c>
      <c r="L56">
        <v>17.190000000000001</v>
      </c>
      <c r="M56">
        <v>16.850000000000001</v>
      </c>
      <c r="N56">
        <v>0.83</v>
      </c>
      <c r="O56" t="s">
        <v>181</v>
      </c>
      <c r="P56">
        <v>169.03</v>
      </c>
      <c r="Q56">
        <v>16.899999999999999</v>
      </c>
    </row>
    <row r="57" spans="1:17" x14ac:dyDescent="0.5">
      <c r="A57" t="str">
        <f>"300267"</f>
        <v>300267</v>
      </c>
      <c r="B57" t="s">
        <v>182</v>
      </c>
      <c r="C57">
        <v>5.35</v>
      </c>
      <c r="D57">
        <v>6.7</v>
      </c>
      <c r="E57">
        <v>0.34</v>
      </c>
      <c r="F57">
        <v>6.69</v>
      </c>
      <c r="G57">
        <v>6.7</v>
      </c>
      <c r="H57" t="s">
        <v>183</v>
      </c>
      <c r="I57">
        <v>2.71</v>
      </c>
      <c r="J57">
        <v>2.71</v>
      </c>
      <c r="K57">
        <v>6.34</v>
      </c>
      <c r="L57">
        <v>6.8</v>
      </c>
      <c r="M57">
        <v>6.34</v>
      </c>
      <c r="N57">
        <v>1.29</v>
      </c>
      <c r="O57" t="s">
        <v>184</v>
      </c>
      <c r="P57">
        <v>18.68</v>
      </c>
      <c r="Q57">
        <v>6.36</v>
      </c>
    </row>
    <row r="58" spans="1:17" x14ac:dyDescent="0.5">
      <c r="A58" t="str">
        <f>"300271"</f>
        <v>300271</v>
      </c>
      <c r="B58" t="s">
        <v>185</v>
      </c>
      <c r="C58">
        <v>0.25</v>
      </c>
      <c r="D58">
        <v>19.79</v>
      </c>
      <c r="E58">
        <v>0.05</v>
      </c>
      <c r="F58">
        <v>19.78</v>
      </c>
      <c r="G58">
        <v>19.79</v>
      </c>
      <c r="H58" t="s">
        <v>186</v>
      </c>
      <c r="I58">
        <v>4.88</v>
      </c>
      <c r="J58">
        <v>4.88</v>
      </c>
      <c r="K58">
        <v>19.91</v>
      </c>
      <c r="L58">
        <v>20.54</v>
      </c>
      <c r="M58">
        <v>19.37</v>
      </c>
      <c r="N58">
        <v>1.39</v>
      </c>
      <c r="O58" t="s">
        <v>187</v>
      </c>
      <c r="P58">
        <v>49.97</v>
      </c>
      <c r="Q58">
        <v>19.739999999999998</v>
      </c>
    </row>
    <row r="59" spans="1:17" x14ac:dyDescent="0.5">
      <c r="A59" t="str">
        <f>"300274"</f>
        <v>300274</v>
      </c>
      <c r="B59" t="s">
        <v>188</v>
      </c>
      <c r="C59">
        <v>3.67</v>
      </c>
      <c r="D59">
        <v>18.37</v>
      </c>
      <c r="E59">
        <v>0.65</v>
      </c>
      <c r="F59">
        <v>18.37</v>
      </c>
      <c r="G59">
        <v>18.38</v>
      </c>
      <c r="H59" t="s">
        <v>189</v>
      </c>
      <c r="I59">
        <v>2.57</v>
      </c>
      <c r="J59">
        <v>2.57</v>
      </c>
      <c r="K59">
        <v>17.8</v>
      </c>
      <c r="L59">
        <v>18.760000000000002</v>
      </c>
      <c r="M59">
        <v>17.8</v>
      </c>
      <c r="N59">
        <v>1.66</v>
      </c>
      <c r="O59" t="s">
        <v>190</v>
      </c>
      <c r="P59">
        <v>26.57</v>
      </c>
      <c r="Q59">
        <v>17.72</v>
      </c>
    </row>
    <row r="60" spans="1:17" x14ac:dyDescent="0.5">
      <c r="A60" t="str">
        <f>"300285"</f>
        <v>300285</v>
      </c>
      <c r="B60" t="s">
        <v>191</v>
      </c>
      <c r="C60">
        <v>0.94</v>
      </c>
      <c r="D60">
        <v>20.36</v>
      </c>
      <c r="E60">
        <v>0.19</v>
      </c>
      <c r="F60">
        <v>20.36</v>
      </c>
      <c r="G60">
        <v>20.37</v>
      </c>
      <c r="H60" t="s">
        <v>192</v>
      </c>
      <c r="I60">
        <v>1.21</v>
      </c>
      <c r="J60">
        <v>1.21</v>
      </c>
      <c r="K60">
        <v>20.3</v>
      </c>
      <c r="L60">
        <v>20.79</v>
      </c>
      <c r="M60">
        <v>20.07</v>
      </c>
      <c r="N60">
        <v>1.26</v>
      </c>
      <c r="O60" t="s">
        <v>193</v>
      </c>
      <c r="P60">
        <v>52.71</v>
      </c>
      <c r="Q60">
        <v>20.170000000000002</v>
      </c>
    </row>
    <row r="61" spans="1:17" x14ac:dyDescent="0.5">
      <c r="A61" t="str">
        <f>"300287"</f>
        <v>300287</v>
      </c>
      <c r="B61" t="s">
        <v>194</v>
      </c>
      <c r="C61">
        <v>4.59</v>
      </c>
      <c r="D61">
        <v>10.02</v>
      </c>
      <c r="E61">
        <v>0.44</v>
      </c>
      <c r="F61">
        <v>10.02</v>
      </c>
      <c r="G61">
        <v>10.029999999999999</v>
      </c>
      <c r="H61" t="s">
        <v>195</v>
      </c>
      <c r="I61">
        <v>4.9000000000000004</v>
      </c>
      <c r="J61">
        <v>4.9000000000000004</v>
      </c>
      <c r="K61">
        <v>9.6999999999999993</v>
      </c>
      <c r="L61">
        <v>10.130000000000001</v>
      </c>
      <c r="M61">
        <v>9.66</v>
      </c>
      <c r="N61">
        <v>1.35</v>
      </c>
      <c r="O61" t="s">
        <v>196</v>
      </c>
      <c r="P61">
        <v>33.119999999999997</v>
      </c>
      <c r="Q61">
        <v>9.58</v>
      </c>
    </row>
    <row r="62" spans="1:17" x14ac:dyDescent="0.5">
      <c r="A62" t="str">
        <f>"300294"</f>
        <v>300294</v>
      </c>
      <c r="B62" t="s">
        <v>197</v>
      </c>
      <c r="C62">
        <v>-0.37</v>
      </c>
      <c r="D62">
        <v>34.57</v>
      </c>
      <c r="E62">
        <v>-0.13</v>
      </c>
      <c r="F62">
        <v>34.57</v>
      </c>
      <c r="G62">
        <v>34.58</v>
      </c>
      <c r="H62" t="s">
        <v>198</v>
      </c>
      <c r="I62">
        <v>0.55000000000000004</v>
      </c>
      <c r="J62">
        <v>0.55000000000000004</v>
      </c>
      <c r="K62">
        <v>34.74</v>
      </c>
      <c r="L62">
        <v>35.19</v>
      </c>
      <c r="M62">
        <v>34.200000000000003</v>
      </c>
      <c r="N62">
        <v>0.9</v>
      </c>
      <c r="O62" t="s">
        <v>199</v>
      </c>
      <c r="P62">
        <v>46.52</v>
      </c>
      <c r="Q62">
        <v>34.700000000000003</v>
      </c>
    </row>
    <row r="63" spans="1:17" x14ac:dyDescent="0.5">
      <c r="A63" t="str">
        <f>"300296"</f>
        <v>300296</v>
      </c>
      <c r="B63" t="s">
        <v>200</v>
      </c>
      <c r="C63">
        <v>0.63</v>
      </c>
      <c r="D63">
        <v>23.94</v>
      </c>
      <c r="E63">
        <v>0.15</v>
      </c>
      <c r="F63">
        <v>23.94</v>
      </c>
      <c r="G63">
        <v>23.95</v>
      </c>
      <c r="H63" t="s">
        <v>201</v>
      </c>
      <c r="I63">
        <v>2.23</v>
      </c>
      <c r="J63">
        <v>2.23</v>
      </c>
      <c r="K63">
        <v>24.01</v>
      </c>
      <c r="L63">
        <v>24.3</v>
      </c>
      <c r="M63">
        <v>23.51</v>
      </c>
      <c r="N63">
        <v>1.4</v>
      </c>
      <c r="O63" t="s">
        <v>202</v>
      </c>
      <c r="P63">
        <v>48.04</v>
      </c>
      <c r="Q63">
        <v>23.79</v>
      </c>
    </row>
    <row r="64" spans="1:17" x14ac:dyDescent="0.5">
      <c r="A64" t="str">
        <f>"300297"</f>
        <v>300297</v>
      </c>
      <c r="B64" t="s">
        <v>203</v>
      </c>
      <c r="C64">
        <v>2.02</v>
      </c>
      <c r="D64">
        <v>10.1</v>
      </c>
      <c r="E64">
        <v>0.2</v>
      </c>
      <c r="F64">
        <v>10.09</v>
      </c>
      <c r="G64">
        <v>10.1</v>
      </c>
      <c r="H64" t="s">
        <v>204</v>
      </c>
      <c r="I64">
        <v>2.2000000000000002</v>
      </c>
      <c r="J64">
        <v>2.2000000000000002</v>
      </c>
      <c r="K64">
        <v>9.99</v>
      </c>
      <c r="L64">
        <v>10.45</v>
      </c>
      <c r="M64">
        <v>9.98</v>
      </c>
      <c r="N64">
        <v>1.96</v>
      </c>
      <c r="O64" t="s">
        <v>205</v>
      </c>
      <c r="P64">
        <v>41.71</v>
      </c>
      <c r="Q64">
        <v>9.9</v>
      </c>
    </row>
    <row r="65" spans="1:17" x14ac:dyDescent="0.5">
      <c r="A65" t="str">
        <f>"300298"</f>
        <v>300298</v>
      </c>
      <c r="B65" t="s">
        <v>206</v>
      </c>
      <c r="C65">
        <v>0.85</v>
      </c>
      <c r="D65">
        <v>22.59</v>
      </c>
      <c r="E65">
        <v>0.19</v>
      </c>
      <c r="F65">
        <v>22.59</v>
      </c>
      <c r="G65">
        <v>22.6</v>
      </c>
      <c r="H65" t="s">
        <v>207</v>
      </c>
      <c r="I65">
        <v>2.12</v>
      </c>
      <c r="J65">
        <v>2.12</v>
      </c>
      <c r="K65">
        <v>22.95</v>
      </c>
      <c r="L65">
        <v>23.28</v>
      </c>
      <c r="M65">
        <v>22.26</v>
      </c>
      <c r="N65">
        <v>1.6</v>
      </c>
      <c r="O65" t="s">
        <v>208</v>
      </c>
      <c r="P65">
        <v>35.770000000000003</v>
      </c>
      <c r="Q65">
        <v>22.4</v>
      </c>
    </row>
    <row r="66" spans="1:17" x14ac:dyDescent="0.5">
      <c r="A66" t="str">
        <f>"300308"</f>
        <v>300308</v>
      </c>
      <c r="B66" t="s">
        <v>209</v>
      </c>
      <c r="C66">
        <v>2.68</v>
      </c>
      <c r="D66">
        <v>77.510000000000005</v>
      </c>
      <c r="E66">
        <v>2.02</v>
      </c>
      <c r="F66">
        <v>77.5</v>
      </c>
      <c r="G66">
        <v>77.510000000000005</v>
      </c>
      <c r="H66" t="s">
        <v>210</v>
      </c>
      <c r="I66">
        <v>0.94</v>
      </c>
      <c r="J66">
        <v>0.94</v>
      </c>
      <c r="K66">
        <v>75.95</v>
      </c>
      <c r="L66">
        <v>79.98</v>
      </c>
      <c r="M66">
        <v>75.7</v>
      </c>
      <c r="N66">
        <v>1.26</v>
      </c>
      <c r="O66" t="s">
        <v>211</v>
      </c>
      <c r="P66">
        <v>218.1</v>
      </c>
      <c r="Q66">
        <v>75.489999999999995</v>
      </c>
    </row>
    <row r="67" spans="1:17" x14ac:dyDescent="0.5">
      <c r="A67" t="str">
        <f>"300309"</f>
        <v>300309</v>
      </c>
      <c r="B67" t="s">
        <v>212</v>
      </c>
      <c r="C67">
        <v>2.1</v>
      </c>
      <c r="D67">
        <v>23.84</v>
      </c>
      <c r="E67">
        <v>0.49</v>
      </c>
      <c r="F67">
        <v>23.82</v>
      </c>
      <c r="G67">
        <v>23.84</v>
      </c>
      <c r="H67" t="s">
        <v>213</v>
      </c>
      <c r="I67">
        <v>0.74</v>
      </c>
      <c r="J67">
        <v>0.74</v>
      </c>
      <c r="K67">
        <v>23.33</v>
      </c>
      <c r="L67">
        <v>23.85</v>
      </c>
      <c r="M67">
        <v>23.3</v>
      </c>
      <c r="N67">
        <v>1.48</v>
      </c>
      <c r="O67" t="s">
        <v>214</v>
      </c>
      <c r="P67">
        <v>83.34</v>
      </c>
      <c r="Q67">
        <v>23.35</v>
      </c>
    </row>
    <row r="68" spans="1:17" x14ac:dyDescent="0.5">
      <c r="A68" t="str">
        <f>"300315"</f>
        <v>300315</v>
      </c>
      <c r="B68" t="s">
        <v>215</v>
      </c>
      <c r="C68">
        <v>0.44</v>
      </c>
      <c r="D68">
        <v>6.82</v>
      </c>
      <c r="E68">
        <v>0.03</v>
      </c>
      <c r="F68">
        <v>6.81</v>
      </c>
      <c r="G68">
        <v>6.82</v>
      </c>
      <c r="H68" t="s">
        <v>216</v>
      </c>
      <c r="I68">
        <v>3.11</v>
      </c>
      <c r="J68">
        <v>3.11</v>
      </c>
      <c r="K68">
        <v>6.84</v>
      </c>
      <c r="L68">
        <v>6.89</v>
      </c>
      <c r="M68">
        <v>6.76</v>
      </c>
      <c r="N68">
        <v>1.4</v>
      </c>
      <c r="O68" t="s">
        <v>217</v>
      </c>
      <c r="P68">
        <v>35.78</v>
      </c>
      <c r="Q68">
        <v>6.79</v>
      </c>
    </row>
    <row r="69" spans="1:17" x14ac:dyDescent="0.5">
      <c r="A69" t="str">
        <f>"300316"</f>
        <v>300316</v>
      </c>
      <c r="B69" t="s">
        <v>218</v>
      </c>
      <c r="C69">
        <v>3.43</v>
      </c>
      <c r="D69">
        <v>21.4</v>
      </c>
      <c r="E69">
        <v>0.71</v>
      </c>
      <c r="F69">
        <v>21.39</v>
      </c>
      <c r="G69">
        <v>21.4</v>
      </c>
      <c r="H69" t="s">
        <v>219</v>
      </c>
      <c r="I69">
        <v>2.64</v>
      </c>
      <c r="J69">
        <v>2.64</v>
      </c>
      <c r="K69">
        <v>20.83</v>
      </c>
      <c r="L69">
        <v>21.66</v>
      </c>
      <c r="M69">
        <v>20.7</v>
      </c>
      <c r="N69">
        <v>1.26</v>
      </c>
      <c r="O69" t="s">
        <v>220</v>
      </c>
      <c r="P69">
        <v>62.46</v>
      </c>
      <c r="Q69">
        <v>20.69</v>
      </c>
    </row>
    <row r="70" spans="1:17" x14ac:dyDescent="0.5">
      <c r="A70" t="str">
        <f>"300323"</f>
        <v>300323</v>
      </c>
      <c r="B70" t="s">
        <v>221</v>
      </c>
      <c r="C70">
        <v>-0.97</v>
      </c>
      <c r="D70">
        <v>20.420000000000002</v>
      </c>
      <c r="E70">
        <v>-0.2</v>
      </c>
      <c r="F70">
        <v>20.420000000000002</v>
      </c>
      <c r="G70">
        <v>20.43</v>
      </c>
      <c r="H70" t="s">
        <v>222</v>
      </c>
      <c r="I70">
        <v>2.93</v>
      </c>
      <c r="J70">
        <v>2.93</v>
      </c>
      <c r="K70">
        <v>20.89</v>
      </c>
      <c r="L70">
        <v>21.18</v>
      </c>
      <c r="M70">
        <v>20.079999999999998</v>
      </c>
      <c r="N70">
        <v>1.59</v>
      </c>
      <c r="O70" t="s">
        <v>223</v>
      </c>
      <c r="P70">
        <v>34.71</v>
      </c>
      <c r="Q70">
        <v>20.62</v>
      </c>
    </row>
    <row r="71" spans="1:17" x14ac:dyDescent="0.5">
      <c r="A71" t="str">
        <f>"300324"</f>
        <v>300324</v>
      </c>
      <c r="B71" t="s">
        <v>224</v>
      </c>
      <c r="C71">
        <v>0.64</v>
      </c>
      <c r="D71">
        <v>17.329999999999998</v>
      </c>
      <c r="E71">
        <v>0.11</v>
      </c>
      <c r="F71">
        <v>17.329999999999998</v>
      </c>
      <c r="G71">
        <v>17.34</v>
      </c>
      <c r="H71" t="s">
        <v>225</v>
      </c>
      <c r="I71">
        <v>3.14</v>
      </c>
      <c r="J71">
        <v>3.14</v>
      </c>
      <c r="K71">
        <v>17.61</v>
      </c>
      <c r="L71">
        <v>17.75</v>
      </c>
      <c r="M71">
        <v>17.07</v>
      </c>
      <c r="N71">
        <v>1.58</v>
      </c>
      <c r="O71" t="s">
        <v>226</v>
      </c>
      <c r="P71">
        <v>53.44</v>
      </c>
      <c r="Q71">
        <v>17.22</v>
      </c>
    </row>
    <row r="72" spans="1:17" x14ac:dyDescent="0.5">
      <c r="A72" t="str">
        <f>"300347"</f>
        <v>300347</v>
      </c>
      <c r="B72" t="s">
        <v>227</v>
      </c>
      <c r="C72">
        <v>3.83</v>
      </c>
      <c r="D72">
        <v>46.93</v>
      </c>
      <c r="E72">
        <v>1.73</v>
      </c>
      <c r="F72">
        <v>46.93</v>
      </c>
      <c r="G72">
        <v>46.94</v>
      </c>
      <c r="H72" t="s">
        <v>228</v>
      </c>
      <c r="I72">
        <v>1.47</v>
      </c>
      <c r="J72">
        <v>1.47</v>
      </c>
      <c r="K72">
        <v>45.01</v>
      </c>
      <c r="L72">
        <v>47.6</v>
      </c>
      <c r="M72">
        <v>45.01</v>
      </c>
      <c r="N72">
        <v>0.92</v>
      </c>
      <c r="O72" t="s">
        <v>229</v>
      </c>
      <c r="P72">
        <v>87.87</v>
      </c>
      <c r="Q72">
        <v>45.2</v>
      </c>
    </row>
    <row r="73" spans="1:17" x14ac:dyDescent="0.5">
      <c r="A73" t="str">
        <f>"300353"</f>
        <v>300353</v>
      </c>
      <c r="B73" t="s">
        <v>230</v>
      </c>
      <c r="C73">
        <v>10.02</v>
      </c>
      <c r="D73">
        <v>19.760000000000002</v>
      </c>
      <c r="E73">
        <v>1.8</v>
      </c>
      <c r="F73">
        <v>19.760000000000002</v>
      </c>
      <c r="G73" t="s">
        <v>22</v>
      </c>
      <c r="H73" t="s">
        <v>231</v>
      </c>
      <c r="I73">
        <v>31.13</v>
      </c>
      <c r="J73">
        <v>31.13</v>
      </c>
      <c r="K73">
        <v>18.36</v>
      </c>
      <c r="L73">
        <v>19.760000000000002</v>
      </c>
      <c r="M73">
        <v>18.14</v>
      </c>
      <c r="N73">
        <v>1.21</v>
      </c>
      <c r="O73" t="s">
        <v>232</v>
      </c>
      <c r="P73">
        <v>101.94</v>
      </c>
      <c r="Q73">
        <v>17.96</v>
      </c>
    </row>
    <row r="74" spans="1:17" x14ac:dyDescent="0.5">
      <c r="A74" t="str">
        <f>"300355"</f>
        <v>300355</v>
      </c>
      <c r="B74" t="s">
        <v>233</v>
      </c>
      <c r="C74">
        <v>0.76</v>
      </c>
      <c r="D74">
        <v>11.99</v>
      </c>
      <c r="E74">
        <v>0.09</v>
      </c>
      <c r="F74">
        <v>11.99</v>
      </c>
      <c r="G74">
        <v>12</v>
      </c>
      <c r="H74" t="s">
        <v>234</v>
      </c>
      <c r="I74">
        <v>3.45</v>
      </c>
      <c r="J74">
        <v>3.45</v>
      </c>
      <c r="K74">
        <v>11.99</v>
      </c>
      <c r="L74">
        <v>12.09</v>
      </c>
      <c r="M74">
        <v>11.87</v>
      </c>
      <c r="N74">
        <v>1.1100000000000001</v>
      </c>
      <c r="O74" t="s">
        <v>235</v>
      </c>
      <c r="P74">
        <v>20.09</v>
      </c>
      <c r="Q74">
        <v>11.9</v>
      </c>
    </row>
    <row r="75" spans="1:17" x14ac:dyDescent="0.5">
      <c r="A75" t="str">
        <f>"300367"</f>
        <v>300367</v>
      </c>
      <c r="B75" t="s">
        <v>236</v>
      </c>
      <c r="C75">
        <v>1.64</v>
      </c>
      <c r="D75">
        <v>17.350000000000001</v>
      </c>
      <c r="E75">
        <v>0.28000000000000003</v>
      </c>
      <c r="F75">
        <v>17.34</v>
      </c>
      <c r="G75">
        <v>17.350000000000001</v>
      </c>
      <c r="H75" t="s">
        <v>237</v>
      </c>
      <c r="I75">
        <v>9.2100000000000009</v>
      </c>
      <c r="J75">
        <v>9.2100000000000009</v>
      </c>
      <c r="K75">
        <v>17.309999999999999</v>
      </c>
      <c r="L75">
        <v>18.05</v>
      </c>
      <c r="M75">
        <v>17.04</v>
      </c>
      <c r="N75">
        <v>1.48</v>
      </c>
      <c r="O75" t="s">
        <v>238</v>
      </c>
      <c r="P75">
        <v>67.680000000000007</v>
      </c>
      <c r="Q75">
        <v>17.07</v>
      </c>
    </row>
    <row r="76" spans="1:17" x14ac:dyDescent="0.5">
      <c r="A76" t="str">
        <f>"300369"</f>
        <v>300369</v>
      </c>
      <c r="B76" t="s">
        <v>239</v>
      </c>
      <c r="C76">
        <v>6.32</v>
      </c>
      <c r="D76">
        <v>13.63</v>
      </c>
      <c r="E76">
        <v>0.81</v>
      </c>
      <c r="F76">
        <v>13.62</v>
      </c>
      <c r="G76">
        <v>13.63</v>
      </c>
      <c r="H76" t="s">
        <v>240</v>
      </c>
      <c r="I76">
        <v>8.9700000000000006</v>
      </c>
      <c r="J76">
        <v>8.9700000000000006</v>
      </c>
      <c r="K76">
        <v>13.19</v>
      </c>
      <c r="L76">
        <v>14.05</v>
      </c>
      <c r="M76">
        <v>13.01</v>
      </c>
      <c r="N76">
        <v>2.27</v>
      </c>
      <c r="O76" t="s">
        <v>241</v>
      </c>
      <c r="P76" t="s">
        <v>22</v>
      </c>
      <c r="Q76">
        <v>12.82</v>
      </c>
    </row>
    <row r="77" spans="1:17" x14ac:dyDescent="0.5">
      <c r="A77" t="str">
        <f>"300373"</f>
        <v>300373</v>
      </c>
      <c r="B77" t="s">
        <v>242</v>
      </c>
      <c r="C77">
        <v>2.29</v>
      </c>
      <c r="D77">
        <v>28.15</v>
      </c>
      <c r="E77">
        <v>0.63</v>
      </c>
      <c r="F77">
        <v>28.15</v>
      </c>
      <c r="G77">
        <v>28.16</v>
      </c>
      <c r="H77" t="s">
        <v>243</v>
      </c>
      <c r="I77">
        <v>3.56</v>
      </c>
      <c r="J77">
        <v>3.56</v>
      </c>
      <c r="K77">
        <v>27.62</v>
      </c>
      <c r="L77">
        <v>28.78</v>
      </c>
      <c r="M77">
        <v>27.12</v>
      </c>
      <c r="N77">
        <v>1.47</v>
      </c>
      <c r="O77" t="s">
        <v>244</v>
      </c>
      <c r="P77">
        <v>48.8</v>
      </c>
      <c r="Q77">
        <v>27.52</v>
      </c>
    </row>
    <row r="78" spans="1:17" x14ac:dyDescent="0.5">
      <c r="A78" t="str">
        <f>"300376"</f>
        <v>300376</v>
      </c>
      <c r="B78" t="s">
        <v>245</v>
      </c>
      <c r="C78">
        <v>3.19</v>
      </c>
      <c r="D78">
        <v>8.09</v>
      </c>
      <c r="E78">
        <v>0.25</v>
      </c>
      <c r="F78">
        <v>8.08</v>
      </c>
      <c r="G78">
        <v>8.09</v>
      </c>
      <c r="H78" t="s">
        <v>246</v>
      </c>
      <c r="I78">
        <v>1.81</v>
      </c>
      <c r="J78">
        <v>1.81</v>
      </c>
      <c r="K78">
        <v>7.9</v>
      </c>
      <c r="L78">
        <v>8.09</v>
      </c>
      <c r="M78">
        <v>7.74</v>
      </c>
      <c r="N78">
        <v>1.89</v>
      </c>
      <c r="O78" t="s">
        <v>247</v>
      </c>
      <c r="P78">
        <v>26.94</v>
      </c>
      <c r="Q78">
        <v>7.84</v>
      </c>
    </row>
    <row r="79" spans="1:17" x14ac:dyDescent="0.5">
      <c r="A79" t="str">
        <f>"300377"</f>
        <v>300377</v>
      </c>
      <c r="B79" t="s">
        <v>248</v>
      </c>
      <c r="C79">
        <v>4.09</v>
      </c>
      <c r="D79">
        <v>14.77</v>
      </c>
      <c r="E79">
        <v>0.57999999999999996</v>
      </c>
      <c r="F79">
        <v>14.77</v>
      </c>
      <c r="G79">
        <v>14.78</v>
      </c>
      <c r="H79" t="s">
        <v>249</v>
      </c>
      <c r="I79">
        <v>13.95</v>
      </c>
      <c r="J79">
        <v>13.95</v>
      </c>
      <c r="K79">
        <v>14.65</v>
      </c>
      <c r="L79">
        <v>15.18</v>
      </c>
      <c r="M79">
        <v>14.37</v>
      </c>
      <c r="N79">
        <v>1.96</v>
      </c>
      <c r="O79" t="s">
        <v>250</v>
      </c>
      <c r="P79">
        <v>98.55</v>
      </c>
      <c r="Q79">
        <v>14.19</v>
      </c>
    </row>
    <row r="80" spans="1:17" x14ac:dyDescent="0.5">
      <c r="A80" t="str">
        <f>"300401"</f>
        <v>300401</v>
      </c>
      <c r="B80" t="s">
        <v>251</v>
      </c>
      <c r="C80">
        <v>-0.19</v>
      </c>
      <c r="D80">
        <v>53.27</v>
      </c>
      <c r="E80">
        <v>-0.1</v>
      </c>
      <c r="F80">
        <v>53.26</v>
      </c>
      <c r="G80">
        <v>53.27</v>
      </c>
      <c r="H80" t="s">
        <v>252</v>
      </c>
      <c r="I80">
        <v>3.62</v>
      </c>
      <c r="J80">
        <v>3.62</v>
      </c>
      <c r="K80">
        <v>53.06</v>
      </c>
      <c r="L80">
        <v>54.77</v>
      </c>
      <c r="M80">
        <v>53.06</v>
      </c>
      <c r="N80">
        <v>1.1499999999999999</v>
      </c>
      <c r="O80" t="s">
        <v>253</v>
      </c>
      <c r="P80">
        <v>74.25</v>
      </c>
      <c r="Q80">
        <v>53.37</v>
      </c>
    </row>
    <row r="81" spans="1:17" x14ac:dyDescent="0.5">
      <c r="A81" t="str">
        <f>"300408"</f>
        <v>300408</v>
      </c>
      <c r="B81" t="s">
        <v>254</v>
      </c>
      <c r="C81">
        <v>1.33</v>
      </c>
      <c r="D81">
        <v>24.3</v>
      </c>
      <c r="E81">
        <v>0.32</v>
      </c>
      <c r="F81">
        <v>24.29</v>
      </c>
      <c r="G81">
        <v>24.3</v>
      </c>
      <c r="H81" t="s">
        <v>255</v>
      </c>
      <c r="I81">
        <v>0.86</v>
      </c>
      <c r="J81">
        <v>0.86</v>
      </c>
      <c r="K81">
        <v>24.19</v>
      </c>
      <c r="L81">
        <v>24.85</v>
      </c>
      <c r="M81">
        <v>23.98</v>
      </c>
      <c r="N81">
        <v>1.55</v>
      </c>
      <c r="O81" t="s">
        <v>256</v>
      </c>
      <c r="P81">
        <v>45.37</v>
      </c>
      <c r="Q81">
        <v>23.98</v>
      </c>
    </row>
    <row r="82" spans="1:17" x14ac:dyDescent="0.5">
      <c r="A82" t="str">
        <f>"300413"</f>
        <v>300413</v>
      </c>
      <c r="B82" t="s">
        <v>257</v>
      </c>
      <c r="C82">
        <v>0.09</v>
      </c>
      <c r="D82">
        <v>42.28</v>
      </c>
      <c r="E82">
        <v>0.04</v>
      </c>
      <c r="F82">
        <v>42.28</v>
      </c>
      <c r="G82">
        <v>42.29</v>
      </c>
      <c r="H82" t="s">
        <v>258</v>
      </c>
      <c r="I82">
        <v>3.2</v>
      </c>
      <c r="J82">
        <v>3.2</v>
      </c>
      <c r="K82">
        <v>41.99</v>
      </c>
      <c r="L82">
        <v>42.76</v>
      </c>
      <c r="M82">
        <v>41.41</v>
      </c>
      <c r="N82">
        <v>0.64</v>
      </c>
      <c r="O82" t="s">
        <v>259</v>
      </c>
      <c r="P82">
        <v>233.73</v>
      </c>
      <c r="Q82">
        <v>42.24</v>
      </c>
    </row>
    <row r="83" spans="1:17" x14ac:dyDescent="0.5">
      <c r="A83" t="str">
        <f>"300418"</f>
        <v>300418</v>
      </c>
      <c r="B83" t="s">
        <v>260</v>
      </c>
      <c r="C83">
        <v>0.74</v>
      </c>
      <c r="D83">
        <v>27.3</v>
      </c>
      <c r="E83">
        <v>0.2</v>
      </c>
      <c r="F83">
        <v>27.29</v>
      </c>
      <c r="G83">
        <v>27.3</v>
      </c>
      <c r="H83" t="s">
        <v>261</v>
      </c>
      <c r="I83">
        <v>5.37</v>
      </c>
      <c r="J83">
        <v>5.37</v>
      </c>
      <c r="K83">
        <v>27.68</v>
      </c>
      <c r="L83">
        <v>27.88</v>
      </c>
      <c r="M83">
        <v>26.78</v>
      </c>
      <c r="N83">
        <v>1.05</v>
      </c>
      <c r="O83" t="s">
        <v>262</v>
      </c>
      <c r="P83">
        <v>40.94</v>
      </c>
      <c r="Q83">
        <v>27.1</v>
      </c>
    </row>
    <row r="84" spans="1:17" x14ac:dyDescent="0.5">
      <c r="A84" t="str">
        <f>"300433"</f>
        <v>300433</v>
      </c>
      <c r="B84" t="s">
        <v>263</v>
      </c>
      <c r="C84">
        <v>2.38</v>
      </c>
      <c r="D84">
        <v>30.08</v>
      </c>
      <c r="E84">
        <v>0.7</v>
      </c>
      <c r="F84">
        <v>30.07</v>
      </c>
      <c r="G84">
        <v>30.08</v>
      </c>
      <c r="H84" t="s">
        <v>264</v>
      </c>
      <c r="I84">
        <v>3.98</v>
      </c>
      <c r="J84">
        <v>3.98</v>
      </c>
      <c r="K84">
        <v>29.87</v>
      </c>
      <c r="L84">
        <v>30.99</v>
      </c>
      <c r="M84">
        <v>29.7</v>
      </c>
      <c r="N84">
        <v>1.8</v>
      </c>
      <c r="O84" t="s">
        <v>64</v>
      </c>
      <c r="P84">
        <v>66.42</v>
      </c>
      <c r="Q84">
        <v>29.38</v>
      </c>
    </row>
    <row r="85" spans="1:17" x14ac:dyDescent="0.5">
      <c r="A85" t="str">
        <f>"300450"</f>
        <v>300450</v>
      </c>
      <c r="B85" t="s">
        <v>265</v>
      </c>
      <c r="C85">
        <v>-0.59</v>
      </c>
      <c r="D85">
        <v>74.45</v>
      </c>
      <c r="E85">
        <v>-0.44</v>
      </c>
      <c r="F85">
        <v>74.45</v>
      </c>
      <c r="G85">
        <v>74.459999999999994</v>
      </c>
      <c r="H85" t="s">
        <v>266</v>
      </c>
      <c r="I85">
        <v>6.5</v>
      </c>
      <c r="J85">
        <v>6.5</v>
      </c>
      <c r="K85">
        <v>75.010000000000005</v>
      </c>
      <c r="L85">
        <v>76.989999999999995</v>
      </c>
      <c r="M85">
        <v>74.010000000000005</v>
      </c>
      <c r="N85">
        <v>1.48</v>
      </c>
      <c r="O85" t="s">
        <v>267</v>
      </c>
      <c r="P85">
        <v>60.96</v>
      </c>
      <c r="Q85">
        <v>74.89</v>
      </c>
    </row>
    <row r="86" spans="1:17" x14ac:dyDescent="0.5">
      <c r="A86" t="str">
        <f>"300459"</f>
        <v>300459</v>
      </c>
      <c r="B86" t="s">
        <v>268</v>
      </c>
      <c r="C86">
        <v>5.22</v>
      </c>
      <c r="D86">
        <v>12.3</v>
      </c>
      <c r="E86">
        <v>0.61</v>
      </c>
      <c r="F86">
        <v>12.29</v>
      </c>
      <c r="G86">
        <v>12.3</v>
      </c>
      <c r="H86" t="s">
        <v>269</v>
      </c>
      <c r="I86">
        <v>4.9400000000000004</v>
      </c>
      <c r="J86">
        <v>4.9400000000000004</v>
      </c>
      <c r="K86">
        <v>11.98</v>
      </c>
      <c r="L86">
        <v>12.8</v>
      </c>
      <c r="M86">
        <v>11.98</v>
      </c>
      <c r="N86">
        <v>2.94</v>
      </c>
      <c r="O86" t="s">
        <v>270</v>
      </c>
      <c r="P86">
        <v>61.55</v>
      </c>
      <c r="Q86">
        <v>11.69</v>
      </c>
    </row>
    <row r="87" spans="1:17" x14ac:dyDescent="0.5">
      <c r="A87" t="str">
        <f>"300463"</f>
        <v>300463</v>
      </c>
      <c r="B87" t="s">
        <v>271</v>
      </c>
      <c r="C87">
        <v>-0.43</v>
      </c>
      <c r="D87">
        <v>23.39</v>
      </c>
      <c r="E87">
        <v>-0.1</v>
      </c>
      <c r="F87">
        <v>23.39</v>
      </c>
      <c r="G87">
        <v>23.4</v>
      </c>
      <c r="H87" t="s">
        <v>272</v>
      </c>
      <c r="I87">
        <v>0.91</v>
      </c>
      <c r="J87">
        <v>0.91</v>
      </c>
      <c r="K87">
        <v>23.61</v>
      </c>
      <c r="L87">
        <v>23.87</v>
      </c>
      <c r="M87">
        <v>23.3</v>
      </c>
      <c r="N87">
        <v>1.23</v>
      </c>
      <c r="O87" t="s">
        <v>253</v>
      </c>
      <c r="P87">
        <v>32.82</v>
      </c>
      <c r="Q87">
        <v>23.49</v>
      </c>
    </row>
    <row r="88" spans="1:17" x14ac:dyDescent="0.5">
      <c r="A88" t="str">
        <f>"300474"</f>
        <v>300474</v>
      </c>
      <c r="B88" t="s">
        <v>273</v>
      </c>
      <c r="C88">
        <v>3.53</v>
      </c>
      <c r="D88">
        <v>55.38</v>
      </c>
      <c r="E88">
        <v>1.89</v>
      </c>
      <c r="F88">
        <v>55.37</v>
      </c>
      <c r="G88">
        <v>55.38</v>
      </c>
      <c r="H88" t="s">
        <v>274</v>
      </c>
      <c r="I88">
        <v>8.23</v>
      </c>
      <c r="J88">
        <v>8.23</v>
      </c>
      <c r="K88">
        <v>54.5</v>
      </c>
      <c r="L88">
        <v>56.48</v>
      </c>
      <c r="M88">
        <v>54</v>
      </c>
      <c r="N88">
        <v>1.23</v>
      </c>
      <c r="O88" t="s">
        <v>275</v>
      </c>
      <c r="P88">
        <v>126.02</v>
      </c>
      <c r="Q88">
        <v>53.49</v>
      </c>
    </row>
    <row r="89" spans="1:17" x14ac:dyDescent="0.5">
      <c r="A89" t="str">
        <f>"300476"</f>
        <v>300476</v>
      </c>
      <c r="B89" t="s">
        <v>276</v>
      </c>
      <c r="C89">
        <v>0.64</v>
      </c>
      <c r="D89">
        <v>31.6</v>
      </c>
      <c r="E89">
        <v>0.2</v>
      </c>
      <c r="F89">
        <v>31.59</v>
      </c>
      <c r="G89">
        <v>31.6</v>
      </c>
      <c r="H89" t="s">
        <v>277</v>
      </c>
      <c r="I89">
        <v>21.3</v>
      </c>
      <c r="J89">
        <v>21.3</v>
      </c>
      <c r="K89">
        <v>31.9</v>
      </c>
      <c r="L89">
        <v>33.35</v>
      </c>
      <c r="M89">
        <v>30.83</v>
      </c>
      <c r="N89">
        <v>2.2200000000000002</v>
      </c>
      <c r="O89" t="s">
        <v>278</v>
      </c>
      <c r="P89">
        <v>47.95</v>
      </c>
      <c r="Q89">
        <v>31.4</v>
      </c>
    </row>
    <row r="90" spans="1:17" x14ac:dyDescent="0.5">
      <c r="A90" t="str">
        <f>"300482"</f>
        <v>300482</v>
      </c>
      <c r="B90" t="s">
        <v>279</v>
      </c>
      <c r="C90">
        <v>-0.03</v>
      </c>
      <c r="D90">
        <v>65.900000000000006</v>
      </c>
      <c r="E90">
        <v>-0.02</v>
      </c>
      <c r="F90">
        <v>65.88</v>
      </c>
      <c r="G90">
        <v>65.900000000000006</v>
      </c>
      <c r="H90" t="s">
        <v>280</v>
      </c>
      <c r="I90">
        <v>1.06</v>
      </c>
      <c r="J90">
        <v>1.06</v>
      </c>
      <c r="K90">
        <v>66.319999999999993</v>
      </c>
      <c r="L90">
        <v>67.239999999999995</v>
      </c>
      <c r="M90">
        <v>65.25</v>
      </c>
      <c r="N90">
        <v>2.13</v>
      </c>
      <c r="O90" t="s">
        <v>281</v>
      </c>
      <c r="P90">
        <v>57.48</v>
      </c>
      <c r="Q90">
        <v>65.92</v>
      </c>
    </row>
    <row r="91" spans="1:17" x14ac:dyDescent="0.5">
      <c r="A91" t="str">
        <f>"300496"</f>
        <v>300496</v>
      </c>
      <c r="B91" t="s">
        <v>282</v>
      </c>
      <c r="C91">
        <v>2.69</v>
      </c>
      <c r="D91">
        <v>32.08</v>
      </c>
      <c r="E91">
        <v>0.84</v>
      </c>
      <c r="F91">
        <v>32.08</v>
      </c>
      <c r="G91">
        <v>32.090000000000003</v>
      </c>
      <c r="H91" t="s">
        <v>283</v>
      </c>
      <c r="I91">
        <v>5.82</v>
      </c>
      <c r="J91">
        <v>5.82</v>
      </c>
      <c r="K91">
        <v>31.85</v>
      </c>
      <c r="L91">
        <v>32.880000000000003</v>
      </c>
      <c r="M91">
        <v>31.68</v>
      </c>
      <c r="N91">
        <v>1.46</v>
      </c>
      <c r="O91" t="s">
        <v>284</v>
      </c>
      <c r="P91">
        <v>132.78</v>
      </c>
      <c r="Q91">
        <v>31.24</v>
      </c>
    </row>
    <row r="92" spans="1:17" x14ac:dyDescent="0.5">
      <c r="A92" t="str">
        <f>"300498"</f>
        <v>300498</v>
      </c>
      <c r="B92" t="s">
        <v>285</v>
      </c>
      <c r="C92">
        <v>-0.75</v>
      </c>
      <c r="D92">
        <v>22.36</v>
      </c>
      <c r="E92">
        <v>-0.17</v>
      </c>
      <c r="F92">
        <v>22.35</v>
      </c>
      <c r="G92">
        <v>22.36</v>
      </c>
      <c r="H92" t="s">
        <v>286</v>
      </c>
      <c r="I92">
        <v>0.44</v>
      </c>
      <c r="J92">
        <v>0.44</v>
      </c>
      <c r="K92">
        <v>22.51</v>
      </c>
      <c r="L92">
        <v>22.67</v>
      </c>
      <c r="M92">
        <v>22.27</v>
      </c>
      <c r="N92">
        <v>1.52</v>
      </c>
      <c r="O92" t="s">
        <v>287</v>
      </c>
      <c r="P92">
        <v>21.68</v>
      </c>
      <c r="Q92">
        <v>22.53</v>
      </c>
    </row>
    <row r="93" spans="1:17" x14ac:dyDescent="0.5">
      <c r="A93" t="str">
        <f>"300527"</f>
        <v>300527</v>
      </c>
      <c r="B93" t="s">
        <v>288</v>
      </c>
      <c r="C93">
        <v>6.56</v>
      </c>
      <c r="D93">
        <v>26.15</v>
      </c>
      <c r="E93">
        <v>1.61</v>
      </c>
      <c r="F93">
        <v>26.14</v>
      </c>
      <c r="G93">
        <v>26.15</v>
      </c>
      <c r="H93" t="s">
        <v>289</v>
      </c>
      <c r="I93">
        <v>4.25</v>
      </c>
      <c r="J93">
        <v>4.25</v>
      </c>
      <c r="K93">
        <v>25.02</v>
      </c>
      <c r="L93">
        <v>26.25</v>
      </c>
      <c r="M93">
        <v>24.9</v>
      </c>
      <c r="N93">
        <v>2.31</v>
      </c>
      <c r="O93" t="s">
        <v>290</v>
      </c>
      <c r="P93">
        <v>73.72</v>
      </c>
      <c r="Q93">
        <v>24.54</v>
      </c>
    </row>
    <row r="94" spans="1:17" x14ac:dyDescent="0.5">
      <c r="A94" t="str">
        <f>"300529"</f>
        <v>300529</v>
      </c>
      <c r="B94" t="s">
        <v>291</v>
      </c>
      <c r="C94">
        <v>4.2699999999999996</v>
      </c>
      <c r="D94">
        <v>33.200000000000003</v>
      </c>
      <c r="E94">
        <v>1.36</v>
      </c>
      <c r="F94">
        <v>33.19</v>
      </c>
      <c r="G94">
        <v>33.200000000000003</v>
      </c>
      <c r="H94" t="s">
        <v>292</v>
      </c>
      <c r="I94">
        <v>3.63</v>
      </c>
      <c r="J94">
        <v>3.63</v>
      </c>
      <c r="K94">
        <v>31.96</v>
      </c>
      <c r="L94">
        <v>34.08</v>
      </c>
      <c r="M94">
        <v>31.96</v>
      </c>
      <c r="N94">
        <v>2.46</v>
      </c>
      <c r="O94" t="s">
        <v>293</v>
      </c>
      <c r="P94">
        <v>51.11</v>
      </c>
      <c r="Q94">
        <v>31.84</v>
      </c>
    </row>
    <row r="95" spans="1:17" x14ac:dyDescent="0.5">
      <c r="A95" t="str">
        <f>"300558"</f>
        <v>300558</v>
      </c>
      <c r="B95" t="s">
        <v>294</v>
      </c>
      <c r="C95">
        <v>0.28000000000000003</v>
      </c>
      <c r="D95">
        <v>60.15</v>
      </c>
      <c r="E95">
        <v>0.17</v>
      </c>
      <c r="F95">
        <v>60.15</v>
      </c>
      <c r="G95">
        <v>60.4</v>
      </c>
      <c r="H95" t="s">
        <v>295</v>
      </c>
      <c r="I95">
        <v>1.87</v>
      </c>
      <c r="J95">
        <v>1.87</v>
      </c>
      <c r="K95">
        <v>62.1</v>
      </c>
      <c r="L95">
        <v>63.18</v>
      </c>
      <c r="M95">
        <v>59.9</v>
      </c>
      <c r="N95">
        <v>1.52</v>
      </c>
      <c r="O95" t="s">
        <v>296</v>
      </c>
      <c r="P95">
        <v>88.93</v>
      </c>
      <c r="Q95">
        <v>59.98</v>
      </c>
    </row>
    <row r="96" spans="1:17" x14ac:dyDescent="0.5">
      <c r="A96" t="str">
        <f>"300567"</f>
        <v>300567</v>
      </c>
      <c r="B96" t="s">
        <v>297</v>
      </c>
      <c r="C96">
        <v>2.29</v>
      </c>
      <c r="D96">
        <v>133.82</v>
      </c>
      <c r="E96">
        <v>2.99</v>
      </c>
      <c r="F96">
        <v>133.80000000000001</v>
      </c>
      <c r="G96">
        <v>133.82</v>
      </c>
      <c r="H96" t="s">
        <v>298</v>
      </c>
      <c r="I96">
        <v>1.78</v>
      </c>
      <c r="J96">
        <v>1.78</v>
      </c>
      <c r="K96">
        <v>132.9</v>
      </c>
      <c r="L96">
        <v>134.97999999999999</v>
      </c>
      <c r="M96">
        <v>131.5</v>
      </c>
      <c r="N96">
        <v>1.45</v>
      </c>
      <c r="O96" t="s">
        <v>299</v>
      </c>
      <c r="P96">
        <v>71.599999999999994</v>
      </c>
      <c r="Q96">
        <v>130.83000000000001</v>
      </c>
    </row>
    <row r="97" spans="1:17" x14ac:dyDescent="0.5">
      <c r="A97" t="str">
        <f>"300601"</f>
        <v>300601</v>
      </c>
      <c r="B97" t="s">
        <v>300</v>
      </c>
      <c r="C97">
        <v>4.62</v>
      </c>
      <c r="D97">
        <v>53.9</v>
      </c>
      <c r="E97">
        <v>2.38</v>
      </c>
      <c r="F97">
        <v>53.86</v>
      </c>
      <c r="G97">
        <v>53.9</v>
      </c>
      <c r="H97" t="s">
        <v>301</v>
      </c>
      <c r="I97">
        <v>3.16</v>
      </c>
      <c r="J97">
        <v>3.16</v>
      </c>
      <c r="K97">
        <v>51.61</v>
      </c>
      <c r="L97">
        <v>55</v>
      </c>
      <c r="M97">
        <v>51.61</v>
      </c>
      <c r="N97">
        <v>1.82</v>
      </c>
      <c r="O97" t="s">
        <v>208</v>
      </c>
      <c r="P97">
        <v>108.88</v>
      </c>
      <c r="Q97">
        <v>51.52</v>
      </c>
    </row>
    <row r="98" spans="1:17" x14ac:dyDescent="0.5">
      <c r="A98" t="str">
        <f>"300616"</f>
        <v>300616</v>
      </c>
      <c r="B98" t="s">
        <v>302</v>
      </c>
      <c r="C98">
        <v>4.2</v>
      </c>
      <c r="D98">
        <v>195.85</v>
      </c>
      <c r="E98">
        <v>7.9</v>
      </c>
      <c r="F98">
        <v>195.85</v>
      </c>
      <c r="G98">
        <v>195.86</v>
      </c>
      <c r="H98" t="s">
        <v>303</v>
      </c>
      <c r="I98">
        <v>1.41</v>
      </c>
      <c r="J98">
        <v>1.41</v>
      </c>
      <c r="K98">
        <v>194.81</v>
      </c>
      <c r="L98">
        <v>200.05</v>
      </c>
      <c r="M98">
        <v>190.05</v>
      </c>
      <c r="N98">
        <v>1.37</v>
      </c>
      <c r="O98" t="s">
        <v>304</v>
      </c>
      <c r="P98">
        <v>78.8</v>
      </c>
      <c r="Q98">
        <v>187.95</v>
      </c>
    </row>
    <row r="99" spans="1:17" x14ac:dyDescent="0.5">
      <c r="A99" t="str">
        <f>"300618"</f>
        <v>300618</v>
      </c>
      <c r="B99" t="s">
        <v>305</v>
      </c>
      <c r="C99">
        <v>10</v>
      </c>
      <c r="D99">
        <v>323.39999999999998</v>
      </c>
      <c r="E99">
        <v>29.4</v>
      </c>
      <c r="F99">
        <v>323.39999999999998</v>
      </c>
      <c r="G99" t="s">
        <v>22</v>
      </c>
      <c r="H99" t="s">
        <v>306</v>
      </c>
      <c r="I99">
        <v>6.67</v>
      </c>
      <c r="J99">
        <v>6.67</v>
      </c>
      <c r="K99">
        <v>297</v>
      </c>
      <c r="L99">
        <v>323.39999999999998</v>
      </c>
      <c r="M99">
        <v>297</v>
      </c>
      <c r="N99">
        <v>1.78</v>
      </c>
      <c r="O99" t="s">
        <v>307</v>
      </c>
      <c r="P99">
        <v>86.35</v>
      </c>
      <c r="Q99">
        <v>294</v>
      </c>
    </row>
    <row r="100" spans="1:17" x14ac:dyDescent="0.5">
      <c r="A100" t="str">
        <f>"300628"</f>
        <v>300628</v>
      </c>
      <c r="B100" t="s">
        <v>308</v>
      </c>
      <c r="C100">
        <v>1.52</v>
      </c>
      <c r="D100">
        <v>135.18</v>
      </c>
      <c r="E100">
        <v>2.0299999999999998</v>
      </c>
      <c r="F100">
        <v>135.15</v>
      </c>
      <c r="G100">
        <v>135.18</v>
      </c>
      <c r="H100" t="s">
        <v>309</v>
      </c>
      <c r="I100">
        <v>5.78</v>
      </c>
      <c r="J100">
        <v>5.78</v>
      </c>
      <c r="K100">
        <v>133.5</v>
      </c>
      <c r="L100">
        <v>136.79</v>
      </c>
      <c r="M100">
        <v>133.30000000000001</v>
      </c>
      <c r="N100">
        <v>1.21</v>
      </c>
      <c r="O100" t="s">
        <v>310</v>
      </c>
      <c r="P100">
        <v>31.7</v>
      </c>
      <c r="Q100">
        <v>133.15</v>
      </c>
    </row>
    <row r="101" spans="1:17" x14ac:dyDescent="0.5">
      <c r="A101" t="str">
        <f>"300633"</f>
        <v>300633</v>
      </c>
      <c r="B101" t="s">
        <v>311</v>
      </c>
      <c r="C101">
        <v>7.68</v>
      </c>
      <c r="D101">
        <v>27.33</v>
      </c>
      <c r="E101">
        <v>1.95</v>
      </c>
      <c r="F101">
        <v>27.33</v>
      </c>
      <c r="G101">
        <v>27.34</v>
      </c>
      <c r="H101" t="s">
        <v>312</v>
      </c>
      <c r="I101">
        <v>12.21</v>
      </c>
      <c r="J101">
        <v>12.21</v>
      </c>
      <c r="K101">
        <v>25.68</v>
      </c>
      <c r="L101">
        <v>27.92</v>
      </c>
      <c r="M101">
        <v>25.56</v>
      </c>
      <c r="N101">
        <v>3.45</v>
      </c>
      <c r="O101" t="s">
        <v>73</v>
      </c>
      <c r="P101">
        <v>71.400000000000006</v>
      </c>
      <c r="Q101">
        <v>25.38</v>
      </c>
    </row>
    <row r="102" spans="1:17" x14ac:dyDescent="0.5">
      <c r="A102" t="str">
        <f>"300666"</f>
        <v>300666</v>
      </c>
      <c r="B102" t="s">
        <v>313</v>
      </c>
      <c r="C102">
        <v>0.6</v>
      </c>
      <c r="D102">
        <v>66.849999999999994</v>
      </c>
      <c r="E102">
        <v>0.4</v>
      </c>
      <c r="F102">
        <v>66.849999999999994</v>
      </c>
      <c r="G102">
        <v>66.87</v>
      </c>
      <c r="H102" t="s">
        <v>314</v>
      </c>
      <c r="I102">
        <v>18.149999999999999</v>
      </c>
      <c r="J102">
        <v>18.149999999999999</v>
      </c>
      <c r="K102">
        <v>67.41</v>
      </c>
      <c r="L102">
        <v>68.19</v>
      </c>
      <c r="M102">
        <v>64.680000000000007</v>
      </c>
      <c r="N102">
        <v>0.94</v>
      </c>
      <c r="O102" t="s">
        <v>315</v>
      </c>
      <c r="P102">
        <v>284</v>
      </c>
      <c r="Q102">
        <v>66.45</v>
      </c>
    </row>
    <row r="103" spans="1:17" x14ac:dyDescent="0.5">
      <c r="A103" t="str">
        <f>"300676"</f>
        <v>300676</v>
      </c>
      <c r="B103" t="s">
        <v>316</v>
      </c>
      <c r="C103">
        <v>0.55000000000000004</v>
      </c>
      <c r="D103">
        <v>176.67</v>
      </c>
      <c r="E103">
        <v>0.97</v>
      </c>
      <c r="F103">
        <v>176.67</v>
      </c>
      <c r="G103">
        <v>176.68</v>
      </c>
      <c r="H103" t="s">
        <v>317</v>
      </c>
      <c r="I103">
        <v>6.11</v>
      </c>
      <c r="J103">
        <v>6.11</v>
      </c>
      <c r="K103">
        <v>177.3</v>
      </c>
      <c r="L103">
        <v>179.88</v>
      </c>
      <c r="M103">
        <v>175.7</v>
      </c>
      <c r="N103">
        <v>0.91</v>
      </c>
      <c r="O103" t="s">
        <v>318</v>
      </c>
      <c r="P103">
        <v>169.69</v>
      </c>
      <c r="Q103">
        <v>175.7</v>
      </c>
    </row>
    <row r="104" spans="1:17" x14ac:dyDescent="0.5">
      <c r="A104" t="str">
        <f>"300679"</f>
        <v>300679</v>
      </c>
      <c r="B104" t="s">
        <v>319</v>
      </c>
      <c r="C104">
        <v>2.65</v>
      </c>
      <c r="D104">
        <v>91.05</v>
      </c>
      <c r="E104">
        <v>2.35</v>
      </c>
      <c r="F104">
        <v>91.03</v>
      </c>
      <c r="G104">
        <v>91.05</v>
      </c>
      <c r="H104" t="s">
        <v>320</v>
      </c>
      <c r="I104">
        <v>6.07</v>
      </c>
      <c r="J104">
        <v>6.07</v>
      </c>
      <c r="K104">
        <v>90.36</v>
      </c>
      <c r="L104">
        <v>93.86</v>
      </c>
      <c r="M104">
        <v>90.22</v>
      </c>
      <c r="N104">
        <v>1.9</v>
      </c>
      <c r="O104" t="s">
        <v>321</v>
      </c>
      <c r="P104">
        <v>29.8</v>
      </c>
      <c r="Q104">
        <v>88.7</v>
      </c>
    </row>
    <row r="105" spans="1:17" x14ac:dyDescent="0.5">
      <c r="A105" t="str">
        <f>"300699"</f>
        <v>300699</v>
      </c>
      <c r="B105" t="s">
        <v>322</v>
      </c>
      <c r="C105">
        <v>3.01</v>
      </c>
      <c r="D105">
        <v>53.8</v>
      </c>
      <c r="E105">
        <v>1.57</v>
      </c>
      <c r="F105">
        <v>53.8</v>
      </c>
      <c r="G105">
        <v>53.81</v>
      </c>
      <c r="H105" t="s">
        <v>323</v>
      </c>
      <c r="I105">
        <v>6.94</v>
      </c>
      <c r="J105">
        <v>6.94</v>
      </c>
      <c r="K105">
        <v>54.2</v>
      </c>
      <c r="L105">
        <v>54.54</v>
      </c>
      <c r="M105">
        <v>52.38</v>
      </c>
      <c r="N105">
        <v>1.03</v>
      </c>
      <c r="O105" t="s">
        <v>324</v>
      </c>
      <c r="P105">
        <v>71.48</v>
      </c>
      <c r="Q105">
        <v>52.23</v>
      </c>
    </row>
    <row r="106" spans="1:17" x14ac:dyDescent="0.5">
      <c r="A106" t="str">
        <f>"300741"</f>
        <v>300741</v>
      </c>
      <c r="B106" t="s">
        <v>325</v>
      </c>
      <c r="C106">
        <v>5.89</v>
      </c>
      <c r="D106">
        <v>55.92</v>
      </c>
      <c r="E106">
        <v>3.11</v>
      </c>
      <c r="F106">
        <v>55.92</v>
      </c>
      <c r="G106">
        <v>55.93</v>
      </c>
      <c r="H106" t="s">
        <v>326</v>
      </c>
      <c r="I106">
        <v>25.52</v>
      </c>
      <c r="J106">
        <v>25.52</v>
      </c>
      <c r="K106">
        <v>53.02</v>
      </c>
      <c r="L106">
        <v>58</v>
      </c>
      <c r="M106">
        <v>52.61</v>
      </c>
      <c r="N106">
        <v>1.44</v>
      </c>
      <c r="O106" t="s">
        <v>327</v>
      </c>
      <c r="P106">
        <v>30</v>
      </c>
      <c r="Q106">
        <v>52.81</v>
      </c>
    </row>
    <row r="107" spans="1:17" x14ac:dyDescent="0.5">
      <c r="A107" t="s">
        <v>328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创业板100亿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Yudong Young</dc:creator>
  <cp:lastModifiedBy>Yudong Young</cp:lastModifiedBy>
  <dcterms:created xsi:type="dcterms:W3CDTF">2018-03-13T05:54:11Z</dcterms:created>
  <dcterms:modified xsi:type="dcterms:W3CDTF">2018-03-13T05:54:11Z</dcterms:modified>
</cp:coreProperties>
</file>