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equoia\config\"/>
    </mc:Choice>
  </mc:AlternateContent>
  <bookViews>
    <workbookView xWindow="0" yWindow="0" windowWidth="17268" windowHeight="5400"/>
  </bookViews>
  <sheets>
    <sheet name="沪深Ａ股20180330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</calcChain>
</file>

<file path=xl/sharedStrings.xml><?xml version="1.0" encoding="utf-8"?>
<sst xmlns="http://schemas.openxmlformats.org/spreadsheetml/2006/main" count="2654" uniqueCount="2193">
  <si>
    <t>代码</t>
  </si>
  <si>
    <t>名称</t>
  </si>
  <si>
    <t>涨幅%%</t>
  </si>
  <si>
    <t>现价</t>
  </si>
  <si>
    <t>涨跌</t>
  </si>
  <si>
    <t>买价</t>
  </si>
  <si>
    <t>卖价</t>
  </si>
  <si>
    <t>流通市值</t>
  </si>
  <si>
    <t>换手%%</t>
  </si>
  <si>
    <t>今开</t>
  </si>
  <si>
    <t>最高</t>
  </si>
  <si>
    <t>最低</t>
  </si>
  <si>
    <t>量比</t>
  </si>
  <si>
    <t>净益率%%</t>
  </si>
  <si>
    <t>市盈(动)</t>
  </si>
  <si>
    <t>昨收</t>
  </si>
  <si>
    <t>工商银行</t>
  </si>
  <si>
    <t xml:space="preserve">      16419.38亿</t>
  </si>
  <si>
    <t xml:space="preserve">         13.45㈣</t>
  </si>
  <si>
    <t>中国石油</t>
  </si>
  <si>
    <t xml:space="preserve">      12370.85亿</t>
  </si>
  <si>
    <t xml:space="preserve">          1.91㈣</t>
  </si>
  <si>
    <t>农业银行</t>
  </si>
  <si>
    <t xml:space="preserve">      11497.56亿</t>
  </si>
  <si>
    <t xml:space="preserve">         13.53㈣</t>
  </si>
  <si>
    <t>贵州茅台</t>
  </si>
  <si>
    <t xml:space="preserve">       8587.62亿</t>
  </si>
  <si>
    <t xml:space="preserve">         29.61㈣</t>
  </si>
  <si>
    <t>中国银行</t>
  </si>
  <si>
    <t xml:space="preserve">       8283.08亿</t>
  </si>
  <si>
    <t xml:space="preserve">          9.82㈢</t>
  </si>
  <si>
    <t>中国平安</t>
  </si>
  <si>
    <t xml:space="preserve">       7074.81亿</t>
  </si>
  <si>
    <t xml:space="preserve">         18.82㈣</t>
  </si>
  <si>
    <t>中国石化</t>
  </si>
  <si>
    <t xml:space="preserve">       6192.14亿</t>
  </si>
  <si>
    <t xml:space="preserve">          7.03㈣</t>
  </si>
  <si>
    <t>招商银行</t>
  </si>
  <si>
    <t xml:space="preserve">       6000.96亿</t>
  </si>
  <si>
    <t xml:space="preserve">         14.61㈣</t>
  </si>
  <si>
    <t>中国人寿</t>
  </si>
  <si>
    <t xml:space="preserve">       5291.26亿</t>
  </si>
  <si>
    <t xml:space="preserve">         10.05㈣</t>
  </si>
  <si>
    <t>上汽集团</t>
  </si>
  <si>
    <t xml:space="preserve">       3912.32亿</t>
  </si>
  <si>
    <t xml:space="preserve">         11.43㈢</t>
  </si>
  <si>
    <t>美的集团</t>
  </si>
  <si>
    <t xml:space="preserve">       3467.08亿</t>
  </si>
  <si>
    <t xml:space="preserve">         21.06㈢</t>
  </si>
  <si>
    <t>中国神华</t>
  </si>
  <si>
    <t xml:space="preserve">       3438.38亿</t>
  </si>
  <si>
    <t xml:space="preserve">         14.94㈣</t>
  </si>
  <si>
    <t>浦发银行</t>
  </si>
  <si>
    <t xml:space="preserve">       3274.09亿</t>
  </si>
  <si>
    <t xml:space="preserve">         10.04㈢</t>
  </si>
  <si>
    <t>海康威视</t>
  </si>
  <si>
    <t xml:space="preserve">       3265.62亿</t>
  </si>
  <si>
    <t xml:space="preserve">         22.85㈢</t>
  </si>
  <si>
    <t>万 科Ａ</t>
  </si>
  <si>
    <t xml:space="preserve">       3234.18亿</t>
  </si>
  <si>
    <t xml:space="preserve">         21.14㈣</t>
  </si>
  <si>
    <t>兴业银行</t>
  </si>
  <si>
    <t xml:space="preserve">       3179.83亿</t>
  </si>
  <si>
    <t xml:space="preserve">         11.55㈢</t>
  </si>
  <si>
    <t>格力电器</t>
  </si>
  <si>
    <t xml:space="preserve">       2800.16亿</t>
  </si>
  <si>
    <t xml:space="preserve">         26.37㈢</t>
  </si>
  <si>
    <t>中国建筑</t>
  </si>
  <si>
    <t xml:space="preserve">       2574.77亿</t>
  </si>
  <si>
    <t xml:space="preserve">         12.44㈢</t>
  </si>
  <si>
    <t>五 粮 液</t>
  </si>
  <si>
    <t xml:space="preserve">       2518.86亿</t>
  </si>
  <si>
    <t xml:space="preserve">         13.76㈢</t>
  </si>
  <si>
    <t>恒瑞医药</t>
  </si>
  <si>
    <t xml:space="preserve">       2450.97亿</t>
  </si>
  <si>
    <t xml:space="preserve">         16.13㈢</t>
  </si>
  <si>
    <t>交通银行</t>
  </si>
  <si>
    <t xml:space="preserve">       2425.70亿</t>
  </si>
  <si>
    <t xml:space="preserve">          8.27㈢</t>
  </si>
  <si>
    <t>民生银行</t>
  </si>
  <si>
    <t xml:space="preserve">       2361.19亿</t>
  </si>
  <si>
    <t xml:space="preserve">         10.85㈢</t>
  </si>
  <si>
    <t>中国中车</t>
  </si>
  <si>
    <t xml:space="preserve">       2303.23亿</t>
  </si>
  <si>
    <t xml:space="preserve">          8.88㈣</t>
  </si>
  <si>
    <t>中国太保</t>
  </si>
  <si>
    <t xml:space="preserve">       2133.08亿</t>
  </si>
  <si>
    <t xml:space="preserve">          8.05㈢</t>
  </si>
  <si>
    <t>中信银行</t>
  </si>
  <si>
    <t xml:space="preserve">       2057.88亿</t>
  </si>
  <si>
    <t xml:space="preserve">         10.65㈣</t>
  </si>
  <si>
    <t>宝钢股份</t>
  </si>
  <si>
    <t xml:space="preserve">       1882.04亿</t>
  </si>
  <si>
    <t xml:space="preserve">          7.43㈢</t>
  </si>
  <si>
    <t>平安银行</t>
  </si>
  <si>
    <t xml:space="preserve">       1844.06亿</t>
  </si>
  <si>
    <t xml:space="preserve">         10.44㈣</t>
  </si>
  <si>
    <t>长江电力</t>
  </si>
  <si>
    <t xml:space="preserve">       1843.25亿</t>
  </si>
  <si>
    <t xml:space="preserve">         13.62㈢</t>
  </si>
  <si>
    <t>中信证券</t>
  </si>
  <si>
    <t xml:space="preserve">       1823.56亿</t>
  </si>
  <si>
    <t xml:space="preserve">          7.63㈣</t>
  </si>
  <si>
    <t>京东方Ａ</t>
  </si>
  <si>
    <t xml:space="preserve">       1801.38亿</t>
  </si>
  <si>
    <t xml:space="preserve">          7.73㈢</t>
  </si>
  <si>
    <t>伊利股份</t>
  </si>
  <si>
    <t xml:space="preserve">       1718.91亿</t>
  </si>
  <si>
    <t xml:space="preserve">         20.41㈢</t>
  </si>
  <si>
    <t>光大银行</t>
  </si>
  <si>
    <t xml:space="preserve">       1624.26亿</t>
  </si>
  <si>
    <t xml:space="preserve">         10.35㈣</t>
  </si>
  <si>
    <t>上港集团</t>
  </si>
  <si>
    <t xml:space="preserve">       1604.24亿</t>
  </si>
  <si>
    <t xml:space="preserve">         16.60㈣</t>
  </si>
  <si>
    <t>保利地产</t>
  </si>
  <si>
    <t xml:space="preserve">       1580.89亿</t>
  </si>
  <si>
    <t xml:space="preserve">          8.78㈢</t>
  </si>
  <si>
    <t>海天味业</t>
  </si>
  <si>
    <t xml:space="preserve">       1530.75亿</t>
  </si>
  <si>
    <t xml:space="preserve">         30.05㈣</t>
  </si>
  <si>
    <t>中国交建</t>
  </si>
  <si>
    <t xml:space="preserve">       1509.52亿</t>
  </si>
  <si>
    <t xml:space="preserve">          6.76㈢</t>
  </si>
  <si>
    <t>中国中铁</t>
  </si>
  <si>
    <t xml:space="preserve">       1350.78亿</t>
  </si>
  <si>
    <t xml:space="preserve">          7.34㈢</t>
  </si>
  <si>
    <t>洋河股份</t>
  </si>
  <si>
    <t xml:space="preserve">       1338.88亿</t>
  </si>
  <si>
    <t xml:space="preserve">         19.61㈢</t>
  </si>
  <si>
    <t>海螺水泥</t>
  </si>
  <si>
    <t xml:space="preserve">       1286.70亿</t>
  </si>
  <si>
    <t xml:space="preserve">         17.73㈣</t>
  </si>
  <si>
    <t>北京银行</t>
  </si>
  <si>
    <t xml:space="preserve">       1255.46亿</t>
  </si>
  <si>
    <t xml:space="preserve">         10.19㈢</t>
  </si>
  <si>
    <t>大秦铁路</t>
  </si>
  <si>
    <t xml:space="preserve">       1230.97亿</t>
  </si>
  <si>
    <t xml:space="preserve">         11.54㈢</t>
  </si>
  <si>
    <t>华夏银行</t>
  </si>
  <si>
    <t xml:space="preserve">       1142.50亿</t>
  </si>
  <si>
    <t xml:space="preserve">          8.72㈢</t>
  </si>
  <si>
    <t>中国铁建</t>
  </si>
  <si>
    <t xml:space="preserve">       1125.02亿</t>
  </si>
  <si>
    <t xml:space="preserve">          7.55㈢</t>
  </si>
  <si>
    <t>中国国航</t>
  </si>
  <si>
    <t xml:space="preserve">       1119.67亿</t>
  </si>
  <si>
    <t xml:space="preserve">          8.41㈣</t>
  </si>
  <si>
    <t>中国联通</t>
  </si>
  <si>
    <t xml:space="preserve">       1113.43亿</t>
  </si>
  <si>
    <t xml:space="preserve">          0.31㈣</t>
  </si>
  <si>
    <t>洛阳钼业</t>
  </si>
  <si>
    <t xml:space="preserve">       1098.48亿</t>
  </si>
  <si>
    <t xml:space="preserve">          4.30㈢</t>
  </si>
  <si>
    <t>青岛海尔</t>
  </si>
  <si>
    <t xml:space="preserve">       1074.36亿</t>
  </si>
  <si>
    <t xml:space="preserve">         18.81㈢</t>
  </si>
  <si>
    <t>中兴通讯</t>
  </si>
  <si>
    <t xml:space="preserve">       1035.35亿</t>
  </si>
  <si>
    <t xml:space="preserve">         11.15㈣</t>
  </si>
  <si>
    <t>中国国旅</t>
  </si>
  <si>
    <t xml:space="preserve">       1033.05亿</t>
  </si>
  <si>
    <t xml:space="preserve">         14.19㈢</t>
  </si>
  <si>
    <t>云南白药</t>
  </si>
  <si>
    <t xml:space="preserve">       1030.98亿</t>
  </si>
  <si>
    <t xml:space="preserve">         14.89㈢</t>
  </si>
  <si>
    <t>中国重工</t>
  </si>
  <si>
    <t xml:space="preserve">        997.04亿</t>
  </si>
  <si>
    <t xml:space="preserve">          1.73㈢</t>
  </si>
  <si>
    <t>万华化学</t>
  </si>
  <si>
    <t xml:space="preserve">--  </t>
  </si>
  <si>
    <t xml:space="preserve">        996.27亿</t>
  </si>
  <si>
    <t xml:space="preserve">         40.82㈣</t>
  </si>
  <si>
    <t>申万宏源</t>
  </si>
  <si>
    <t xml:space="preserve">        995.40亿</t>
  </si>
  <si>
    <t xml:space="preserve">          6.58㈢</t>
  </si>
  <si>
    <t>康美药业</t>
  </si>
  <si>
    <t xml:space="preserve">        989.40亿</t>
  </si>
  <si>
    <t xml:space="preserve">         10.15㈢</t>
  </si>
  <si>
    <t>广发证券</t>
  </si>
  <si>
    <t xml:space="preserve">        975.50亿</t>
  </si>
  <si>
    <t xml:space="preserve">         10.13㈣</t>
  </si>
  <si>
    <t>上海莱士</t>
  </si>
  <si>
    <t xml:space="preserve">        971.66亿</t>
  </si>
  <si>
    <t xml:space="preserve">          7.49㈢</t>
  </si>
  <si>
    <t>华夏幸福</t>
  </si>
  <si>
    <t xml:space="preserve">        969.52亿</t>
  </si>
  <si>
    <t xml:space="preserve">         16.63㈢</t>
  </si>
  <si>
    <t>广汽集团</t>
  </si>
  <si>
    <t xml:space="preserve">        961.71亿</t>
  </si>
  <si>
    <t xml:space="preserve">         17.31㈢</t>
  </si>
  <si>
    <t>新华保险</t>
  </si>
  <si>
    <t xml:space="preserve">        959.72亿</t>
  </si>
  <si>
    <t xml:space="preserve">          8.45㈣</t>
  </si>
  <si>
    <t>三安光电</t>
  </si>
  <si>
    <t xml:space="preserve">        951.50亿</t>
  </si>
  <si>
    <t xml:space="preserve">         12.52㈢</t>
  </si>
  <si>
    <t>华泰证券</t>
  </si>
  <si>
    <t xml:space="preserve">        938.50亿</t>
  </si>
  <si>
    <t xml:space="preserve">         10.62㈣</t>
  </si>
  <si>
    <t>海通证券</t>
  </si>
  <si>
    <t xml:space="preserve">        929.79亿</t>
  </si>
  <si>
    <t xml:space="preserve">          7.32㈣</t>
  </si>
  <si>
    <t>国信证券</t>
  </si>
  <si>
    <t xml:space="preserve">        891.34亿</t>
  </si>
  <si>
    <t xml:space="preserve">          6.60㈢</t>
  </si>
  <si>
    <t>宁波银行</t>
  </si>
  <si>
    <t xml:space="preserve">        854.55亿</t>
  </si>
  <si>
    <t xml:space="preserve">         16.35㈣</t>
  </si>
  <si>
    <t>招商证券</t>
  </si>
  <si>
    <t xml:space="preserve">        851.28亿</t>
  </si>
  <si>
    <t xml:space="preserve">          7.30㈣</t>
  </si>
  <si>
    <t>复星医药</t>
  </si>
  <si>
    <t xml:space="preserve">        849.67亿</t>
  </si>
  <si>
    <t xml:space="preserve">         12.34㈣</t>
  </si>
  <si>
    <t>双汇发展</t>
  </si>
  <si>
    <t xml:space="preserve">        844.55亿</t>
  </si>
  <si>
    <t xml:space="preserve">         29.55㈣</t>
  </si>
  <si>
    <t>国泰君安</t>
  </si>
  <si>
    <t xml:space="preserve">        807.40亿</t>
  </si>
  <si>
    <t xml:space="preserve">          5.83㈢</t>
  </si>
  <si>
    <t>泸州老窖</t>
  </si>
  <si>
    <t xml:space="preserve">        795.78亿</t>
  </si>
  <si>
    <t xml:space="preserve">         13.64㈢</t>
  </si>
  <si>
    <t>陕西煤业</t>
  </si>
  <si>
    <t xml:space="preserve">        771.00亿</t>
  </si>
  <si>
    <t xml:space="preserve">         19.05㈢</t>
  </si>
  <si>
    <t>立讯精密</t>
  </si>
  <si>
    <t xml:space="preserve">        764.55亿</t>
  </si>
  <si>
    <t xml:space="preserve">          8.92㈢</t>
  </si>
  <si>
    <t>浙能电力</t>
  </si>
  <si>
    <t xml:space="preserve">        752.12亿</t>
  </si>
  <si>
    <t xml:space="preserve">          6.34㈢</t>
  </si>
  <si>
    <t>分众传媒</t>
  </si>
  <si>
    <t xml:space="preserve">        748.11亿</t>
  </si>
  <si>
    <t xml:space="preserve">         47.21㈢</t>
  </si>
  <si>
    <t>建设银行</t>
  </si>
  <si>
    <t xml:space="preserve">        743.51亿</t>
  </si>
  <si>
    <t xml:space="preserve">         13.61㈣</t>
  </si>
  <si>
    <t>温氏股份</t>
  </si>
  <si>
    <t xml:space="preserve">        739.60亿</t>
  </si>
  <si>
    <t xml:space="preserve">         13.53㈢</t>
  </si>
  <si>
    <t>南方航空</t>
  </si>
  <si>
    <t xml:space="preserve">        731.06亿</t>
  </si>
  <si>
    <t xml:space="preserve">         11.92㈣</t>
  </si>
  <si>
    <t>科大讯飞</t>
  </si>
  <si>
    <t xml:space="preserve">        728.27亿</t>
  </si>
  <si>
    <t xml:space="preserve">          5.63㈣</t>
  </si>
  <si>
    <t>华能国际</t>
  </si>
  <si>
    <t xml:space="preserve">        721.35亿</t>
  </si>
  <si>
    <t xml:space="preserve">          2.37㈣</t>
  </si>
  <si>
    <t>东方航空</t>
  </si>
  <si>
    <t xml:space="preserve">        707.19亿</t>
  </si>
  <si>
    <t xml:space="preserve">         14.51㈢</t>
  </si>
  <si>
    <t>苏宁易购</t>
  </si>
  <si>
    <t xml:space="preserve">        701.61亿</t>
  </si>
  <si>
    <t xml:space="preserve">          0.84㈢</t>
  </si>
  <si>
    <t>华域汽车</t>
  </si>
  <si>
    <t xml:space="preserve">        694.56亿</t>
  </si>
  <si>
    <t xml:space="preserve">         15.88㈣</t>
  </si>
  <si>
    <t>华友钴业</t>
  </si>
  <si>
    <t xml:space="preserve">        694.21亿</t>
  </si>
  <si>
    <t xml:space="preserve">         20.76㈢</t>
  </si>
  <si>
    <t>紫金矿业</t>
  </si>
  <si>
    <t xml:space="preserve">        687.47亿</t>
  </si>
  <si>
    <t xml:space="preserve">         10.02㈣</t>
  </si>
  <si>
    <t>长城汽车</t>
  </si>
  <si>
    <t xml:space="preserve">        685.96亿</t>
  </si>
  <si>
    <t xml:space="preserve">         10.23㈣</t>
  </si>
  <si>
    <t>宁波港</t>
  </si>
  <si>
    <t xml:space="preserve">        680.96亿</t>
  </si>
  <si>
    <t xml:space="preserve">          6.42㈢</t>
  </si>
  <si>
    <t>中国中冶</t>
  </si>
  <si>
    <t xml:space="preserve">        678.40亿</t>
  </si>
  <si>
    <t xml:space="preserve">          4.40㈢</t>
  </si>
  <si>
    <t>隆基股份</t>
  </si>
  <si>
    <t xml:space="preserve">        677.01亿</t>
  </si>
  <si>
    <t xml:space="preserve">         25.11㈣</t>
  </si>
  <si>
    <t>天齐锂业</t>
  </si>
  <si>
    <t xml:space="preserve">        668.83亿</t>
  </si>
  <si>
    <t xml:space="preserve">         23.65㈣</t>
  </si>
  <si>
    <t>南京银行</t>
  </si>
  <si>
    <t xml:space="preserve">        659.28亿</t>
  </si>
  <si>
    <t xml:space="preserve">         11.24㈢</t>
  </si>
  <si>
    <t>中国电建</t>
  </si>
  <si>
    <t xml:space="preserve">        644.16亿</t>
  </si>
  <si>
    <t xml:space="preserve">          7.36㈢</t>
  </si>
  <si>
    <t>东方证券</t>
  </si>
  <si>
    <t xml:space="preserve">        641.39亿</t>
  </si>
  <si>
    <t xml:space="preserve">          6.31㈢</t>
  </si>
  <si>
    <t>比亚迪</t>
  </si>
  <si>
    <t xml:space="preserve">        640.88亿</t>
  </si>
  <si>
    <t xml:space="preserve">          7.39㈣</t>
  </si>
  <si>
    <t>永辉超市</t>
  </si>
  <si>
    <t xml:space="preserve">        640.47亿</t>
  </si>
  <si>
    <t xml:space="preserve">          7.15㈢</t>
  </si>
  <si>
    <t>三一重工</t>
  </si>
  <si>
    <t xml:space="preserve">        600.74亿</t>
  </si>
  <si>
    <t xml:space="preserve">          7.24㈢</t>
  </si>
  <si>
    <t>万达电影</t>
  </si>
  <si>
    <t xml:space="preserve">        593.35亿</t>
  </si>
  <si>
    <t xml:space="preserve">         10.98㈢</t>
  </si>
  <si>
    <t>上海电气</t>
  </si>
  <si>
    <t xml:space="preserve">        585.17亿</t>
  </si>
  <si>
    <t xml:space="preserve">          3.57㈢</t>
  </si>
  <si>
    <t>国电电力</t>
  </si>
  <si>
    <t xml:space="preserve">        583.62亿</t>
  </si>
  <si>
    <t xml:space="preserve">          4.65㈢</t>
  </si>
  <si>
    <t>东方财富</t>
  </si>
  <si>
    <t xml:space="preserve">        583.05亿</t>
  </si>
  <si>
    <t xml:space="preserve">          4.34㈣</t>
  </si>
  <si>
    <t>康得新</t>
  </si>
  <si>
    <t xml:space="preserve">        570.81亿</t>
  </si>
  <si>
    <t xml:space="preserve">         10.82㈢</t>
  </si>
  <si>
    <t>华东医药</t>
  </si>
  <si>
    <t xml:space="preserve">        568.62亿</t>
  </si>
  <si>
    <t xml:space="preserve">         18.36㈢</t>
  </si>
  <si>
    <t>航发动力</t>
  </si>
  <si>
    <t xml:space="preserve">        550.43亿</t>
  </si>
  <si>
    <t xml:space="preserve">          1.44㈢</t>
  </si>
  <si>
    <t>用友网络</t>
  </si>
  <si>
    <t xml:space="preserve">        550.33亿</t>
  </si>
  <si>
    <t xml:space="preserve">          6.65㈣</t>
  </si>
  <si>
    <t>上海银行</t>
  </si>
  <si>
    <t xml:space="preserve">        548.62亿</t>
  </si>
  <si>
    <t xml:space="preserve">          9.39㈢</t>
  </si>
  <si>
    <t>大族激光</t>
  </si>
  <si>
    <t xml:space="preserve">        542.72亿</t>
  </si>
  <si>
    <t xml:space="preserve">         21.79㈢</t>
  </si>
  <si>
    <t>欧菲科技</t>
  </si>
  <si>
    <t xml:space="preserve">        538.33亿</t>
  </si>
  <si>
    <t xml:space="preserve">         11.40㈢</t>
  </si>
  <si>
    <t>海航控股</t>
  </si>
  <si>
    <t xml:space="preserve">        534.17亿</t>
  </si>
  <si>
    <t xml:space="preserve">          5.77㈣</t>
  </si>
  <si>
    <t>上海机场</t>
  </si>
  <si>
    <t xml:space="preserve">        534.05亿</t>
  </si>
  <si>
    <t xml:space="preserve">         14.66㈣</t>
  </si>
  <si>
    <t>金地集团</t>
  </si>
  <si>
    <t xml:space="preserve">        526.40亿</t>
  </si>
  <si>
    <t xml:space="preserve">          6.15㈢</t>
  </si>
  <si>
    <t>中国铝业</t>
  </si>
  <si>
    <t xml:space="preserve">        518.40亿</t>
  </si>
  <si>
    <t xml:space="preserve">          3.49㈣</t>
  </si>
  <si>
    <t>海澜之家</t>
  </si>
  <si>
    <t xml:space="preserve">        516.22亿</t>
  </si>
  <si>
    <t xml:space="preserve">         29.78㈣</t>
  </si>
  <si>
    <t>方正证券</t>
  </si>
  <si>
    <t xml:space="preserve">        510.39亿</t>
  </si>
  <si>
    <t xml:space="preserve">          3.58㈢</t>
  </si>
  <si>
    <t>金风科技</t>
  </si>
  <si>
    <t xml:space="preserve">        508.22亿</t>
  </si>
  <si>
    <t xml:space="preserve">         13.46㈣</t>
  </si>
  <si>
    <t>华侨城Ａ</t>
  </si>
  <si>
    <t xml:space="preserve">        506.54亿</t>
  </si>
  <si>
    <t xml:space="preserve">          9.86㈢</t>
  </si>
  <si>
    <t>荣盛石化</t>
  </si>
  <si>
    <t xml:space="preserve">        504.04亿</t>
  </si>
  <si>
    <t xml:space="preserve">         14.04㈣</t>
  </si>
  <si>
    <t>片仔癀</t>
  </si>
  <si>
    <t xml:space="preserve">        500.63亿</t>
  </si>
  <si>
    <t xml:space="preserve">         16.71㈢</t>
  </si>
  <si>
    <t>福耀玻璃</t>
  </si>
  <si>
    <t xml:space="preserve">        496.14亿</t>
  </si>
  <si>
    <t xml:space="preserve">         16.57㈣</t>
  </si>
  <si>
    <t>宇通客车</t>
  </si>
  <si>
    <t xml:space="preserve">        495.04亿</t>
  </si>
  <si>
    <t xml:space="preserve">         14.33㈢</t>
  </si>
  <si>
    <t>爱尔眼科</t>
  </si>
  <si>
    <t xml:space="preserve">        493.23亿</t>
  </si>
  <si>
    <t xml:space="preserve">         18.75㈢</t>
  </si>
  <si>
    <t>天士力</t>
  </si>
  <si>
    <t xml:space="preserve">        491.83亿</t>
  </si>
  <si>
    <t xml:space="preserve">         15.91㈣</t>
  </si>
  <si>
    <t>国投电力</t>
  </si>
  <si>
    <t xml:space="preserve">        482.49亿</t>
  </si>
  <si>
    <t xml:space="preserve">         10.58㈣</t>
  </si>
  <si>
    <t>光大证券</t>
  </si>
  <si>
    <t xml:space="preserve">        481.31亿</t>
  </si>
  <si>
    <t xml:space="preserve">          6.21㈣</t>
  </si>
  <si>
    <t>包钢股份</t>
  </si>
  <si>
    <t xml:space="preserve">        480.45亿</t>
  </si>
  <si>
    <t xml:space="preserve">          2.89㈢</t>
  </si>
  <si>
    <t>乐普医疗</t>
  </si>
  <si>
    <t xml:space="preserve">        475.99亿</t>
  </si>
  <si>
    <t xml:space="preserve">         13.98㈣</t>
  </si>
  <si>
    <t>山西汾酒</t>
  </si>
  <si>
    <t xml:space="preserve">        475.96亿</t>
  </si>
  <si>
    <t xml:space="preserve">         15.80㈢</t>
  </si>
  <si>
    <t>中航飞机</t>
  </si>
  <si>
    <t xml:space="preserve">        475.65亿</t>
  </si>
  <si>
    <t xml:space="preserve">          3.00㈣</t>
  </si>
  <si>
    <t>同仁堂</t>
  </si>
  <si>
    <t xml:space="preserve">        475.35亿</t>
  </si>
  <si>
    <t xml:space="preserve">          9.95㈢</t>
  </si>
  <si>
    <t>上海医药</t>
  </si>
  <si>
    <t xml:space="preserve">        474.22亿</t>
  </si>
  <si>
    <t>北方稀土</t>
  </si>
  <si>
    <t xml:space="preserve">        472.66亿</t>
  </si>
  <si>
    <t xml:space="preserve">          3.96㈢</t>
  </si>
  <si>
    <t>国投资本</t>
  </si>
  <si>
    <t xml:space="preserve">        469.90亿</t>
  </si>
  <si>
    <t xml:space="preserve">          6.90㈢</t>
  </si>
  <si>
    <t>亨通光电</t>
  </si>
  <si>
    <t xml:space="preserve">        468.33亿</t>
  </si>
  <si>
    <t xml:space="preserve">         16.46㈢</t>
  </si>
  <si>
    <t>中煤能源</t>
  </si>
  <si>
    <t xml:space="preserve">        467.67亿</t>
  </si>
  <si>
    <t xml:space="preserve">          2.71㈣</t>
  </si>
  <si>
    <t>航天信息</t>
  </si>
  <si>
    <t xml:space="preserve">        467.06亿</t>
  </si>
  <si>
    <t xml:space="preserve">         15.18㈣</t>
  </si>
  <si>
    <t>陆家嘴</t>
  </si>
  <si>
    <t xml:space="preserve">        461.53亿</t>
  </si>
  <si>
    <t xml:space="preserve">         10.52㈢</t>
  </si>
  <si>
    <t>方大炭素</t>
  </si>
  <si>
    <t xml:space="preserve">        455.58亿</t>
  </si>
  <si>
    <t xml:space="preserve">         37.31㈣</t>
  </si>
  <si>
    <t>中国巨石</t>
  </si>
  <si>
    <t xml:space="preserve">        453.55亿</t>
  </si>
  <si>
    <t xml:space="preserve">         17.27㈣</t>
  </si>
  <si>
    <t>信立泰</t>
  </si>
  <si>
    <t xml:space="preserve">        452.92亿</t>
  </si>
  <si>
    <t xml:space="preserve">         23.99㈣</t>
  </si>
  <si>
    <t>中远海控</t>
  </si>
  <si>
    <t xml:space="preserve">        449.74亿</t>
  </si>
  <si>
    <t xml:space="preserve">         12.99㈢</t>
  </si>
  <si>
    <t>正泰电器</t>
  </si>
  <si>
    <t xml:space="preserve">        447.81亿</t>
  </si>
  <si>
    <t xml:space="preserve">         10.24㈢</t>
  </si>
  <si>
    <t>三聚环保</t>
  </si>
  <si>
    <t xml:space="preserve">        445.71亿</t>
  </si>
  <si>
    <t xml:space="preserve">         24.17㈢</t>
  </si>
  <si>
    <t>顺丰控股</t>
  </si>
  <si>
    <t xml:space="preserve">        442.78亿</t>
  </si>
  <si>
    <t xml:space="preserve">         14.60㈣</t>
  </si>
  <si>
    <t>兴业证券</t>
  </si>
  <si>
    <t xml:space="preserve">        440.64亿</t>
  </si>
  <si>
    <t xml:space="preserve">          5.96㈢</t>
  </si>
  <si>
    <t>通化东宝</t>
  </si>
  <si>
    <t xml:space="preserve">        439.72亿</t>
  </si>
  <si>
    <t xml:space="preserve">         14.91㈢</t>
  </si>
  <si>
    <t>上海石化</t>
  </si>
  <si>
    <t xml:space="preserve">        437.53亿</t>
  </si>
  <si>
    <t xml:space="preserve">         21.74㈣</t>
  </si>
  <si>
    <t>大华股份</t>
  </si>
  <si>
    <t xml:space="preserve">        436.02亿</t>
  </si>
  <si>
    <t xml:space="preserve">         22.73㈣</t>
  </si>
  <si>
    <t>汇川技术</t>
  </si>
  <si>
    <t xml:space="preserve">        434.09亿</t>
  </si>
  <si>
    <t xml:space="preserve">         14.21㈢</t>
  </si>
  <si>
    <t>江苏银行</t>
  </si>
  <si>
    <t xml:space="preserve">        433.64亿</t>
  </si>
  <si>
    <t xml:space="preserve">         10.34㈢</t>
  </si>
  <si>
    <t>长安汽车</t>
  </si>
  <si>
    <t xml:space="preserve">        421.97亿</t>
  </si>
  <si>
    <t xml:space="preserve">         12.54㈢</t>
  </si>
  <si>
    <t>山东黄金</t>
  </si>
  <si>
    <t xml:space="preserve">        421.52亿</t>
  </si>
  <si>
    <t xml:space="preserve">          6.97㈣</t>
  </si>
  <si>
    <t>永泰能源</t>
  </si>
  <si>
    <t xml:space="preserve">        417.51亿</t>
  </si>
  <si>
    <t xml:space="preserve">          1.71㈢</t>
  </si>
  <si>
    <t>招商蛇口</t>
  </si>
  <si>
    <t xml:space="preserve">        414.12亿</t>
  </si>
  <si>
    <t xml:space="preserve">         17.87㈣</t>
  </si>
  <si>
    <t>中航资本</t>
  </si>
  <si>
    <t xml:space="preserve">        409.12亿</t>
  </si>
  <si>
    <t xml:space="preserve">         11.97㈣</t>
  </si>
  <si>
    <t>兖州煤业</t>
  </si>
  <si>
    <t xml:space="preserve">        407.57亿</t>
  </si>
  <si>
    <t xml:space="preserve">         12.32㈣</t>
  </si>
  <si>
    <t>金隅集团</t>
  </si>
  <si>
    <t xml:space="preserve">        407.27亿</t>
  </si>
  <si>
    <t xml:space="preserve">          5.65㈢</t>
  </si>
  <si>
    <t>TCL 集团</t>
  </si>
  <si>
    <t xml:space="preserve">        406.99亿</t>
  </si>
  <si>
    <t xml:space="preserve">          7.75㈢</t>
  </si>
  <si>
    <t>赣锋锂业</t>
  </si>
  <si>
    <t xml:space="preserve">        405.69亿</t>
  </si>
  <si>
    <t xml:space="preserve">         33.08㈢</t>
  </si>
  <si>
    <t>葛洲坝</t>
  </si>
  <si>
    <t xml:space="preserve">        403.84亿</t>
  </si>
  <si>
    <t xml:space="preserve">          6.45㈢</t>
  </si>
  <si>
    <t>泛海控股</t>
  </si>
  <si>
    <t xml:space="preserve">        403.26亿</t>
  </si>
  <si>
    <t xml:space="preserve">          6.72㈢</t>
  </si>
  <si>
    <t>东阿阿胶</t>
  </si>
  <si>
    <t xml:space="preserve">        403.11亿</t>
  </si>
  <si>
    <t xml:space="preserve">         20.77㈣</t>
  </si>
  <si>
    <t>川投能源</t>
  </si>
  <si>
    <t xml:space="preserve">        400.59亿</t>
  </si>
  <si>
    <t xml:space="preserve">         12.95㈢</t>
  </si>
  <si>
    <t>长江证券</t>
  </si>
  <si>
    <t xml:space="preserve">        400.33亿</t>
  </si>
  <si>
    <t xml:space="preserve">          5.60㈢</t>
  </si>
  <si>
    <t>新湖中宝</t>
  </si>
  <si>
    <t xml:space="preserve">        399.82亿</t>
  </si>
  <si>
    <t xml:space="preserve">          5.58㈢</t>
  </si>
  <si>
    <t>君正集团</t>
  </si>
  <si>
    <t xml:space="preserve">        397.43亿</t>
  </si>
  <si>
    <t xml:space="preserve">         10.59㈢</t>
  </si>
  <si>
    <t>三环集团</t>
  </si>
  <si>
    <t xml:space="preserve">        396.33亿</t>
  </si>
  <si>
    <t xml:space="preserve">         12.69㈢</t>
  </si>
  <si>
    <t>东兴证券</t>
  </si>
  <si>
    <t xml:space="preserve">        391.91亿</t>
  </si>
  <si>
    <t xml:space="preserve">          4.88㈢</t>
  </si>
  <si>
    <t>荣盛发展</t>
  </si>
  <si>
    <t xml:space="preserve">        389.81亿</t>
  </si>
  <si>
    <t xml:space="preserve">         11.30㈢</t>
  </si>
  <si>
    <t>恒逸石化</t>
  </si>
  <si>
    <t xml:space="preserve">        383.05亿</t>
  </si>
  <si>
    <t xml:space="preserve">         10.87㈢</t>
  </si>
  <si>
    <t>河钢股份</t>
  </si>
  <si>
    <t xml:space="preserve">        372.65亿</t>
  </si>
  <si>
    <t xml:space="preserve">          4.75㈢</t>
  </si>
  <si>
    <t>济川药业</t>
  </si>
  <si>
    <t xml:space="preserve">        372.27亿</t>
  </si>
  <si>
    <t xml:space="preserve">         23.12㈢</t>
  </si>
  <si>
    <t>国电南瑞</t>
  </si>
  <si>
    <t xml:space="preserve">        370.79亿</t>
  </si>
  <si>
    <t xml:space="preserve">          9.58㈢</t>
  </si>
  <si>
    <t>海大集团</t>
  </si>
  <si>
    <t xml:space="preserve">        369.61亿</t>
  </si>
  <si>
    <t xml:space="preserve">         18.10㈢</t>
  </si>
  <si>
    <t>恒生电子</t>
  </si>
  <si>
    <t xml:space="preserve">        369.32亿</t>
  </si>
  <si>
    <t xml:space="preserve">         15.33㈣</t>
  </si>
  <si>
    <t>大唐发电</t>
  </si>
  <si>
    <t xml:space="preserve">        367.79亿</t>
  </si>
  <si>
    <t xml:space="preserve">          4.58㈢</t>
  </si>
  <si>
    <t>鞍钢股份</t>
  </si>
  <si>
    <t xml:space="preserve">        367.71亿</t>
  </si>
  <si>
    <t xml:space="preserve">         11.22㈣</t>
  </si>
  <si>
    <t>宁沪高速</t>
  </si>
  <si>
    <t xml:space="preserve">        366.88亿</t>
  </si>
  <si>
    <t xml:space="preserve">         15.25㈣</t>
  </si>
  <si>
    <t>歌尔股份</t>
  </si>
  <si>
    <t xml:space="preserve">        365.03亿</t>
  </si>
  <si>
    <t xml:space="preserve">          9.72㈢</t>
  </si>
  <si>
    <t>中国化学</t>
  </si>
  <si>
    <t xml:space="preserve">        363.56亿</t>
  </si>
  <si>
    <t>浙江龙盛</t>
  </si>
  <si>
    <t xml:space="preserve">        363.07亿</t>
  </si>
  <si>
    <t>江西铜业</t>
  </si>
  <si>
    <t xml:space="preserve">        358.81亿</t>
  </si>
  <si>
    <t xml:space="preserve">          3.37㈣</t>
  </si>
  <si>
    <t>新 和 成</t>
  </si>
  <si>
    <t xml:space="preserve">        358.40亿</t>
  </si>
  <si>
    <t xml:space="preserve">         10.86㈢</t>
  </si>
  <si>
    <t>东方明珠</t>
  </si>
  <si>
    <t xml:space="preserve">        356.63亿</t>
  </si>
  <si>
    <t xml:space="preserve">          3.81㈢</t>
  </si>
  <si>
    <t>潍柴动力</t>
  </si>
  <si>
    <t xml:space="preserve">        356.45亿</t>
  </si>
  <si>
    <t xml:space="preserve">         19.32㈣</t>
  </si>
  <si>
    <t>北新建材</t>
  </si>
  <si>
    <t xml:space="preserve">        356.04亿</t>
  </si>
  <si>
    <t xml:space="preserve">         18.88㈣</t>
  </si>
  <si>
    <t>沙钢股份</t>
  </si>
  <si>
    <t xml:space="preserve">        355.73亿</t>
  </si>
  <si>
    <t xml:space="preserve">         20.80㈣</t>
  </si>
  <si>
    <t>盐湖股份</t>
  </si>
  <si>
    <t xml:space="preserve">        355.01亿</t>
  </si>
  <si>
    <t xml:space="preserve">         -3.65㈢</t>
  </si>
  <si>
    <t>海虹控股</t>
  </si>
  <si>
    <t xml:space="preserve">        354.59亿</t>
  </si>
  <si>
    <t xml:space="preserve">        -12.26㈢</t>
  </si>
  <si>
    <t>光线传媒</t>
  </si>
  <si>
    <t xml:space="preserve">        353.91亿</t>
  </si>
  <si>
    <t xml:space="preserve">          8.61㈢</t>
  </si>
  <si>
    <t>中科曙光</t>
  </si>
  <si>
    <t xml:space="preserve">        351.80亿</t>
  </si>
  <si>
    <t xml:space="preserve">          9.81㈣</t>
  </si>
  <si>
    <t>碧水源</t>
  </si>
  <si>
    <t xml:space="preserve">        348.09亿</t>
  </si>
  <si>
    <t xml:space="preserve">          4.56㈢</t>
  </si>
  <si>
    <t>泰禾集团</t>
  </si>
  <si>
    <t xml:space="preserve">        344.08亿</t>
  </si>
  <si>
    <t xml:space="preserve">          6.48㈢</t>
  </si>
  <si>
    <t>世纪华通</t>
  </si>
  <si>
    <t xml:space="preserve">        343.34亿</t>
  </si>
  <si>
    <t xml:space="preserve">         14.02㈢</t>
  </si>
  <si>
    <t>老板电器</t>
  </si>
  <si>
    <t xml:space="preserve">        342.41亿</t>
  </si>
  <si>
    <t xml:space="preserve">         20.19㈢</t>
  </si>
  <si>
    <t>西部证券</t>
  </si>
  <si>
    <t xml:space="preserve">        338.98亿</t>
  </si>
  <si>
    <t xml:space="preserve">          4.05㈢</t>
  </si>
  <si>
    <t>中航光电</t>
  </si>
  <si>
    <t xml:space="preserve">        338.81亿</t>
  </si>
  <si>
    <t xml:space="preserve">         16.88㈣</t>
  </si>
  <si>
    <t>华海药业</t>
  </si>
  <si>
    <t xml:space="preserve">        336.74亿</t>
  </si>
  <si>
    <t xml:space="preserve">         13.09㈣</t>
  </si>
  <si>
    <t>东方园林</t>
  </si>
  <si>
    <t xml:space="preserve">        336.34亿</t>
  </si>
  <si>
    <t xml:space="preserve">          8.67㈢</t>
  </si>
  <si>
    <t>中天科技</t>
  </si>
  <si>
    <t xml:space="preserve">        335.38亿</t>
  </si>
  <si>
    <t xml:space="preserve">          8.34㈢</t>
  </si>
  <si>
    <t>中海油服</t>
  </si>
  <si>
    <t xml:space="preserve">        334.24亿</t>
  </si>
  <si>
    <t xml:space="preserve">          0.10㈣</t>
  </si>
  <si>
    <t>金 螳 螂</t>
  </si>
  <si>
    <t xml:space="preserve">        330.26亿</t>
  </si>
  <si>
    <t xml:space="preserve">         13.08㈢</t>
  </si>
  <si>
    <t>特变电工</t>
  </si>
  <si>
    <t xml:space="preserve">        327.60亿</t>
  </si>
  <si>
    <t xml:space="preserve">          6.39㈢</t>
  </si>
  <si>
    <t>科伦药业</t>
  </si>
  <si>
    <t xml:space="preserve">        327.13亿</t>
  </si>
  <si>
    <t xml:space="preserve">          3.24㈢</t>
  </si>
  <si>
    <t>太钢不锈</t>
  </si>
  <si>
    <t xml:space="preserve">        326.95亿</t>
  </si>
  <si>
    <t xml:space="preserve">          8.81㈢</t>
  </si>
  <si>
    <t>白云山</t>
  </si>
  <si>
    <t xml:space="preserve">        325.00亿</t>
  </si>
  <si>
    <t xml:space="preserve">         10.92㈣</t>
  </si>
  <si>
    <t>白云机场</t>
  </si>
  <si>
    <t xml:space="preserve">        323.64亿</t>
  </si>
  <si>
    <t xml:space="preserve">          8.08㈢</t>
  </si>
  <si>
    <t>中金黄金</t>
  </si>
  <si>
    <t xml:space="preserve">        320.27亿</t>
  </si>
  <si>
    <t xml:space="preserve">          2.25㈢</t>
  </si>
  <si>
    <t>九州通</t>
  </si>
  <si>
    <t xml:space="preserve">        319.61亿</t>
  </si>
  <si>
    <t xml:space="preserve">          6.71㈢</t>
  </si>
  <si>
    <t>重庆水务</t>
  </si>
  <si>
    <t xml:space="preserve">        319.20亿</t>
  </si>
  <si>
    <t xml:space="preserve">         14.58㈣</t>
  </si>
  <si>
    <t>中天金融</t>
  </si>
  <si>
    <t xml:space="preserve">        317.84亿</t>
  </si>
  <si>
    <t xml:space="preserve">         10.54㈢</t>
  </si>
  <si>
    <t>潞安环能</t>
  </si>
  <si>
    <t xml:space="preserve">        317.69亿</t>
  </si>
  <si>
    <t xml:space="preserve">          9.24㈢</t>
  </si>
  <si>
    <t>上海建工</t>
  </si>
  <si>
    <t xml:space="preserve">        317.41亿</t>
  </si>
  <si>
    <t xml:space="preserve">          9.56㈣</t>
  </si>
  <si>
    <t>建发股份</t>
  </si>
  <si>
    <t xml:space="preserve">        317.26亿</t>
  </si>
  <si>
    <t xml:space="preserve">          7.44㈢</t>
  </si>
  <si>
    <t>东旭光电</t>
  </si>
  <si>
    <t xml:space="preserve">        316.92亿</t>
  </si>
  <si>
    <t xml:space="preserve">          4.48㈢</t>
  </si>
  <si>
    <t>浪潮信息</t>
  </si>
  <si>
    <t xml:space="preserve">        316.28亿</t>
  </si>
  <si>
    <t xml:space="preserve">          5.87㈣</t>
  </si>
  <si>
    <t>机器人</t>
  </si>
  <si>
    <t xml:space="preserve">        316.20亿</t>
  </si>
  <si>
    <t xml:space="preserve">          7.29㈣</t>
  </si>
  <si>
    <t>紫光国芯</t>
  </si>
  <si>
    <t xml:space="preserve">        313.23亿</t>
  </si>
  <si>
    <t>长春高新</t>
  </si>
  <si>
    <t xml:space="preserve">        312.10亿</t>
  </si>
  <si>
    <t xml:space="preserve">         14.96㈣</t>
  </si>
  <si>
    <t>同方股份</t>
  </si>
  <si>
    <t xml:space="preserve">        309.43亿</t>
  </si>
  <si>
    <t xml:space="preserve">         -0.88㈢</t>
  </si>
  <si>
    <t>雅戈尔</t>
  </si>
  <si>
    <t xml:space="preserve">        303.35亿</t>
  </si>
  <si>
    <t xml:space="preserve">         11.31㈢</t>
  </si>
  <si>
    <t>新 希 望</t>
  </si>
  <si>
    <t xml:space="preserve">        303.28亿</t>
  </si>
  <si>
    <t xml:space="preserve">          9.41㈢</t>
  </si>
  <si>
    <t>通威股份</t>
  </si>
  <si>
    <t xml:space="preserve">        295.50亿</t>
  </si>
  <si>
    <t xml:space="preserve">         11.87㈢</t>
  </si>
  <si>
    <t>智飞生物</t>
  </si>
  <si>
    <t xml:space="preserve">        295.34亿</t>
  </si>
  <si>
    <t xml:space="preserve">         14.72㈣</t>
  </si>
  <si>
    <t>安信信托</t>
  </si>
  <si>
    <t xml:space="preserve">        292.97亿</t>
  </si>
  <si>
    <t xml:space="preserve">         22.66㈣</t>
  </si>
  <si>
    <t>金 融 街</t>
  </si>
  <si>
    <t xml:space="preserve">        292.80亿</t>
  </si>
  <si>
    <t xml:space="preserve">         10.17㈣</t>
  </si>
  <si>
    <t>烽火通信</t>
  </si>
  <si>
    <t xml:space="preserve">        292.51亿</t>
  </si>
  <si>
    <t>小商品城</t>
  </si>
  <si>
    <t xml:space="preserve">        291.21亿</t>
  </si>
  <si>
    <t xml:space="preserve">         11.29㈢</t>
  </si>
  <si>
    <t>沃森生物</t>
  </si>
  <si>
    <t xml:space="preserve">        290.39亿</t>
  </si>
  <si>
    <t xml:space="preserve">         -1.24㈢</t>
  </si>
  <si>
    <t>兆易创新</t>
  </si>
  <si>
    <t xml:space="preserve">        289.98亿</t>
  </si>
  <si>
    <t xml:space="preserve">         21.17㈢</t>
  </si>
  <si>
    <t>小天鹅Ａ</t>
  </si>
  <si>
    <t xml:space="preserve">        289.06亿</t>
  </si>
  <si>
    <t xml:space="preserve">         21.38㈣</t>
  </si>
  <si>
    <t>美年健康</t>
  </si>
  <si>
    <t xml:space="preserve">        288.49亿</t>
  </si>
  <si>
    <t xml:space="preserve">          6.22㈢</t>
  </si>
  <si>
    <t>金科股份</t>
  </si>
  <si>
    <t xml:space="preserve">        286.82亿</t>
  </si>
  <si>
    <t>南京新百</t>
  </si>
  <si>
    <t xml:space="preserve">        286.43亿</t>
  </si>
  <si>
    <t xml:space="preserve">          5.09㈢</t>
  </si>
  <si>
    <t>厦门钨业</t>
  </si>
  <si>
    <t xml:space="preserve">        285.75亿</t>
  </si>
  <si>
    <t xml:space="preserve">          8.56㈢</t>
  </si>
  <si>
    <t>中直股份</t>
  </si>
  <si>
    <t xml:space="preserve">        285.01亿</t>
  </si>
  <si>
    <t xml:space="preserve">          6.31㈣</t>
  </si>
  <si>
    <t>均胜电子</t>
  </si>
  <si>
    <t xml:space="preserve">        284.50亿</t>
  </si>
  <si>
    <t xml:space="preserve">          6.63㈢</t>
  </si>
  <si>
    <t>中国核电</t>
  </si>
  <si>
    <t xml:space="preserve">        284.23亿</t>
  </si>
  <si>
    <t xml:space="preserve">          9.52㈢</t>
  </si>
  <si>
    <t>晨光文具</t>
  </si>
  <si>
    <t xml:space="preserve">        282.53亿</t>
  </si>
  <si>
    <t xml:space="preserve">         22.37㈣</t>
  </si>
  <si>
    <t>青岛啤酒</t>
  </si>
  <si>
    <t xml:space="preserve">        281.36亿</t>
  </si>
  <si>
    <t xml:space="preserve">          7.37㈣</t>
  </si>
  <si>
    <t>中信国安</t>
  </si>
  <si>
    <t xml:space="preserve">        280.21亿</t>
  </si>
  <si>
    <t xml:space="preserve">          3.64㈢</t>
  </si>
  <si>
    <t>太阳纸业</t>
  </si>
  <si>
    <t xml:space="preserve">        278.31亿</t>
  </si>
  <si>
    <t xml:space="preserve">         15.00㈢</t>
  </si>
  <si>
    <t>信维通信</t>
  </si>
  <si>
    <t xml:space="preserve">        277.93亿</t>
  </si>
  <si>
    <t xml:space="preserve">         27.84㈢</t>
  </si>
  <si>
    <t>环旭电子</t>
  </si>
  <si>
    <t xml:space="preserve">        277.87亿</t>
  </si>
  <si>
    <t xml:space="preserve">         15.22㈣</t>
  </si>
  <si>
    <t>三花智控</t>
  </si>
  <si>
    <t xml:space="preserve">        277.73亿</t>
  </si>
  <si>
    <t xml:space="preserve">         12.83㈢</t>
  </si>
  <si>
    <t>山东高速</t>
  </si>
  <si>
    <t xml:space="preserve">        277.60亿</t>
  </si>
  <si>
    <t xml:space="preserve">          9.99㈢</t>
  </si>
  <si>
    <t>驰宏锌锗</t>
  </si>
  <si>
    <t xml:space="preserve">        274.97亿</t>
  </si>
  <si>
    <t xml:space="preserve">          8.37㈣</t>
  </si>
  <si>
    <t>中航电子</t>
  </si>
  <si>
    <t xml:space="preserve">        274.43亿</t>
  </si>
  <si>
    <t xml:space="preserve">          7.64㈣</t>
  </si>
  <si>
    <t>中环股份</t>
  </si>
  <si>
    <t xml:space="preserve">        273.94亿</t>
  </si>
  <si>
    <t xml:space="preserve">          3.87㈢</t>
  </si>
  <si>
    <t>海油工程</t>
  </si>
  <si>
    <t xml:space="preserve">        273.24亿</t>
  </si>
  <si>
    <t xml:space="preserve">          2.12㈣</t>
  </si>
  <si>
    <t>徐工机械</t>
  </si>
  <si>
    <t xml:space="preserve">        272.75亿</t>
  </si>
  <si>
    <t xml:space="preserve">          3.26㈢</t>
  </si>
  <si>
    <t>中国卫星</t>
  </si>
  <si>
    <t xml:space="preserve">        272.56亿</t>
  </si>
  <si>
    <t xml:space="preserve">          7.90㈣</t>
  </si>
  <si>
    <t>牧原股份</t>
  </si>
  <si>
    <t xml:space="preserve">        271.52亿</t>
  </si>
  <si>
    <t xml:space="preserve">         18.57㈣</t>
  </si>
  <si>
    <t>国元证券</t>
  </si>
  <si>
    <t xml:space="preserve">        269.87亿</t>
  </si>
  <si>
    <t xml:space="preserve">          4.74㈣</t>
  </si>
  <si>
    <t>华润三九</t>
  </si>
  <si>
    <t xml:space="preserve">        269.55亿</t>
  </si>
  <si>
    <t xml:space="preserve">         13.23㈣</t>
  </si>
  <si>
    <t>上海家化</t>
  </si>
  <si>
    <t xml:space="preserve">        268.83亿</t>
  </si>
  <si>
    <t xml:space="preserve">          7.25㈣</t>
  </si>
  <si>
    <t>中南建设</t>
  </si>
  <si>
    <t xml:space="preserve">        266.02亿</t>
  </si>
  <si>
    <t xml:space="preserve">          2.92㈢</t>
  </si>
  <si>
    <t>桐昆股份</t>
  </si>
  <si>
    <t xml:space="preserve">        265.73亿</t>
  </si>
  <si>
    <t xml:space="preserve">         13.16㈣</t>
  </si>
  <si>
    <t>四维图新</t>
  </si>
  <si>
    <t xml:space="preserve">        264.80亿</t>
  </si>
  <si>
    <t xml:space="preserve">          2.41㈢</t>
  </si>
  <si>
    <t>中国船舶</t>
  </si>
  <si>
    <t xml:space="preserve">        262.67亿</t>
  </si>
  <si>
    <t xml:space="preserve">         -2.00㈢</t>
  </si>
  <si>
    <t>万丰奥威</t>
  </si>
  <si>
    <t xml:space="preserve">        262.31亿</t>
  </si>
  <si>
    <t xml:space="preserve">         12.15㈢</t>
  </si>
  <si>
    <t>申能股份</t>
  </si>
  <si>
    <t xml:space="preserve">        262.20亿</t>
  </si>
  <si>
    <t xml:space="preserve">          5.77㈢</t>
  </si>
  <si>
    <t>中联重科</t>
  </si>
  <si>
    <t xml:space="preserve">        262.09亿</t>
  </si>
  <si>
    <t xml:space="preserve">          3.44㈢</t>
  </si>
  <si>
    <t>安琪酵母</t>
  </si>
  <si>
    <t xml:space="preserve">        261.32亿</t>
  </si>
  <si>
    <t xml:space="preserve">         22.05㈣</t>
  </si>
  <si>
    <t>广深铁路</t>
  </si>
  <si>
    <t xml:space="preserve">        259.44亿</t>
  </si>
  <si>
    <t xml:space="preserve">          3.54㈣</t>
  </si>
  <si>
    <t>生益科技</t>
  </si>
  <si>
    <t xml:space="preserve">        258.56亿</t>
  </si>
  <si>
    <t xml:space="preserve">         17.86㈣</t>
  </si>
  <si>
    <t>首创股份</t>
  </si>
  <si>
    <t xml:space="preserve">        257.90亿</t>
  </si>
  <si>
    <t xml:space="preserve">          3.88㈢</t>
  </si>
  <si>
    <t>华电国际</t>
  </si>
  <si>
    <t xml:space="preserve">        257.82亿</t>
  </si>
  <si>
    <t xml:space="preserve">          1.03㈣</t>
  </si>
  <si>
    <t>鲁西化工</t>
  </si>
  <si>
    <t xml:space="preserve">        257.07亿</t>
  </si>
  <si>
    <t xml:space="preserve">         11.32㈢</t>
  </si>
  <si>
    <t>华鲁恒升</t>
  </si>
  <si>
    <t xml:space="preserve">        257.03亿</t>
  </si>
  <si>
    <t xml:space="preserve">          9.54㈢</t>
  </si>
  <si>
    <t>光环新网</t>
  </si>
  <si>
    <t xml:space="preserve">        255.94亿</t>
  </si>
  <si>
    <t xml:space="preserve">          6.78㈣</t>
  </si>
  <si>
    <t>利亚德</t>
  </si>
  <si>
    <t xml:space="preserve">        255.01亿</t>
  </si>
  <si>
    <t xml:space="preserve">         21.53㈣</t>
  </si>
  <si>
    <t>国金证券</t>
  </si>
  <si>
    <t xml:space="preserve">        254.95亿</t>
  </si>
  <si>
    <t xml:space="preserve">          6.38㈣</t>
  </si>
  <si>
    <t>新城控股</t>
  </si>
  <si>
    <t xml:space="preserve">        253.10亿</t>
  </si>
  <si>
    <t xml:space="preserve">         29.23㈣</t>
  </si>
  <si>
    <t>丽珠集团</t>
  </si>
  <si>
    <t xml:space="preserve">        252.98亿</t>
  </si>
  <si>
    <t xml:space="preserve">         41.11㈣</t>
  </si>
  <si>
    <t>铜陵有色</t>
  </si>
  <si>
    <t xml:space="preserve">        251.44亿</t>
  </si>
  <si>
    <t xml:space="preserve">          2.31㈢</t>
  </si>
  <si>
    <t>东阳光科</t>
  </si>
  <si>
    <t xml:space="preserve">        250.41亿</t>
  </si>
  <si>
    <t xml:space="preserve">         12.16㈣</t>
  </si>
  <si>
    <t>阳 光 城</t>
  </si>
  <si>
    <t xml:space="preserve">        249.91亿</t>
  </si>
  <si>
    <t xml:space="preserve">          4.20㈢</t>
  </si>
  <si>
    <t>隆平高科</t>
  </si>
  <si>
    <t xml:space="preserve">        247.08亿</t>
  </si>
  <si>
    <t xml:space="preserve">          2.86㈢</t>
  </si>
  <si>
    <t>西山煤电</t>
  </si>
  <si>
    <t xml:space="preserve">        247.05亿</t>
  </si>
  <si>
    <t xml:space="preserve">          7.56㈢</t>
  </si>
  <si>
    <t>辽宁成大</t>
  </si>
  <si>
    <t xml:space="preserve">        246.19亿</t>
  </si>
  <si>
    <t>西南证券</t>
  </si>
  <si>
    <t xml:space="preserve">        246.13亿</t>
  </si>
  <si>
    <t xml:space="preserve">          3.04㈢</t>
  </si>
  <si>
    <t>跨境通</t>
  </si>
  <si>
    <t xml:space="preserve">        245.28亿</t>
  </si>
  <si>
    <t xml:space="preserve">         10.66㈢</t>
  </si>
  <si>
    <t>海南橡胶</t>
  </si>
  <si>
    <t xml:space="preserve">        244.52亿</t>
  </si>
  <si>
    <t xml:space="preserve">          0.18㈢</t>
  </si>
  <si>
    <t>*ST油服</t>
  </si>
  <si>
    <t xml:space="preserve">        244.47亿</t>
  </si>
  <si>
    <t>春秋航空</t>
  </si>
  <si>
    <t xml:space="preserve">        244.08亿</t>
  </si>
  <si>
    <t xml:space="preserve">         14.17㈢</t>
  </si>
  <si>
    <t>巨化股份</t>
  </si>
  <si>
    <t xml:space="preserve">        243.96亿</t>
  </si>
  <si>
    <t xml:space="preserve">          7.39㈢</t>
  </si>
  <si>
    <t>中泰化学</t>
  </si>
  <si>
    <t xml:space="preserve">        242.91亿</t>
  </si>
  <si>
    <t xml:space="preserve">         13.07㈣</t>
  </si>
  <si>
    <t>中航机电</t>
  </si>
  <si>
    <t xml:space="preserve">        242.19亿</t>
  </si>
  <si>
    <t xml:space="preserve">          6.79㈣</t>
  </si>
  <si>
    <t>华兰生物</t>
  </si>
  <si>
    <t xml:space="preserve">        241.35亿</t>
  </si>
  <si>
    <t xml:space="preserve">         17.59㈣</t>
  </si>
  <si>
    <t>中远海发</t>
  </si>
  <si>
    <t xml:space="preserve">        241.14亿</t>
  </si>
  <si>
    <t xml:space="preserve">          7.94㈢</t>
  </si>
  <si>
    <t>启迪桑德</t>
  </si>
  <si>
    <t xml:space="preserve">        240.88亿</t>
  </si>
  <si>
    <t xml:space="preserve">          5.76㈢</t>
  </si>
  <si>
    <t>宋城演艺</t>
  </si>
  <si>
    <t xml:space="preserve">        240.76亿</t>
  </si>
  <si>
    <t xml:space="preserve">         14.56㈣</t>
  </si>
  <si>
    <t>中国医药</t>
  </si>
  <si>
    <t xml:space="preserve">        240.58亿</t>
  </si>
  <si>
    <t>网宿科技</t>
  </si>
  <si>
    <t xml:space="preserve">        240.00亿</t>
  </si>
  <si>
    <t xml:space="preserve">          7.41㈢</t>
  </si>
  <si>
    <t>万向钱潮</t>
  </si>
  <si>
    <t xml:space="preserve">        239.34亿</t>
  </si>
  <si>
    <t xml:space="preserve">         13.04㈢</t>
  </si>
  <si>
    <t>绿地控股</t>
  </si>
  <si>
    <t xml:space="preserve">        238.85亿</t>
  </si>
  <si>
    <t xml:space="preserve">         10.90㈢</t>
  </si>
  <si>
    <t>东吴证券</t>
  </si>
  <si>
    <t xml:space="preserve">        238.51亿</t>
  </si>
  <si>
    <t xml:space="preserve">          3.79㈣</t>
  </si>
  <si>
    <t>信威集团</t>
  </si>
  <si>
    <t xml:space="preserve">        238.03亿</t>
  </si>
  <si>
    <t xml:space="preserve">          3.53㈢</t>
  </si>
  <si>
    <t>金正大</t>
  </si>
  <si>
    <t xml:space="preserve">        235.86亿</t>
  </si>
  <si>
    <t xml:space="preserve">          9.43㈢</t>
  </si>
  <si>
    <t>生物股份</t>
  </si>
  <si>
    <t xml:space="preserve">        235.03亿</t>
  </si>
  <si>
    <t xml:space="preserve">         16.27㈢</t>
  </si>
  <si>
    <t>东方雨虹</t>
  </si>
  <si>
    <t xml:space="preserve">        234.19亿</t>
  </si>
  <si>
    <t xml:space="preserve">         13.93㈢</t>
  </si>
  <si>
    <t>卫 士 通</t>
  </si>
  <si>
    <t xml:space="preserve">        233.82亿</t>
  </si>
  <si>
    <t xml:space="preserve">         -2.39㈢</t>
  </si>
  <si>
    <t>湖北能源</t>
  </si>
  <si>
    <t xml:space="preserve">        232.01亿</t>
  </si>
  <si>
    <t xml:space="preserve">          8.02㈢</t>
  </si>
  <si>
    <t>东华软件</t>
  </si>
  <si>
    <t xml:space="preserve">        231.99亿</t>
  </si>
  <si>
    <t>深圳能源</t>
  </si>
  <si>
    <t xml:space="preserve">        231.53亿</t>
  </si>
  <si>
    <t xml:space="preserve">          3.62㈢</t>
  </si>
  <si>
    <t>格林美</t>
  </si>
  <si>
    <t xml:space="preserve">        231.08亿</t>
  </si>
  <si>
    <t xml:space="preserve">          5.29㈢</t>
  </si>
  <si>
    <t>银亿股份</t>
  </si>
  <si>
    <t xml:space="preserve">        229.63亿</t>
  </si>
  <si>
    <t xml:space="preserve">          6.13㈢</t>
  </si>
  <si>
    <t>中南传媒</t>
  </si>
  <si>
    <t xml:space="preserve">        229.17亿</t>
  </si>
  <si>
    <t xml:space="preserve">          9.08㈢</t>
  </si>
  <si>
    <t>华菱钢铁</t>
  </si>
  <si>
    <t xml:space="preserve">        227.96亿</t>
  </si>
  <si>
    <t xml:space="preserve">         39.82㈣</t>
  </si>
  <si>
    <t>隧道股份</t>
  </si>
  <si>
    <t xml:space="preserve">        227.63亿</t>
  </si>
  <si>
    <t xml:space="preserve">          6.26㈢</t>
  </si>
  <si>
    <t>*ST一重</t>
  </si>
  <si>
    <t xml:space="preserve">        227.52亿</t>
  </si>
  <si>
    <t xml:space="preserve">          0.45㈢</t>
  </si>
  <si>
    <t>中国动力</t>
  </si>
  <si>
    <t xml:space="preserve">        227.04亿</t>
  </si>
  <si>
    <t xml:space="preserve">          3.15㈢</t>
  </si>
  <si>
    <t>深天马Ａ</t>
  </si>
  <si>
    <t xml:space="preserve">        226.40亿</t>
  </si>
  <si>
    <t xml:space="preserve">          5.58㈣</t>
  </si>
  <si>
    <t>吉林敖东</t>
  </si>
  <si>
    <t xml:space="preserve">        225.63亿</t>
  </si>
  <si>
    <t xml:space="preserve">          6.85㈢</t>
  </si>
  <si>
    <t>南山铝业</t>
  </si>
  <si>
    <t xml:space="preserve">        225.40亿</t>
  </si>
  <si>
    <t xml:space="preserve">          4.92㈣</t>
  </si>
  <si>
    <t>古井贡酒</t>
  </si>
  <si>
    <t xml:space="preserve">        225.10亿</t>
  </si>
  <si>
    <t xml:space="preserve">         13.09㈢</t>
  </si>
  <si>
    <t>宏发股份</t>
  </si>
  <si>
    <t xml:space="preserve">        224.86亿</t>
  </si>
  <si>
    <t xml:space="preserve">         15.09㈢</t>
  </si>
  <si>
    <t>长园集团</t>
  </si>
  <si>
    <t xml:space="preserve">        223.36亿</t>
  </si>
  <si>
    <t>锦江股份</t>
  </si>
  <si>
    <t xml:space="preserve">        221.53亿</t>
  </si>
  <si>
    <t xml:space="preserve">          5.48㈢</t>
  </si>
  <si>
    <t>金钼股份</t>
  </si>
  <si>
    <t xml:space="preserve">        221.02亿</t>
  </si>
  <si>
    <t xml:space="preserve">          0.30㈢</t>
  </si>
  <si>
    <t>齐翔腾达</t>
  </si>
  <si>
    <t xml:space="preserve">        220.74亿</t>
  </si>
  <si>
    <t xml:space="preserve">          9.00㈢</t>
  </si>
  <si>
    <t>广联达</t>
  </si>
  <si>
    <t xml:space="preserve">        220.05亿</t>
  </si>
  <si>
    <t xml:space="preserve">         15.31㈣</t>
  </si>
  <si>
    <t>晶盛机电</t>
  </si>
  <si>
    <t xml:space="preserve">        219.73亿</t>
  </si>
  <si>
    <t xml:space="preserve">          7.37㈢</t>
  </si>
  <si>
    <t>山西证券</t>
  </si>
  <si>
    <t xml:space="preserve">        218.94亿</t>
  </si>
  <si>
    <t xml:space="preserve">          3.05㈢</t>
  </si>
  <si>
    <t>方大特钢</t>
  </si>
  <si>
    <t xml:space="preserve">        218.14亿</t>
  </si>
  <si>
    <t xml:space="preserve">         52.14㈣</t>
  </si>
  <si>
    <t>三七互娱</t>
  </si>
  <si>
    <t xml:space="preserve">        217.47亿</t>
  </si>
  <si>
    <t xml:space="preserve">         18.38㈢</t>
  </si>
  <si>
    <t>双鹭药业</t>
  </si>
  <si>
    <t xml:space="preserve">        217.09亿</t>
  </si>
  <si>
    <t xml:space="preserve">         12.49㈣</t>
  </si>
  <si>
    <t>山东钢铁</t>
  </si>
  <si>
    <t xml:space="preserve">        215.91亿</t>
  </si>
  <si>
    <t xml:space="preserve">          6.27㈢</t>
  </si>
  <si>
    <t>首开股份</t>
  </si>
  <si>
    <t xml:space="preserve">        215.88亿</t>
  </si>
  <si>
    <t xml:space="preserve">          3.09㈢</t>
  </si>
  <si>
    <t>际华集团</t>
  </si>
  <si>
    <t xml:space="preserve">        215.61亿</t>
  </si>
  <si>
    <t xml:space="preserve">          2.85㈢</t>
  </si>
  <si>
    <t>鹏博士</t>
  </si>
  <si>
    <t xml:space="preserve">        215.43亿</t>
  </si>
  <si>
    <t xml:space="preserve">          8.74㈢</t>
  </si>
  <si>
    <t>中鼎股份</t>
  </si>
  <si>
    <t xml:space="preserve">        215.33亿</t>
  </si>
  <si>
    <t xml:space="preserve">         13.17㈢</t>
  </si>
  <si>
    <t>长电科技</t>
  </si>
  <si>
    <t xml:space="preserve">        214.05亿</t>
  </si>
  <si>
    <t xml:space="preserve">          1.80㈢</t>
  </si>
  <si>
    <t>中国西电</t>
  </si>
  <si>
    <t xml:space="preserve">        213.75亿</t>
  </si>
  <si>
    <t xml:space="preserve">          3.40㈢</t>
  </si>
  <si>
    <t>马钢股份</t>
  </si>
  <si>
    <t xml:space="preserve">        213.65亿</t>
  </si>
  <si>
    <t xml:space="preserve">         17.28㈣</t>
  </si>
  <si>
    <t>苏 泊 尔</t>
  </si>
  <si>
    <t xml:space="preserve">        212.77亿</t>
  </si>
  <si>
    <t xml:space="preserve">         18.07㈢</t>
  </si>
  <si>
    <t>中文传媒</t>
  </si>
  <si>
    <t xml:space="preserve">        212.62亿</t>
  </si>
  <si>
    <t xml:space="preserve">         11.91㈣</t>
  </si>
  <si>
    <t>海普瑞</t>
  </si>
  <si>
    <t xml:space="preserve">        212.52亿</t>
  </si>
  <si>
    <t xml:space="preserve">          0.70㈢</t>
  </si>
  <si>
    <t>索菲亚</t>
  </si>
  <si>
    <t xml:space="preserve">        212.39亿</t>
  </si>
  <si>
    <t xml:space="preserve">         20.28㈣</t>
  </si>
  <si>
    <t>中铁工业</t>
  </si>
  <si>
    <t xml:space="preserve">        212.26亿</t>
  </si>
  <si>
    <t xml:space="preserve">          9.16㈣</t>
  </si>
  <si>
    <t>益丰药房</t>
  </si>
  <si>
    <t xml:space="preserve">        212.10亿</t>
  </si>
  <si>
    <t xml:space="preserve">          9.90㈣</t>
  </si>
  <si>
    <t>中集集团</t>
  </si>
  <si>
    <t xml:space="preserve">        212.07亿</t>
  </si>
  <si>
    <t xml:space="preserve">          7.73㈣</t>
  </si>
  <si>
    <t>汇顶科技</t>
  </si>
  <si>
    <t xml:space="preserve">        211.18亿</t>
  </si>
  <si>
    <t xml:space="preserve">         22.81㈢</t>
  </si>
  <si>
    <t>鱼跃医疗</t>
  </si>
  <si>
    <t xml:space="preserve">        210.10亿</t>
  </si>
  <si>
    <t>张江高科</t>
  </si>
  <si>
    <t xml:space="preserve">        208.61亿</t>
  </si>
  <si>
    <t xml:space="preserve">          4.71㈢</t>
  </si>
  <si>
    <t>水井坊</t>
  </si>
  <si>
    <t xml:space="preserve">        208.22亿</t>
  </si>
  <si>
    <t xml:space="preserve">         16.35㈢</t>
  </si>
  <si>
    <t>山鹰纸业</t>
  </si>
  <si>
    <t xml:space="preserve">        207.49亿</t>
  </si>
  <si>
    <t xml:space="preserve">         19.43㈣</t>
  </si>
  <si>
    <t>唐山港</t>
  </si>
  <si>
    <t xml:space="preserve">        207.28亿</t>
  </si>
  <si>
    <t>中金岭南</t>
  </si>
  <si>
    <t xml:space="preserve">        207.18亿</t>
  </si>
  <si>
    <t>寒锐钴业</t>
  </si>
  <si>
    <t xml:space="preserve">        207.17亿</t>
  </si>
  <si>
    <t xml:space="preserve">         40.35㈣</t>
  </si>
  <si>
    <t>桂冠电力</t>
  </si>
  <si>
    <t xml:space="preserve">        204.73亿</t>
  </si>
  <si>
    <t xml:space="preserve">         12.97㈢</t>
  </si>
  <si>
    <t>中国长城</t>
  </si>
  <si>
    <t xml:space="preserve">        204.26亿</t>
  </si>
  <si>
    <t>印纪传媒</t>
  </si>
  <si>
    <t xml:space="preserve">        203.80亿</t>
  </si>
  <si>
    <t xml:space="preserve">         16.29㈢</t>
  </si>
  <si>
    <t>阳光电源</t>
  </si>
  <si>
    <t xml:space="preserve">        202.86亿</t>
  </si>
  <si>
    <t xml:space="preserve">         11.00㈢</t>
  </si>
  <si>
    <t>海信电器</t>
  </si>
  <si>
    <t xml:space="preserve">        202.42亿</t>
  </si>
  <si>
    <t xml:space="preserve">          6.91㈣</t>
  </si>
  <si>
    <t>士兰微</t>
  </si>
  <si>
    <t xml:space="preserve">        200.05亿</t>
  </si>
  <si>
    <t xml:space="preserve">          6.46㈣</t>
  </si>
  <si>
    <t>滨江集团</t>
  </si>
  <si>
    <t xml:space="preserve">        199.74亿</t>
  </si>
  <si>
    <t xml:space="preserve">         11.99㈣</t>
  </si>
  <si>
    <t>广汇能源</t>
  </si>
  <si>
    <t xml:space="preserve">        198.94亿</t>
  </si>
  <si>
    <t xml:space="preserve">          2.22㈢</t>
  </si>
  <si>
    <t>海格通信</t>
  </si>
  <si>
    <t xml:space="preserve">        197.98亿</t>
  </si>
  <si>
    <t xml:space="preserve">          3.60㈣</t>
  </si>
  <si>
    <t>万达信息</t>
  </si>
  <si>
    <t xml:space="preserve">        197.74亿</t>
  </si>
  <si>
    <t xml:space="preserve">          4.72㈢</t>
  </si>
  <si>
    <t>今世缘</t>
  </si>
  <si>
    <t xml:space="preserve">        197.08亿</t>
  </si>
  <si>
    <t xml:space="preserve">         15.07㈢</t>
  </si>
  <si>
    <t>皖新传媒</t>
  </si>
  <si>
    <t xml:space="preserve">        196.93亿</t>
  </si>
  <si>
    <t xml:space="preserve">         11.21㈢</t>
  </si>
  <si>
    <t>营口港</t>
  </si>
  <si>
    <t xml:space="preserve">        196.78亿</t>
  </si>
  <si>
    <t>北大荒</t>
  </si>
  <si>
    <t xml:space="preserve">        196.61亿</t>
  </si>
  <si>
    <t>合力泰</t>
  </si>
  <si>
    <t xml:space="preserve">        196.52亿</t>
  </si>
  <si>
    <t xml:space="preserve">          9.29㈢</t>
  </si>
  <si>
    <t>大连港</t>
  </si>
  <si>
    <t xml:space="preserve">        195.72亿</t>
  </si>
  <si>
    <t xml:space="preserve">          2.77㈣</t>
  </si>
  <si>
    <t>冀东水泥</t>
  </si>
  <si>
    <t xml:space="preserve">        193.73亿</t>
  </si>
  <si>
    <t xml:space="preserve">          1.10㈣</t>
  </si>
  <si>
    <t>天坛生物</t>
  </si>
  <si>
    <t xml:space="preserve">         35.99㈢</t>
  </si>
  <si>
    <t>重庆钢铁</t>
  </si>
  <si>
    <t xml:space="preserve">        193.59亿</t>
  </si>
  <si>
    <t>城投控股</t>
  </si>
  <si>
    <t xml:space="preserve">        193.42亿</t>
  </si>
  <si>
    <t xml:space="preserve">          9.22㈣</t>
  </si>
  <si>
    <t>晨鸣纸业</t>
  </si>
  <si>
    <t xml:space="preserve">        193.00亿</t>
  </si>
  <si>
    <t xml:space="preserve">         13.57㈣</t>
  </si>
  <si>
    <t>新 大 陆</t>
  </si>
  <si>
    <t xml:space="preserve">        192.94亿</t>
  </si>
  <si>
    <t xml:space="preserve">         11.81㈢</t>
  </si>
  <si>
    <t>航发控制</t>
  </si>
  <si>
    <t xml:space="preserve">        192.12亿</t>
  </si>
  <si>
    <t xml:space="preserve">          4.24㈣</t>
  </si>
  <si>
    <t>恒立液压</t>
  </si>
  <si>
    <t xml:space="preserve">        191.96亿</t>
  </si>
  <si>
    <t xml:space="preserve">          7.38㈢</t>
  </si>
  <si>
    <t>航天电子</t>
  </si>
  <si>
    <t xml:space="preserve">        191.62亿</t>
  </si>
  <si>
    <t xml:space="preserve">          4.61㈣</t>
  </si>
  <si>
    <t>健康元</t>
  </si>
  <si>
    <t xml:space="preserve">        191.53亿</t>
  </si>
  <si>
    <t xml:space="preserve">         27.40㈢</t>
  </si>
  <si>
    <t>燕京啤酒</t>
  </si>
  <si>
    <t xml:space="preserve">        191.46亿</t>
  </si>
  <si>
    <t xml:space="preserve">          4.59㈢</t>
  </si>
  <si>
    <t>西水股份</t>
  </si>
  <si>
    <t xml:space="preserve">        191.28亿</t>
  </si>
  <si>
    <t xml:space="preserve">         19.43㈢</t>
  </si>
  <si>
    <t>兴源环境</t>
  </si>
  <si>
    <t xml:space="preserve">        191.04亿</t>
  </si>
  <si>
    <t xml:space="preserve">         13.48㈢</t>
  </si>
  <si>
    <t>北讯集团</t>
  </si>
  <si>
    <t xml:space="preserve">        190.64亿</t>
  </si>
  <si>
    <t xml:space="preserve">          2.45㈢</t>
  </si>
  <si>
    <t>华安证券</t>
  </si>
  <si>
    <t xml:space="preserve">        189.68亿</t>
  </si>
  <si>
    <t xml:space="preserve">          4.93㈢</t>
  </si>
  <si>
    <t>森马服饰</t>
  </si>
  <si>
    <t xml:space="preserve">        189.40亿</t>
  </si>
  <si>
    <t xml:space="preserve">         10.12㈢</t>
  </si>
  <si>
    <t>三钢闽光</t>
  </si>
  <si>
    <t xml:space="preserve">        189.11亿</t>
  </si>
  <si>
    <t xml:space="preserve">         26.03㈢</t>
  </si>
  <si>
    <t>威孚高科</t>
  </si>
  <si>
    <t xml:space="preserve">        188.63亿</t>
  </si>
  <si>
    <t xml:space="preserve">         13.12㈢</t>
  </si>
  <si>
    <t>上海电力</t>
  </si>
  <si>
    <t xml:space="preserve">        188.08亿</t>
  </si>
  <si>
    <t>世茂股份</t>
  </si>
  <si>
    <t xml:space="preserve">        187.93亿</t>
  </si>
  <si>
    <t>凤凰传媒</t>
  </si>
  <si>
    <t xml:space="preserve">        187.81亿</t>
  </si>
  <si>
    <t xml:space="preserve">          7.21㈢</t>
  </si>
  <si>
    <t>纳思达</t>
  </si>
  <si>
    <t xml:space="preserve">        187.35亿</t>
  </si>
  <si>
    <t xml:space="preserve">        -42.63㈢</t>
  </si>
  <si>
    <t>中炬高新</t>
  </si>
  <si>
    <t xml:space="preserve">        186.97亿</t>
  </si>
  <si>
    <t xml:space="preserve">         11.66㈢</t>
  </si>
  <si>
    <t>太平洋</t>
  </si>
  <si>
    <t xml:space="preserve">        186.59亿</t>
  </si>
  <si>
    <t xml:space="preserve">          0.99㈣</t>
  </si>
  <si>
    <t>海航基础</t>
  </si>
  <si>
    <t xml:space="preserve">        185.07亿</t>
  </si>
  <si>
    <t xml:space="preserve">          4.26㈢</t>
  </si>
  <si>
    <t>和邦生物</t>
  </si>
  <si>
    <t xml:space="preserve">        184.57亿</t>
  </si>
  <si>
    <t xml:space="preserve">          4.71㈣</t>
  </si>
  <si>
    <t>东北证券</t>
  </si>
  <si>
    <t xml:space="preserve">        183.96亿</t>
  </si>
  <si>
    <t xml:space="preserve">          4.06㈢</t>
  </si>
  <si>
    <t>华谊兄弟</t>
  </si>
  <si>
    <t xml:space="preserve">        183.59亿</t>
  </si>
  <si>
    <t xml:space="preserve">          8.57㈣</t>
  </si>
  <si>
    <t>北京城建</t>
  </si>
  <si>
    <t xml:space="preserve">        183.50亿</t>
  </si>
  <si>
    <t xml:space="preserve">          7.20㈣</t>
  </si>
  <si>
    <t>国海证券</t>
  </si>
  <si>
    <t xml:space="preserve">        183.38亿</t>
  </si>
  <si>
    <t xml:space="preserve">          4.03㈢</t>
  </si>
  <si>
    <t>掌趣科技</t>
  </si>
  <si>
    <t xml:space="preserve">        183.13亿</t>
  </si>
  <si>
    <t xml:space="preserve">          4.54㈢</t>
  </si>
  <si>
    <t>国药一致</t>
  </si>
  <si>
    <t xml:space="preserve">        183.02亿</t>
  </si>
  <si>
    <t xml:space="preserve">         11.26㈣</t>
  </si>
  <si>
    <t>盛和资源</t>
  </si>
  <si>
    <t xml:space="preserve">        182.18亿</t>
  </si>
  <si>
    <t xml:space="preserve">          6.75㈣</t>
  </si>
  <si>
    <t>伟星新材</t>
  </si>
  <si>
    <t xml:space="preserve">        182.17亿</t>
  </si>
  <si>
    <t xml:space="preserve">         25.68㈣</t>
  </si>
  <si>
    <t>渤海金控</t>
  </si>
  <si>
    <t xml:space="preserve">        181.95亿</t>
  </si>
  <si>
    <t xml:space="preserve">          5.99㈢</t>
  </si>
  <si>
    <t>东方电气</t>
  </si>
  <si>
    <t xml:space="preserve">        180.12亿</t>
  </si>
  <si>
    <t xml:space="preserve">          2.00㈢</t>
  </si>
  <si>
    <t>二三四五</t>
  </si>
  <si>
    <t xml:space="preserve">        179.62亿</t>
  </si>
  <si>
    <t>新兴铸管</t>
  </si>
  <si>
    <t xml:space="preserve">        179.60亿</t>
  </si>
  <si>
    <t xml:space="preserve">          4.10㈢</t>
  </si>
  <si>
    <t>东软集团</t>
  </si>
  <si>
    <t xml:space="preserve">        179.19亿</t>
  </si>
  <si>
    <t xml:space="preserve">          2.10㈢</t>
  </si>
  <si>
    <t>瑞康医药</t>
  </si>
  <si>
    <t xml:space="preserve">        178.94亿</t>
  </si>
  <si>
    <t xml:space="preserve">          9.60㈢</t>
  </si>
  <si>
    <t>光迅科技</t>
  </si>
  <si>
    <t xml:space="preserve">        178.92亿</t>
  </si>
  <si>
    <t xml:space="preserve">          8.41㈢</t>
  </si>
  <si>
    <t>中工国际</t>
  </si>
  <si>
    <t xml:space="preserve">        178.71亿</t>
  </si>
  <si>
    <t xml:space="preserve">         11.10㈢</t>
  </si>
  <si>
    <t>通鼎互联</t>
  </si>
  <si>
    <t xml:space="preserve">        178.68亿</t>
  </si>
  <si>
    <t xml:space="preserve">          9.66㈢</t>
  </si>
  <si>
    <t>浙数文化</t>
  </si>
  <si>
    <t xml:space="preserve">        178.06亿</t>
  </si>
  <si>
    <t xml:space="preserve">         19.88㈢</t>
  </si>
  <si>
    <t>贵阳银行</t>
  </si>
  <si>
    <t xml:space="preserve">        178.04亿</t>
  </si>
  <si>
    <t>凯乐科技</t>
  </si>
  <si>
    <t xml:space="preserve">        177.45亿</t>
  </si>
  <si>
    <t xml:space="preserve">         15.73㈣</t>
  </si>
  <si>
    <t>天地科技</t>
  </si>
  <si>
    <t xml:space="preserve">        176.72亿</t>
  </si>
  <si>
    <t xml:space="preserve">          3.20㈢</t>
  </si>
  <si>
    <t>广汇汽车</t>
  </si>
  <si>
    <t xml:space="preserve">        176.03亿</t>
  </si>
  <si>
    <t xml:space="preserve">         11.01㈢</t>
  </si>
  <si>
    <t>招商轮船</t>
  </si>
  <si>
    <t xml:space="preserve">        175.62亿</t>
  </si>
  <si>
    <t xml:space="preserve">          4.04㈣</t>
  </si>
  <si>
    <t>神州高铁</t>
  </si>
  <si>
    <t xml:space="preserve">        174.96亿</t>
  </si>
  <si>
    <t xml:space="preserve">          1.95㈢</t>
  </si>
  <si>
    <t>张 裕Ａ</t>
  </si>
  <si>
    <t xml:space="preserve">        174.90亿</t>
  </si>
  <si>
    <t>阳泉煤业</t>
  </si>
  <si>
    <t xml:space="preserve">        173.40亿</t>
  </si>
  <si>
    <t xml:space="preserve">          7.71㈢</t>
  </si>
  <si>
    <t>深圳机场</t>
  </si>
  <si>
    <t xml:space="preserve">        173.29亿</t>
  </si>
  <si>
    <t xml:space="preserve">          4.57㈢</t>
  </si>
  <si>
    <t>东华能源</t>
  </si>
  <si>
    <t xml:space="preserve">        173.07亿</t>
  </si>
  <si>
    <t xml:space="preserve">         11.13㈢</t>
  </si>
  <si>
    <t>云铝股份</t>
  </si>
  <si>
    <t xml:space="preserve">        172.81亿</t>
  </si>
  <si>
    <t xml:space="preserve">          6.66㈣</t>
  </si>
  <si>
    <t>厦门国贸</t>
  </si>
  <si>
    <t xml:space="preserve">        172.36亿</t>
  </si>
  <si>
    <t xml:space="preserve">          9.20㈢</t>
  </si>
  <si>
    <t>上海机电</t>
  </si>
  <si>
    <t xml:space="preserve">        171.38亿</t>
  </si>
  <si>
    <t xml:space="preserve">         13.85㈣</t>
  </si>
  <si>
    <t>长信科技</t>
  </si>
  <si>
    <t xml:space="preserve">        169.94亿</t>
  </si>
  <si>
    <t xml:space="preserve">         10.75㈢</t>
  </si>
  <si>
    <t>步长制药</t>
  </si>
  <si>
    <t xml:space="preserve">        169.72亿</t>
  </si>
  <si>
    <t xml:space="preserve">          8.94㈢</t>
  </si>
  <si>
    <t>南钢股份</t>
  </si>
  <si>
    <t xml:space="preserve">        169.37亿</t>
  </si>
  <si>
    <t xml:space="preserve">         27.65㈣</t>
  </si>
  <si>
    <t>广州发展</t>
  </si>
  <si>
    <t xml:space="preserve">        169.02亿</t>
  </si>
  <si>
    <t xml:space="preserve">          3.72㈢</t>
  </si>
  <si>
    <t>中青旅</t>
  </si>
  <si>
    <t xml:space="preserve">        168.80亿</t>
  </si>
  <si>
    <t>易事特</t>
  </si>
  <si>
    <t xml:space="preserve">        168.70亿</t>
  </si>
  <si>
    <t xml:space="preserve">         16.41㈣</t>
  </si>
  <si>
    <t>中储股份</t>
  </si>
  <si>
    <t xml:space="preserve">        168.31亿</t>
  </si>
  <si>
    <t xml:space="preserve">         12.67㈣</t>
  </si>
  <si>
    <t>三六零</t>
  </si>
  <si>
    <t xml:space="preserve">        168.13亿</t>
  </si>
  <si>
    <t xml:space="preserve">          4.02㈣</t>
  </si>
  <si>
    <t>福田汽车</t>
  </si>
  <si>
    <t xml:space="preserve">        168.09亿</t>
  </si>
  <si>
    <t xml:space="preserve">          0.73㈢</t>
  </si>
  <si>
    <t>百联股份</t>
  </si>
  <si>
    <t xml:space="preserve">        168.01亿</t>
  </si>
  <si>
    <t>外高桥</t>
  </si>
  <si>
    <t xml:space="preserve">        167.98亿</t>
  </si>
  <si>
    <t xml:space="preserve">          3.42㈢</t>
  </si>
  <si>
    <t>外运发展</t>
  </si>
  <si>
    <t xml:space="preserve">        167.42亿</t>
  </si>
  <si>
    <t xml:space="preserve">         16.54㈣</t>
  </si>
  <si>
    <t>宝新能源</t>
  </si>
  <si>
    <t xml:space="preserve">          3.77㈢</t>
  </si>
  <si>
    <t>天海投资</t>
  </si>
  <si>
    <t xml:space="preserve">        167.00亿</t>
  </si>
  <si>
    <t xml:space="preserve">          0.95㈢</t>
  </si>
  <si>
    <t>长盈精密</t>
  </si>
  <si>
    <t xml:space="preserve">        166.83亿</t>
  </si>
  <si>
    <t xml:space="preserve">         12.26㈢</t>
  </si>
  <si>
    <t>新钢股份</t>
  </si>
  <si>
    <t xml:space="preserve">        165.54亿</t>
  </si>
  <si>
    <t xml:space="preserve">         13.91㈢</t>
  </si>
  <si>
    <t>杭州银行</t>
  </si>
  <si>
    <t xml:space="preserve">        165.48亿</t>
  </si>
  <si>
    <t xml:space="preserve">          8.88㈢</t>
  </si>
  <si>
    <t>北方导航</t>
  </si>
  <si>
    <t xml:space="preserve">        165.46亿</t>
  </si>
  <si>
    <t xml:space="preserve">          2.26㈣</t>
  </si>
  <si>
    <t>中际旭创</t>
  </si>
  <si>
    <t xml:space="preserve">        164.92亿</t>
  </si>
  <si>
    <t xml:space="preserve">          2.99㈢</t>
  </si>
  <si>
    <t>露天煤业</t>
  </si>
  <si>
    <t xml:space="preserve">        164.91亿</t>
  </si>
  <si>
    <t xml:space="preserve">         11.64㈢</t>
  </si>
  <si>
    <t>大名城</t>
  </si>
  <si>
    <t xml:space="preserve">        164.83亿</t>
  </si>
  <si>
    <t xml:space="preserve">         11.93㈣</t>
  </si>
  <si>
    <t>北方华创</t>
  </si>
  <si>
    <t xml:space="preserve">        164.74亿</t>
  </si>
  <si>
    <t xml:space="preserve">          2.46㈢</t>
  </si>
  <si>
    <t>人福医药</t>
  </si>
  <si>
    <t xml:space="preserve">        164.56亿</t>
  </si>
  <si>
    <t xml:space="preserve">         15.89㈢</t>
  </si>
  <si>
    <t>华润双鹤</t>
  </si>
  <si>
    <t xml:space="preserve">        164.03亿</t>
  </si>
  <si>
    <t xml:space="preserve">         11.30㈣</t>
  </si>
  <si>
    <t>华天科技</t>
  </si>
  <si>
    <t xml:space="preserve">        163.83亿</t>
  </si>
  <si>
    <t xml:space="preserve">          9.26㈣</t>
  </si>
  <si>
    <t>天津港</t>
  </si>
  <si>
    <t xml:space="preserve">        163.12亿</t>
  </si>
  <si>
    <t xml:space="preserve">          5.25㈣</t>
  </si>
  <si>
    <t>泰格医药</t>
  </si>
  <si>
    <t xml:space="preserve">        163.04亿</t>
  </si>
  <si>
    <t xml:space="preserve">          8.43㈢</t>
  </si>
  <si>
    <t>锡业股份</t>
  </si>
  <si>
    <t xml:space="preserve">        163.03亿</t>
  </si>
  <si>
    <t xml:space="preserve">          5.00㈢</t>
  </si>
  <si>
    <t>世联行</t>
  </si>
  <si>
    <t xml:space="preserve">        162.88亿</t>
  </si>
  <si>
    <t xml:space="preserve">         11.63㈢</t>
  </si>
  <si>
    <t>清新环境</t>
  </si>
  <si>
    <t xml:space="preserve">        161.88亿</t>
  </si>
  <si>
    <t xml:space="preserve">         14.88㈢</t>
  </si>
  <si>
    <t>云南铜业</t>
  </si>
  <si>
    <t xml:space="preserve">        161.75亿</t>
  </si>
  <si>
    <t xml:space="preserve">          3.83㈢</t>
  </si>
  <si>
    <t>西部矿业</t>
  </si>
  <si>
    <t xml:space="preserve">        161.57亿</t>
  </si>
  <si>
    <t xml:space="preserve">          2.28㈣</t>
  </si>
  <si>
    <t>梅花生物</t>
  </si>
  <si>
    <t xml:space="preserve">        160.70亿</t>
  </si>
  <si>
    <t xml:space="preserve">         12.89㈣</t>
  </si>
  <si>
    <t>深圳燃气</t>
  </si>
  <si>
    <t xml:space="preserve">        160.54亿</t>
  </si>
  <si>
    <t>京能电力</t>
  </si>
  <si>
    <t xml:space="preserve">        160.22亿</t>
  </si>
  <si>
    <t xml:space="preserve">          1.01㈢</t>
  </si>
  <si>
    <t>杉杉股份</t>
  </si>
  <si>
    <t xml:space="preserve">        160.15亿</t>
  </si>
  <si>
    <t xml:space="preserve">          5.07㈢</t>
  </si>
  <si>
    <t>爱建集团</t>
  </si>
  <si>
    <t xml:space="preserve">        160.04亿</t>
  </si>
  <si>
    <t xml:space="preserve">          8.53㈢</t>
  </si>
  <si>
    <t>西部建设</t>
  </si>
  <si>
    <t xml:space="preserve">        160.00亿</t>
  </si>
  <si>
    <t xml:space="preserve">          2.30㈢</t>
  </si>
  <si>
    <t>三友化工</t>
  </si>
  <si>
    <t xml:space="preserve">        159.32亿</t>
  </si>
  <si>
    <t xml:space="preserve">         15.26㈢</t>
  </si>
  <si>
    <t>华闻传媒</t>
  </si>
  <si>
    <t xml:space="preserve">        158.90亿</t>
  </si>
  <si>
    <t xml:space="preserve">          4.39㈢</t>
  </si>
  <si>
    <t>横店东磁</t>
  </si>
  <si>
    <t xml:space="preserve">        158.67亿</t>
  </si>
  <si>
    <t xml:space="preserve">         12.68㈣</t>
  </si>
  <si>
    <t>飞马国际</t>
  </si>
  <si>
    <t xml:space="preserve">        158.49亿</t>
  </si>
  <si>
    <t xml:space="preserve">          4.66㈢</t>
  </si>
  <si>
    <t>中粮糖业</t>
  </si>
  <si>
    <t xml:space="preserve">        158.20亿</t>
  </si>
  <si>
    <t xml:space="preserve">          7.29㈢</t>
  </si>
  <si>
    <t>亿帆医药</t>
  </si>
  <si>
    <t xml:space="preserve">        157.59亿</t>
  </si>
  <si>
    <t>启明星辰</t>
  </si>
  <si>
    <t xml:space="preserve">        157.43亿</t>
  </si>
  <si>
    <t xml:space="preserve">         14.41㈣</t>
  </si>
  <si>
    <t>内蒙华电</t>
  </si>
  <si>
    <t xml:space="preserve">        157.39亿</t>
  </si>
  <si>
    <t>天虹股份</t>
  </si>
  <si>
    <t xml:space="preserve">        156.39亿</t>
  </si>
  <si>
    <t>光明乳业</t>
  </si>
  <si>
    <t xml:space="preserve">        156.34亿</t>
  </si>
  <si>
    <t xml:space="preserve">         11.52㈣</t>
  </si>
  <si>
    <t>完美世界</t>
  </si>
  <si>
    <t xml:space="preserve">        156.13亿</t>
  </si>
  <si>
    <t xml:space="preserve">         14.20㈢</t>
  </si>
  <si>
    <t>江特电机</t>
  </si>
  <si>
    <t xml:space="preserve">        156.02亿</t>
  </si>
  <si>
    <t xml:space="preserve">          5.37㈢</t>
  </si>
  <si>
    <t>龙净环保</t>
  </si>
  <si>
    <t xml:space="preserve">        155.87亿</t>
  </si>
  <si>
    <t xml:space="preserve">         11.02㈢</t>
  </si>
  <si>
    <t>怡 亚 通</t>
  </si>
  <si>
    <t xml:space="preserve">        155.82亿</t>
  </si>
  <si>
    <t xml:space="preserve">          8.21㈢</t>
  </si>
  <si>
    <t>森源电气</t>
  </si>
  <si>
    <t xml:space="preserve">        155.68亿</t>
  </si>
  <si>
    <t xml:space="preserve">          8.54㈢</t>
  </si>
  <si>
    <t>第一创业</t>
  </si>
  <si>
    <t xml:space="preserve">        155.20亿</t>
  </si>
  <si>
    <t xml:space="preserve">          3.39㈢</t>
  </si>
  <si>
    <t>昆仑万维</t>
  </si>
  <si>
    <t xml:space="preserve">        154.64亿</t>
  </si>
  <si>
    <t>创业环保</t>
  </si>
  <si>
    <t xml:space="preserve">        153.52亿</t>
  </si>
  <si>
    <t xml:space="preserve">          9.93㈣</t>
  </si>
  <si>
    <t>贵人鸟</t>
  </si>
  <si>
    <t xml:space="preserve">        153.38亿</t>
  </si>
  <si>
    <t xml:space="preserve">          6.23㈢</t>
  </si>
  <si>
    <t>金发科技</t>
  </si>
  <si>
    <t xml:space="preserve">        153.34亿</t>
  </si>
  <si>
    <t>中化国际</t>
  </si>
  <si>
    <t xml:space="preserve">        153.31亿</t>
  </si>
  <si>
    <t xml:space="preserve">          3.35㈢</t>
  </si>
  <si>
    <t>以岭药业</t>
  </si>
  <si>
    <t xml:space="preserve">        152.43亿</t>
  </si>
  <si>
    <t xml:space="preserve">          6.46㈢</t>
  </si>
  <si>
    <t>庞大集团</t>
  </si>
  <si>
    <t xml:space="preserve">        152.35亿</t>
  </si>
  <si>
    <t>中信重工</t>
  </si>
  <si>
    <t xml:space="preserve">        152.22亿</t>
  </si>
  <si>
    <t xml:space="preserve">          0.44㈣</t>
  </si>
  <si>
    <t>星宇股份</t>
  </si>
  <si>
    <t xml:space="preserve">          8.35㈢</t>
  </si>
  <si>
    <t>凯迪生态</t>
  </si>
  <si>
    <t xml:space="preserve">        151.59亿</t>
  </si>
  <si>
    <t xml:space="preserve">          1.45㈢</t>
  </si>
  <si>
    <t>神州信息</t>
  </si>
  <si>
    <t xml:space="preserve">        151.50亿</t>
  </si>
  <si>
    <t xml:space="preserve">          6.19㈣</t>
  </si>
  <si>
    <t>柳钢股份</t>
  </si>
  <si>
    <t xml:space="preserve">        151.20亿</t>
  </si>
  <si>
    <t xml:space="preserve">         21.61㈢</t>
  </si>
  <si>
    <t>鸿特精密</t>
  </si>
  <si>
    <t xml:space="preserve">        150.77亿</t>
  </si>
  <si>
    <t xml:space="preserve">         31.29㈢</t>
  </si>
  <si>
    <t>海正药业</t>
  </si>
  <si>
    <t xml:space="preserve">        150.62亿</t>
  </si>
  <si>
    <t xml:space="preserve">          0.20㈣</t>
  </si>
  <si>
    <t>兴蓉环境</t>
  </si>
  <si>
    <t xml:space="preserve">        150.51亿</t>
  </si>
  <si>
    <t xml:space="preserve">          7.81㈢</t>
  </si>
  <si>
    <t>韶钢松山</t>
  </si>
  <si>
    <t xml:space="preserve">        150.49亿</t>
  </si>
  <si>
    <t xml:space="preserve">         84.66㈣</t>
  </si>
  <si>
    <t>歌华有线</t>
  </si>
  <si>
    <t xml:space="preserve">        150.48亿</t>
  </si>
  <si>
    <t xml:space="preserve">          4.99㈢</t>
  </si>
  <si>
    <t>中材国际</t>
  </si>
  <si>
    <t xml:space="preserve">         12.92㈣</t>
  </si>
  <si>
    <t>酒钢宏兴</t>
  </si>
  <si>
    <t xml:space="preserve">        150.32亿</t>
  </si>
  <si>
    <t xml:space="preserve">          6.73㈢</t>
  </si>
  <si>
    <t>紫光股份</t>
  </si>
  <si>
    <t xml:space="preserve">        150.12亿</t>
  </si>
  <si>
    <t>首旅酒店</t>
  </si>
  <si>
    <t xml:space="preserve">        149.91亿</t>
  </si>
  <si>
    <t xml:space="preserve">          7.59㈢</t>
  </si>
  <si>
    <t>万邦达</t>
  </si>
  <si>
    <t xml:space="preserve">        149.24亿</t>
  </si>
  <si>
    <t xml:space="preserve">          5.12㈢</t>
  </si>
  <si>
    <t>冀中能源</t>
  </si>
  <si>
    <t xml:space="preserve">        148.82亿</t>
  </si>
  <si>
    <t xml:space="preserve">          4.34㈢</t>
  </si>
  <si>
    <t>涪陵榨菜</t>
  </si>
  <si>
    <t xml:space="preserve">        148.75亿</t>
  </si>
  <si>
    <t xml:space="preserve">         21.48㈣</t>
  </si>
  <si>
    <t>南极电商</t>
  </si>
  <si>
    <t xml:space="preserve">        148.71亿</t>
  </si>
  <si>
    <t xml:space="preserve">         13.67㈢</t>
  </si>
  <si>
    <t>扬农化工</t>
  </si>
  <si>
    <t xml:space="preserve">        148.44亿</t>
  </si>
  <si>
    <t xml:space="preserve">         10.91㈢</t>
  </si>
  <si>
    <t>豫园股份</t>
  </si>
  <si>
    <t xml:space="preserve">        148.04亿</t>
  </si>
  <si>
    <t xml:space="preserve">          6.32㈣</t>
  </si>
  <si>
    <t>汤臣倍健</t>
  </si>
  <si>
    <t xml:space="preserve">        147.96亿</t>
  </si>
  <si>
    <t xml:space="preserve">         15.02㈣</t>
  </si>
  <si>
    <t>亿利洁能</t>
  </si>
  <si>
    <t xml:space="preserve">        147.87亿</t>
  </si>
  <si>
    <t xml:space="preserve">          1.99㈢</t>
  </si>
  <si>
    <t>中远海能</t>
  </si>
  <si>
    <t xml:space="preserve">        147.75亿</t>
  </si>
  <si>
    <t xml:space="preserve">          6.33㈣</t>
  </si>
  <si>
    <t>福斯特</t>
  </si>
  <si>
    <t xml:space="preserve">        147.37亿</t>
  </si>
  <si>
    <t xml:space="preserve">         11.64㈣</t>
  </si>
  <si>
    <t>卫宁健康</t>
  </si>
  <si>
    <t xml:space="preserve">        146.95亿</t>
  </si>
  <si>
    <t xml:space="preserve">          5.38㈢</t>
  </si>
  <si>
    <t>华策影视</t>
  </si>
  <si>
    <t xml:space="preserve">        146.89亿</t>
  </si>
  <si>
    <t xml:space="preserve">          4.64㈢</t>
  </si>
  <si>
    <t>捷成股份</t>
  </si>
  <si>
    <t xml:space="preserve">        146.85亿</t>
  </si>
  <si>
    <t xml:space="preserve">          8.14㈢</t>
  </si>
  <si>
    <t>亿纬锂能</t>
  </si>
  <si>
    <t xml:space="preserve">        146.78亿</t>
  </si>
  <si>
    <t>东方集团</t>
  </si>
  <si>
    <t xml:space="preserve">        146.65亿</t>
  </si>
  <si>
    <t xml:space="preserve">          2.48㈢</t>
  </si>
  <si>
    <t>华发股份</t>
  </si>
  <si>
    <t xml:space="preserve">        146.63亿</t>
  </si>
  <si>
    <t xml:space="preserve">          7.01㈢</t>
  </si>
  <si>
    <t>首钢股份</t>
  </si>
  <si>
    <t xml:space="preserve">        146.55亿</t>
  </si>
  <si>
    <t>东方国信</t>
  </si>
  <si>
    <t xml:space="preserve">        146.13亿</t>
  </si>
  <si>
    <t xml:space="preserve">          3.82㈢</t>
  </si>
  <si>
    <t>纽威股份</t>
  </si>
  <si>
    <t xml:space="preserve">        145.35亿</t>
  </si>
  <si>
    <t>中粮地产</t>
  </si>
  <si>
    <t xml:space="preserve">        145.10亿</t>
  </si>
  <si>
    <t xml:space="preserve">         14.26㈣</t>
  </si>
  <si>
    <t>宝信软件</t>
  </si>
  <si>
    <t xml:space="preserve">        145.08亿</t>
  </si>
  <si>
    <t xml:space="preserve">          8.89㈣</t>
  </si>
  <si>
    <t>华新水泥</t>
  </si>
  <si>
    <t xml:space="preserve">        144.94亿</t>
  </si>
  <si>
    <t xml:space="preserve">         17.46㈣</t>
  </si>
  <si>
    <t>乐视网</t>
  </si>
  <si>
    <t xml:space="preserve">        144.84亿</t>
  </si>
  <si>
    <t xml:space="preserve">        -13.23㈢</t>
  </si>
  <si>
    <t>海南矿业</t>
  </si>
  <si>
    <t xml:space="preserve">        144.65亿</t>
  </si>
  <si>
    <t xml:space="preserve">          0.93㈣</t>
  </si>
  <si>
    <t>华锦股份</t>
  </si>
  <si>
    <t xml:space="preserve">        144.59亿</t>
  </si>
  <si>
    <t xml:space="preserve">         10.64㈢</t>
  </si>
  <si>
    <t>旗滨集团</t>
  </si>
  <si>
    <t xml:space="preserve">        144.50亿</t>
  </si>
  <si>
    <t xml:space="preserve">         16.14㈣</t>
  </si>
  <si>
    <t>四川长虹</t>
  </si>
  <si>
    <t xml:space="preserve">        144.43亿</t>
  </si>
  <si>
    <t xml:space="preserve">          1.32㈢</t>
  </si>
  <si>
    <t>康恩贝</t>
  </si>
  <si>
    <t xml:space="preserve">        144.25亿</t>
  </si>
  <si>
    <t>一汽轿车</t>
  </si>
  <si>
    <t xml:space="preserve">        144.00亿</t>
  </si>
  <si>
    <t>新奥股份</t>
  </si>
  <si>
    <t xml:space="preserve">        143.96亿</t>
  </si>
  <si>
    <t xml:space="preserve">          7.85㈢</t>
  </si>
  <si>
    <t>中国国贸</t>
  </si>
  <si>
    <t xml:space="preserve">        143.84亿</t>
  </si>
  <si>
    <t xml:space="preserve">          9.82㈣</t>
  </si>
  <si>
    <t>浙江医药</t>
  </si>
  <si>
    <t xml:space="preserve">        143.69亿</t>
  </si>
  <si>
    <t xml:space="preserve">          1.88㈢</t>
  </si>
  <si>
    <t>振华重工</t>
  </si>
  <si>
    <t xml:space="preserve">        142.57亿</t>
  </si>
  <si>
    <t xml:space="preserve">          1.15㈢</t>
  </si>
  <si>
    <t>神火股份</t>
  </si>
  <si>
    <t xml:space="preserve">        142.53亿</t>
  </si>
  <si>
    <t xml:space="preserve">         13.63㈢</t>
  </si>
  <si>
    <t>海南海药</t>
  </si>
  <si>
    <t xml:space="preserve">        142.18亿</t>
  </si>
  <si>
    <t>盐 田 港</t>
  </si>
  <si>
    <t xml:space="preserve">        141.78亿</t>
  </si>
  <si>
    <t>东山精密</t>
  </si>
  <si>
    <t xml:space="preserve">        141.49亿</t>
  </si>
  <si>
    <t xml:space="preserve">          4.82㈢</t>
  </si>
  <si>
    <t>中弘股份</t>
  </si>
  <si>
    <t xml:space="preserve">        140.93亿</t>
  </si>
  <si>
    <t xml:space="preserve">          0.79㈢</t>
  </si>
  <si>
    <t>隆鑫通用</t>
  </si>
  <si>
    <t xml:space="preserve">        140.04亿</t>
  </si>
  <si>
    <t xml:space="preserve">         10.89㈢</t>
  </si>
  <si>
    <t>奥瑞德</t>
  </si>
  <si>
    <t xml:space="preserve">        139.84亿</t>
  </si>
  <si>
    <t xml:space="preserve">          2.91㈢</t>
  </si>
  <si>
    <t>林洋能源</t>
  </si>
  <si>
    <t xml:space="preserve">        139.75亿</t>
  </si>
  <si>
    <t>中恒集团</t>
  </si>
  <si>
    <t xml:space="preserve">        139.70亿</t>
  </si>
  <si>
    <t xml:space="preserve">          9.46㈢</t>
  </si>
  <si>
    <t>广电运通</t>
  </si>
  <si>
    <t xml:space="preserve">        139.57亿</t>
  </si>
  <si>
    <t xml:space="preserve">          7.74㈢</t>
  </si>
  <si>
    <t>佳都科技</t>
  </si>
  <si>
    <t xml:space="preserve">        139.50亿</t>
  </si>
  <si>
    <t xml:space="preserve">          6.63㈣</t>
  </si>
  <si>
    <t>内蒙一机</t>
  </si>
  <si>
    <t xml:space="preserve">        139.37亿</t>
  </si>
  <si>
    <t xml:space="preserve">          4.21㈢</t>
  </si>
  <si>
    <t>金禾实业</t>
  </si>
  <si>
    <t xml:space="preserve">        138.93亿</t>
  </si>
  <si>
    <t xml:space="preserve">         29.64㈣</t>
  </si>
  <si>
    <t>国轩高科</t>
  </si>
  <si>
    <t xml:space="preserve">        138.90亿</t>
  </si>
  <si>
    <t xml:space="preserve">         14.24㈢</t>
  </si>
  <si>
    <t>锦龙股份</t>
  </si>
  <si>
    <t xml:space="preserve">        138.43亿</t>
  </si>
  <si>
    <t xml:space="preserve">          5.23㈣</t>
  </si>
  <si>
    <t>九阳股份</t>
  </si>
  <si>
    <t xml:space="preserve">        138.16亿</t>
  </si>
  <si>
    <t xml:space="preserve">         13.49㈢</t>
  </si>
  <si>
    <t>华工科技</t>
  </si>
  <si>
    <t xml:space="preserve">        137.77亿</t>
  </si>
  <si>
    <t xml:space="preserve">          7.54㈢</t>
  </si>
  <si>
    <t>美盛文化</t>
  </si>
  <si>
    <t xml:space="preserve">        137.15亿</t>
  </si>
  <si>
    <t xml:space="preserve">          8.36㈢</t>
  </si>
  <si>
    <t>大康农业</t>
  </si>
  <si>
    <t xml:space="preserve">        137.12亿</t>
  </si>
  <si>
    <t xml:space="preserve">          0.42㈢</t>
  </si>
  <si>
    <t>同花顺</t>
  </si>
  <si>
    <t xml:space="preserve">        136.82亿</t>
  </si>
  <si>
    <t xml:space="preserve">         22.90㈣</t>
  </si>
  <si>
    <t>闻泰科技</t>
  </si>
  <si>
    <t xml:space="preserve">        136.30亿</t>
  </si>
  <si>
    <t xml:space="preserve">          8.07㈢</t>
  </si>
  <si>
    <t>华帝股份</t>
  </si>
  <si>
    <t xml:space="preserve">        136.27亿</t>
  </si>
  <si>
    <t xml:space="preserve">         15.92㈢</t>
  </si>
  <si>
    <t>华灿光电</t>
  </si>
  <si>
    <t xml:space="preserve">        135.48亿</t>
  </si>
  <si>
    <t xml:space="preserve">          9.81㈢</t>
  </si>
  <si>
    <t>海联金汇</t>
  </si>
  <si>
    <t xml:space="preserve">        134.56亿</t>
  </si>
  <si>
    <t xml:space="preserve">          4.15㈢</t>
  </si>
  <si>
    <t>恒力股份</t>
  </si>
  <si>
    <t xml:space="preserve">        134.50亿</t>
  </si>
  <si>
    <t xml:space="preserve">         24.03㈣</t>
  </si>
  <si>
    <t>蓝色光标</t>
  </si>
  <si>
    <t xml:space="preserve">        134.21亿</t>
  </si>
  <si>
    <t xml:space="preserve">          3.93㈢</t>
  </si>
  <si>
    <t>鹏欣资源</t>
  </si>
  <si>
    <t xml:space="preserve">        134.17亿</t>
  </si>
  <si>
    <t xml:space="preserve">          5.39㈣</t>
  </si>
  <si>
    <t>千方科技</t>
  </si>
  <si>
    <t xml:space="preserve">        133.95亿</t>
  </si>
  <si>
    <t>通策医疗</t>
  </si>
  <si>
    <t xml:space="preserve">        132.42亿</t>
  </si>
  <si>
    <t xml:space="preserve">         19.00㈢</t>
  </si>
  <si>
    <t>鸿达兴业</t>
  </si>
  <si>
    <t xml:space="preserve">        132.32亿</t>
  </si>
  <si>
    <t xml:space="preserve">         15.29㈢</t>
  </si>
  <si>
    <t>中科三环</t>
  </si>
  <si>
    <t xml:space="preserve">        132.08亿</t>
  </si>
  <si>
    <t xml:space="preserve">          4.77㈢</t>
  </si>
  <si>
    <t>广誉远</t>
  </si>
  <si>
    <t xml:space="preserve">        131.79亿</t>
  </si>
  <si>
    <t xml:space="preserve">          5.72㈢</t>
  </si>
  <si>
    <t>奇正藏药</t>
  </si>
  <si>
    <t xml:space="preserve">        131.63亿</t>
  </si>
  <si>
    <t>金证股份</t>
  </si>
  <si>
    <t xml:space="preserve">        131.51亿</t>
  </si>
  <si>
    <t xml:space="preserve">          2.02㈢</t>
  </si>
  <si>
    <t>鹏起科技</t>
  </si>
  <si>
    <t xml:space="preserve">        131.15亿</t>
  </si>
  <si>
    <t xml:space="preserve">          5.31㈢</t>
  </si>
  <si>
    <t>科达洁能</t>
  </si>
  <si>
    <t xml:space="preserve">        131.13亿</t>
  </si>
  <si>
    <t xml:space="preserve">          9.70㈢</t>
  </si>
  <si>
    <t>深圳华强</t>
  </si>
  <si>
    <t xml:space="preserve">        130.99亿</t>
  </si>
  <si>
    <t>闰土股份</t>
  </si>
  <si>
    <t xml:space="preserve">        130.85亿</t>
  </si>
  <si>
    <t xml:space="preserve">          9.56㈢</t>
  </si>
  <si>
    <t>安科生物</t>
  </si>
  <si>
    <t xml:space="preserve">        130.84亿</t>
  </si>
  <si>
    <t xml:space="preserve">         16.55㈣</t>
  </si>
  <si>
    <t>聚光科技</t>
  </si>
  <si>
    <t xml:space="preserve">        130.66亿</t>
  </si>
  <si>
    <t xml:space="preserve">         10.65㈢</t>
  </si>
  <si>
    <t>开山股份</t>
  </si>
  <si>
    <t xml:space="preserve">        130.51亿</t>
  </si>
  <si>
    <t xml:space="preserve">          1.92㈢</t>
  </si>
  <si>
    <t>欣旺达</t>
  </si>
  <si>
    <t xml:space="preserve">        130.50亿</t>
  </si>
  <si>
    <t xml:space="preserve">         11.46㈢</t>
  </si>
  <si>
    <t>星网锐捷</t>
  </si>
  <si>
    <t xml:space="preserve">        130.48亿</t>
  </si>
  <si>
    <t xml:space="preserve">          9.02㈢</t>
  </si>
  <si>
    <t>大北农</t>
  </si>
  <si>
    <t xml:space="preserve">        130.43亿</t>
  </si>
  <si>
    <t xml:space="preserve">          8.65㈢</t>
  </si>
  <si>
    <t>兴业矿业</t>
  </si>
  <si>
    <t xml:space="preserve">        130.23亿</t>
  </si>
  <si>
    <t xml:space="preserve">          7.66㈢</t>
  </si>
  <si>
    <t>石基信息</t>
  </si>
  <si>
    <t xml:space="preserve">        129.98亿</t>
  </si>
  <si>
    <t>哈药股份</t>
  </si>
  <si>
    <t xml:space="preserve">        129.87亿</t>
  </si>
  <si>
    <t>恩华药业</t>
  </si>
  <si>
    <t xml:space="preserve">        129.83亿</t>
  </si>
  <si>
    <t xml:space="preserve">         16.09㈣</t>
  </si>
  <si>
    <t>老凤祥</t>
  </si>
  <si>
    <t xml:space="preserve">        129.73亿</t>
  </si>
  <si>
    <t xml:space="preserve">         16.57㈢</t>
  </si>
  <si>
    <t>联络互动</t>
  </si>
  <si>
    <t xml:space="preserve">        129.68亿</t>
  </si>
  <si>
    <t xml:space="preserve">          0.55㈢</t>
  </si>
  <si>
    <t>节能风电</t>
  </si>
  <si>
    <t xml:space="preserve">        129.65亿</t>
  </si>
  <si>
    <t xml:space="preserve">          4.31㈢</t>
  </si>
  <si>
    <t>旋极信息</t>
  </si>
  <si>
    <t xml:space="preserve">        129.55亿</t>
  </si>
  <si>
    <t>华胜天成</t>
  </si>
  <si>
    <t xml:space="preserve">        129.52亿</t>
  </si>
  <si>
    <t xml:space="preserve">          3.85㈢</t>
  </si>
  <si>
    <t>盛屯矿业</t>
  </si>
  <si>
    <t xml:space="preserve">        129.50亿</t>
  </si>
  <si>
    <t xml:space="preserve">         13.30㈣</t>
  </si>
  <si>
    <t>先导智能</t>
  </si>
  <si>
    <t xml:space="preserve">        129.48亿</t>
  </si>
  <si>
    <t>台海核电</t>
  </si>
  <si>
    <t xml:space="preserve">        129.35亿</t>
  </si>
  <si>
    <t xml:space="preserve">         27.30㈢</t>
  </si>
  <si>
    <t>海峡股份</t>
  </si>
  <si>
    <t xml:space="preserve">        129.24亿</t>
  </si>
  <si>
    <t xml:space="preserve">          5.95㈢</t>
  </si>
  <si>
    <t>中天能源</t>
  </si>
  <si>
    <t xml:space="preserve">        129.20亿</t>
  </si>
  <si>
    <t>天顺风能</t>
  </si>
  <si>
    <t xml:space="preserve">        129.14亿</t>
  </si>
  <si>
    <t>兆驰股份</t>
  </si>
  <si>
    <t xml:space="preserve">        128.72亿</t>
  </si>
  <si>
    <t xml:space="preserve">          6.03㈢</t>
  </si>
  <si>
    <t>中国宝安</t>
  </si>
  <si>
    <t xml:space="preserve">        128.69亿</t>
  </si>
  <si>
    <t>中粮生化</t>
  </si>
  <si>
    <t xml:space="preserve">        128.65亿</t>
  </si>
  <si>
    <t>圆通速递</t>
  </si>
  <si>
    <t xml:space="preserve">        128.47亿</t>
  </si>
  <si>
    <t xml:space="preserve">         15.65㈣</t>
  </si>
  <si>
    <t>深科技</t>
  </si>
  <si>
    <t xml:space="preserve">        128.41亿</t>
  </si>
  <si>
    <t>陕鼓动力</t>
  </si>
  <si>
    <t xml:space="preserve">        128.15亿</t>
  </si>
  <si>
    <t>荣安地产</t>
  </si>
  <si>
    <t xml:space="preserve">        128.10亿</t>
  </si>
  <si>
    <t xml:space="preserve">         12.84㈣</t>
  </si>
  <si>
    <t>海亮股份</t>
  </si>
  <si>
    <t xml:space="preserve">        128.07亿</t>
  </si>
  <si>
    <t xml:space="preserve">         11.38㈢</t>
  </si>
  <si>
    <t>中国银河</t>
  </si>
  <si>
    <t xml:space="preserve">        127.40亿</t>
  </si>
  <si>
    <t xml:space="preserve">          6.17㈣</t>
  </si>
  <si>
    <t>风华高科</t>
  </si>
  <si>
    <t xml:space="preserve">        127.20亿</t>
  </si>
  <si>
    <t xml:space="preserve">          3.98㈢</t>
  </si>
  <si>
    <t>嘉凯城</t>
  </si>
  <si>
    <t xml:space="preserve">         39.29㈣</t>
  </si>
  <si>
    <t>生 意 宝</t>
  </si>
  <si>
    <t xml:space="preserve">        126.93亿</t>
  </si>
  <si>
    <t xml:space="preserve">          2.44㈢</t>
  </si>
  <si>
    <t>游族网络</t>
  </si>
  <si>
    <t xml:space="preserve">        126.92亿</t>
  </si>
  <si>
    <t xml:space="preserve">         14.49㈢</t>
  </si>
  <si>
    <t>口子窖</t>
  </si>
  <si>
    <t xml:space="preserve">        126.66亿</t>
  </si>
  <si>
    <t xml:space="preserve">         18.49㈢</t>
  </si>
  <si>
    <t>上海环境</t>
  </si>
  <si>
    <t xml:space="preserve">        126.20亿</t>
  </si>
  <si>
    <t xml:space="preserve">          9.37㈣</t>
  </si>
  <si>
    <t>中山公用</t>
  </si>
  <si>
    <t xml:space="preserve">        125.95亿</t>
  </si>
  <si>
    <t xml:space="preserve">          6.87㈢</t>
  </si>
  <si>
    <t>欧派家居</t>
  </si>
  <si>
    <t xml:space="preserve">        125.90亿</t>
  </si>
  <si>
    <t xml:space="preserve">         15.41㈢</t>
  </si>
  <si>
    <t>人民网</t>
  </si>
  <si>
    <t xml:space="preserve">        125.72亿</t>
  </si>
  <si>
    <t xml:space="preserve">          0.59㈢</t>
  </si>
  <si>
    <t>银泰资源</t>
  </si>
  <si>
    <t xml:space="preserve">          5.71㈢</t>
  </si>
  <si>
    <t>蒙草生态</t>
  </si>
  <si>
    <t xml:space="preserve">        125.46亿</t>
  </si>
  <si>
    <t xml:space="preserve">         20.65㈢</t>
  </si>
  <si>
    <t>卫星石化</t>
  </si>
  <si>
    <t xml:space="preserve">        125.26亿</t>
  </si>
  <si>
    <t>东旭蓝天</t>
  </si>
  <si>
    <t xml:space="preserve">        125.23亿</t>
  </si>
  <si>
    <t xml:space="preserve">          2.87㈢</t>
  </si>
  <si>
    <t>中船防务</t>
  </si>
  <si>
    <t xml:space="preserve">        125.08亿</t>
  </si>
  <si>
    <t xml:space="preserve">         -1.84㈢</t>
  </si>
  <si>
    <t>平煤股份</t>
  </si>
  <si>
    <t xml:space="preserve">        124.91亿</t>
  </si>
  <si>
    <t>四川双马</t>
  </si>
  <si>
    <t xml:space="preserve">        124.89亿</t>
  </si>
  <si>
    <t xml:space="preserve">          3.33㈢</t>
  </si>
  <si>
    <t>依顿电子</t>
  </si>
  <si>
    <t xml:space="preserve">        124.34亿</t>
  </si>
  <si>
    <t xml:space="preserve">          9.30㈢</t>
  </si>
  <si>
    <t>西部黄金</t>
  </si>
  <si>
    <t xml:space="preserve">        124.21亿</t>
  </si>
  <si>
    <t xml:space="preserve">          1.30㈣</t>
  </si>
  <si>
    <t>水晶光电</t>
  </si>
  <si>
    <t xml:space="preserve">        124.08亿</t>
  </si>
  <si>
    <t xml:space="preserve">          8.68㈢</t>
  </si>
  <si>
    <t>龙蟒佰利</t>
  </si>
  <si>
    <t xml:space="preserve">        123.74亿</t>
  </si>
  <si>
    <t xml:space="preserve">         14.32㈢</t>
  </si>
  <si>
    <t>誉衡药业</t>
  </si>
  <si>
    <t xml:space="preserve">        123.50亿</t>
  </si>
  <si>
    <t xml:space="preserve">          6.95㈢</t>
  </si>
  <si>
    <t>海能达</t>
  </si>
  <si>
    <t xml:space="preserve">        122.97亿</t>
  </si>
  <si>
    <t xml:space="preserve">          1.09㈢</t>
  </si>
  <si>
    <t>平高电气</t>
  </si>
  <si>
    <t xml:space="preserve">        122.94亿</t>
  </si>
  <si>
    <t xml:space="preserve">          5.33㈢</t>
  </si>
  <si>
    <t>华信国际</t>
  </si>
  <si>
    <t xml:space="preserve">        122.77亿</t>
  </si>
  <si>
    <t xml:space="preserve">         11.05㈢</t>
  </si>
  <si>
    <t>沧州大化</t>
  </si>
  <si>
    <t xml:space="preserve">        122.76亿</t>
  </si>
  <si>
    <t xml:space="preserve">         39.50㈢</t>
  </si>
  <si>
    <t>白银有色</t>
  </si>
  <si>
    <t xml:space="preserve">        122.60亿</t>
  </si>
  <si>
    <t xml:space="preserve">          2.28㈢</t>
  </si>
  <si>
    <t>农 产 品</t>
  </si>
  <si>
    <t xml:space="preserve">        122.55亿</t>
  </si>
  <si>
    <t xml:space="preserve">          0.06㈢</t>
  </si>
  <si>
    <t>重庆燃气</t>
  </si>
  <si>
    <t xml:space="preserve">        122.30亿</t>
  </si>
  <si>
    <t xml:space="preserve">          8.22㈢</t>
  </si>
  <si>
    <t>本钢板材</t>
  </si>
  <si>
    <t xml:space="preserve">          9.49㈢</t>
  </si>
  <si>
    <t>火炬电子</t>
  </si>
  <si>
    <t xml:space="preserve">        122.01亿</t>
  </si>
  <si>
    <t>智慧能源</t>
  </si>
  <si>
    <t xml:space="preserve">        121.11亿</t>
  </si>
  <si>
    <t xml:space="preserve">          2.57㈢</t>
  </si>
  <si>
    <t>民盛金科</t>
  </si>
  <si>
    <t xml:space="preserve">        121.06亿</t>
  </si>
  <si>
    <t>华业资本</t>
  </si>
  <si>
    <t xml:space="preserve">        120.92亿</t>
  </si>
  <si>
    <t xml:space="preserve">         14.11㈢</t>
  </si>
  <si>
    <t>舍得酒业</t>
  </si>
  <si>
    <t xml:space="preserve">        120.58亿</t>
  </si>
  <si>
    <t>通富微电</t>
  </si>
  <si>
    <t xml:space="preserve">          3.10㈢</t>
  </si>
  <si>
    <t>深高速</t>
  </si>
  <si>
    <t xml:space="preserve">        120.25亿</t>
  </si>
  <si>
    <t xml:space="preserve">         10.47㈣</t>
  </si>
  <si>
    <t>重庆百货</t>
  </si>
  <si>
    <t xml:space="preserve">        119.69亿</t>
  </si>
  <si>
    <t xml:space="preserve">         12.12㈣</t>
  </si>
  <si>
    <t>大众公用</t>
  </si>
  <si>
    <t xml:space="preserve">        119.49亿</t>
  </si>
  <si>
    <t xml:space="preserve">          4.87㈢</t>
  </si>
  <si>
    <t>巨星科技</t>
  </si>
  <si>
    <t xml:space="preserve">        118.99亿</t>
  </si>
  <si>
    <t xml:space="preserve">          7.27㈢</t>
  </si>
  <si>
    <t>中航沈飞</t>
  </si>
  <si>
    <t xml:space="preserve">        118.94亿</t>
  </si>
  <si>
    <t xml:space="preserve">         -9.81㈢</t>
  </si>
  <si>
    <t>华孚时尚</t>
  </si>
  <si>
    <t xml:space="preserve">        118.28亿</t>
  </si>
  <si>
    <t xml:space="preserve">          8.93㈢</t>
  </si>
  <si>
    <t>汉得信息</t>
  </si>
  <si>
    <t xml:space="preserve">        117.93亿</t>
  </si>
  <si>
    <t xml:space="preserve">          8.60㈢</t>
  </si>
  <si>
    <t>宜华生活</t>
  </si>
  <si>
    <t xml:space="preserve">        117.59亿</t>
  </si>
  <si>
    <t xml:space="preserve">          8.83㈢</t>
  </si>
  <si>
    <t>皖江物流</t>
  </si>
  <si>
    <t xml:space="preserve">        117.19亿</t>
  </si>
  <si>
    <t xml:space="preserve">          3.88㈣</t>
  </si>
  <si>
    <t>建新矿业</t>
  </si>
  <si>
    <t xml:space="preserve">        116.57亿</t>
  </si>
  <si>
    <t xml:space="preserve">         16.78㈢</t>
  </si>
  <si>
    <t>象屿股份</t>
  </si>
  <si>
    <t xml:space="preserve">        116.55亿</t>
  </si>
  <si>
    <t xml:space="preserve">          5.50㈢</t>
  </si>
  <si>
    <t>刚泰控股</t>
  </si>
  <si>
    <t xml:space="preserve">        116.37亿</t>
  </si>
  <si>
    <t xml:space="preserve">          5.89㈢</t>
  </si>
  <si>
    <t>顺鑫农业</t>
  </si>
  <si>
    <t xml:space="preserve">        116.12亿</t>
  </si>
  <si>
    <t>国机汽车</t>
  </si>
  <si>
    <t xml:space="preserve">        115.95亿</t>
  </si>
  <si>
    <t xml:space="preserve">          8.96㈣</t>
  </si>
  <si>
    <t>上海钢联</t>
  </si>
  <si>
    <t xml:space="preserve">        115.71亿</t>
  </si>
  <si>
    <t xml:space="preserve">          5.85㈣</t>
  </si>
  <si>
    <t>北辰实业</t>
  </si>
  <si>
    <t xml:space="preserve">          9.05㈣</t>
  </si>
  <si>
    <t>特锐德</t>
  </si>
  <si>
    <t xml:space="preserve">        115.58亿</t>
  </si>
  <si>
    <t>五矿稀土</t>
  </si>
  <si>
    <t xml:space="preserve">        115.45亿</t>
  </si>
  <si>
    <t xml:space="preserve">          1.82㈢</t>
  </si>
  <si>
    <t>粤电力Ａ</t>
  </si>
  <si>
    <t xml:space="preserve">        115.18亿</t>
  </si>
  <si>
    <t xml:space="preserve">          3.29㈢</t>
  </si>
  <si>
    <t>杭萧钢构</t>
  </si>
  <si>
    <t xml:space="preserve">        115.16亿</t>
  </si>
  <si>
    <t xml:space="preserve">         20.17㈢</t>
  </si>
  <si>
    <t>铁龙物流</t>
  </si>
  <si>
    <t xml:space="preserve">        114.89亿</t>
  </si>
  <si>
    <t>四川路桥</t>
  </si>
  <si>
    <t xml:space="preserve">        114.75亿</t>
  </si>
  <si>
    <t xml:space="preserve">          3.55㈢</t>
  </si>
  <si>
    <t>许继电气</t>
  </si>
  <si>
    <t xml:space="preserve">        114.23亿</t>
  </si>
  <si>
    <t xml:space="preserve">          8.10㈣</t>
  </si>
  <si>
    <t>蓝思科技</t>
  </si>
  <si>
    <t xml:space="preserve">        113.97亿</t>
  </si>
  <si>
    <t xml:space="preserve">          6.08㈢</t>
  </si>
  <si>
    <t>南 玻Ａ</t>
  </si>
  <si>
    <t xml:space="preserve">        113.66亿</t>
  </si>
  <si>
    <t xml:space="preserve">          8.52㈢</t>
  </si>
  <si>
    <t>新洋丰</t>
  </si>
  <si>
    <t xml:space="preserve">        113.61亿</t>
  </si>
  <si>
    <t xml:space="preserve">         10.62㈢</t>
  </si>
  <si>
    <t>中色股份</t>
  </si>
  <si>
    <t xml:space="preserve">        113.43亿</t>
  </si>
  <si>
    <t>航天电器</t>
  </si>
  <si>
    <t xml:space="preserve">        113.40亿</t>
  </si>
  <si>
    <t xml:space="preserve">          9.94㈢</t>
  </si>
  <si>
    <t>华数传媒</t>
  </si>
  <si>
    <t xml:space="preserve">        113.27亿</t>
  </si>
  <si>
    <t xml:space="preserve">          4.61㈢</t>
  </si>
  <si>
    <t>日照港</t>
  </si>
  <si>
    <t xml:space="preserve">        113.18亿</t>
  </si>
  <si>
    <t xml:space="preserve">          3.47㈣</t>
  </si>
  <si>
    <t>九鼎投资</t>
  </si>
  <si>
    <t xml:space="preserve">        113.11亿</t>
  </si>
  <si>
    <t xml:space="preserve">         16.08㈣</t>
  </si>
  <si>
    <t>新日恒力</t>
  </si>
  <si>
    <t xml:space="preserve">        113.07亿</t>
  </si>
  <si>
    <t xml:space="preserve">         -0.10㈢</t>
  </si>
  <si>
    <t>海王生物</t>
  </si>
  <si>
    <t xml:space="preserve">          7.28㈢</t>
  </si>
  <si>
    <t>陕国投Ａ</t>
  </si>
  <si>
    <t xml:space="preserve">        113.04亿</t>
  </si>
  <si>
    <t xml:space="preserve">          5.24㈢</t>
  </si>
  <si>
    <t>贝达药业</t>
  </si>
  <si>
    <t xml:space="preserve">        113.02亿</t>
  </si>
  <si>
    <t xml:space="preserve">          9.92㈢</t>
  </si>
  <si>
    <t>中原证券</t>
  </si>
  <si>
    <t xml:space="preserve">        112.85亿</t>
  </si>
  <si>
    <t xml:space="preserve">          3.43㈢</t>
  </si>
  <si>
    <t>新华联</t>
  </si>
  <si>
    <t xml:space="preserve">        112.42亿</t>
  </si>
  <si>
    <t xml:space="preserve">          3.92㈢</t>
  </si>
  <si>
    <t>赣粤高速</t>
  </si>
  <si>
    <t xml:space="preserve">        112.33亿</t>
  </si>
  <si>
    <t xml:space="preserve">          6.72㈣</t>
  </si>
  <si>
    <t>达安基因</t>
  </si>
  <si>
    <t xml:space="preserve">        112.28亿</t>
  </si>
  <si>
    <t xml:space="preserve">          4.63㈢</t>
  </si>
  <si>
    <t>深赤湾Ａ</t>
  </si>
  <si>
    <t xml:space="preserve">        112.15亿</t>
  </si>
  <si>
    <t xml:space="preserve">         10.25㈣</t>
  </si>
  <si>
    <t>铁汉生态</t>
  </si>
  <si>
    <t xml:space="preserve">        111.90亿</t>
  </si>
  <si>
    <t xml:space="preserve">          8.42㈢</t>
  </si>
  <si>
    <t>格力地产</t>
  </si>
  <si>
    <t xml:space="preserve">        111.86亿</t>
  </si>
  <si>
    <t xml:space="preserve">          5.47㈢</t>
  </si>
  <si>
    <t>江淮汽车</t>
  </si>
  <si>
    <t xml:space="preserve">        111.74亿</t>
  </si>
  <si>
    <t xml:space="preserve">          3.11㈣</t>
  </si>
  <si>
    <t>深康佳Ａ</t>
  </si>
  <si>
    <t xml:space="preserve">        111.60亿</t>
  </si>
  <si>
    <t xml:space="preserve">          4.23㈢</t>
  </si>
  <si>
    <t>协鑫集成</t>
  </si>
  <si>
    <t xml:space="preserve">        111.54亿</t>
  </si>
  <si>
    <t>九 芝 堂</t>
  </si>
  <si>
    <t xml:space="preserve">        111.35亿</t>
  </si>
  <si>
    <t xml:space="preserve">         11.97㈢</t>
  </si>
  <si>
    <t>杭氧股份</t>
  </si>
  <si>
    <t xml:space="preserve">        111.13亿</t>
  </si>
  <si>
    <t>劲嘉股份</t>
  </si>
  <si>
    <t xml:space="preserve">        111.11亿</t>
  </si>
  <si>
    <t>步 步 高</t>
  </si>
  <si>
    <t xml:space="preserve">        111.08亿</t>
  </si>
  <si>
    <t xml:space="preserve">          2.93㈢</t>
  </si>
  <si>
    <t>皖通高速</t>
  </si>
  <si>
    <t>巨人网络</t>
  </si>
  <si>
    <t xml:space="preserve">        111.03亿</t>
  </si>
  <si>
    <t xml:space="preserve">         12.55㈢</t>
  </si>
  <si>
    <t>骆驼股份</t>
  </si>
  <si>
    <t xml:space="preserve">        110.97亿</t>
  </si>
  <si>
    <t xml:space="preserve">          6.47㈢</t>
  </si>
  <si>
    <t>*ST大有</t>
  </si>
  <si>
    <t xml:space="preserve">        110.93亿</t>
  </si>
  <si>
    <t xml:space="preserve">          5.91㈢</t>
  </si>
  <si>
    <t>红 太 阳</t>
  </si>
  <si>
    <t xml:space="preserve">        110.62亿</t>
  </si>
  <si>
    <t xml:space="preserve">         10.21㈢</t>
  </si>
  <si>
    <t>五矿发展</t>
  </si>
  <si>
    <t xml:space="preserve">          0.46㈣</t>
  </si>
  <si>
    <t>东莞控股</t>
  </si>
  <si>
    <t xml:space="preserve">        110.50亿</t>
  </si>
  <si>
    <t xml:space="preserve">         15.68㈣</t>
  </si>
  <si>
    <t>海信科龙</t>
  </si>
  <si>
    <t xml:space="preserve">         27.96㈢</t>
  </si>
  <si>
    <t>三星医疗</t>
  </si>
  <si>
    <t xml:space="preserve">        110.42亿</t>
  </si>
  <si>
    <t xml:space="preserve">          6.12㈢</t>
  </si>
  <si>
    <t>嘉化能源</t>
  </si>
  <si>
    <t xml:space="preserve">        110.23亿</t>
  </si>
  <si>
    <t xml:space="preserve">         14.98㈣</t>
  </si>
  <si>
    <t>金达威</t>
  </si>
  <si>
    <t xml:space="preserve">        110.12亿</t>
  </si>
  <si>
    <t>博雅生物</t>
  </si>
  <si>
    <t xml:space="preserve">        109.92亿</t>
  </si>
  <si>
    <t xml:space="preserve">          9.76㈢</t>
  </si>
  <si>
    <t>顺络电子</t>
  </si>
  <si>
    <t xml:space="preserve">        109.89亿</t>
  </si>
  <si>
    <t xml:space="preserve">          8.52㈣</t>
  </si>
  <si>
    <t>金龙机电</t>
  </si>
  <si>
    <t xml:space="preserve">        109.64亿</t>
  </si>
  <si>
    <t xml:space="preserve">          6.44㈢</t>
  </si>
  <si>
    <t>太极股份</t>
  </si>
  <si>
    <t xml:space="preserve">        109.54亿</t>
  </si>
  <si>
    <t xml:space="preserve">          2.77㈢</t>
  </si>
  <si>
    <t>罗 牛 山</t>
  </si>
  <si>
    <t xml:space="preserve">        109.46亿</t>
  </si>
  <si>
    <t xml:space="preserve">          4.14㈢</t>
  </si>
  <si>
    <t>浙江东方</t>
  </si>
  <si>
    <t xml:space="preserve">        109.23亿</t>
  </si>
  <si>
    <t xml:space="preserve">          6.19㈢</t>
  </si>
  <si>
    <t>南京高科</t>
  </si>
  <si>
    <t xml:space="preserve">          9.35㈣</t>
  </si>
  <si>
    <t>雅化集团</t>
  </si>
  <si>
    <t xml:space="preserve">        109.18亿</t>
  </si>
  <si>
    <t xml:space="preserve">          6.55㈢</t>
  </si>
  <si>
    <t>华邦健康</t>
  </si>
  <si>
    <t xml:space="preserve">        109.16亿</t>
  </si>
  <si>
    <t xml:space="preserve">          4.73㈢</t>
  </si>
  <si>
    <t>中顺洁柔</t>
  </si>
  <si>
    <t xml:space="preserve">        109.05亿</t>
  </si>
  <si>
    <t xml:space="preserve">          8.45㈢</t>
  </si>
  <si>
    <t>浦东金桥</t>
  </si>
  <si>
    <t xml:space="preserve">        108.57亿</t>
  </si>
  <si>
    <t xml:space="preserve">          6.04㈢</t>
  </si>
  <si>
    <t>摩恩电气</t>
  </si>
  <si>
    <t xml:space="preserve">        108.41亿</t>
  </si>
  <si>
    <t xml:space="preserve">          6.36㈢</t>
  </si>
  <si>
    <t>中珠医疗</t>
  </si>
  <si>
    <t xml:space="preserve">        108.32亿</t>
  </si>
  <si>
    <t>胜利精密</t>
  </si>
  <si>
    <t xml:space="preserve">        108.18亿</t>
  </si>
  <si>
    <t xml:space="preserve">          5.28㈣</t>
  </si>
  <si>
    <t>航天发展</t>
  </si>
  <si>
    <t xml:space="preserve">        108.09亿</t>
  </si>
  <si>
    <t xml:space="preserve">          3.36㈢</t>
  </si>
  <si>
    <t>浙江鼎力</t>
  </si>
  <si>
    <t xml:space="preserve">        108.00亿</t>
  </si>
  <si>
    <t xml:space="preserve">         17.71㈢</t>
  </si>
  <si>
    <t>融钰集团</t>
  </si>
  <si>
    <t xml:space="preserve">        107.86亿</t>
  </si>
  <si>
    <t xml:space="preserve">          2.61㈢</t>
  </si>
  <si>
    <t>宝硕股份</t>
  </si>
  <si>
    <t xml:space="preserve">        107.75亿</t>
  </si>
  <si>
    <t xml:space="preserve">          1.50㈢</t>
  </si>
  <si>
    <t>木林森</t>
  </si>
  <si>
    <t xml:space="preserve">        107.64亿</t>
  </si>
  <si>
    <t xml:space="preserve">         11.37㈣</t>
  </si>
  <si>
    <t>滨化股份</t>
  </si>
  <si>
    <t xml:space="preserve">        107.63亿</t>
  </si>
  <si>
    <t xml:space="preserve">         14.46㈣</t>
  </si>
  <si>
    <t>神雾环保</t>
  </si>
  <si>
    <t xml:space="preserve">        107.55亿</t>
  </si>
  <si>
    <t xml:space="preserve">         21.99㈢</t>
  </si>
  <si>
    <t>恒康医疗</t>
  </si>
  <si>
    <t xml:space="preserve">        107.33亿</t>
  </si>
  <si>
    <t xml:space="preserve">          5.81㈢</t>
  </si>
  <si>
    <t>瀚蓝环境</t>
  </si>
  <si>
    <t xml:space="preserve">        107.05亿</t>
  </si>
  <si>
    <t xml:space="preserve">         12.25㈣</t>
  </si>
  <si>
    <t>中原高速</t>
  </si>
  <si>
    <t xml:space="preserve">        106.97亿</t>
  </si>
  <si>
    <t>宜华健康</t>
  </si>
  <si>
    <t xml:space="preserve">        106.93亿</t>
  </si>
  <si>
    <t>大亚圣象</t>
  </si>
  <si>
    <t xml:space="preserve">        106.70亿</t>
  </si>
  <si>
    <t xml:space="preserve">         18.87㈣</t>
  </si>
  <si>
    <t>广田集团</t>
  </si>
  <si>
    <t xml:space="preserve">        106.61亿</t>
  </si>
  <si>
    <t xml:space="preserve">          5.98㈢</t>
  </si>
  <si>
    <t>欧浦智网</t>
  </si>
  <si>
    <t xml:space="preserve">        106.53亿</t>
  </si>
  <si>
    <t>贵州百灵</t>
  </si>
  <si>
    <t xml:space="preserve">        106.38亿</t>
  </si>
  <si>
    <t xml:space="preserve">         15.39㈣</t>
  </si>
  <si>
    <t>东方金钰</t>
  </si>
  <si>
    <t xml:space="preserve">        106.11亿</t>
  </si>
  <si>
    <t xml:space="preserve">          7.77㈢</t>
  </si>
  <si>
    <t>美都能源</t>
  </si>
  <si>
    <t xml:space="preserve">        105.88亿</t>
  </si>
  <si>
    <t xml:space="preserve">          0.25㈢</t>
  </si>
  <si>
    <t>顺网科技</t>
  </si>
  <si>
    <t xml:space="preserve">        105.63亿</t>
  </si>
  <si>
    <t xml:space="preserve">         12.57㈢</t>
  </si>
  <si>
    <t>深圳惠程</t>
  </si>
  <si>
    <t xml:space="preserve">        105.41亿</t>
  </si>
  <si>
    <t xml:space="preserve">         -6.71㈢</t>
  </si>
  <si>
    <t>罗莱生活</t>
  </si>
  <si>
    <t xml:space="preserve">        105.25亿</t>
  </si>
  <si>
    <t>奥瑞金</t>
  </si>
  <si>
    <t xml:space="preserve">        104.83亿</t>
  </si>
  <si>
    <t xml:space="preserve">         11.45㈢</t>
  </si>
  <si>
    <t>浙大网新</t>
  </si>
  <si>
    <t xml:space="preserve">        104.82亿</t>
  </si>
  <si>
    <t xml:space="preserve">          4.81㈢</t>
  </si>
  <si>
    <t>天茂集团</t>
  </si>
  <si>
    <t xml:space="preserve">        104.50亿</t>
  </si>
  <si>
    <t xml:space="preserve">          6.01㈢</t>
  </si>
  <si>
    <t>重庆啤酒</t>
  </si>
  <si>
    <t xml:space="preserve">        104.49亿</t>
  </si>
  <si>
    <t xml:space="preserve">         27.27㈢</t>
  </si>
  <si>
    <t>沧州明珠</t>
  </si>
  <si>
    <t xml:space="preserve">        104.16亿</t>
  </si>
  <si>
    <t>利尔化学</t>
  </si>
  <si>
    <t xml:space="preserve">        104.13亿</t>
  </si>
  <si>
    <t xml:space="preserve">         16.90㈣</t>
  </si>
  <si>
    <t>宏图高科</t>
  </si>
  <si>
    <t xml:space="preserve">        104.08亿</t>
  </si>
  <si>
    <t xml:space="preserve">          5.39㈢</t>
  </si>
  <si>
    <t>吉艾科技</t>
  </si>
  <si>
    <t xml:space="preserve">        103.91亿</t>
  </si>
  <si>
    <t xml:space="preserve">         12.73㈣</t>
  </si>
  <si>
    <t>东方网力</t>
  </si>
  <si>
    <t xml:space="preserve">        103.48亿</t>
  </si>
  <si>
    <t xml:space="preserve">          4.89㈢</t>
  </si>
  <si>
    <t>美晨生态</t>
  </si>
  <si>
    <t xml:space="preserve">        102.28亿</t>
  </si>
  <si>
    <t xml:space="preserve">         19.03㈣</t>
  </si>
  <si>
    <t>法拉电子</t>
  </si>
  <si>
    <t xml:space="preserve">        102.17亿</t>
  </si>
  <si>
    <t xml:space="preserve">         13.81㈢</t>
  </si>
  <si>
    <t>中华企业</t>
  </si>
  <si>
    <t xml:space="preserve">        102.13亿</t>
  </si>
  <si>
    <t xml:space="preserve">         10.16㈣</t>
  </si>
  <si>
    <t>奥马电器</t>
  </si>
  <si>
    <t xml:space="preserve">        101.78亿</t>
  </si>
  <si>
    <t>东风股份</t>
  </si>
  <si>
    <t xml:space="preserve">        101.75亿</t>
  </si>
  <si>
    <t xml:space="preserve">         13.92㈢</t>
  </si>
  <si>
    <t>宝泰隆</t>
  </si>
  <si>
    <t xml:space="preserve">        101.74亿</t>
  </si>
  <si>
    <t xml:space="preserve">          2.60㈢</t>
  </si>
  <si>
    <t>鄂武商Ａ</t>
  </si>
  <si>
    <t xml:space="preserve">        101.69亿</t>
  </si>
  <si>
    <t xml:space="preserve">         12.87㈢</t>
  </si>
  <si>
    <t>华宇软件</t>
  </si>
  <si>
    <t xml:space="preserve">        101.56亿</t>
  </si>
  <si>
    <t>电广传媒</t>
  </si>
  <si>
    <t xml:space="preserve">        101.37亿</t>
  </si>
  <si>
    <t xml:space="preserve">          1.02㈢</t>
  </si>
  <si>
    <t>哈投股份</t>
  </si>
  <si>
    <t xml:space="preserve">        101.33亿</t>
  </si>
  <si>
    <t xml:space="preserve">          2.32㈢</t>
  </si>
  <si>
    <t>飞利信</t>
  </si>
  <si>
    <t xml:space="preserve">        101.21亿</t>
  </si>
  <si>
    <t xml:space="preserve">          5.68㈢</t>
  </si>
  <si>
    <t>黄河旋风</t>
  </si>
  <si>
    <t xml:space="preserve">        101.16亿</t>
  </si>
  <si>
    <t xml:space="preserve">          5.42㈢</t>
  </si>
  <si>
    <t>保变电气</t>
  </si>
  <si>
    <t xml:space="preserve">        101.13亿</t>
  </si>
  <si>
    <t xml:space="preserve">         12.29㈢</t>
  </si>
  <si>
    <t>盘江股份</t>
  </si>
  <si>
    <t xml:space="preserve">        101.12亿</t>
  </si>
  <si>
    <t xml:space="preserve">          9.65㈢</t>
  </si>
  <si>
    <t>龙元建设</t>
  </si>
  <si>
    <t xml:space="preserve">        101.11亿</t>
  </si>
  <si>
    <t>大商股份</t>
  </si>
  <si>
    <t xml:space="preserve">        100.89亿</t>
  </si>
  <si>
    <t>恺英网络</t>
  </si>
  <si>
    <t xml:space="preserve">        100.80亿</t>
  </si>
  <si>
    <t xml:space="preserve">         24.82㈢</t>
  </si>
  <si>
    <t>美盈森</t>
  </si>
  <si>
    <t xml:space="preserve">        100.69亿</t>
  </si>
  <si>
    <t xml:space="preserve">          5.86㈢</t>
  </si>
  <si>
    <t>搜于特</t>
  </si>
  <si>
    <t xml:space="preserve">        100.57亿</t>
  </si>
  <si>
    <t xml:space="preserve">         10.93㈣</t>
  </si>
  <si>
    <t>八一钢铁</t>
  </si>
  <si>
    <t xml:space="preserve">        100.40亿</t>
  </si>
  <si>
    <t xml:space="preserve">         34.96㈣</t>
  </si>
  <si>
    <t>首航节能</t>
  </si>
  <si>
    <t xml:space="preserve">        100.36亿</t>
  </si>
  <si>
    <t>领益智造</t>
  </si>
  <si>
    <t xml:space="preserve">        100.27亿</t>
  </si>
  <si>
    <t>柳 工</t>
  </si>
  <si>
    <t xml:space="preserve">        100.13亿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</si>
</sst>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8"/>
  <sheetViews>
    <sheetView tabSelected="1" topLeftCell="A745" workbookViewId="0">
      <selection activeCell="H766" sqref="H766"/>
    </sheetView>
  </sheetViews>
  <sheetFormatPr defaultRowHeight="14.1" x14ac:dyDescent="0.5"/>
  <cols>
    <col min="8" max="8" width="13.6992187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5">
      <c r="A2" t="str">
        <f>"601398"</f>
        <v>601398</v>
      </c>
      <c r="B2" t="s">
        <v>16</v>
      </c>
      <c r="C2">
        <v>0</v>
      </c>
      <c r="D2">
        <v>6.09</v>
      </c>
      <c r="E2">
        <v>0</v>
      </c>
      <c r="F2">
        <v>6.08</v>
      </c>
      <c r="G2">
        <v>6.09</v>
      </c>
      <c r="H2" t="s">
        <v>17</v>
      </c>
      <c r="I2">
        <v>0.09</v>
      </c>
      <c r="J2">
        <v>0.09</v>
      </c>
      <c r="K2">
        <v>6.1</v>
      </c>
      <c r="L2">
        <v>6.15</v>
      </c>
      <c r="M2">
        <v>6.06</v>
      </c>
      <c r="N2">
        <v>0.6</v>
      </c>
      <c r="O2" t="s">
        <v>18</v>
      </c>
      <c r="P2">
        <v>7.59</v>
      </c>
      <c r="Q2">
        <v>6.09</v>
      </c>
    </row>
    <row r="3" spans="1:17" x14ac:dyDescent="0.5">
      <c r="A3" t="str">
        <f>"601857"</f>
        <v>601857</v>
      </c>
      <c r="B3" t="s">
        <v>19</v>
      </c>
      <c r="C3">
        <v>-0.78</v>
      </c>
      <c r="D3">
        <v>7.64</v>
      </c>
      <c r="E3">
        <v>-0.06</v>
      </c>
      <c r="F3">
        <v>7.64</v>
      </c>
      <c r="G3">
        <v>7.65</v>
      </c>
      <c r="H3" t="s">
        <v>20</v>
      </c>
      <c r="I3">
        <v>0.02</v>
      </c>
      <c r="J3">
        <v>0.02</v>
      </c>
      <c r="K3">
        <v>7.69</v>
      </c>
      <c r="L3">
        <v>7.7</v>
      </c>
      <c r="M3">
        <v>7.62</v>
      </c>
      <c r="N3">
        <v>0.56000000000000005</v>
      </c>
      <c r="O3" t="s">
        <v>21</v>
      </c>
      <c r="P3">
        <v>61.35</v>
      </c>
      <c r="Q3">
        <v>7.7</v>
      </c>
    </row>
    <row r="4" spans="1:17" x14ac:dyDescent="0.5">
      <c r="A4" t="str">
        <f>"601288"</f>
        <v>601288</v>
      </c>
      <c r="B4" t="s">
        <v>22</v>
      </c>
      <c r="C4">
        <v>-1.26</v>
      </c>
      <c r="D4">
        <v>3.91</v>
      </c>
      <c r="E4">
        <v>-0.05</v>
      </c>
      <c r="F4">
        <v>3.91</v>
      </c>
      <c r="G4">
        <v>3.92</v>
      </c>
      <c r="H4" t="s">
        <v>23</v>
      </c>
      <c r="I4">
        <v>0.1</v>
      </c>
      <c r="J4">
        <v>0.1</v>
      </c>
      <c r="K4">
        <v>3.95</v>
      </c>
      <c r="L4">
        <v>3.98</v>
      </c>
      <c r="M4">
        <v>3.9</v>
      </c>
      <c r="N4">
        <v>0.52</v>
      </c>
      <c r="O4" t="s">
        <v>24</v>
      </c>
      <c r="P4">
        <v>6.58</v>
      </c>
      <c r="Q4">
        <v>3.96</v>
      </c>
    </row>
    <row r="5" spans="1:17" x14ac:dyDescent="0.5">
      <c r="A5" t="str">
        <f>"600519"</f>
        <v>600519</v>
      </c>
      <c r="B5" t="s">
        <v>25</v>
      </c>
      <c r="C5">
        <v>-0.8</v>
      </c>
      <c r="D5">
        <v>683.62</v>
      </c>
      <c r="E5">
        <v>-5.48</v>
      </c>
      <c r="F5">
        <v>683.55</v>
      </c>
      <c r="G5">
        <v>683.59</v>
      </c>
      <c r="H5" t="s">
        <v>26</v>
      </c>
      <c r="I5">
        <v>0.28999999999999998</v>
      </c>
      <c r="J5">
        <v>0.28999999999999998</v>
      </c>
      <c r="K5">
        <v>686</v>
      </c>
      <c r="L5">
        <v>693.5</v>
      </c>
      <c r="M5">
        <v>679.88</v>
      </c>
      <c r="N5">
        <v>0.54</v>
      </c>
      <c r="O5" t="s">
        <v>27</v>
      </c>
      <c r="P5">
        <v>31.71</v>
      </c>
      <c r="Q5">
        <v>689.1</v>
      </c>
    </row>
    <row r="6" spans="1:17" x14ac:dyDescent="0.5">
      <c r="A6" t="str">
        <f>"601988"</f>
        <v>601988</v>
      </c>
      <c r="B6" t="s">
        <v>28</v>
      </c>
      <c r="C6">
        <v>-1.5</v>
      </c>
      <c r="D6">
        <v>3.93</v>
      </c>
      <c r="E6">
        <v>-0.06</v>
      </c>
      <c r="F6">
        <v>3.92</v>
      </c>
      <c r="G6">
        <v>3.93</v>
      </c>
      <c r="H6" t="s">
        <v>29</v>
      </c>
      <c r="I6">
        <v>0.15</v>
      </c>
      <c r="J6">
        <v>0.15</v>
      </c>
      <c r="K6">
        <v>3.99</v>
      </c>
      <c r="L6">
        <v>3.99</v>
      </c>
      <c r="M6">
        <v>3.91</v>
      </c>
      <c r="N6">
        <v>1.18</v>
      </c>
      <c r="O6" t="s">
        <v>30</v>
      </c>
      <c r="P6">
        <v>5.96</v>
      </c>
      <c r="Q6">
        <v>3.99</v>
      </c>
    </row>
    <row r="7" spans="1:17" x14ac:dyDescent="0.5">
      <c r="A7" t="str">
        <f>"601318"</f>
        <v>601318</v>
      </c>
      <c r="B7" t="s">
        <v>31</v>
      </c>
      <c r="C7">
        <v>-1.63</v>
      </c>
      <c r="D7">
        <v>65.31</v>
      </c>
      <c r="E7">
        <v>-1.08</v>
      </c>
      <c r="F7">
        <v>65.27</v>
      </c>
      <c r="G7">
        <v>65.290000000000006</v>
      </c>
      <c r="H7" t="s">
        <v>32</v>
      </c>
      <c r="I7">
        <v>0.78</v>
      </c>
      <c r="J7">
        <v>0.78</v>
      </c>
      <c r="K7">
        <v>66.010000000000005</v>
      </c>
      <c r="L7">
        <v>66.27</v>
      </c>
      <c r="M7">
        <v>64.8</v>
      </c>
      <c r="N7">
        <v>0.62</v>
      </c>
      <c r="O7" t="s">
        <v>33</v>
      </c>
      <c r="P7">
        <v>13.4</v>
      </c>
      <c r="Q7">
        <v>66.39</v>
      </c>
    </row>
    <row r="8" spans="1:17" x14ac:dyDescent="0.5">
      <c r="A8" t="str">
        <f>"600028"</f>
        <v>600028</v>
      </c>
      <c r="B8" t="s">
        <v>34</v>
      </c>
      <c r="C8">
        <v>-2.11</v>
      </c>
      <c r="D8">
        <v>6.48</v>
      </c>
      <c r="E8">
        <v>-0.14000000000000001</v>
      </c>
      <c r="F8">
        <v>6.47</v>
      </c>
      <c r="G8">
        <v>6.48</v>
      </c>
      <c r="H8" t="s">
        <v>35</v>
      </c>
      <c r="I8">
        <v>0.14000000000000001</v>
      </c>
      <c r="J8">
        <v>0.14000000000000001</v>
      </c>
      <c r="K8">
        <v>6.6</v>
      </c>
      <c r="L8">
        <v>6.61</v>
      </c>
      <c r="M8">
        <v>6.44</v>
      </c>
      <c r="N8">
        <v>0.6</v>
      </c>
      <c r="O8" t="s">
        <v>36</v>
      </c>
      <c r="P8">
        <v>15.35</v>
      </c>
      <c r="Q8">
        <v>6.62</v>
      </c>
    </row>
    <row r="9" spans="1:17" x14ac:dyDescent="0.5">
      <c r="A9" t="str">
        <f>"600036"</f>
        <v>600036</v>
      </c>
      <c r="B9" t="s">
        <v>37</v>
      </c>
      <c r="C9">
        <v>-0.75</v>
      </c>
      <c r="D9">
        <v>29.09</v>
      </c>
      <c r="E9">
        <v>-0.22</v>
      </c>
      <c r="F9">
        <v>29.08</v>
      </c>
      <c r="G9">
        <v>29.09</v>
      </c>
      <c r="H9" t="s">
        <v>38</v>
      </c>
      <c r="I9">
        <v>0.17</v>
      </c>
      <c r="J9">
        <v>0.17</v>
      </c>
      <c r="K9">
        <v>29.37</v>
      </c>
      <c r="L9">
        <v>29.5</v>
      </c>
      <c r="M9">
        <v>28.98</v>
      </c>
      <c r="N9">
        <v>0.44</v>
      </c>
      <c r="O9" t="s">
        <v>39</v>
      </c>
      <c r="P9">
        <v>10.46</v>
      </c>
      <c r="Q9">
        <v>29.31</v>
      </c>
    </row>
    <row r="10" spans="1:17" x14ac:dyDescent="0.5">
      <c r="A10" t="str">
        <f>"601628"</f>
        <v>601628</v>
      </c>
      <c r="B10" t="s">
        <v>40</v>
      </c>
      <c r="C10">
        <v>-1.24</v>
      </c>
      <c r="D10">
        <v>25.41</v>
      </c>
      <c r="E10">
        <v>-0.32</v>
      </c>
      <c r="F10">
        <v>25.4</v>
      </c>
      <c r="G10">
        <v>25.41</v>
      </c>
      <c r="H10" t="s">
        <v>41</v>
      </c>
      <c r="I10">
        <v>0.04</v>
      </c>
      <c r="J10">
        <v>0.04</v>
      </c>
      <c r="K10">
        <v>25.65</v>
      </c>
      <c r="L10">
        <v>25.66</v>
      </c>
      <c r="M10">
        <v>25.35</v>
      </c>
      <c r="N10">
        <v>0.56999999999999995</v>
      </c>
      <c r="O10" t="s">
        <v>42</v>
      </c>
      <c r="P10">
        <v>22.27</v>
      </c>
      <c r="Q10">
        <v>25.73</v>
      </c>
    </row>
    <row r="11" spans="1:17" x14ac:dyDescent="0.5">
      <c r="A11" t="str">
        <f>"600104"</f>
        <v>600104</v>
      </c>
      <c r="B11" t="s">
        <v>43</v>
      </c>
      <c r="C11">
        <v>3.25</v>
      </c>
      <c r="D11">
        <v>34.01</v>
      </c>
      <c r="E11">
        <v>1.07</v>
      </c>
      <c r="F11">
        <v>34</v>
      </c>
      <c r="G11">
        <v>34.01</v>
      </c>
      <c r="H11" t="s">
        <v>44</v>
      </c>
      <c r="I11">
        <v>0.22</v>
      </c>
      <c r="J11">
        <v>0.22</v>
      </c>
      <c r="K11">
        <v>33.200000000000003</v>
      </c>
      <c r="L11">
        <v>34.15</v>
      </c>
      <c r="M11">
        <v>33.15</v>
      </c>
      <c r="N11">
        <v>0.71</v>
      </c>
      <c r="O11" t="s">
        <v>45</v>
      </c>
      <c r="P11">
        <v>12.1</v>
      </c>
      <c r="Q11">
        <v>32.94</v>
      </c>
    </row>
    <row r="12" spans="1:17" x14ac:dyDescent="0.5">
      <c r="A12" t="str">
        <f>"000333"</f>
        <v>000333</v>
      </c>
      <c r="B12" t="s">
        <v>46</v>
      </c>
      <c r="C12">
        <v>-1.39</v>
      </c>
      <c r="D12">
        <v>54.53</v>
      </c>
      <c r="E12">
        <v>-0.77</v>
      </c>
      <c r="F12">
        <v>54.52</v>
      </c>
      <c r="G12">
        <v>54.53</v>
      </c>
      <c r="H12" t="s">
        <v>47</v>
      </c>
      <c r="I12">
        <v>0.49</v>
      </c>
      <c r="J12">
        <v>0.49</v>
      </c>
      <c r="K12">
        <v>55</v>
      </c>
      <c r="L12">
        <v>55.36</v>
      </c>
      <c r="M12">
        <v>54.36</v>
      </c>
      <c r="N12">
        <v>0.64</v>
      </c>
      <c r="O12" t="s">
        <v>48</v>
      </c>
      <c r="P12">
        <v>17.93</v>
      </c>
      <c r="Q12">
        <v>55.3</v>
      </c>
    </row>
    <row r="13" spans="1:17" x14ac:dyDescent="0.5">
      <c r="A13" t="str">
        <f>"601088"</f>
        <v>601088</v>
      </c>
      <c r="B13" t="s">
        <v>49</v>
      </c>
      <c r="C13">
        <v>-1.33</v>
      </c>
      <c r="D13">
        <v>20.85</v>
      </c>
      <c r="E13">
        <v>-0.28000000000000003</v>
      </c>
      <c r="F13">
        <v>20.85</v>
      </c>
      <c r="G13">
        <v>20.86</v>
      </c>
      <c r="H13" t="s">
        <v>50</v>
      </c>
      <c r="I13">
        <v>0.13</v>
      </c>
      <c r="J13">
        <v>0.13</v>
      </c>
      <c r="K13">
        <v>21</v>
      </c>
      <c r="L13">
        <v>21.13</v>
      </c>
      <c r="M13">
        <v>20.75</v>
      </c>
      <c r="N13">
        <v>0.51</v>
      </c>
      <c r="O13" t="s">
        <v>51</v>
      </c>
      <c r="P13">
        <v>9.2100000000000009</v>
      </c>
      <c r="Q13">
        <v>21.13</v>
      </c>
    </row>
    <row r="14" spans="1:17" x14ac:dyDescent="0.5">
      <c r="A14" t="str">
        <f>"600000"</f>
        <v>600000</v>
      </c>
      <c r="B14" t="s">
        <v>52</v>
      </c>
      <c r="C14">
        <v>0.26</v>
      </c>
      <c r="D14">
        <v>11.65</v>
      </c>
      <c r="E14">
        <v>0.03</v>
      </c>
      <c r="F14">
        <v>11.64</v>
      </c>
      <c r="G14">
        <v>11.65</v>
      </c>
      <c r="H14" t="s">
        <v>53</v>
      </c>
      <c r="I14">
        <v>0.08</v>
      </c>
      <c r="J14">
        <v>0.08</v>
      </c>
      <c r="K14">
        <v>11.63</v>
      </c>
      <c r="L14">
        <v>11.69</v>
      </c>
      <c r="M14">
        <v>11.61</v>
      </c>
      <c r="N14">
        <v>0.66</v>
      </c>
      <c r="O14" t="s">
        <v>54</v>
      </c>
      <c r="P14">
        <v>6.12</v>
      </c>
      <c r="Q14">
        <v>11.62</v>
      </c>
    </row>
    <row r="15" spans="1:17" x14ac:dyDescent="0.5">
      <c r="A15" t="str">
        <f>"002415"</f>
        <v>002415</v>
      </c>
      <c r="B15" t="s">
        <v>55</v>
      </c>
      <c r="C15">
        <v>-0.48</v>
      </c>
      <c r="D15">
        <v>41.3</v>
      </c>
      <c r="E15">
        <v>-0.2</v>
      </c>
      <c r="F15">
        <v>41.3</v>
      </c>
      <c r="G15">
        <v>41.31</v>
      </c>
      <c r="H15" t="s">
        <v>56</v>
      </c>
      <c r="I15">
        <v>0.22</v>
      </c>
      <c r="J15">
        <v>0.22</v>
      </c>
      <c r="K15">
        <v>41.52</v>
      </c>
      <c r="L15">
        <v>41.99</v>
      </c>
      <c r="M15">
        <v>41.08</v>
      </c>
      <c r="N15">
        <v>0.46</v>
      </c>
      <c r="O15" t="s">
        <v>57</v>
      </c>
      <c r="P15">
        <v>46.45</v>
      </c>
      <c r="Q15">
        <v>41.5</v>
      </c>
    </row>
    <row r="16" spans="1:17" x14ac:dyDescent="0.5">
      <c r="A16" t="str">
        <f>"000002"</f>
        <v>000002</v>
      </c>
      <c r="B16" t="s">
        <v>58</v>
      </c>
      <c r="C16">
        <v>-2.5499999999999998</v>
      </c>
      <c r="D16">
        <v>33.29</v>
      </c>
      <c r="E16">
        <v>-0.87</v>
      </c>
      <c r="F16">
        <v>33.29</v>
      </c>
      <c r="G16">
        <v>33.299999999999997</v>
      </c>
      <c r="H16" t="s">
        <v>59</v>
      </c>
      <c r="I16">
        <v>0.59</v>
      </c>
      <c r="J16">
        <v>0.59</v>
      </c>
      <c r="K16">
        <v>33.700000000000003</v>
      </c>
      <c r="L16">
        <v>33.99</v>
      </c>
      <c r="M16">
        <v>33.17</v>
      </c>
      <c r="N16">
        <v>1.01</v>
      </c>
      <c r="O16" t="s">
        <v>60</v>
      </c>
      <c r="P16">
        <v>13.1</v>
      </c>
      <c r="Q16">
        <v>34.159999999999997</v>
      </c>
    </row>
    <row r="17" spans="1:17" x14ac:dyDescent="0.5">
      <c r="A17" t="str">
        <f>"601166"</f>
        <v>601166</v>
      </c>
      <c r="B17" t="s">
        <v>61</v>
      </c>
      <c r="C17">
        <v>-1.3</v>
      </c>
      <c r="D17">
        <v>16.690000000000001</v>
      </c>
      <c r="E17">
        <v>-0.22</v>
      </c>
      <c r="F17">
        <v>16.690000000000001</v>
      </c>
      <c r="G17">
        <v>16.7</v>
      </c>
      <c r="H17" t="s">
        <v>62</v>
      </c>
      <c r="I17">
        <v>0.33</v>
      </c>
      <c r="J17">
        <v>0.33</v>
      </c>
      <c r="K17">
        <v>16.899999999999999</v>
      </c>
      <c r="L17">
        <v>16.95</v>
      </c>
      <c r="M17">
        <v>16.68</v>
      </c>
      <c r="N17">
        <v>0.75</v>
      </c>
      <c r="O17" t="s">
        <v>63</v>
      </c>
      <c r="P17">
        <v>5.52</v>
      </c>
      <c r="Q17">
        <v>16.91</v>
      </c>
    </row>
    <row r="18" spans="1:17" x14ac:dyDescent="0.5">
      <c r="A18" t="str">
        <f>"000651"</f>
        <v>000651</v>
      </c>
      <c r="B18" t="s">
        <v>64</v>
      </c>
      <c r="C18">
        <v>-0.42</v>
      </c>
      <c r="D18">
        <v>46.9</v>
      </c>
      <c r="E18">
        <v>-0.2</v>
      </c>
      <c r="F18">
        <v>46.89</v>
      </c>
      <c r="G18">
        <v>46.9</v>
      </c>
      <c r="H18" t="s">
        <v>65</v>
      </c>
      <c r="I18">
        <v>0.85</v>
      </c>
      <c r="J18">
        <v>0.85</v>
      </c>
      <c r="K18">
        <v>46.99</v>
      </c>
      <c r="L18">
        <v>47.7</v>
      </c>
      <c r="M18">
        <v>46.7</v>
      </c>
      <c r="N18">
        <v>0.66</v>
      </c>
      <c r="O18" t="s">
        <v>66</v>
      </c>
      <c r="P18">
        <v>13.69</v>
      </c>
      <c r="Q18">
        <v>47.1</v>
      </c>
    </row>
    <row r="19" spans="1:17" x14ac:dyDescent="0.5">
      <c r="A19" t="str">
        <f>"601668"</f>
        <v>601668</v>
      </c>
      <c r="B19" t="s">
        <v>67</v>
      </c>
      <c r="C19">
        <v>-1.25</v>
      </c>
      <c r="D19">
        <v>8.66</v>
      </c>
      <c r="E19">
        <v>-0.11</v>
      </c>
      <c r="F19">
        <v>8.66</v>
      </c>
      <c r="G19">
        <v>8.67</v>
      </c>
      <c r="H19" t="s">
        <v>68</v>
      </c>
      <c r="I19">
        <v>0.3</v>
      </c>
      <c r="J19">
        <v>0.3</v>
      </c>
      <c r="K19">
        <v>8.76</v>
      </c>
      <c r="L19">
        <v>8.77</v>
      </c>
      <c r="M19">
        <v>8.66</v>
      </c>
      <c r="N19">
        <v>0.65</v>
      </c>
      <c r="O19" t="s">
        <v>69</v>
      </c>
      <c r="P19">
        <v>7.56</v>
      </c>
      <c r="Q19">
        <v>8.77</v>
      </c>
    </row>
    <row r="20" spans="1:17" x14ac:dyDescent="0.5">
      <c r="A20" t="str">
        <f>"000858"</f>
        <v>000858</v>
      </c>
      <c r="B20" t="s">
        <v>70</v>
      </c>
      <c r="C20">
        <v>-1.69</v>
      </c>
      <c r="D20">
        <v>66.36</v>
      </c>
      <c r="E20">
        <v>-1.1399999999999999</v>
      </c>
      <c r="F20">
        <v>66.36</v>
      </c>
      <c r="G20">
        <v>66.37</v>
      </c>
      <c r="H20" t="s">
        <v>71</v>
      </c>
      <c r="I20">
        <v>0.83</v>
      </c>
      <c r="J20">
        <v>0.83</v>
      </c>
      <c r="K20">
        <v>67.25</v>
      </c>
      <c r="L20">
        <v>67.650000000000006</v>
      </c>
      <c r="M20">
        <v>65.91</v>
      </c>
      <c r="N20">
        <v>0.68</v>
      </c>
      <c r="O20" t="s">
        <v>72</v>
      </c>
      <c r="P20">
        <v>27.13</v>
      </c>
      <c r="Q20">
        <v>67.5</v>
      </c>
    </row>
    <row r="21" spans="1:17" x14ac:dyDescent="0.5">
      <c r="A21" t="str">
        <f>"600276"</f>
        <v>600276</v>
      </c>
      <c r="B21" t="s">
        <v>73</v>
      </c>
      <c r="C21">
        <v>5.08</v>
      </c>
      <c r="D21">
        <v>87.01</v>
      </c>
      <c r="E21">
        <v>4.21</v>
      </c>
      <c r="F21">
        <v>87.06</v>
      </c>
      <c r="G21">
        <v>87.07</v>
      </c>
      <c r="H21" t="s">
        <v>74</v>
      </c>
      <c r="I21">
        <v>0.51</v>
      </c>
      <c r="J21">
        <v>0.51</v>
      </c>
      <c r="K21">
        <v>82.77</v>
      </c>
      <c r="L21">
        <v>87.08</v>
      </c>
      <c r="M21">
        <v>82.74</v>
      </c>
      <c r="N21">
        <v>0.74</v>
      </c>
      <c r="O21" t="s">
        <v>75</v>
      </c>
      <c r="P21">
        <v>79.41</v>
      </c>
      <c r="Q21">
        <v>82.8</v>
      </c>
    </row>
    <row r="22" spans="1:17" x14ac:dyDescent="0.5">
      <c r="A22" t="str">
        <f>"601328"</f>
        <v>601328</v>
      </c>
      <c r="B22" t="s">
        <v>76</v>
      </c>
      <c r="C22">
        <v>-1.28</v>
      </c>
      <c r="D22">
        <v>6.18</v>
      </c>
      <c r="E22">
        <v>-0.08</v>
      </c>
      <c r="F22">
        <v>6.18</v>
      </c>
      <c r="G22">
        <v>6.19</v>
      </c>
      <c r="H22" t="s">
        <v>77</v>
      </c>
      <c r="I22">
        <v>0.27</v>
      </c>
      <c r="J22">
        <v>0.27</v>
      </c>
      <c r="K22">
        <v>6.27</v>
      </c>
      <c r="L22">
        <v>6.28</v>
      </c>
      <c r="M22">
        <v>6.15</v>
      </c>
      <c r="N22">
        <v>0.92</v>
      </c>
      <c r="O22" t="s">
        <v>78</v>
      </c>
      <c r="P22">
        <v>6.33</v>
      </c>
      <c r="Q22">
        <v>6.26</v>
      </c>
    </row>
    <row r="23" spans="1:17" x14ac:dyDescent="0.5">
      <c r="A23" t="str">
        <f>"600016"</f>
        <v>600016</v>
      </c>
      <c r="B23" t="s">
        <v>79</v>
      </c>
      <c r="C23">
        <v>-1.1100000000000001</v>
      </c>
      <c r="D23">
        <v>7.99</v>
      </c>
      <c r="E23">
        <v>-0.09</v>
      </c>
      <c r="F23">
        <v>7.98</v>
      </c>
      <c r="G23">
        <v>7.99</v>
      </c>
      <c r="H23" t="s">
        <v>80</v>
      </c>
      <c r="I23">
        <v>0.22</v>
      </c>
      <c r="J23">
        <v>0.22</v>
      </c>
      <c r="K23">
        <v>8.02</v>
      </c>
      <c r="L23">
        <v>8.07</v>
      </c>
      <c r="M23">
        <v>7.98</v>
      </c>
      <c r="N23">
        <v>0.83</v>
      </c>
      <c r="O23" t="s">
        <v>81</v>
      </c>
      <c r="P23">
        <v>5.43</v>
      </c>
      <c r="Q23">
        <v>8.08</v>
      </c>
    </row>
    <row r="24" spans="1:17" x14ac:dyDescent="0.5">
      <c r="A24" t="str">
        <f>"601766"</f>
        <v>601766</v>
      </c>
      <c r="B24" t="s">
        <v>82</v>
      </c>
      <c r="C24">
        <v>-0.79</v>
      </c>
      <c r="D24">
        <v>10.050000000000001</v>
      </c>
      <c r="E24">
        <v>-0.08</v>
      </c>
      <c r="F24">
        <v>10.050000000000001</v>
      </c>
      <c r="G24">
        <v>10.06</v>
      </c>
      <c r="H24" t="s">
        <v>83</v>
      </c>
      <c r="I24">
        <v>0.19</v>
      </c>
      <c r="J24">
        <v>0.19</v>
      </c>
      <c r="K24">
        <v>10.130000000000001</v>
      </c>
      <c r="L24">
        <v>10.15</v>
      </c>
      <c r="M24">
        <v>10.029999999999999</v>
      </c>
      <c r="N24">
        <v>0.65</v>
      </c>
      <c r="O24" t="s">
        <v>84</v>
      </c>
      <c r="P24">
        <v>26.71</v>
      </c>
      <c r="Q24">
        <v>10.130000000000001</v>
      </c>
    </row>
    <row r="25" spans="1:17" x14ac:dyDescent="0.5">
      <c r="A25" t="str">
        <f>"601601"</f>
        <v>601601</v>
      </c>
      <c r="B25" t="s">
        <v>85</v>
      </c>
      <c r="C25">
        <v>-3.5</v>
      </c>
      <c r="D25">
        <v>33.93</v>
      </c>
      <c r="E25">
        <v>-1.23</v>
      </c>
      <c r="F25">
        <v>33.94</v>
      </c>
      <c r="G25">
        <v>33.950000000000003</v>
      </c>
      <c r="H25" t="s">
        <v>86</v>
      </c>
      <c r="I25">
        <v>0.71</v>
      </c>
      <c r="J25">
        <v>0.71</v>
      </c>
      <c r="K25">
        <v>34.840000000000003</v>
      </c>
      <c r="L25">
        <v>34.99</v>
      </c>
      <c r="M25">
        <v>33.68</v>
      </c>
      <c r="N25">
        <v>1.05</v>
      </c>
      <c r="O25" t="s">
        <v>87</v>
      </c>
      <c r="P25">
        <v>21.11</v>
      </c>
      <c r="Q25">
        <v>35.159999999999997</v>
      </c>
    </row>
    <row r="26" spans="1:17" x14ac:dyDescent="0.5">
      <c r="A26" t="str">
        <f>"601998"</f>
        <v>601998</v>
      </c>
      <c r="B26" t="s">
        <v>88</v>
      </c>
      <c r="C26">
        <v>-0.62</v>
      </c>
      <c r="D26">
        <v>6.45</v>
      </c>
      <c r="E26">
        <v>-0.04</v>
      </c>
      <c r="F26">
        <v>6.45</v>
      </c>
      <c r="G26">
        <v>6.46</v>
      </c>
      <c r="H26" t="s">
        <v>89</v>
      </c>
      <c r="I26">
        <v>7.0000000000000007E-2</v>
      </c>
      <c r="J26">
        <v>7.0000000000000007E-2</v>
      </c>
      <c r="K26">
        <v>6.48</v>
      </c>
      <c r="L26">
        <v>6.49</v>
      </c>
      <c r="M26">
        <v>6.42</v>
      </c>
      <c r="N26">
        <v>0.38</v>
      </c>
      <c r="O26" t="s">
        <v>90</v>
      </c>
      <c r="P26">
        <v>7.42</v>
      </c>
      <c r="Q26">
        <v>6.49</v>
      </c>
    </row>
    <row r="27" spans="1:17" x14ac:dyDescent="0.5">
      <c r="A27" t="str">
        <f>"600019"</f>
        <v>600019</v>
      </c>
      <c r="B27" t="s">
        <v>91</v>
      </c>
      <c r="C27">
        <v>-1.39</v>
      </c>
      <c r="D27">
        <v>8.52</v>
      </c>
      <c r="E27">
        <v>-0.12</v>
      </c>
      <c r="F27">
        <v>8.52</v>
      </c>
      <c r="G27">
        <v>8.5299999999999994</v>
      </c>
      <c r="H27" t="s">
        <v>92</v>
      </c>
      <c r="I27">
        <v>0.36</v>
      </c>
      <c r="J27">
        <v>0.36</v>
      </c>
      <c r="K27">
        <v>8.65</v>
      </c>
      <c r="L27">
        <v>8.68</v>
      </c>
      <c r="M27">
        <v>8.4</v>
      </c>
      <c r="N27">
        <v>0.67</v>
      </c>
      <c r="O27" t="s">
        <v>93</v>
      </c>
      <c r="P27">
        <v>12.19</v>
      </c>
      <c r="Q27">
        <v>8.64</v>
      </c>
    </row>
    <row r="28" spans="1:17" x14ac:dyDescent="0.5">
      <c r="A28" t="str">
        <f>"000001"</f>
        <v>000001</v>
      </c>
      <c r="B28" t="s">
        <v>94</v>
      </c>
      <c r="C28">
        <v>-1.36</v>
      </c>
      <c r="D28">
        <v>10.9</v>
      </c>
      <c r="E28">
        <v>-0.15</v>
      </c>
      <c r="F28">
        <v>10.9</v>
      </c>
      <c r="G28">
        <v>10.91</v>
      </c>
      <c r="H28" t="s">
        <v>95</v>
      </c>
      <c r="I28">
        <v>0.44</v>
      </c>
      <c r="J28">
        <v>0.44</v>
      </c>
      <c r="K28">
        <v>11.04</v>
      </c>
      <c r="L28">
        <v>11.05</v>
      </c>
      <c r="M28">
        <v>10.88</v>
      </c>
      <c r="N28">
        <v>0.56000000000000005</v>
      </c>
      <c r="O28" t="s">
        <v>96</v>
      </c>
      <c r="P28">
        <v>8.07</v>
      </c>
      <c r="Q28">
        <v>11.05</v>
      </c>
    </row>
    <row r="29" spans="1:17" x14ac:dyDescent="0.5">
      <c r="A29" t="str">
        <f>"600900"</f>
        <v>600900</v>
      </c>
      <c r="B29" t="s">
        <v>97</v>
      </c>
      <c r="C29">
        <v>-0.5</v>
      </c>
      <c r="D29">
        <v>16.02</v>
      </c>
      <c r="E29">
        <v>-0.08</v>
      </c>
      <c r="F29">
        <v>16.05</v>
      </c>
      <c r="G29">
        <v>16.059999999999999</v>
      </c>
      <c r="H29" t="s">
        <v>98</v>
      </c>
      <c r="I29">
        <v>0.19</v>
      </c>
      <c r="J29">
        <v>0.19</v>
      </c>
      <c r="K29">
        <v>16.100000000000001</v>
      </c>
      <c r="L29">
        <v>16.260000000000002</v>
      </c>
      <c r="M29">
        <v>15.94</v>
      </c>
      <c r="N29">
        <v>1.04</v>
      </c>
      <c r="O29" t="s">
        <v>99</v>
      </c>
      <c r="P29">
        <v>14.89</v>
      </c>
      <c r="Q29">
        <v>16.100000000000001</v>
      </c>
    </row>
    <row r="30" spans="1:17" x14ac:dyDescent="0.5">
      <c r="A30" t="str">
        <f>"600030"</f>
        <v>600030</v>
      </c>
      <c r="B30" t="s">
        <v>100</v>
      </c>
      <c r="C30">
        <v>1.47</v>
      </c>
      <c r="D30">
        <v>18.579999999999998</v>
      </c>
      <c r="E30">
        <v>0.27</v>
      </c>
      <c r="F30">
        <v>18.579999999999998</v>
      </c>
      <c r="G30">
        <v>18.59</v>
      </c>
      <c r="H30" t="s">
        <v>101</v>
      </c>
      <c r="I30">
        <v>1.33</v>
      </c>
      <c r="J30">
        <v>1.33</v>
      </c>
      <c r="K30">
        <v>18.399999999999999</v>
      </c>
      <c r="L30">
        <v>18.66</v>
      </c>
      <c r="M30">
        <v>18.3</v>
      </c>
      <c r="N30">
        <v>0.95</v>
      </c>
      <c r="O30" t="s">
        <v>102</v>
      </c>
      <c r="P30">
        <v>19.690000000000001</v>
      </c>
      <c r="Q30">
        <v>18.309999999999999</v>
      </c>
    </row>
    <row r="31" spans="1:17" x14ac:dyDescent="0.5">
      <c r="A31" t="str">
        <f>"000725"</f>
        <v>000725</v>
      </c>
      <c r="B31" t="s">
        <v>103</v>
      </c>
      <c r="C31">
        <v>-0.93</v>
      </c>
      <c r="D31">
        <v>5.32</v>
      </c>
      <c r="E31">
        <v>-0.05</v>
      </c>
      <c r="F31">
        <v>5.31</v>
      </c>
      <c r="G31">
        <v>5.32</v>
      </c>
      <c r="H31" t="s">
        <v>104</v>
      </c>
      <c r="I31">
        <v>1.57</v>
      </c>
      <c r="J31">
        <v>1.57</v>
      </c>
      <c r="K31">
        <v>5.36</v>
      </c>
      <c r="L31">
        <v>5.37</v>
      </c>
      <c r="M31">
        <v>5.27</v>
      </c>
      <c r="N31">
        <v>0.82</v>
      </c>
      <c r="O31" t="s">
        <v>105</v>
      </c>
      <c r="P31">
        <v>21.44</v>
      </c>
      <c r="Q31">
        <v>5.37</v>
      </c>
    </row>
    <row r="32" spans="1:17" x14ac:dyDescent="0.5">
      <c r="A32" t="str">
        <f>"600887"</f>
        <v>600887</v>
      </c>
      <c r="B32" t="s">
        <v>106</v>
      </c>
      <c r="C32">
        <v>1.82</v>
      </c>
      <c r="D32">
        <v>28.49</v>
      </c>
      <c r="E32">
        <v>0.51</v>
      </c>
      <c r="F32">
        <v>28.5</v>
      </c>
      <c r="G32">
        <v>28.52</v>
      </c>
      <c r="H32" t="s">
        <v>107</v>
      </c>
      <c r="I32">
        <v>1.1599999999999999</v>
      </c>
      <c r="J32">
        <v>1.1599999999999999</v>
      </c>
      <c r="K32">
        <v>28.03</v>
      </c>
      <c r="L32">
        <v>29.1</v>
      </c>
      <c r="M32">
        <v>27.82</v>
      </c>
      <c r="N32">
        <v>0.63</v>
      </c>
      <c r="O32" t="s">
        <v>108</v>
      </c>
      <c r="P32">
        <v>26.31</v>
      </c>
      <c r="Q32">
        <v>27.98</v>
      </c>
    </row>
    <row r="33" spans="1:17" x14ac:dyDescent="0.5">
      <c r="A33" t="str">
        <f>"601818"</f>
        <v>601818</v>
      </c>
      <c r="B33" t="s">
        <v>109</v>
      </c>
      <c r="C33">
        <v>-0.49</v>
      </c>
      <c r="D33">
        <v>4.08</v>
      </c>
      <c r="E33">
        <v>-0.02</v>
      </c>
      <c r="F33">
        <v>4.07</v>
      </c>
      <c r="G33">
        <v>4.08</v>
      </c>
      <c r="H33" t="s">
        <v>110</v>
      </c>
      <c r="I33">
        <v>0.17</v>
      </c>
      <c r="J33">
        <v>0.17</v>
      </c>
      <c r="K33">
        <v>4.1100000000000003</v>
      </c>
      <c r="L33">
        <v>4.12</v>
      </c>
      <c r="M33">
        <v>4.07</v>
      </c>
      <c r="N33">
        <v>0.53</v>
      </c>
      <c r="O33" t="s">
        <v>111</v>
      </c>
      <c r="P33">
        <v>6.79</v>
      </c>
      <c r="Q33">
        <v>4.0999999999999996</v>
      </c>
    </row>
    <row r="34" spans="1:17" x14ac:dyDescent="0.5">
      <c r="A34" t="str">
        <f>"600018"</f>
        <v>600018</v>
      </c>
      <c r="B34" t="s">
        <v>112</v>
      </c>
      <c r="C34">
        <v>-0.84</v>
      </c>
      <c r="D34">
        <v>7.05</v>
      </c>
      <c r="E34">
        <v>-0.06</v>
      </c>
      <c r="F34">
        <v>7.04</v>
      </c>
      <c r="G34">
        <v>7.05</v>
      </c>
      <c r="H34" t="s">
        <v>113</v>
      </c>
      <c r="I34">
        <v>0.1</v>
      </c>
      <c r="J34">
        <v>0.1</v>
      </c>
      <c r="K34">
        <v>7.1</v>
      </c>
      <c r="L34">
        <v>7.14</v>
      </c>
      <c r="M34">
        <v>7</v>
      </c>
      <c r="N34">
        <v>0.62</v>
      </c>
      <c r="O34" t="s">
        <v>114</v>
      </c>
      <c r="P34">
        <v>14.16</v>
      </c>
      <c r="Q34">
        <v>7.11</v>
      </c>
    </row>
    <row r="35" spans="1:17" x14ac:dyDescent="0.5">
      <c r="A35" t="str">
        <f>"600048"</f>
        <v>600048</v>
      </c>
      <c r="B35" t="s">
        <v>115</v>
      </c>
      <c r="C35">
        <v>-2.11</v>
      </c>
      <c r="D35">
        <v>13.47</v>
      </c>
      <c r="E35">
        <v>-0.28999999999999998</v>
      </c>
      <c r="F35">
        <v>13.47</v>
      </c>
      <c r="G35">
        <v>13.48</v>
      </c>
      <c r="H35" t="s">
        <v>116</v>
      </c>
      <c r="I35">
        <v>1</v>
      </c>
      <c r="J35">
        <v>1</v>
      </c>
      <c r="K35">
        <v>13.6</v>
      </c>
      <c r="L35">
        <v>13.76</v>
      </c>
      <c r="M35">
        <v>13.43</v>
      </c>
      <c r="N35">
        <v>0.72</v>
      </c>
      <c r="O35" t="s">
        <v>117</v>
      </c>
      <c r="P35">
        <v>14.49</v>
      </c>
      <c r="Q35">
        <v>13.76</v>
      </c>
    </row>
    <row r="36" spans="1:17" x14ac:dyDescent="0.5">
      <c r="A36" t="str">
        <f>"603288"</f>
        <v>603288</v>
      </c>
      <c r="B36" t="s">
        <v>118</v>
      </c>
      <c r="C36">
        <v>-1.06</v>
      </c>
      <c r="D36">
        <v>56.76</v>
      </c>
      <c r="E36">
        <v>-0.61</v>
      </c>
      <c r="F36">
        <v>56.8</v>
      </c>
      <c r="G36">
        <v>56.82</v>
      </c>
      <c r="H36" t="s">
        <v>119</v>
      </c>
      <c r="I36">
        <v>0.08</v>
      </c>
      <c r="J36">
        <v>0.08</v>
      </c>
      <c r="K36">
        <v>56.8</v>
      </c>
      <c r="L36">
        <v>57.8</v>
      </c>
      <c r="M36">
        <v>56.61</v>
      </c>
      <c r="N36">
        <v>0.7</v>
      </c>
      <c r="O36" t="s">
        <v>120</v>
      </c>
      <c r="P36">
        <v>43.42</v>
      </c>
      <c r="Q36">
        <v>57.37</v>
      </c>
    </row>
    <row r="37" spans="1:17" x14ac:dyDescent="0.5">
      <c r="A37" t="str">
        <f>"601800"</f>
        <v>601800</v>
      </c>
      <c r="B37" t="s">
        <v>121</v>
      </c>
      <c r="C37">
        <v>-0.46</v>
      </c>
      <c r="D37">
        <v>12.85</v>
      </c>
      <c r="E37">
        <v>-0.06</v>
      </c>
      <c r="F37">
        <v>12.84</v>
      </c>
      <c r="G37">
        <v>12.85</v>
      </c>
      <c r="H37" t="s">
        <v>122</v>
      </c>
      <c r="I37">
        <v>7.0000000000000007E-2</v>
      </c>
      <c r="J37">
        <v>7.0000000000000007E-2</v>
      </c>
      <c r="K37">
        <v>12.95</v>
      </c>
      <c r="L37">
        <v>12.95</v>
      </c>
      <c r="M37">
        <v>12.8</v>
      </c>
      <c r="N37">
        <v>0.66</v>
      </c>
      <c r="O37" t="s">
        <v>123</v>
      </c>
      <c r="P37">
        <v>13.29</v>
      </c>
      <c r="Q37">
        <v>12.91</v>
      </c>
    </row>
    <row r="38" spans="1:17" x14ac:dyDescent="0.5">
      <c r="A38" t="str">
        <f>"601390"</f>
        <v>601390</v>
      </c>
      <c r="B38" t="s">
        <v>124</v>
      </c>
      <c r="C38">
        <v>-0.14000000000000001</v>
      </c>
      <c r="D38">
        <v>7.37</v>
      </c>
      <c r="E38">
        <v>-0.01</v>
      </c>
      <c r="F38">
        <v>7.37</v>
      </c>
      <c r="G38">
        <v>7.38</v>
      </c>
      <c r="H38" t="s">
        <v>125</v>
      </c>
      <c r="I38">
        <v>7.0000000000000007E-2</v>
      </c>
      <c r="J38">
        <v>7.0000000000000007E-2</v>
      </c>
      <c r="K38">
        <v>7.39</v>
      </c>
      <c r="L38">
        <v>7.43</v>
      </c>
      <c r="M38">
        <v>7.37</v>
      </c>
      <c r="N38">
        <v>0.49</v>
      </c>
      <c r="O38" t="s">
        <v>126</v>
      </c>
      <c r="P38">
        <v>11.44</v>
      </c>
      <c r="Q38">
        <v>7.38</v>
      </c>
    </row>
    <row r="39" spans="1:17" x14ac:dyDescent="0.5">
      <c r="A39" t="str">
        <f>"002304"</f>
        <v>002304</v>
      </c>
      <c r="B39" t="s">
        <v>127</v>
      </c>
      <c r="C39">
        <v>0.13</v>
      </c>
      <c r="D39">
        <v>107.99</v>
      </c>
      <c r="E39">
        <v>0.14000000000000001</v>
      </c>
      <c r="F39">
        <v>107.95</v>
      </c>
      <c r="G39">
        <v>107.99</v>
      </c>
      <c r="H39" t="s">
        <v>128</v>
      </c>
      <c r="I39">
        <v>0.27</v>
      </c>
      <c r="J39">
        <v>0.27</v>
      </c>
      <c r="K39">
        <v>107.53</v>
      </c>
      <c r="L39">
        <v>110</v>
      </c>
      <c r="M39">
        <v>105.89</v>
      </c>
      <c r="N39">
        <v>0.72</v>
      </c>
      <c r="O39" t="s">
        <v>129</v>
      </c>
      <c r="P39">
        <v>21.87</v>
      </c>
      <c r="Q39">
        <v>107.85</v>
      </c>
    </row>
    <row r="40" spans="1:17" x14ac:dyDescent="0.5">
      <c r="A40" t="str">
        <f>"600585"</f>
        <v>600585</v>
      </c>
      <c r="B40" t="s">
        <v>130</v>
      </c>
      <c r="C40">
        <v>0.25</v>
      </c>
      <c r="D40">
        <v>32.17</v>
      </c>
      <c r="E40">
        <v>0.08</v>
      </c>
      <c r="F40">
        <v>32.14</v>
      </c>
      <c r="G40">
        <v>32.159999999999997</v>
      </c>
      <c r="H40" t="s">
        <v>131</v>
      </c>
      <c r="I40">
        <v>0.82</v>
      </c>
      <c r="J40">
        <v>0.82</v>
      </c>
      <c r="K40">
        <v>32.049999999999997</v>
      </c>
      <c r="L40">
        <v>32.64</v>
      </c>
      <c r="M40">
        <v>31.81</v>
      </c>
      <c r="N40">
        <v>0.66</v>
      </c>
      <c r="O40" t="s">
        <v>132</v>
      </c>
      <c r="P40">
        <v>10.75</v>
      </c>
      <c r="Q40">
        <v>32.090000000000003</v>
      </c>
    </row>
    <row r="41" spans="1:17" x14ac:dyDescent="0.5">
      <c r="A41" t="str">
        <f>"601169"</f>
        <v>601169</v>
      </c>
      <c r="B41" t="s">
        <v>133</v>
      </c>
      <c r="C41">
        <v>-0.72</v>
      </c>
      <c r="D41">
        <v>6.88</v>
      </c>
      <c r="E41">
        <v>-0.05</v>
      </c>
      <c r="F41">
        <v>6.88</v>
      </c>
      <c r="G41">
        <v>6.89</v>
      </c>
      <c r="H41" t="s">
        <v>134</v>
      </c>
      <c r="I41">
        <v>0.11</v>
      </c>
      <c r="J41">
        <v>0.11</v>
      </c>
      <c r="K41">
        <v>6.93</v>
      </c>
      <c r="L41">
        <v>6.96</v>
      </c>
      <c r="M41">
        <v>6.87</v>
      </c>
      <c r="N41">
        <v>0.57999999999999996</v>
      </c>
      <c r="O41" t="s">
        <v>135</v>
      </c>
      <c r="P41">
        <v>7.03</v>
      </c>
      <c r="Q41">
        <v>6.93</v>
      </c>
    </row>
    <row r="42" spans="1:17" x14ac:dyDescent="0.5">
      <c r="A42" t="str">
        <f>"601006"</f>
        <v>601006</v>
      </c>
      <c r="B42" t="s">
        <v>136</v>
      </c>
      <c r="C42">
        <v>-0.24</v>
      </c>
      <c r="D42">
        <v>8.2799999999999994</v>
      </c>
      <c r="E42">
        <v>-0.02</v>
      </c>
      <c r="F42">
        <v>8.24</v>
      </c>
      <c r="G42">
        <v>8.25</v>
      </c>
      <c r="H42" t="s">
        <v>137</v>
      </c>
      <c r="I42">
        <v>0.18</v>
      </c>
      <c r="J42">
        <v>0.18</v>
      </c>
      <c r="K42">
        <v>8.31</v>
      </c>
      <c r="L42">
        <v>8.33</v>
      </c>
      <c r="M42">
        <v>8.18</v>
      </c>
      <c r="N42">
        <v>0.54</v>
      </c>
      <c r="O42" t="s">
        <v>138</v>
      </c>
      <c r="P42">
        <v>8.2200000000000006</v>
      </c>
      <c r="Q42">
        <v>8.3000000000000007</v>
      </c>
    </row>
    <row r="43" spans="1:17" x14ac:dyDescent="0.5">
      <c r="A43" t="str">
        <f>"600015"</f>
        <v>600015</v>
      </c>
      <c r="B43" t="s">
        <v>139</v>
      </c>
      <c r="C43">
        <v>-0.56000000000000005</v>
      </c>
      <c r="D43">
        <v>8.91</v>
      </c>
      <c r="E43">
        <v>-0.05</v>
      </c>
      <c r="F43">
        <v>8.9</v>
      </c>
      <c r="G43">
        <v>8.91</v>
      </c>
      <c r="H43" t="s">
        <v>140</v>
      </c>
      <c r="I43">
        <v>0.1</v>
      </c>
      <c r="J43">
        <v>0.1</v>
      </c>
      <c r="K43">
        <v>8.9600000000000009</v>
      </c>
      <c r="L43">
        <v>8.9600000000000009</v>
      </c>
      <c r="M43">
        <v>8.89</v>
      </c>
      <c r="N43">
        <v>0.53</v>
      </c>
      <c r="O43" t="s">
        <v>141</v>
      </c>
      <c r="P43">
        <v>6.02</v>
      </c>
      <c r="Q43">
        <v>8.9600000000000009</v>
      </c>
    </row>
    <row r="44" spans="1:17" x14ac:dyDescent="0.5">
      <c r="A44" t="str">
        <f>"601186"</f>
        <v>601186</v>
      </c>
      <c r="B44" t="s">
        <v>142</v>
      </c>
      <c r="C44">
        <v>0.41</v>
      </c>
      <c r="D44">
        <v>9.7799999999999994</v>
      </c>
      <c r="E44">
        <v>0.04</v>
      </c>
      <c r="F44">
        <v>9.7799999999999994</v>
      </c>
      <c r="G44">
        <v>9.7899999999999991</v>
      </c>
      <c r="H44" t="s">
        <v>143</v>
      </c>
      <c r="I44">
        <v>0.18</v>
      </c>
      <c r="J44">
        <v>0.18</v>
      </c>
      <c r="K44">
        <v>9.8000000000000007</v>
      </c>
      <c r="L44">
        <v>9.8800000000000008</v>
      </c>
      <c r="M44">
        <v>9.77</v>
      </c>
      <c r="N44">
        <v>0.94</v>
      </c>
      <c r="O44" t="s">
        <v>144</v>
      </c>
      <c r="P44">
        <v>9.4600000000000009</v>
      </c>
      <c r="Q44">
        <v>9.74</v>
      </c>
    </row>
    <row r="45" spans="1:17" x14ac:dyDescent="0.5">
      <c r="A45" t="str">
        <f>"601111"</f>
        <v>601111</v>
      </c>
      <c r="B45" t="s">
        <v>145</v>
      </c>
      <c r="C45">
        <v>4.13</v>
      </c>
      <c r="D45">
        <v>11.85</v>
      </c>
      <c r="E45">
        <v>0.47</v>
      </c>
      <c r="F45">
        <v>11.83</v>
      </c>
      <c r="G45">
        <v>11.84</v>
      </c>
      <c r="H45" t="s">
        <v>146</v>
      </c>
      <c r="I45">
        <v>1.1100000000000001</v>
      </c>
      <c r="J45">
        <v>1.1100000000000001</v>
      </c>
      <c r="K45">
        <v>11.38</v>
      </c>
      <c r="L45">
        <v>12</v>
      </c>
      <c r="M45">
        <v>11.33</v>
      </c>
      <c r="N45">
        <v>1.29</v>
      </c>
      <c r="O45" t="s">
        <v>147</v>
      </c>
      <c r="P45">
        <v>23.77</v>
      </c>
      <c r="Q45">
        <v>11.38</v>
      </c>
    </row>
    <row r="46" spans="1:17" x14ac:dyDescent="0.5">
      <c r="A46" t="str">
        <f>"600050"</f>
        <v>600050</v>
      </c>
      <c r="B46" t="s">
        <v>148</v>
      </c>
      <c r="C46">
        <v>-0.17</v>
      </c>
      <c r="D46">
        <v>5.77</v>
      </c>
      <c r="E46">
        <v>-0.01</v>
      </c>
      <c r="F46">
        <v>5.77</v>
      </c>
      <c r="G46">
        <v>5.78</v>
      </c>
      <c r="H46" t="s">
        <v>149</v>
      </c>
      <c r="I46">
        <v>0.4</v>
      </c>
      <c r="J46">
        <v>0.4</v>
      </c>
      <c r="K46">
        <v>5.83</v>
      </c>
      <c r="L46">
        <v>5.83</v>
      </c>
      <c r="M46">
        <v>5.75</v>
      </c>
      <c r="N46">
        <v>0.52</v>
      </c>
      <c r="O46" t="s">
        <v>150</v>
      </c>
      <c r="P46">
        <v>409.66</v>
      </c>
      <c r="Q46">
        <v>5.78</v>
      </c>
    </row>
    <row r="47" spans="1:17" x14ac:dyDescent="0.5">
      <c r="A47" t="str">
        <f>"603993"</f>
        <v>603993</v>
      </c>
      <c r="B47" t="s">
        <v>151</v>
      </c>
      <c r="C47">
        <v>-0.24</v>
      </c>
      <c r="D47">
        <v>8.48</v>
      </c>
      <c r="E47">
        <v>-0.02</v>
      </c>
      <c r="F47">
        <v>8.48</v>
      </c>
      <c r="G47">
        <v>8.49</v>
      </c>
      <c r="H47" t="s">
        <v>152</v>
      </c>
      <c r="I47">
        <v>1.22</v>
      </c>
      <c r="J47">
        <v>1.22</v>
      </c>
      <c r="K47">
        <v>8.5500000000000007</v>
      </c>
      <c r="L47">
        <v>8.64</v>
      </c>
      <c r="M47">
        <v>8.41</v>
      </c>
      <c r="N47">
        <v>0.62</v>
      </c>
      <c r="O47" t="s">
        <v>153</v>
      </c>
      <c r="P47">
        <v>85.61</v>
      </c>
      <c r="Q47">
        <v>8.5</v>
      </c>
    </row>
    <row r="48" spans="1:17" x14ac:dyDescent="0.5">
      <c r="A48" t="str">
        <f>"600690"</f>
        <v>600690</v>
      </c>
      <c r="B48" t="s">
        <v>154</v>
      </c>
      <c r="C48">
        <v>-1.45</v>
      </c>
      <c r="D48">
        <v>17.62</v>
      </c>
      <c r="E48">
        <v>-0.26</v>
      </c>
      <c r="F48">
        <v>17.61</v>
      </c>
      <c r="G48">
        <v>17.62</v>
      </c>
      <c r="H48" t="s">
        <v>155</v>
      </c>
      <c r="I48">
        <v>0.66</v>
      </c>
      <c r="J48">
        <v>0.66</v>
      </c>
      <c r="K48">
        <v>17.72</v>
      </c>
      <c r="L48">
        <v>17.899999999999999</v>
      </c>
      <c r="M48">
        <v>17.5</v>
      </c>
      <c r="N48">
        <v>0.59</v>
      </c>
      <c r="O48" t="s">
        <v>156</v>
      </c>
      <c r="P48">
        <v>14.18</v>
      </c>
      <c r="Q48">
        <v>17.88</v>
      </c>
    </row>
    <row r="49" spans="1:17" x14ac:dyDescent="0.5">
      <c r="A49" t="str">
        <f>"000063"</f>
        <v>000063</v>
      </c>
      <c r="B49" t="s">
        <v>157</v>
      </c>
      <c r="C49">
        <v>1.04</v>
      </c>
      <c r="D49">
        <v>30.15</v>
      </c>
      <c r="E49">
        <v>0.31</v>
      </c>
      <c r="F49">
        <v>30.15</v>
      </c>
      <c r="G49">
        <v>30.16</v>
      </c>
      <c r="H49" t="s">
        <v>158</v>
      </c>
      <c r="I49">
        <v>1.37</v>
      </c>
      <c r="J49">
        <v>1.37</v>
      </c>
      <c r="K49">
        <v>29.9</v>
      </c>
      <c r="L49">
        <v>30.45</v>
      </c>
      <c r="M49">
        <v>29.73</v>
      </c>
      <c r="N49">
        <v>0.71</v>
      </c>
      <c r="O49" t="s">
        <v>159</v>
      </c>
      <c r="P49">
        <v>27.67</v>
      </c>
      <c r="Q49">
        <v>29.84</v>
      </c>
    </row>
    <row r="50" spans="1:17" x14ac:dyDescent="0.5">
      <c r="A50" t="str">
        <f>"601888"</f>
        <v>601888</v>
      </c>
      <c r="B50" t="s">
        <v>160</v>
      </c>
      <c r="C50">
        <v>-1.49</v>
      </c>
      <c r="D50">
        <v>52.91</v>
      </c>
      <c r="E50">
        <v>-0.8</v>
      </c>
      <c r="F50">
        <v>53</v>
      </c>
      <c r="G50">
        <v>53.01</v>
      </c>
      <c r="H50" t="s">
        <v>161</v>
      </c>
      <c r="I50">
        <v>0.62</v>
      </c>
      <c r="J50">
        <v>0.62</v>
      </c>
      <c r="K50">
        <v>53.3</v>
      </c>
      <c r="L50">
        <v>54.71</v>
      </c>
      <c r="M50">
        <v>52.58</v>
      </c>
      <c r="N50">
        <v>0.82</v>
      </c>
      <c r="O50" t="s">
        <v>162</v>
      </c>
      <c r="P50">
        <v>40.61</v>
      </c>
      <c r="Q50">
        <v>53.71</v>
      </c>
    </row>
    <row r="51" spans="1:17" x14ac:dyDescent="0.5">
      <c r="A51" t="str">
        <f>"000538"</f>
        <v>000538</v>
      </c>
      <c r="B51" t="s">
        <v>163</v>
      </c>
      <c r="C51">
        <v>-0.65</v>
      </c>
      <c r="D51">
        <v>99</v>
      </c>
      <c r="E51">
        <v>-0.65</v>
      </c>
      <c r="F51">
        <v>99</v>
      </c>
      <c r="G51">
        <v>99.04</v>
      </c>
      <c r="H51" t="s">
        <v>164</v>
      </c>
      <c r="I51">
        <v>0.3</v>
      </c>
      <c r="J51">
        <v>0.3</v>
      </c>
      <c r="K51">
        <v>99.6</v>
      </c>
      <c r="L51">
        <v>100.48</v>
      </c>
      <c r="M51">
        <v>98.71</v>
      </c>
      <c r="N51">
        <v>0.98</v>
      </c>
      <c r="O51" t="s">
        <v>165</v>
      </c>
      <c r="P51">
        <v>29.68</v>
      </c>
      <c r="Q51">
        <v>99.65</v>
      </c>
    </row>
    <row r="52" spans="1:17" x14ac:dyDescent="0.5">
      <c r="A52" t="str">
        <f>"601989"</f>
        <v>601989</v>
      </c>
      <c r="B52" t="s">
        <v>166</v>
      </c>
      <c r="C52">
        <v>4.0199999999999996</v>
      </c>
      <c r="D52">
        <v>5.43</v>
      </c>
      <c r="E52">
        <v>0.21</v>
      </c>
      <c r="F52">
        <v>5.43</v>
      </c>
      <c r="G52">
        <v>5.44</v>
      </c>
      <c r="H52" t="s">
        <v>167</v>
      </c>
      <c r="I52">
        <v>1.24</v>
      </c>
      <c r="J52">
        <v>1.24</v>
      </c>
      <c r="K52">
        <v>5.24</v>
      </c>
      <c r="L52">
        <v>5.5</v>
      </c>
      <c r="M52">
        <v>5.2</v>
      </c>
      <c r="N52">
        <v>2.02</v>
      </c>
      <c r="O52" t="s">
        <v>168</v>
      </c>
      <c r="P52">
        <v>84.31</v>
      </c>
      <c r="Q52">
        <v>5.22</v>
      </c>
    </row>
    <row r="53" spans="1:17" x14ac:dyDescent="0.5">
      <c r="A53" t="str">
        <f>"600309"</f>
        <v>600309</v>
      </c>
      <c r="B53" t="s">
        <v>169</v>
      </c>
      <c r="C53">
        <v>0</v>
      </c>
      <c r="D53">
        <v>36.44</v>
      </c>
      <c r="E53">
        <v>0</v>
      </c>
      <c r="F53" t="s">
        <v>170</v>
      </c>
      <c r="G53" t="s">
        <v>170</v>
      </c>
      <c r="H53" t="s">
        <v>171</v>
      </c>
      <c r="I53">
        <v>0</v>
      </c>
      <c r="J53">
        <v>0</v>
      </c>
      <c r="K53" t="s">
        <v>170</v>
      </c>
      <c r="L53" t="s">
        <v>170</v>
      </c>
      <c r="M53" t="s">
        <v>170</v>
      </c>
      <c r="N53">
        <v>0</v>
      </c>
      <c r="O53" t="s">
        <v>172</v>
      </c>
      <c r="P53">
        <v>8.9499999999999993</v>
      </c>
      <c r="Q53">
        <v>36.44</v>
      </c>
    </row>
    <row r="54" spans="1:17" x14ac:dyDescent="0.5">
      <c r="A54" t="str">
        <f>"000166"</f>
        <v>000166</v>
      </c>
      <c r="B54" t="s">
        <v>173</v>
      </c>
      <c r="C54">
        <v>0.4</v>
      </c>
      <c r="D54">
        <v>4.97</v>
      </c>
      <c r="E54">
        <v>0.02</v>
      </c>
      <c r="F54">
        <v>4.97</v>
      </c>
      <c r="G54">
        <v>4.9800000000000004</v>
      </c>
      <c r="H54" t="s">
        <v>174</v>
      </c>
      <c r="I54">
        <v>7.0000000000000007E-2</v>
      </c>
      <c r="J54">
        <v>7.0000000000000007E-2</v>
      </c>
      <c r="K54">
        <v>4.95</v>
      </c>
      <c r="L54">
        <v>4.9800000000000004</v>
      </c>
      <c r="M54">
        <v>4.9400000000000004</v>
      </c>
      <c r="N54">
        <v>0.5</v>
      </c>
      <c r="O54" t="s">
        <v>175</v>
      </c>
      <c r="P54">
        <v>23.44</v>
      </c>
      <c r="Q54">
        <v>4.95</v>
      </c>
    </row>
    <row r="55" spans="1:17" x14ac:dyDescent="0.5">
      <c r="A55" t="str">
        <f>"600518"</f>
        <v>600518</v>
      </c>
      <c r="B55" t="s">
        <v>176</v>
      </c>
      <c r="C55">
        <v>0.31</v>
      </c>
      <c r="D55">
        <v>22.47</v>
      </c>
      <c r="E55">
        <v>7.0000000000000007E-2</v>
      </c>
      <c r="F55">
        <v>22.48</v>
      </c>
      <c r="G55">
        <v>22.49</v>
      </c>
      <c r="H55" t="s">
        <v>177</v>
      </c>
      <c r="I55">
        <v>0.28000000000000003</v>
      </c>
      <c r="J55">
        <v>0.28000000000000003</v>
      </c>
      <c r="K55">
        <v>22.4</v>
      </c>
      <c r="L55">
        <v>22.56</v>
      </c>
      <c r="M55">
        <v>22.19</v>
      </c>
      <c r="N55">
        <v>0.72</v>
      </c>
      <c r="O55" t="s">
        <v>178</v>
      </c>
      <c r="P55">
        <v>26.6</v>
      </c>
      <c r="Q55">
        <v>22.4</v>
      </c>
    </row>
    <row r="56" spans="1:17" x14ac:dyDescent="0.5">
      <c r="A56" t="str">
        <f>"000776"</f>
        <v>000776</v>
      </c>
      <c r="B56" t="s">
        <v>179</v>
      </c>
      <c r="C56">
        <v>0.61</v>
      </c>
      <c r="D56">
        <v>16.48</v>
      </c>
      <c r="E56">
        <v>0.1</v>
      </c>
      <c r="F56">
        <v>16.47</v>
      </c>
      <c r="G56">
        <v>16.48</v>
      </c>
      <c r="H56" t="s">
        <v>180</v>
      </c>
      <c r="I56">
        <v>0.4</v>
      </c>
      <c r="J56">
        <v>0.4</v>
      </c>
      <c r="K56">
        <v>16.48</v>
      </c>
      <c r="L56">
        <v>16.670000000000002</v>
      </c>
      <c r="M56">
        <v>16.399999999999999</v>
      </c>
      <c r="N56">
        <v>0.73</v>
      </c>
      <c r="O56" t="s">
        <v>181</v>
      </c>
      <c r="P56">
        <v>14.61</v>
      </c>
      <c r="Q56">
        <v>16.38</v>
      </c>
    </row>
    <row r="57" spans="1:17" x14ac:dyDescent="0.5">
      <c r="A57" t="str">
        <f>"002252"</f>
        <v>002252</v>
      </c>
      <c r="B57" t="s">
        <v>182</v>
      </c>
      <c r="C57" t="s">
        <v>170</v>
      </c>
      <c r="D57">
        <v>19.54</v>
      </c>
      <c r="E57" t="s">
        <v>170</v>
      </c>
      <c r="F57" t="s">
        <v>170</v>
      </c>
      <c r="G57" t="s">
        <v>170</v>
      </c>
      <c r="H57" t="s">
        <v>183</v>
      </c>
      <c r="I57">
        <v>0</v>
      </c>
      <c r="J57">
        <v>0</v>
      </c>
      <c r="K57" t="s">
        <v>170</v>
      </c>
      <c r="L57" t="s">
        <v>170</v>
      </c>
      <c r="M57" t="s">
        <v>170</v>
      </c>
      <c r="N57">
        <v>0</v>
      </c>
      <c r="O57" t="s">
        <v>184</v>
      </c>
      <c r="P57">
        <v>77.540000000000006</v>
      </c>
      <c r="Q57">
        <v>19.54</v>
      </c>
    </row>
    <row r="58" spans="1:17" x14ac:dyDescent="0.5">
      <c r="A58" t="str">
        <f>"600340"</f>
        <v>600340</v>
      </c>
      <c r="B58" t="s">
        <v>185</v>
      </c>
      <c r="C58">
        <v>-2.29</v>
      </c>
      <c r="D58">
        <v>32.81</v>
      </c>
      <c r="E58">
        <v>-0.77</v>
      </c>
      <c r="F58">
        <v>32.799999999999997</v>
      </c>
      <c r="G58">
        <v>32.81</v>
      </c>
      <c r="H58" t="s">
        <v>186</v>
      </c>
      <c r="I58">
        <v>1.1299999999999999</v>
      </c>
      <c r="J58">
        <v>1.1299999999999999</v>
      </c>
      <c r="K58">
        <v>33.5</v>
      </c>
      <c r="L58">
        <v>33.67</v>
      </c>
      <c r="M58">
        <v>32.590000000000003</v>
      </c>
      <c r="N58">
        <v>0.8</v>
      </c>
      <c r="O58" t="s">
        <v>187</v>
      </c>
      <c r="P58">
        <v>11.67</v>
      </c>
      <c r="Q58">
        <v>33.58</v>
      </c>
    </row>
    <row r="59" spans="1:17" x14ac:dyDescent="0.5">
      <c r="A59" t="str">
        <f>"601238"</f>
        <v>601238</v>
      </c>
      <c r="B59" t="s">
        <v>188</v>
      </c>
      <c r="C59">
        <v>3.16</v>
      </c>
      <c r="D59">
        <v>22.22</v>
      </c>
      <c r="E59">
        <v>0.68</v>
      </c>
      <c r="F59">
        <v>22.19</v>
      </c>
      <c r="G59">
        <v>22.21</v>
      </c>
      <c r="H59" t="s">
        <v>189</v>
      </c>
      <c r="I59">
        <v>0.11</v>
      </c>
      <c r="J59">
        <v>0.11</v>
      </c>
      <c r="K59">
        <v>21.73</v>
      </c>
      <c r="L59">
        <v>22.46</v>
      </c>
      <c r="M59">
        <v>21.73</v>
      </c>
      <c r="N59">
        <v>1.04</v>
      </c>
      <c r="O59" t="s">
        <v>190</v>
      </c>
      <c r="P59">
        <v>13.56</v>
      </c>
      <c r="Q59">
        <v>21.54</v>
      </c>
    </row>
    <row r="60" spans="1:17" x14ac:dyDescent="0.5">
      <c r="A60" t="str">
        <f>"601336"</f>
        <v>601336</v>
      </c>
      <c r="B60" t="s">
        <v>191</v>
      </c>
      <c r="C60">
        <v>-1.98</v>
      </c>
      <c r="D60">
        <v>46.02</v>
      </c>
      <c r="E60">
        <v>-0.93</v>
      </c>
      <c r="F60">
        <v>46.03</v>
      </c>
      <c r="G60">
        <v>46.05</v>
      </c>
      <c r="H60" t="s">
        <v>192</v>
      </c>
      <c r="I60">
        <v>1.05</v>
      </c>
      <c r="J60">
        <v>1.05</v>
      </c>
      <c r="K60">
        <v>46.51</v>
      </c>
      <c r="L60">
        <v>46.65</v>
      </c>
      <c r="M60">
        <v>45.73</v>
      </c>
      <c r="N60">
        <v>0.91</v>
      </c>
      <c r="O60" t="s">
        <v>193</v>
      </c>
      <c r="P60">
        <v>26.67</v>
      </c>
      <c r="Q60">
        <v>46.95</v>
      </c>
    </row>
    <row r="61" spans="1:17" x14ac:dyDescent="0.5">
      <c r="A61" t="str">
        <f>"600703"</f>
        <v>600703</v>
      </c>
      <c r="B61" t="s">
        <v>194</v>
      </c>
      <c r="C61">
        <v>0.65</v>
      </c>
      <c r="D61">
        <v>23.33</v>
      </c>
      <c r="E61">
        <v>0.15</v>
      </c>
      <c r="F61">
        <v>23.32</v>
      </c>
      <c r="G61">
        <v>23.33</v>
      </c>
      <c r="H61" t="s">
        <v>195</v>
      </c>
      <c r="I61">
        <v>1.55</v>
      </c>
      <c r="J61">
        <v>1.55</v>
      </c>
      <c r="K61">
        <v>22.98</v>
      </c>
      <c r="L61">
        <v>23.67</v>
      </c>
      <c r="M61">
        <v>22.81</v>
      </c>
      <c r="N61">
        <v>1.17</v>
      </c>
      <c r="O61" t="s">
        <v>196</v>
      </c>
      <c r="P61">
        <v>30.02</v>
      </c>
      <c r="Q61">
        <v>23.18</v>
      </c>
    </row>
    <row r="62" spans="1:17" x14ac:dyDescent="0.5">
      <c r="A62" t="str">
        <f>"601688"</f>
        <v>601688</v>
      </c>
      <c r="B62" t="s">
        <v>197</v>
      </c>
      <c r="C62">
        <v>0.64</v>
      </c>
      <c r="D62">
        <v>17.239999999999998</v>
      </c>
      <c r="E62">
        <v>0.11</v>
      </c>
      <c r="F62">
        <v>17.25</v>
      </c>
      <c r="G62">
        <v>17.260000000000002</v>
      </c>
      <c r="H62" t="s">
        <v>198</v>
      </c>
      <c r="I62">
        <v>0.67</v>
      </c>
      <c r="J62">
        <v>0.67</v>
      </c>
      <c r="K62">
        <v>17.16</v>
      </c>
      <c r="L62">
        <v>17.39</v>
      </c>
      <c r="M62">
        <v>17.09</v>
      </c>
      <c r="N62">
        <v>0.77</v>
      </c>
      <c r="O62" t="s">
        <v>199</v>
      </c>
      <c r="P62">
        <v>13.31</v>
      </c>
      <c r="Q62">
        <v>17.13</v>
      </c>
    </row>
    <row r="63" spans="1:17" x14ac:dyDescent="0.5">
      <c r="A63" t="str">
        <f>"600837"</f>
        <v>600837</v>
      </c>
      <c r="B63" t="s">
        <v>200</v>
      </c>
      <c r="C63">
        <v>0.79</v>
      </c>
      <c r="D63">
        <v>11.49</v>
      </c>
      <c r="E63">
        <v>0.09</v>
      </c>
      <c r="F63">
        <v>11.49</v>
      </c>
      <c r="G63">
        <v>11.5</v>
      </c>
      <c r="H63" t="s">
        <v>201</v>
      </c>
      <c r="I63">
        <v>0.39</v>
      </c>
      <c r="J63">
        <v>0.39</v>
      </c>
      <c r="K63">
        <v>11.44</v>
      </c>
      <c r="L63">
        <v>11.55</v>
      </c>
      <c r="M63">
        <v>11.41</v>
      </c>
      <c r="N63">
        <v>0.86</v>
      </c>
      <c r="O63" t="s">
        <v>202</v>
      </c>
      <c r="P63">
        <v>15.33</v>
      </c>
      <c r="Q63">
        <v>11.4</v>
      </c>
    </row>
    <row r="64" spans="1:17" x14ac:dyDescent="0.5">
      <c r="A64" t="str">
        <f>"002736"</f>
        <v>002736</v>
      </c>
      <c r="B64" t="s">
        <v>203</v>
      </c>
      <c r="C64">
        <v>0.65</v>
      </c>
      <c r="D64">
        <v>10.87</v>
      </c>
      <c r="E64">
        <v>7.0000000000000007E-2</v>
      </c>
      <c r="F64">
        <v>10.86</v>
      </c>
      <c r="G64">
        <v>10.87</v>
      </c>
      <c r="H64" t="s">
        <v>204</v>
      </c>
      <c r="I64">
        <v>0.1</v>
      </c>
      <c r="J64">
        <v>0.1</v>
      </c>
      <c r="K64">
        <v>10.8</v>
      </c>
      <c r="L64">
        <v>10.88</v>
      </c>
      <c r="M64">
        <v>10.71</v>
      </c>
      <c r="N64">
        <v>0.75</v>
      </c>
      <c r="O64" t="s">
        <v>205</v>
      </c>
      <c r="P64">
        <v>19.899999999999999</v>
      </c>
      <c r="Q64">
        <v>10.8</v>
      </c>
    </row>
    <row r="65" spans="1:17" x14ac:dyDescent="0.5">
      <c r="A65" t="str">
        <f>"002142"</f>
        <v>002142</v>
      </c>
      <c r="B65" t="s">
        <v>206</v>
      </c>
      <c r="C65">
        <v>-1.65</v>
      </c>
      <c r="D65">
        <v>19.03</v>
      </c>
      <c r="E65">
        <v>-0.32</v>
      </c>
      <c r="F65">
        <v>19.03</v>
      </c>
      <c r="G65">
        <v>19.04</v>
      </c>
      <c r="H65" t="s">
        <v>207</v>
      </c>
      <c r="I65">
        <v>0.38</v>
      </c>
      <c r="J65">
        <v>0.38</v>
      </c>
      <c r="K65">
        <v>19.54</v>
      </c>
      <c r="L65">
        <v>19.54</v>
      </c>
      <c r="M65">
        <v>18.97</v>
      </c>
      <c r="N65">
        <v>0.5</v>
      </c>
      <c r="O65" t="s">
        <v>208</v>
      </c>
      <c r="P65">
        <v>10.34</v>
      </c>
      <c r="Q65">
        <v>19.350000000000001</v>
      </c>
    </row>
    <row r="66" spans="1:17" x14ac:dyDescent="0.5">
      <c r="A66" t="str">
        <f>"600999"</f>
        <v>600999</v>
      </c>
      <c r="B66" t="s">
        <v>209</v>
      </c>
      <c r="C66">
        <v>0.23</v>
      </c>
      <c r="D66">
        <v>17.36</v>
      </c>
      <c r="E66">
        <v>0.04</v>
      </c>
      <c r="F66">
        <v>17.36</v>
      </c>
      <c r="G66">
        <v>17.37</v>
      </c>
      <c r="H66" t="s">
        <v>210</v>
      </c>
      <c r="I66">
        <v>0.22</v>
      </c>
      <c r="J66">
        <v>0.22</v>
      </c>
      <c r="K66">
        <v>17.34</v>
      </c>
      <c r="L66">
        <v>17.440000000000001</v>
      </c>
      <c r="M66">
        <v>17.2</v>
      </c>
      <c r="N66">
        <v>0.66</v>
      </c>
      <c r="O66" t="s">
        <v>211</v>
      </c>
      <c r="P66">
        <v>20.100000000000001</v>
      </c>
      <c r="Q66">
        <v>17.32</v>
      </c>
    </row>
    <row r="67" spans="1:17" x14ac:dyDescent="0.5">
      <c r="A67" t="str">
        <f>"600196"</f>
        <v>600196</v>
      </c>
      <c r="B67" t="s">
        <v>212</v>
      </c>
      <c r="C67">
        <v>5.83</v>
      </c>
      <c r="D67">
        <v>44.49</v>
      </c>
      <c r="E67">
        <v>2.4500000000000002</v>
      </c>
      <c r="F67">
        <v>44.5</v>
      </c>
      <c r="G67">
        <v>44.51</v>
      </c>
      <c r="H67" t="s">
        <v>213</v>
      </c>
      <c r="I67">
        <v>1.61</v>
      </c>
      <c r="J67">
        <v>1.61</v>
      </c>
      <c r="K67">
        <v>42.25</v>
      </c>
      <c r="L67">
        <v>44.64</v>
      </c>
      <c r="M67">
        <v>42.25</v>
      </c>
      <c r="N67">
        <v>0.81</v>
      </c>
      <c r="O67" t="s">
        <v>214</v>
      </c>
      <c r="P67">
        <v>35.53</v>
      </c>
      <c r="Q67">
        <v>42.04</v>
      </c>
    </row>
    <row r="68" spans="1:17" x14ac:dyDescent="0.5">
      <c r="A68" t="str">
        <f>"000895"</f>
        <v>000895</v>
      </c>
      <c r="B68" t="s">
        <v>215</v>
      </c>
      <c r="C68">
        <v>0.47</v>
      </c>
      <c r="D68">
        <v>25.6</v>
      </c>
      <c r="E68">
        <v>0.12</v>
      </c>
      <c r="F68">
        <v>25.6</v>
      </c>
      <c r="G68">
        <v>25.61</v>
      </c>
      <c r="H68" t="s">
        <v>216</v>
      </c>
      <c r="I68">
        <v>0.32</v>
      </c>
      <c r="J68">
        <v>0.32</v>
      </c>
      <c r="K68">
        <v>25.44</v>
      </c>
      <c r="L68">
        <v>25.87</v>
      </c>
      <c r="M68">
        <v>25.37</v>
      </c>
      <c r="N68">
        <v>0.54</v>
      </c>
      <c r="O68" t="s">
        <v>217</v>
      </c>
      <c r="P68">
        <v>19.559999999999999</v>
      </c>
      <c r="Q68">
        <v>25.48</v>
      </c>
    </row>
    <row r="69" spans="1:17" x14ac:dyDescent="0.5">
      <c r="A69" t="str">
        <f>"601211"</f>
        <v>601211</v>
      </c>
      <c r="B69" t="s">
        <v>218</v>
      </c>
      <c r="C69">
        <v>-0.18</v>
      </c>
      <c r="D69">
        <v>17.059999999999999</v>
      </c>
      <c r="E69">
        <v>-0.03</v>
      </c>
      <c r="F69">
        <v>17.04</v>
      </c>
      <c r="G69">
        <v>17.05</v>
      </c>
      <c r="H69" t="s">
        <v>219</v>
      </c>
      <c r="I69">
        <v>0.38</v>
      </c>
      <c r="J69">
        <v>0.38</v>
      </c>
      <c r="K69">
        <v>17.149999999999999</v>
      </c>
      <c r="L69">
        <v>17.190000000000001</v>
      </c>
      <c r="M69">
        <v>16.97</v>
      </c>
      <c r="N69">
        <v>0.76</v>
      </c>
      <c r="O69" t="s">
        <v>220</v>
      </c>
      <c r="P69">
        <v>15.85</v>
      </c>
      <c r="Q69">
        <v>17.09</v>
      </c>
    </row>
    <row r="70" spans="1:17" x14ac:dyDescent="0.5">
      <c r="A70" t="str">
        <f>"000568"</f>
        <v>000568</v>
      </c>
      <c r="B70" t="s">
        <v>221</v>
      </c>
      <c r="C70">
        <v>0.11</v>
      </c>
      <c r="D70">
        <v>56.75</v>
      </c>
      <c r="E70">
        <v>0.06</v>
      </c>
      <c r="F70">
        <v>56.75</v>
      </c>
      <c r="G70">
        <v>56.77</v>
      </c>
      <c r="H70" t="s">
        <v>222</v>
      </c>
      <c r="I70">
        <v>0.7</v>
      </c>
      <c r="J70">
        <v>0.7</v>
      </c>
      <c r="K70">
        <v>56.81</v>
      </c>
      <c r="L70">
        <v>57.6</v>
      </c>
      <c r="M70">
        <v>56.21</v>
      </c>
      <c r="N70">
        <v>0.81</v>
      </c>
      <c r="O70" t="s">
        <v>223</v>
      </c>
      <c r="P70">
        <v>31.21</v>
      </c>
      <c r="Q70">
        <v>56.69</v>
      </c>
    </row>
    <row r="71" spans="1:17" x14ac:dyDescent="0.5">
      <c r="A71" t="str">
        <f>"601225"</f>
        <v>601225</v>
      </c>
      <c r="B71" t="s">
        <v>224</v>
      </c>
      <c r="C71">
        <v>1.05</v>
      </c>
      <c r="D71">
        <v>7.71</v>
      </c>
      <c r="E71">
        <v>0.08</v>
      </c>
      <c r="F71">
        <v>7.7</v>
      </c>
      <c r="G71">
        <v>7.71</v>
      </c>
      <c r="H71" t="s">
        <v>225</v>
      </c>
      <c r="I71">
        <v>0.88</v>
      </c>
      <c r="J71">
        <v>0.88</v>
      </c>
      <c r="K71">
        <v>7.75</v>
      </c>
      <c r="L71">
        <v>7.77</v>
      </c>
      <c r="M71">
        <v>7.56</v>
      </c>
      <c r="N71">
        <v>1.1100000000000001</v>
      </c>
      <c r="O71" t="s">
        <v>226</v>
      </c>
      <c r="P71">
        <v>7.17</v>
      </c>
      <c r="Q71">
        <v>7.63</v>
      </c>
    </row>
    <row r="72" spans="1:17" x14ac:dyDescent="0.5">
      <c r="A72" t="str">
        <f>"002475"</f>
        <v>002475</v>
      </c>
      <c r="B72" t="s">
        <v>227</v>
      </c>
      <c r="C72">
        <v>-0.7</v>
      </c>
      <c r="D72">
        <v>24.18</v>
      </c>
      <c r="E72">
        <v>-0.17</v>
      </c>
      <c r="F72">
        <v>24.17</v>
      </c>
      <c r="G72">
        <v>24.18</v>
      </c>
      <c r="H72" t="s">
        <v>228</v>
      </c>
      <c r="I72">
        <v>0.5</v>
      </c>
      <c r="J72">
        <v>0.5</v>
      </c>
      <c r="K72">
        <v>24.5</v>
      </c>
      <c r="L72">
        <v>24.82</v>
      </c>
      <c r="M72">
        <v>24.1</v>
      </c>
      <c r="N72">
        <v>0.89</v>
      </c>
      <c r="O72" t="s">
        <v>229</v>
      </c>
      <c r="P72">
        <v>53.17</v>
      </c>
      <c r="Q72">
        <v>24.35</v>
      </c>
    </row>
    <row r="73" spans="1:17" x14ac:dyDescent="0.5">
      <c r="A73" t="str">
        <f>"600023"</f>
        <v>600023</v>
      </c>
      <c r="B73" t="s">
        <v>230</v>
      </c>
      <c r="C73">
        <v>0</v>
      </c>
      <c r="D73">
        <v>5.53</v>
      </c>
      <c r="E73">
        <v>0</v>
      </c>
      <c r="F73">
        <v>5.53</v>
      </c>
      <c r="G73">
        <v>5.54</v>
      </c>
      <c r="H73" t="s">
        <v>231</v>
      </c>
      <c r="I73">
        <v>0.08</v>
      </c>
      <c r="J73">
        <v>0.08</v>
      </c>
      <c r="K73">
        <v>5.54</v>
      </c>
      <c r="L73">
        <v>5.56</v>
      </c>
      <c r="M73">
        <v>5.51</v>
      </c>
      <c r="N73">
        <v>0.72</v>
      </c>
      <c r="O73" t="s">
        <v>232</v>
      </c>
      <c r="P73">
        <v>14.95</v>
      </c>
      <c r="Q73">
        <v>5.53</v>
      </c>
    </row>
    <row r="74" spans="1:17" x14ac:dyDescent="0.5">
      <c r="A74" t="str">
        <f>"002027"</f>
        <v>002027</v>
      </c>
      <c r="B74" t="s">
        <v>233</v>
      </c>
      <c r="C74">
        <v>-2.2000000000000002</v>
      </c>
      <c r="D74">
        <v>12.89</v>
      </c>
      <c r="E74">
        <v>-0.28999999999999998</v>
      </c>
      <c r="F74">
        <v>12.89</v>
      </c>
      <c r="G74">
        <v>12.9</v>
      </c>
      <c r="H74" t="s">
        <v>234</v>
      </c>
      <c r="I74">
        <v>1.35</v>
      </c>
      <c r="J74">
        <v>1.35</v>
      </c>
      <c r="K74">
        <v>13.2</v>
      </c>
      <c r="L74">
        <v>13.3</v>
      </c>
      <c r="M74">
        <v>12.72</v>
      </c>
      <c r="N74">
        <v>1.46</v>
      </c>
      <c r="O74" t="s">
        <v>235</v>
      </c>
      <c r="P74">
        <v>30.19</v>
      </c>
      <c r="Q74">
        <v>13.18</v>
      </c>
    </row>
    <row r="75" spans="1:17" x14ac:dyDescent="0.5">
      <c r="A75" t="str">
        <f>"601939"</f>
        <v>601939</v>
      </c>
      <c r="B75" t="s">
        <v>236</v>
      </c>
      <c r="C75">
        <v>1.04</v>
      </c>
      <c r="D75">
        <v>7.75</v>
      </c>
      <c r="E75">
        <v>0.08</v>
      </c>
      <c r="F75">
        <v>7.74</v>
      </c>
      <c r="G75">
        <v>7.75</v>
      </c>
      <c r="H75" t="s">
        <v>237</v>
      </c>
      <c r="I75">
        <v>1.43</v>
      </c>
      <c r="J75">
        <v>1.43</v>
      </c>
      <c r="K75">
        <v>7.68</v>
      </c>
      <c r="L75">
        <v>7.86</v>
      </c>
      <c r="M75">
        <v>7.66</v>
      </c>
      <c r="N75">
        <v>0.65</v>
      </c>
      <c r="O75" t="s">
        <v>238</v>
      </c>
      <c r="P75">
        <v>8</v>
      </c>
      <c r="Q75">
        <v>7.67</v>
      </c>
    </row>
    <row r="76" spans="1:17" x14ac:dyDescent="0.5">
      <c r="A76" t="str">
        <f>"300498"</f>
        <v>300498</v>
      </c>
      <c r="B76" t="s">
        <v>239</v>
      </c>
      <c r="C76">
        <v>-1.28</v>
      </c>
      <c r="D76">
        <v>20.86</v>
      </c>
      <c r="E76">
        <v>-0.27</v>
      </c>
      <c r="F76">
        <v>20.85</v>
      </c>
      <c r="G76">
        <v>20.86</v>
      </c>
      <c r="H76" t="s">
        <v>240</v>
      </c>
      <c r="I76">
        <v>0.45</v>
      </c>
      <c r="J76">
        <v>0.45</v>
      </c>
      <c r="K76">
        <v>21.14</v>
      </c>
      <c r="L76">
        <v>21.2</v>
      </c>
      <c r="M76">
        <v>20.7</v>
      </c>
      <c r="N76">
        <v>0.76</v>
      </c>
      <c r="O76" t="s">
        <v>241</v>
      </c>
      <c r="P76">
        <v>20.22</v>
      </c>
      <c r="Q76">
        <v>21.13</v>
      </c>
    </row>
    <row r="77" spans="1:17" x14ac:dyDescent="0.5">
      <c r="A77" t="str">
        <f>"600029"</f>
        <v>600029</v>
      </c>
      <c r="B77" t="s">
        <v>242</v>
      </c>
      <c r="C77">
        <v>2.97</v>
      </c>
      <c r="D77">
        <v>10.41</v>
      </c>
      <c r="E77">
        <v>0.3</v>
      </c>
      <c r="F77">
        <v>10.41</v>
      </c>
      <c r="G77">
        <v>10.42</v>
      </c>
      <c r="H77" t="s">
        <v>243</v>
      </c>
      <c r="I77">
        <v>1.62</v>
      </c>
      <c r="J77">
        <v>1.62</v>
      </c>
      <c r="K77">
        <v>10.15</v>
      </c>
      <c r="L77">
        <v>10.59</v>
      </c>
      <c r="M77">
        <v>10.1</v>
      </c>
      <c r="N77">
        <v>0.91</v>
      </c>
      <c r="O77" t="s">
        <v>244</v>
      </c>
      <c r="P77">
        <v>17.760000000000002</v>
      </c>
      <c r="Q77">
        <v>10.11</v>
      </c>
    </row>
    <row r="78" spans="1:17" x14ac:dyDescent="0.5">
      <c r="A78" t="str">
        <f>"002230"</f>
        <v>002230</v>
      </c>
      <c r="B78" t="s">
        <v>245</v>
      </c>
      <c r="C78">
        <v>2.94</v>
      </c>
      <c r="D78">
        <v>60.83</v>
      </c>
      <c r="E78">
        <v>1.74</v>
      </c>
      <c r="F78">
        <v>60.82</v>
      </c>
      <c r="G78">
        <v>60.83</v>
      </c>
      <c r="H78" t="s">
        <v>246</v>
      </c>
      <c r="I78">
        <v>3.41</v>
      </c>
      <c r="J78">
        <v>3.41</v>
      </c>
      <c r="K78">
        <v>59.68</v>
      </c>
      <c r="L78">
        <v>61.31</v>
      </c>
      <c r="M78">
        <v>59.68</v>
      </c>
      <c r="N78">
        <v>0.95</v>
      </c>
      <c r="O78" t="s">
        <v>247</v>
      </c>
      <c r="P78">
        <v>194.34</v>
      </c>
      <c r="Q78">
        <v>59.09</v>
      </c>
    </row>
    <row r="79" spans="1:17" x14ac:dyDescent="0.5">
      <c r="A79" t="str">
        <f>"600011"</f>
        <v>600011</v>
      </c>
      <c r="B79" t="s">
        <v>248</v>
      </c>
      <c r="C79">
        <v>0.73</v>
      </c>
      <c r="D79">
        <v>6.87</v>
      </c>
      <c r="E79">
        <v>0.05</v>
      </c>
      <c r="F79">
        <v>6.87</v>
      </c>
      <c r="G79">
        <v>6.88</v>
      </c>
      <c r="H79" t="s">
        <v>249</v>
      </c>
      <c r="I79">
        <v>0.14000000000000001</v>
      </c>
      <c r="J79">
        <v>0.14000000000000001</v>
      </c>
      <c r="K79">
        <v>6.85</v>
      </c>
      <c r="L79">
        <v>6.91</v>
      </c>
      <c r="M79">
        <v>6.69</v>
      </c>
      <c r="N79">
        <v>0.5</v>
      </c>
      <c r="O79" t="s">
        <v>250</v>
      </c>
      <c r="P79">
        <v>58.24</v>
      </c>
      <c r="Q79">
        <v>6.82</v>
      </c>
    </row>
    <row r="80" spans="1:17" x14ac:dyDescent="0.5">
      <c r="A80" t="str">
        <f>"600115"</f>
        <v>600115</v>
      </c>
      <c r="B80" t="s">
        <v>251</v>
      </c>
      <c r="C80">
        <v>0.98</v>
      </c>
      <c r="D80">
        <v>7.21</v>
      </c>
      <c r="E80">
        <v>7.0000000000000007E-2</v>
      </c>
      <c r="F80">
        <v>7.21</v>
      </c>
      <c r="G80">
        <v>7.22</v>
      </c>
      <c r="H80" t="s">
        <v>252</v>
      </c>
      <c r="I80">
        <v>0.62</v>
      </c>
      <c r="J80">
        <v>0.62</v>
      </c>
      <c r="K80">
        <v>7.13</v>
      </c>
      <c r="L80">
        <v>7.27</v>
      </c>
      <c r="M80">
        <v>7.1</v>
      </c>
      <c r="N80">
        <v>0.88</v>
      </c>
      <c r="O80" t="s">
        <v>253</v>
      </c>
      <c r="P80">
        <v>9.8800000000000008</v>
      </c>
      <c r="Q80">
        <v>7.14</v>
      </c>
    </row>
    <row r="81" spans="1:17" x14ac:dyDescent="0.5">
      <c r="A81" t="str">
        <f>"002024"</f>
        <v>002024</v>
      </c>
      <c r="B81" t="s">
        <v>254</v>
      </c>
      <c r="C81">
        <v>0.14000000000000001</v>
      </c>
      <c r="D81">
        <v>14.07</v>
      </c>
      <c r="E81">
        <v>0.02</v>
      </c>
      <c r="F81">
        <v>14.07</v>
      </c>
      <c r="G81">
        <v>14.08</v>
      </c>
      <c r="H81" t="s">
        <v>255</v>
      </c>
      <c r="I81">
        <v>1.47</v>
      </c>
      <c r="J81">
        <v>1.47</v>
      </c>
      <c r="K81">
        <v>14.13</v>
      </c>
      <c r="L81">
        <v>14.16</v>
      </c>
      <c r="M81">
        <v>13.91</v>
      </c>
      <c r="N81">
        <v>0.68</v>
      </c>
      <c r="O81" t="s">
        <v>256</v>
      </c>
      <c r="P81">
        <v>146.26</v>
      </c>
      <c r="Q81">
        <v>14.05</v>
      </c>
    </row>
    <row r="82" spans="1:17" x14ac:dyDescent="0.5">
      <c r="A82" t="str">
        <f>"600741"</f>
        <v>600741</v>
      </c>
      <c r="B82" t="s">
        <v>257</v>
      </c>
      <c r="C82">
        <v>2.37</v>
      </c>
      <c r="D82">
        <v>24.23</v>
      </c>
      <c r="E82">
        <v>0.56000000000000005</v>
      </c>
      <c r="F82">
        <v>24.23</v>
      </c>
      <c r="G82">
        <v>24.24</v>
      </c>
      <c r="H82" t="s">
        <v>258</v>
      </c>
      <c r="I82">
        <v>0.52</v>
      </c>
      <c r="J82">
        <v>0.52</v>
      </c>
      <c r="K82">
        <v>23.75</v>
      </c>
      <c r="L82">
        <v>24.37</v>
      </c>
      <c r="M82">
        <v>23.72</v>
      </c>
      <c r="N82">
        <v>0.63</v>
      </c>
      <c r="O82" t="s">
        <v>259</v>
      </c>
      <c r="P82">
        <v>11.66</v>
      </c>
      <c r="Q82">
        <v>23.67</v>
      </c>
    </row>
    <row r="83" spans="1:17" x14ac:dyDescent="0.5">
      <c r="A83" t="str">
        <f>"603799"</f>
        <v>603799</v>
      </c>
      <c r="B83" t="s">
        <v>260</v>
      </c>
      <c r="C83">
        <v>2.99</v>
      </c>
      <c r="D83">
        <v>118.54</v>
      </c>
      <c r="E83">
        <v>3.44</v>
      </c>
      <c r="F83">
        <v>118.58</v>
      </c>
      <c r="G83">
        <v>118.59</v>
      </c>
      <c r="H83" t="s">
        <v>261</v>
      </c>
      <c r="I83">
        <v>2.4300000000000002</v>
      </c>
      <c r="J83">
        <v>2.4300000000000002</v>
      </c>
      <c r="K83">
        <v>116.46</v>
      </c>
      <c r="L83">
        <v>119.33</v>
      </c>
      <c r="M83">
        <v>116.14</v>
      </c>
      <c r="N83">
        <v>0.61</v>
      </c>
      <c r="O83" t="s">
        <v>262</v>
      </c>
      <c r="P83">
        <v>48</v>
      </c>
      <c r="Q83">
        <v>115.1</v>
      </c>
    </row>
    <row r="84" spans="1:17" x14ac:dyDescent="0.5">
      <c r="A84" t="str">
        <f>"601899"</f>
        <v>601899</v>
      </c>
      <c r="B84" t="s">
        <v>263</v>
      </c>
      <c r="C84">
        <v>-1.1399999999999999</v>
      </c>
      <c r="D84">
        <v>4.3499999999999996</v>
      </c>
      <c r="E84">
        <v>-0.05</v>
      </c>
      <c r="F84">
        <v>4.34</v>
      </c>
      <c r="G84">
        <v>4.3499999999999996</v>
      </c>
      <c r="H84" t="s">
        <v>264</v>
      </c>
      <c r="I84">
        <v>1.71</v>
      </c>
      <c r="J84">
        <v>1.71</v>
      </c>
      <c r="K84">
        <v>4.42</v>
      </c>
      <c r="L84">
        <v>4.43</v>
      </c>
      <c r="M84">
        <v>4.32</v>
      </c>
      <c r="N84">
        <v>0.82</v>
      </c>
      <c r="O84" t="s">
        <v>265</v>
      </c>
      <c r="P84">
        <v>28.56</v>
      </c>
      <c r="Q84">
        <v>4.4000000000000004</v>
      </c>
    </row>
    <row r="85" spans="1:17" x14ac:dyDescent="0.5">
      <c r="A85" t="str">
        <f>"601633"</f>
        <v>601633</v>
      </c>
      <c r="B85" t="s">
        <v>266</v>
      </c>
      <c r="C85">
        <v>-0.09</v>
      </c>
      <c r="D85">
        <v>11.38</v>
      </c>
      <c r="E85">
        <v>-0.01</v>
      </c>
      <c r="F85">
        <v>11.38</v>
      </c>
      <c r="G85">
        <v>11.39</v>
      </c>
      <c r="H85" t="s">
        <v>267</v>
      </c>
      <c r="I85">
        <v>0.05</v>
      </c>
      <c r="J85">
        <v>0.05</v>
      </c>
      <c r="K85">
        <v>11.43</v>
      </c>
      <c r="L85">
        <v>11.47</v>
      </c>
      <c r="M85">
        <v>11.34</v>
      </c>
      <c r="N85">
        <v>0.41</v>
      </c>
      <c r="O85" t="s">
        <v>268</v>
      </c>
      <c r="P85">
        <v>20.66</v>
      </c>
      <c r="Q85">
        <v>11.39</v>
      </c>
    </row>
    <row r="86" spans="1:17" x14ac:dyDescent="0.5">
      <c r="A86" t="str">
        <f>"601018"</f>
        <v>601018</v>
      </c>
      <c r="B86" t="s">
        <v>269</v>
      </c>
      <c r="C86">
        <v>-0.19</v>
      </c>
      <c r="D86">
        <v>5.32</v>
      </c>
      <c r="E86">
        <v>-0.01</v>
      </c>
      <c r="F86">
        <v>5.31</v>
      </c>
      <c r="G86">
        <v>5.32</v>
      </c>
      <c r="H86" t="s">
        <v>270</v>
      </c>
      <c r="I86">
        <v>7.0000000000000007E-2</v>
      </c>
      <c r="J86">
        <v>7.0000000000000007E-2</v>
      </c>
      <c r="K86">
        <v>5.34</v>
      </c>
      <c r="L86">
        <v>5.36</v>
      </c>
      <c r="M86">
        <v>5.31</v>
      </c>
      <c r="N86">
        <v>0.44</v>
      </c>
      <c r="O86" t="s">
        <v>271</v>
      </c>
      <c r="P86">
        <v>22.69</v>
      </c>
      <c r="Q86">
        <v>5.33</v>
      </c>
    </row>
    <row r="87" spans="1:17" x14ac:dyDescent="0.5">
      <c r="A87" t="str">
        <f>"601618"</f>
        <v>601618</v>
      </c>
      <c r="B87" t="s">
        <v>272</v>
      </c>
      <c r="C87">
        <v>0.8</v>
      </c>
      <c r="D87">
        <v>3.8</v>
      </c>
      <c r="E87">
        <v>0.03</v>
      </c>
      <c r="F87">
        <v>3.78</v>
      </c>
      <c r="G87">
        <v>3.79</v>
      </c>
      <c r="H87" t="s">
        <v>273</v>
      </c>
      <c r="I87">
        <v>0.12</v>
      </c>
      <c r="J87">
        <v>0.12</v>
      </c>
      <c r="K87">
        <v>3.78</v>
      </c>
      <c r="L87">
        <v>3.8</v>
      </c>
      <c r="M87">
        <v>3.76</v>
      </c>
      <c r="N87">
        <v>0.64</v>
      </c>
      <c r="O87" t="s">
        <v>274</v>
      </c>
      <c r="P87">
        <v>16.64</v>
      </c>
      <c r="Q87">
        <v>3.77</v>
      </c>
    </row>
    <row r="88" spans="1:17" x14ac:dyDescent="0.5">
      <c r="A88" t="str">
        <f>"601012"</f>
        <v>601012</v>
      </c>
      <c r="B88" t="s">
        <v>275</v>
      </c>
      <c r="C88">
        <v>1.57</v>
      </c>
      <c r="D88">
        <v>34.270000000000003</v>
      </c>
      <c r="E88">
        <v>0.53</v>
      </c>
      <c r="F88">
        <v>34.26</v>
      </c>
      <c r="G88">
        <v>34.28</v>
      </c>
      <c r="H88" t="s">
        <v>276</v>
      </c>
      <c r="I88">
        <v>0.68</v>
      </c>
      <c r="J88">
        <v>0.68</v>
      </c>
      <c r="K88">
        <v>34</v>
      </c>
      <c r="L88">
        <v>34.44</v>
      </c>
      <c r="M88">
        <v>33.799999999999997</v>
      </c>
      <c r="N88">
        <v>0.65</v>
      </c>
      <c r="O88" t="s">
        <v>277</v>
      </c>
      <c r="P88">
        <v>19.170000000000002</v>
      </c>
      <c r="Q88">
        <v>33.74</v>
      </c>
    </row>
    <row r="89" spans="1:17" x14ac:dyDescent="0.5">
      <c r="A89" t="str">
        <f>"002466"</f>
        <v>002466</v>
      </c>
      <c r="B89" t="s">
        <v>278</v>
      </c>
      <c r="C89">
        <v>1.45</v>
      </c>
      <c r="D89">
        <v>58.9</v>
      </c>
      <c r="E89">
        <v>0.84</v>
      </c>
      <c r="F89">
        <v>58.9</v>
      </c>
      <c r="G89">
        <v>58.91</v>
      </c>
      <c r="H89" t="s">
        <v>279</v>
      </c>
      <c r="I89">
        <v>1.46</v>
      </c>
      <c r="J89">
        <v>1.46</v>
      </c>
      <c r="K89">
        <v>58.99</v>
      </c>
      <c r="L89">
        <v>59.98</v>
      </c>
      <c r="M89">
        <v>58.3</v>
      </c>
      <c r="N89">
        <v>0.74</v>
      </c>
      <c r="O89" t="s">
        <v>280</v>
      </c>
      <c r="P89">
        <v>31.36</v>
      </c>
      <c r="Q89">
        <v>58.06</v>
      </c>
    </row>
    <row r="90" spans="1:17" x14ac:dyDescent="0.5">
      <c r="A90" t="str">
        <f>"601009"</f>
        <v>601009</v>
      </c>
      <c r="B90" t="s">
        <v>281</v>
      </c>
      <c r="C90">
        <v>-0.73</v>
      </c>
      <c r="D90">
        <v>8.17</v>
      </c>
      <c r="E90">
        <v>-0.06</v>
      </c>
      <c r="F90">
        <v>8.17</v>
      </c>
      <c r="G90">
        <v>8.18</v>
      </c>
      <c r="H90" t="s">
        <v>282</v>
      </c>
      <c r="I90">
        <v>0.48</v>
      </c>
      <c r="J90">
        <v>0.48</v>
      </c>
      <c r="K90">
        <v>8.18</v>
      </c>
      <c r="L90">
        <v>8.2200000000000006</v>
      </c>
      <c r="M90">
        <v>8.15</v>
      </c>
      <c r="N90">
        <v>0.56999999999999995</v>
      </c>
      <c r="O90" t="s">
        <v>283</v>
      </c>
      <c r="P90">
        <v>6.99</v>
      </c>
      <c r="Q90">
        <v>8.23</v>
      </c>
    </row>
    <row r="91" spans="1:17" x14ac:dyDescent="0.5">
      <c r="A91" t="str">
        <f>"601669"</f>
        <v>601669</v>
      </c>
      <c r="B91" t="s">
        <v>284</v>
      </c>
      <c r="C91">
        <v>0</v>
      </c>
      <c r="D91">
        <v>6.71</v>
      </c>
      <c r="E91">
        <v>0</v>
      </c>
      <c r="F91">
        <v>6.71</v>
      </c>
      <c r="G91">
        <v>6.72</v>
      </c>
      <c r="H91" t="s">
        <v>285</v>
      </c>
      <c r="I91">
        <v>0.06</v>
      </c>
      <c r="J91">
        <v>0.06</v>
      </c>
      <c r="K91">
        <v>6.71</v>
      </c>
      <c r="L91">
        <v>6.75</v>
      </c>
      <c r="M91">
        <v>6.69</v>
      </c>
      <c r="N91">
        <v>0.56000000000000005</v>
      </c>
      <c r="O91" t="s">
        <v>286</v>
      </c>
      <c r="P91">
        <v>13.53</v>
      </c>
      <c r="Q91">
        <v>6.71</v>
      </c>
    </row>
    <row r="92" spans="1:17" x14ac:dyDescent="0.5">
      <c r="A92" t="str">
        <f>"600958"</f>
        <v>600958</v>
      </c>
      <c r="B92" t="s">
        <v>287</v>
      </c>
      <c r="C92">
        <v>-0.24</v>
      </c>
      <c r="D92">
        <v>12.41</v>
      </c>
      <c r="E92">
        <v>-0.03</v>
      </c>
      <c r="F92">
        <v>12.4</v>
      </c>
      <c r="G92">
        <v>12.41</v>
      </c>
      <c r="H92" t="s">
        <v>288</v>
      </c>
      <c r="I92">
        <v>0.25</v>
      </c>
      <c r="J92">
        <v>0.25</v>
      </c>
      <c r="K92">
        <v>12.5</v>
      </c>
      <c r="L92">
        <v>12.54</v>
      </c>
      <c r="M92">
        <v>12.33</v>
      </c>
      <c r="N92">
        <v>0.87</v>
      </c>
      <c r="O92" t="s">
        <v>289</v>
      </c>
      <c r="P92">
        <v>24.76</v>
      </c>
      <c r="Q92">
        <v>12.44</v>
      </c>
    </row>
    <row r="93" spans="1:17" x14ac:dyDescent="0.5">
      <c r="A93" t="str">
        <f>"002594"</f>
        <v>002594</v>
      </c>
      <c r="B93" t="s">
        <v>290</v>
      </c>
      <c r="C93">
        <v>0.55000000000000004</v>
      </c>
      <c r="D93">
        <v>56.3</v>
      </c>
      <c r="E93">
        <v>0.31</v>
      </c>
      <c r="F93">
        <v>56.3</v>
      </c>
      <c r="G93">
        <v>56.31</v>
      </c>
      <c r="H93" t="s">
        <v>291</v>
      </c>
      <c r="I93">
        <v>0.71</v>
      </c>
      <c r="J93">
        <v>0.71</v>
      </c>
      <c r="K93">
        <v>56.88</v>
      </c>
      <c r="L93">
        <v>56.98</v>
      </c>
      <c r="M93">
        <v>56.01</v>
      </c>
      <c r="N93">
        <v>0.54</v>
      </c>
      <c r="O93" t="s">
        <v>292</v>
      </c>
      <c r="P93">
        <v>37.770000000000003</v>
      </c>
      <c r="Q93">
        <v>55.99</v>
      </c>
    </row>
    <row r="94" spans="1:17" x14ac:dyDescent="0.5">
      <c r="A94" t="str">
        <f>"601933"</f>
        <v>601933</v>
      </c>
      <c r="B94" t="s">
        <v>293</v>
      </c>
      <c r="C94">
        <v>-1.2</v>
      </c>
      <c r="D94">
        <v>9.84</v>
      </c>
      <c r="E94">
        <v>-0.12</v>
      </c>
      <c r="F94">
        <v>9.85</v>
      </c>
      <c r="G94">
        <v>9.86</v>
      </c>
      <c r="H94" t="s">
        <v>294</v>
      </c>
      <c r="I94">
        <v>0.75</v>
      </c>
      <c r="J94">
        <v>0.75</v>
      </c>
      <c r="K94">
        <v>10</v>
      </c>
      <c r="L94">
        <v>10.039999999999999</v>
      </c>
      <c r="M94">
        <v>9.8000000000000007</v>
      </c>
      <c r="N94">
        <v>0.69</v>
      </c>
      <c r="O94" t="s">
        <v>295</v>
      </c>
      <c r="P94">
        <v>50.73</v>
      </c>
      <c r="Q94">
        <v>9.9600000000000009</v>
      </c>
    </row>
    <row r="95" spans="1:17" x14ac:dyDescent="0.5">
      <c r="A95" t="str">
        <f>"600031"</f>
        <v>600031</v>
      </c>
      <c r="B95" t="s">
        <v>296</v>
      </c>
      <c r="C95">
        <v>-0.38</v>
      </c>
      <c r="D95">
        <v>7.86</v>
      </c>
      <c r="E95">
        <v>-0.03</v>
      </c>
      <c r="F95">
        <v>7.86</v>
      </c>
      <c r="G95">
        <v>7.87</v>
      </c>
      <c r="H95" t="s">
        <v>297</v>
      </c>
      <c r="I95">
        <v>0.59</v>
      </c>
      <c r="J95">
        <v>0.59</v>
      </c>
      <c r="K95">
        <v>7.89</v>
      </c>
      <c r="L95">
        <v>7.93</v>
      </c>
      <c r="M95">
        <v>7.81</v>
      </c>
      <c r="N95">
        <v>0.53</v>
      </c>
      <c r="O95" t="s">
        <v>298</v>
      </c>
      <c r="P95">
        <v>25.19</v>
      </c>
      <c r="Q95">
        <v>7.89</v>
      </c>
    </row>
    <row r="96" spans="1:17" x14ac:dyDescent="0.5">
      <c r="A96" t="str">
        <f>"002739"</f>
        <v>002739</v>
      </c>
      <c r="B96" t="s">
        <v>299</v>
      </c>
      <c r="C96" t="s">
        <v>170</v>
      </c>
      <c r="D96">
        <v>52.04</v>
      </c>
      <c r="E96" t="s">
        <v>170</v>
      </c>
      <c r="F96" t="s">
        <v>170</v>
      </c>
      <c r="G96" t="s">
        <v>170</v>
      </c>
      <c r="H96" t="s">
        <v>300</v>
      </c>
      <c r="I96">
        <v>0</v>
      </c>
      <c r="J96">
        <v>0</v>
      </c>
      <c r="K96" t="s">
        <v>170</v>
      </c>
      <c r="L96" t="s">
        <v>170</v>
      </c>
      <c r="M96" t="s">
        <v>170</v>
      </c>
      <c r="N96">
        <v>0</v>
      </c>
      <c r="O96" t="s">
        <v>301</v>
      </c>
      <c r="P96">
        <v>36.25</v>
      </c>
      <c r="Q96">
        <v>52.04</v>
      </c>
    </row>
    <row r="97" spans="1:17" x14ac:dyDescent="0.5">
      <c r="A97" t="str">
        <f>"601727"</f>
        <v>601727</v>
      </c>
      <c r="B97" t="s">
        <v>302</v>
      </c>
      <c r="C97">
        <v>-0.17</v>
      </c>
      <c r="D97">
        <v>5.94</v>
      </c>
      <c r="E97">
        <v>-0.01</v>
      </c>
      <c r="F97">
        <v>5.94</v>
      </c>
      <c r="G97">
        <v>5.95</v>
      </c>
      <c r="H97" t="s">
        <v>303</v>
      </c>
      <c r="I97">
        <v>0.08</v>
      </c>
      <c r="J97">
        <v>0.08</v>
      </c>
      <c r="K97">
        <v>5.96</v>
      </c>
      <c r="L97">
        <v>5.98</v>
      </c>
      <c r="M97">
        <v>5.91</v>
      </c>
      <c r="N97">
        <v>0.45</v>
      </c>
      <c r="O97" t="s">
        <v>304</v>
      </c>
      <c r="P97">
        <v>34.94</v>
      </c>
      <c r="Q97">
        <v>5.95</v>
      </c>
    </row>
    <row r="98" spans="1:17" x14ac:dyDescent="0.5">
      <c r="A98" t="str">
        <f>"600795"</f>
        <v>600795</v>
      </c>
      <c r="B98" t="s">
        <v>305</v>
      </c>
      <c r="C98">
        <v>-0.34</v>
      </c>
      <c r="D98">
        <v>2.97</v>
      </c>
      <c r="E98">
        <v>-0.01</v>
      </c>
      <c r="F98">
        <v>2.96</v>
      </c>
      <c r="G98">
        <v>2.97</v>
      </c>
      <c r="H98" t="s">
        <v>306</v>
      </c>
      <c r="I98">
        <v>0.2</v>
      </c>
      <c r="J98">
        <v>0.2</v>
      </c>
      <c r="K98">
        <v>2.98</v>
      </c>
      <c r="L98">
        <v>2.99</v>
      </c>
      <c r="M98">
        <v>2.95</v>
      </c>
      <c r="N98">
        <v>0.81</v>
      </c>
      <c r="O98" t="s">
        <v>307</v>
      </c>
      <c r="P98">
        <v>18</v>
      </c>
      <c r="Q98">
        <v>2.98</v>
      </c>
    </row>
    <row r="99" spans="1:17" x14ac:dyDescent="0.5">
      <c r="A99" t="str">
        <f>"300059"</f>
        <v>300059</v>
      </c>
      <c r="B99" t="s">
        <v>308</v>
      </c>
      <c r="C99">
        <v>3.87</v>
      </c>
      <c r="D99">
        <v>16.93</v>
      </c>
      <c r="E99">
        <v>0.63</v>
      </c>
      <c r="F99">
        <v>16.920000000000002</v>
      </c>
      <c r="G99">
        <v>16.93</v>
      </c>
      <c r="H99" t="s">
        <v>309</v>
      </c>
      <c r="I99">
        <v>5.85</v>
      </c>
      <c r="J99">
        <v>5.85</v>
      </c>
      <c r="K99">
        <v>16.46</v>
      </c>
      <c r="L99">
        <v>16.989999999999998</v>
      </c>
      <c r="M99">
        <v>16.18</v>
      </c>
      <c r="N99">
        <v>1.1000000000000001</v>
      </c>
      <c r="O99" t="s">
        <v>310</v>
      </c>
      <c r="P99">
        <v>114</v>
      </c>
      <c r="Q99">
        <v>16.3</v>
      </c>
    </row>
    <row r="100" spans="1:17" x14ac:dyDescent="0.5">
      <c r="A100" t="str">
        <f>"002450"</f>
        <v>002450</v>
      </c>
      <c r="B100" t="s">
        <v>311</v>
      </c>
      <c r="C100" t="s">
        <v>170</v>
      </c>
      <c r="D100">
        <v>19.78</v>
      </c>
      <c r="E100" t="s">
        <v>170</v>
      </c>
      <c r="F100" t="s">
        <v>170</v>
      </c>
      <c r="G100" t="s">
        <v>170</v>
      </c>
      <c r="H100" t="s">
        <v>312</v>
      </c>
      <c r="I100">
        <v>0</v>
      </c>
      <c r="J100">
        <v>0</v>
      </c>
      <c r="K100" t="s">
        <v>170</v>
      </c>
      <c r="L100" t="s">
        <v>170</v>
      </c>
      <c r="M100" t="s">
        <v>170</v>
      </c>
      <c r="N100">
        <v>0</v>
      </c>
      <c r="O100" t="s">
        <v>313</v>
      </c>
      <c r="P100">
        <v>27.9</v>
      </c>
      <c r="Q100">
        <v>19.78</v>
      </c>
    </row>
    <row r="101" spans="1:17" x14ac:dyDescent="0.5">
      <c r="A101" t="str">
        <f>"000963"</f>
        <v>000963</v>
      </c>
      <c r="B101" t="s">
        <v>314</v>
      </c>
      <c r="C101">
        <v>3.48</v>
      </c>
      <c r="D101">
        <v>65.5</v>
      </c>
      <c r="E101">
        <v>2.2000000000000002</v>
      </c>
      <c r="F101">
        <v>65.5</v>
      </c>
      <c r="G101">
        <v>65.540000000000006</v>
      </c>
      <c r="H101" t="s">
        <v>315</v>
      </c>
      <c r="I101">
        <v>0.83</v>
      </c>
      <c r="J101">
        <v>0.83</v>
      </c>
      <c r="K101">
        <v>63.4</v>
      </c>
      <c r="L101">
        <v>65.900000000000006</v>
      </c>
      <c r="M101">
        <v>63.27</v>
      </c>
      <c r="N101">
        <v>1.01</v>
      </c>
      <c r="O101" t="s">
        <v>316</v>
      </c>
      <c r="P101">
        <v>32.07</v>
      </c>
      <c r="Q101">
        <v>63.3</v>
      </c>
    </row>
    <row r="102" spans="1:17" x14ac:dyDescent="0.5">
      <c r="A102" t="str">
        <f>"600893"</f>
        <v>600893</v>
      </c>
      <c r="B102" t="s">
        <v>317</v>
      </c>
      <c r="C102">
        <v>3.4</v>
      </c>
      <c r="D102">
        <v>28.26</v>
      </c>
      <c r="E102">
        <v>0.93</v>
      </c>
      <c r="F102">
        <v>28.24</v>
      </c>
      <c r="G102">
        <v>28.25</v>
      </c>
      <c r="H102" t="s">
        <v>318</v>
      </c>
      <c r="I102">
        <v>1.5</v>
      </c>
      <c r="J102">
        <v>1.5</v>
      </c>
      <c r="K102">
        <v>27.2</v>
      </c>
      <c r="L102">
        <v>28.68</v>
      </c>
      <c r="M102">
        <v>27.05</v>
      </c>
      <c r="N102">
        <v>1.29</v>
      </c>
      <c r="O102" t="s">
        <v>319</v>
      </c>
      <c r="P102">
        <v>130.66999999999999</v>
      </c>
      <c r="Q102">
        <v>27.33</v>
      </c>
    </row>
    <row r="103" spans="1:17" x14ac:dyDescent="0.5">
      <c r="A103" t="str">
        <f>"600588"</f>
        <v>600588</v>
      </c>
      <c r="B103" t="s">
        <v>320</v>
      </c>
      <c r="C103">
        <v>2.11</v>
      </c>
      <c r="D103">
        <v>38.19</v>
      </c>
      <c r="E103">
        <v>0.79</v>
      </c>
      <c r="F103">
        <v>38.15</v>
      </c>
      <c r="G103">
        <v>38.159999999999997</v>
      </c>
      <c r="H103" t="s">
        <v>321</v>
      </c>
      <c r="I103">
        <v>3.16</v>
      </c>
      <c r="J103">
        <v>3.16</v>
      </c>
      <c r="K103">
        <v>37.450000000000003</v>
      </c>
      <c r="L103">
        <v>38.85</v>
      </c>
      <c r="M103">
        <v>37</v>
      </c>
      <c r="N103">
        <v>0.97</v>
      </c>
      <c r="O103" t="s">
        <v>322</v>
      </c>
      <c r="P103">
        <v>143.72</v>
      </c>
      <c r="Q103">
        <v>37.4</v>
      </c>
    </row>
    <row r="104" spans="1:17" x14ac:dyDescent="0.5">
      <c r="A104" t="str">
        <f>"601229"</f>
        <v>601229</v>
      </c>
      <c r="B104" t="s">
        <v>323</v>
      </c>
      <c r="C104">
        <v>-0.54</v>
      </c>
      <c r="D104">
        <v>14.8</v>
      </c>
      <c r="E104">
        <v>-0.08</v>
      </c>
      <c r="F104">
        <v>14.8</v>
      </c>
      <c r="G104">
        <v>14.81</v>
      </c>
      <c r="H104" t="s">
        <v>324</v>
      </c>
      <c r="I104">
        <v>0.28999999999999998</v>
      </c>
      <c r="J104">
        <v>0.28999999999999998</v>
      </c>
      <c r="K104">
        <v>14.91</v>
      </c>
      <c r="L104">
        <v>14.91</v>
      </c>
      <c r="M104">
        <v>14.77</v>
      </c>
      <c r="N104">
        <v>0.5</v>
      </c>
      <c r="O104" t="s">
        <v>325</v>
      </c>
      <c r="P104">
        <v>7.43</v>
      </c>
      <c r="Q104">
        <v>14.88</v>
      </c>
    </row>
    <row r="105" spans="1:17" x14ac:dyDescent="0.5">
      <c r="A105" t="str">
        <f>"002008"</f>
        <v>002008</v>
      </c>
      <c r="B105" t="s">
        <v>326</v>
      </c>
      <c r="C105">
        <v>3.4</v>
      </c>
      <c r="D105">
        <v>54.7</v>
      </c>
      <c r="E105">
        <v>1.8</v>
      </c>
      <c r="F105">
        <v>54.7</v>
      </c>
      <c r="G105">
        <v>54.71</v>
      </c>
      <c r="H105" t="s">
        <v>327</v>
      </c>
      <c r="I105">
        <v>1.99</v>
      </c>
      <c r="J105">
        <v>1.99</v>
      </c>
      <c r="K105">
        <v>54.01</v>
      </c>
      <c r="L105">
        <v>55.8</v>
      </c>
      <c r="M105">
        <v>53.49</v>
      </c>
      <c r="N105">
        <v>1.41</v>
      </c>
      <c r="O105" t="s">
        <v>328</v>
      </c>
      <c r="P105">
        <v>29.14</v>
      </c>
      <c r="Q105">
        <v>52.9</v>
      </c>
    </row>
    <row r="106" spans="1:17" x14ac:dyDescent="0.5">
      <c r="A106" t="str">
        <f>"002456"</f>
        <v>002456</v>
      </c>
      <c r="B106" t="s">
        <v>329</v>
      </c>
      <c r="C106">
        <v>0.8</v>
      </c>
      <c r="D106">
        <v>20.260000000000002</v>
      </c>
      <c r="E106">
        <v>0.16</v>
      </c>
      <c r="F106">
        <v>20.25</v>
      </c>
      <c r="G106">
        <v>20.260000000000002</v>
      </c>
      <c r="H106" t="s">
        <v>330</v>
      </c>
      <c r="I106">
        <v>1.1200000000000001</v>
      </c>
      <c r="J106">
        <v>1.1200000000000001</v>
      </c>
      <c r="K106">
        <v>20.21</v>
      </c>
      <c r="L106">
        <v>20.45</v>
      </c>
      <c r="M106">
        <v>20.09</v>
      </c>
      <c r="N106">
        <v>0.76</v>
      </c>
      <c r="O106" t="s">
        <v>331</v>
      </c>
      <c r="P106">
        <v>40.36</v>
      </c>
      <c r="Q106">
        <v>20.100000000000001</v>
      </c>
    </row>
    <row r="107" spans="1:17" x14ac:dyDescent="0.5">
      <c r="A107" t="str">
        <f>"600221"</f>
        <v>600221</v>
      </c>
      <c r="B107" t="s">
        <v>332</v>
      </c>
      <c r="C107">
        <v>0</v>
      </c>
      <c r="D107">
        <v>3.25</v>
      </c>
      <c r="E107">
        <v>0</v>
      </c>
      <c r="F107" t="s">
        <v>170</v>
      </c>
      <c r="G107" t="s">
        <v>170</v>
      </c>
      <c r="H107" t="s">
        <v>333</v>
      </c>
      <c r="I107">
        <v>0</v>
      </c>
      <c r="J107">
        <v>0</v>
      </c>
      <c r="K107" t="s">
        <v>170</v>
      </c>
      <c r="L107" t="s">
        <v>170</v>
      </c>
      <c r="M107" t="s">
        <v>170</v>
      </c>
      <c r="N107">
        <v>0</v>
      </c>
      <c r="O107" t="s">
        <v>334</v>
      </c>
      <c r="P107">
        <v>16.440000000000001</v>
      </c>
      <c r="Q107">
        <v>3.25</v>
      </c>
    </row>
    <row r="108" spans="1:17" x14ac:dyDescent="0.5">
      <c r="A108" t="str">
        <f>"600009"</f>
        <v>600009</v>
      </c>
      <c r="B108" t="s">
        <v>335</v>
      </c>
      <c r="C108">
        <v>2.5</v>
      </c>
      <c r="D108">
        <v>48.84</v>
      </c>
      <c r="E108">
        <v>1.19</v>
      </c>
      <c r="F108">
        <v>48.8</v>
      </c>
      <c r="G108">
        <v>48.86</v>
      </c>
      <c r="H108" t="s">
        <v>336</v>
      </c>
      <c r="I108">
        <v>0.28999999999999998</v>
      </c>
      <c r="J108">
        <v>0.28999999999999998</v>
      </c>
      <c r="K108">
        <v>47.74</v>
      </c>
      <c r="L108">
        <v>49.18</v>
      </c>
      <c r="M108">
        <v>47.66</v>
      </c>
      <c r="N108">
        <v>0.5</v>
      </c>
      <c r="O108" t="s">
        <v>337</v>
      </c>
      <c r="P108">
        <v>25.55</v>
      </c>
      <c r="Q108">
        <v>47.65</v>
      </c>
    </row>
    <row r="109" spans="1:17" x14ac:dyDescent="0.5">
      <c r="A109" t="str">
        <f>"600383"</f>
        <v>600383</v>
      </c>
      <c r="B109" t="s">
        <v>338</v>
      </c>
      <c r="C109">
        <v>-2.75</v>
      </c>
      <c r="D109">
        <v>11.66</v>
      </c>
      <c r="E109">
        <v>-0.33</v>
      </c>
      <c r="F109">
        <v>11.66</v>
      </c>
      <c r="G109">
        <v>11.67</v>
      </c>
      <c r="H109" t="s">
        <v>339</v>
      </c>
      <c r="I109">
        <v>0.72</v>
      </c>
      <c r="J109">
        <v>0.72</v>
      </c>
      <c r="K109">
        <v>11.86</v>
      </c>
      <c r="L109">
        <v>11.89</v>
      </c>
      <c r="M109">
        <v>11.6</v>
      </c>
      <c r="N109">
        <v>0.76</v>
      </c>
      <c r="O109" t="s">
        <v>340</v>
      </c>
      <c r="P109">
        <v>17.399999999999999</v>
      </c>
      <c r="Q109">
        <v>11.99</v>
      </c>
    </row>
    <row r="110" spans="1:17" x14ac:dyDescent="0.5">
      <c r="A110" t="str">
        <f>"601600"</f>
        <v>601600</v>
      </c>
      <c r="B110" t="s">
        <v>341</v>
      </c>
      <c r="C110">
        <v>-1.46</v>
      </c>
      <c r="D110">
        <v>4.7300000000000004</v>
      </c>
      <c r="E110">
        <v>-7.0000000000000007E-2</v>
      </c>
      <c r="F110">
        <v>4.72</v>
      </c>
      <c r="G110">
        <v>4.7300000000000004</v>
      </c>
      <c r="H110" t="s">
        <v>342</v>
      </c>
      <c r="I110">
        <v>1.68</v>
      </c>
      <c r="J110">
        <v>1.68</v>
      </c>
      <c r="K110">
        <v>4.76</v>
      </c>
      <c r="L110">
        <v>4.79</v>
      </c>
      <c r="M110">
        <v>4.72</v>
      </c>
      <c r="N110">
        <v>0.72</v>
      </c>
      <c r="O110" t="s">
        <v>343</v>
      </c>
      <c r="P110">
        <v>51.14</v>
      </c>
      <c r="Q110">
        <v>4.8</v>
      </c>
    </row>
    <row r="111" spans="1:17" x14ac:dyDescent="0.5">
      <c r="A111" t="str">
        <f>"600398"</f>
        <v>600398</v>
      </c>
      <c r="B111" t="s">
        <v>344</v>
      </c>
      <c r="C111">
        <v>-0.17</v>
      </c>
      <c r="D111">
        <v>11.49</v>
      </c>
      <c r="E111">
        <v>-0.02</v>
      </c>
      <c r="F111">
        <v>11.5</v>
      </c>
      <c r="G111">
        <v>11.51</v>
      </c>
      <c r="H111" t="s">
        <v>345</v>
      </c>
      <c r="I111">
        <v>0.23</v>
      </c>
      <c r="J111">
        <v>0.23</v>
      </c>
      <c r="K111">
        <v>11.6</v>
      </c>
      <c r="L111">
        <v>11.62</v>
      </c>
      <c r="M111">
        <v>11.41</v>
      </c>
      <c r="N111">
        <v>0.66</v>
      </c>
      <c r="O111" t="s">
        <v>346</v>
      </c>
      <c r="P111">
        <v>15.51</v>
      </c>
      <c r="Q111">
        <v>11.51</v>
      </c>
    </row>
    <row r="112" spans="1:17" x14ac:dyDescent="0.5">
      <c r="A112" t="str">
        <f>"601901"</f>
        <v>601901</v>
      </c>
      <c r="B112" t="s">
        <v>347</v>
      </c>
      <c r="C112">
        <v>-0.48</v>
      </c>
      <c r="D112">
        <v>6.2</v>
      </c>
      <c r="E112">
        <v>-0.03</v>
      </c>
      <c r="F112">
        <v>6.2</v>
      </c>
      <c r="G112">
        <v>6.21</v>
      </c>
      <c r="H112" t="s">
        <v>348</v>
      </c>
      <c r="I112">
        <v>0.12</v>
      </c>
      <c r="J112">
        <v>0.12</v>
      </c>
      <c r="K112">
        <v>6.23</v>
      </c>
      <c r="L112">
        <v>6.26</v>
      </c>
      <c r="M112">
        <v>6.17</v>
      </c>
      <c r="N112">
        <v>0.72</v>
      </c>
      <c r="O112" t="s">
        <v>349</v>
      </c>
      <c r="P112">
        <v>28.77</v>
      </c>
      <c r="Q112">
        <v>6.23</v>
      </c>
    </row>
    <row r="113" spans="1:17" x14ac:dyDescent="0.5">
      <c r="A113" t="str">
        <f>"002202"</f>
        <v>002202</v>
      </c>
      <c r="B113" t="s">
        <v>350</v>
      </c>
      <c r="C113">
        <v>1.97</v>
      </c>
      <c r="D113">
        <v>18.12</v>
      </c>
      <c r="E113">
        <v>0.35</v>
      </c>
      <c r="F113">
        <v>18.12</v>
      </c>
      <c r="G113">
        <v>18.13</v>
      </c>
      <c r="H113" t="s">
        <v>351</v>
      </c>
      <c r="I113">
        <v>0.91</v>
      </c>
      <c r="J113">
        <v>0.91</v>
      </c>
      <c r="K113">
        <v>17.77</v>
      </c>
      <c r="L113">
        <v>18.18</v>
      </c>
      <c r="M113">
        <v>17.64</v>
      </c>
      <c r="N113">
        <v>0.56999999999999995</v>
      </c>
      <c r="O113" t="s">
        <v>352</v>
      </c>
      <c r="P113">
        <v>21.1</v>
      </c>
      <c r="Q113">
        <v>17.77</v>
      </c>
    </row>
    <row r="114" spans="1:17" x14ac:dyDescent="0.5">
      <c r="A114" t="str">
        <f>"000069"</f>
        <v>000069</v>
      </c>
      <c r="B114" t="s">
        <v>353</v>
      </c>
      <c r="C114">
        <v>-1.32</v>
      </c>
      <c r="D114">
        <v>8.24</v>
      </c>
      <c r="E114">
        <v>-0.11</v>
      </c>
      <c r="F114">
        <v>8.24</v>
      </c>
      <c r="G114">
        <v>8.25</v>
      </c>
      <c r="H114" t="s">
        <v>354</v>
      </c>
      <c r="I114">
        <v>0.54</v>
      </c>
      <c r="J114">
        <v>0.54</v>
      </c>
      <c r="K114">
        <v>8.31</v>
      </c>
      <c r="L114">
        <v>8.34</v>
      </c>
      <c r="M114">
        <v>8.1999999999999993</v>
      </c>
      <c r="N114">
        <v>0.78</v>
      </c>
      <c r="O114" t="s">
        <v>355</v>
      </c>
      <c r="P114">
        <v>10.72</v>
      </c>
      <c r="Q114">
        <v>8.35</v>
      </c>
    </row>
    <row r="115" spans="1:17" x14ac:dyDescent="0.5">
      <c r="A115" t="str">
        <f>"002493"</f>
        <v>002493</v>
      </c>
      <c r="B115" t="s">
        <v>356</v>
      </c>
      <c r="C115">
        <v>-0.41</v>
      </c>
      <c r="D115">
        <v>14.75</v>
      </c>
      <c r="E115">
        <v>-0.06</v>
      </c>
      <c r="F115">
        <v>14.75</v>
      </c>
      <c r="G115">
        <v>14.76</v>
      </c>
      <c r="H115" t="s">
        <v>357</v>
      </c>
      <c r="I115">
        <v>0.21</v>
      </c>
      <c r="J115">
        <v>0.21</v>
      </c>
      <c r="K115">
        <v>14.9</v>
      </c>
      <c r="L115">
        <v>14.9</v>
      </c>
      <c r="M115">
        <v>14.58</v>
      </c>
      <c r="N115">
        <v>0.4</v>
      </c>
      <c r="O115" t="s">
        <v>358</v>
      </c>
      <c r="P115">
        <v>28.13</v>
      </c>
      <c r="Q115">
        <v>14.81</v>
      </c>
    </row>
    <row r="116" spans="1:17" x14ac:dyDescent="0.5">
      <c r="A116" t="str">
        <f>"600436"</f>
        <v>600436</v>
      </c>
      <c r="B116" t="s">
        <v>359</v>
      </c>
      <c r="C116">
        <v>2.19</v>
      </c>
      <c r="D116">
        <v>82.98</v>
      </c>
      <c r="E116">
        <v>1.78</v>
      </c>
      <c r="F116">
        <v>82.96</v>
      </c>
      <c r="G116">
        <v>82.97</v>
      </c>
      <c r="H116" t="s">
        <v>360</v>
      </c>
      <c r="I116">
        <v>0.98</v>
      </c>
      <c r="J116">
        <v>0.98</v>
      </c>
      <c r="K116">
        <v>80.41</v>
      </c>
      <c r="L116">
        <v>83.78</v>
      </c>
      <c r="M116">
        <v>80.41</v>
      </c>
      <c r="N116">
        <v>0.76</v>
      </c>
      <c r="O116" t="s">
        <v>361</v>
      </c>
      <c r="P116">
        <v>55.65</v>
      </c>
      <c r="Q116">
        <v>81.2</v>
      </c>
    </row>
    <row r="117" spans="1:17" x14ac:dyDescent="0.5">
      <c r="A117" t="str">
        <f>"600660"</f>
        <v>600660</v>
      </c>
      <c r="B117" t="s">
        <v>362</v>
      </c>
      <c r="C117">
        <v>3.25</v>
      </c>
      <c r="D117">
        <v>24.77</v>
      </c>
      <c r="E117">
        <v>0.78</v>
      </c>
      <c r="F117">
        <v>24.77</v>
      </c>
      <c r="G117">
        <v>24.78</v>
      </c>
      <c r="H117" t="s">
        <v>363</v>
      </c>
      <c r="I117">
        <v>0.64</v>
      </c>
      <c r="J117">
        <v>0.64</v>
      </c>
      <c r="K117">
        <v>24.07</v>
      </c>
      <c r="L117">
        <v>24.78</v>
      </c>
      <c r="M117">
        <v>24</v>
      </c>
      <c r="N117">
        <v>0.88</v>
      </c>
      <c r="O117" t="s">
        <v>364</v>
      </c>
      <c r="P117">
        <v>19.73</v>
      </c>
      <c r="Q117">
        <v>23.99</v>
      </c>
    </row>
    <row r="118" spans="1:17" x14ac:dyDescent="0.5">
      <c r="A118" t="str">
        <f>"600066"</f>
        <v>600066</v>
      </c>
      <c r="B118" t="s">
        <v>365</v>
      </c>
      <c r="C118">
        <v>-0.75</v>
      </c>
      <c r="D118">
        <v>22.36</v>
      </c>
      <c r="E118">
        <v>-0.17</v>
      </c>
      <c r="F118">
        <v>22.36</v>
      </c>
      <c r="G118">
        <v>22.37</v>
      </c>
      <c r="H118" t="s">
        <v>366</v>
      </c>
      <c r="I118">
        <v>0.33</v>
      </c>
      <c r="J118">
        <v>0.33</v>
      </c>
      <c r="K118">
        <v>22.62</v>
      </c>
      <c r="L118">
        <v>22.67</v>
      </c>
      <c r="M118">
        <v>22.29</v>
      </c>
      <c r="N118">
        <v>0.72</v>
      </c>
      <c r="O118" t="s">
        <v>367</v>
      </c>
      <c r="P118">
        <v>19.52</v>
      </c>
      <c r="Q118">
        <v>22.53</v>
      </c>
    </row>
    <row r="119" spans="1:17" x14ac:dyDescent="0.5">
      <c r="A119" t="str">
        <f>"300015"</f>
        <v>300015</v>
      </c>
      <c r="B119" t="s">
        <v>368</v>
      </c>
      <c r="C119">
        <v>2.92</v>
      </c>
      <c r="D119">
        <v>41.18</v>
      </c>
      <c r="E119">
        <v>1.17</v>
      </c>
      <c r="F119">
        <v>41.16</v>
      </c>
      <c r="G119">
        <v>41.18</v>
      </c>
      <c r="H119" t="s">
        <v>369</v>
      </c>
      <c r="I119">
        <v>0.87</v>
      </c>
      <c r="J119">
        <v>0.87</v>
      </c>
      <c r="K119">
        <v>39.75</v>
      </c>
      <c r="L119">
        <v>41.67</v>
      </c>
      <c r="M119">
        <v>39.61</v>
      </c>
      <c r="N119">
        <v>0.9</v>
      </c>
      <c r="O119" t="s">
        <v>370</v>
      </c>
      <c r="P119">
        <v>77.42</v>
      </c>
      <c r="Q119">
        <v>40.01</v>
      </c>
    </row>
    <row r="120" spans="1:17" x14ac:dyDescent="0.5">
      <c r="A120" t="str">
        <f>"600535"</f>
        <v>600535</v>
      </c>
      <c r="B120" t="s">
        <v>371</v>
      </c>
      <c r="C120">
        <v>5.89</v>
      </c>
      <c r="D120">
        <v>45.52</v>
      </c>
      <c r="E120">
        <v>2.5299999999999998</v>
      </c>
      <c r="F120">
        <v>45.51</v>
      </c>
      <c r="G120">
        <v>45.55</v>
      </c>
      <c r="H120" t="s">
        <v>372</v>
      </c>
      <c r="I120">
        <v>1.54</v>
      </c>
      <c r="J120">
        <v>1.54</v>
      </c>
      <c r="K120">
        <v>43.27</v>
      </c>
      <c r="L120">
        <v>45.8</v>
      </c>
      <c r="M120">
        <v>43</v>
      </c>
      <c r="N120">
        <v>1.1499999999999999</v>
      </c>
      <c r="O120" t="s">
        <v>373</v>
      </c>
      <c r="P120">
        <v>35.729999999999997</v>
      </c>
      <c r="Q120">
        <v>42.99</v>
      </c>
    </row>
    <row r="121" spans="1:17" x14ac:dyDescent="0.5">
      <c r="A121" t="str">
        <f>"600886"</f>
        <v>600886</v>
      </c>
      <c r="B121" t="s">
        <v>374</v>
      </c>
      <c r="C121">
        <v>0.71</v>
      </c>
      <c r="D121">
        <v>7.11</v>
      </c>
      <c r="E121">
        <v>0.05</v>
      </c>
      <c r="F121">
        <v>7.1</v>
      </c>
      <c r="G121">
        <v>7.11</v>
      </c>
      <c r="H121" t="s">
        <v>375</v>
      </c>
      <c r="I121">
        <v>0.28000000000000003</v>
      </c>
      <c r="J121">
        <v>0.28000000000000003</v>
      </c>
      <c r="K121">
        <v>7.1</v>
      </c>
      <c r="L121">
        <v>7.12</v>
      </c>
      <c r="M121">
        <v>7.02</v>
      </c>
      <c r="N121">
        <v>0.83</v>
      </c>
      <c r="O121" t="s">
        <v>376</v>
      </c>
      <c r="P121">
        <v>14.93</v>
      </c>
      <c r="Q121">
        <v>7.06</v>
      </c>
    </row>
    <row r="122" spans="1:17" x14ac:dyDescent="0.5">
      <c r="A122" t="str">
        <f>"601788"</f>
        <v>601788</v>
      </c>
      <c r="B122" t="s">
        <v>377</v>
      </c>
      <c r="C122">
        <v>0.49</v>
      </c>
      <c r="D122">
        <v>12.32</v>
      </c>
      <c r="E122">
        <v>0.06</v>
      </c>
      <c r="F122">
        <v>12.32</v>
      </c>
      <c r="G122">
        <v>12.33</v>
      </c>
      <c r="H122" t="s">
        <v>378</v>
      </c>
      <c r="I122">
        <v>0.25</v>
      </c>
      <c r="J122">
        <v>0.25</v>
      </c>
      <c r="K122">
        <v>12.26</v>
      </c>
      <c r="L122">
        <v>12.34</v>
      </c>
      <c r="M122">
        <v>12.2</v>
      </c>
      <c r="N122">
        <v>0.87</v>
      </c>
      <c r="O122" t="s">
        <v>379</v>
      </c>
      <c r="P122">
        <v>18.829999999999998</v>
      </c>
      <c r="Q122">
        <v>12.26</v>
      </c>
    </row>
    <row r="123" spans="1:17" x14ac:dyDescent="0.5">
      <c r="A123" t="str">
        <f>"600010"</f>
        <v>600010</v>
      </c>
      <c r="B123" t="s">
        <v>380</v>
      </c>
      <c r="C123">
        <v>-0.46</v>
      </c>
      <c r="D123">
        <v>2.1800000000000002</v>
      </c>
      <c r="E123">
        <v>-0.01</v>
      </c>
      <c r="F123">
        <v>2.1800000000000002</v>
      </c>
      <c r="G123">
        <v>2.19</v>
      </c>
      <c r="H123" t="s">
        <v>381</v>
      </c>
      <c r="I123">
        <v>0.18</v>
      </c>
      <c r="J123">
        <v>0.18</v>
      </c>
      <c r="K123">
        <v>2.19</v>
      </c>
      <c r="L123">
        <v>2.2000000000000002</v>
      </c>
      <c r="M123">
        <v>2.17</v>
      </c>
      <c r="N123">
        <v>0.52</v>
      </c>
      <c r="O123" t="s">
        <v>382</v>
      </c>
      <c r="P123">
        <v>52.99</v>
      </c>
      <c r="Q123">
        <v>2.19</v>
      </c>
    </row>
    <row r="124" spans="1:17" x14ac:dyDescent="0.5">
      <c r="A124" t="str">
        <f>"300003"</f>
        <v>300003</v>
      </c>
      <c r="B124" t="s">
        <v>383</v>
      </c>
      <c r="C124">
        <v>5.97</v>
      </c>
      <c r="D124">
        <v>33.72</v>
      </c>
      <c r="E124">
        <v>1.9</v>
      </c>
      <c r="F124">
        <v>33.72</v>
      </c>
      <c r="G124">
        <v>33.74</v>
      </c>
      <c r="H124" t="s">
        <v>384</v>
      </c>
      <c r="I124">
        <v>1.88</v>
      </c>
      <c r="J124">
        <v>1.88</v>
      </c>
      <c r="K124">
        <v>31.82</v>
      </c>
      <c r="L124">
        <v>34.200000000000003</v>
      </c>
      <c r="M124">
        <v>31.6</v>
      </c>
      <c r="N124">
        <v>1.3</v>
      </c>
      <c r="O124" t="s">
        <v>385</v>
      </c>
      <c r="P124">
        <v>66.819999999999993</v>
      </c>
      <c r="Q124">
        <v>31.82</v>
      </c>
    </row>
    <row r="125" spans="1:17" x14ac:dyDescent="0.5">
      <c r="A125" t="str">
        <f>"600809"</f>
        <v>600809</v>
      </c>
      <c r="B125" t="s">
        <v>386</v>
      </c>
      <c r="C125">
        <v>0.27</v>
      </c>
      <c r="D125">
        <v>54.97</v>
      </c>
      <c r="E125">
        <v>0.15</v>
      </c>
      <c r="F125">
        <v>54.99</v>
      </c>
      <c r="G125">
        <v>55</v>
      </c>
      <c r="H125" t="s">
        <v>387</v>
      </c>
      <c r="I125">
        <v>0.48</v>
      </c>
      <c r="J125">
        <v>0.48</v>
      </c>
      <c r="K125">
        <v>54.9</v>
      </c>
      <c r="L125">
        <v>55.85</v>
      </c>
      <c r="M125">
        <v>54.19</v>
      </c>
      <c r="N125">
        <v>0.6</v>
      </c>
      <c r="O125" t="s">
        <v>388</v>
      </c>
      <c r="P125">
        <v>44.31</v>
      </c>
      <c r="Q125">
        <v>54.82</v>
      </c>
    </row>
    <row r="126" spans="1:17" x14ac:dyDescent="0.5">
      <c r="A126" t="str">
        <f>"000768"</f>
        <v>000768</v>
      </c>
      <c r="B126" t="s">
        <v>389</v>
      </c>
      <c r="C126">
        <v>3.62</v>
      </c>
      <c r="D126">
        <v>17.18</v>
      </c>
      <c r="E126">
        <v>0.6</v>
      </c>
      <c r="F126">
        <v>17.170000000000002</v>
      </c>
      <c r="G126">
        <v>17.18</v>
      </c>
      <c r="H126" t="s">
        <v>390</v>
      </c>
      <c r="I126">
        <v>1.61</v>
      </c>
      <c r="J126">
        <v>1.61</v>
      </c>
      <c r="K126">
        <v>16.600000000000001</v>
      </c>
      <c r="L126">
        <v>17.260000000000002</v>
      </c>
      <c r="M126">
        <v>16.53</v>
      </c>
      <c r="N126">
        <v>0.75</v>
      </c>
      <c r="O126" t="s">
        <v>391</v>
      </c>
      <c r="P126">
        <v>100.9</v>
      </c>
      <c r="Q126">
        <v>16.579999999999998</v>
      </c>
    </row>
    <row r="127" spans="1:17" x14ac:dyDescent="0.5">
      <c r="A127" t="str">
        <f>"600085"</f>
        <v>600085</v>
      </c>
      <c r="B127" t="s">
        <v>392</v>
      </c>
      <c r="C127">
        <v>2.91</v>
      </c>
      <c r="D127">
        <v>34.659999999999997</v>
      </c>
      <c r="E127">
        <v>0.98</v>
      </c>
      <c r="F127">
        <v>34.68</v>
      </c>
      <c r="G127">
        <v>34.69</v>
      </c>
      <c r="H127" t="s">
        <v>393</v>
      </c>
      <c r="I127">
        <v>0.59</v>
      </c>
      <c r="J127">
        <v>0.59</v>
      </c>
      <c r="K127">
        <v>33.51</v>
      </c>
      <c r="L127">
        <v>34.700000000000003</v>
      </c>
      <c r="M127">
        <v>33.5</v>
      </c>
      <c r="N127">
        <v>0.89</v>
      </c>
      <c r="O127" t="s">
        <v>394</v>
      </c>
      <c r="P127">
        <v>43.51</v>
      </c>
      <c r="Q127">
        <v>33.68</v>
      </c>
    </row>
    <row r="128" spans="1:17" x14ac:dyDescent="0.5">
      <c r="A128" t="str">
        <f>"601607"</f>
        <v>601607</v>
      </c>
      <c r="B128" t="s">
        <v>395</v>
      </c>
      <c r="C128">
        <v>1.61</v>
      </c>
      <c r="D128">
        <v>24.66</v>
      </c>
      <c r="E128">
        <v>0.39</v>
      </c>
      <c r="F128">
        <v>24.65</v>
      </c>
      <c r="G128">
        <v>24.66</v>
      </c>
      <c r="H128" t="s">
        <v>396</v>
      </c>
      <c r="I128">
        <v>0.78</v>
      </c>
      <c r="J128">
        <v>0.78</v>
      </c>
      <c r="K128">
        <v>24.35</v>
      </c>
      <c r="L128">
        <v>24.78</v>
      </c>
      <c r="M128">
        <v>24.3</v>
      </c>
      <c r="N128">
        <v>0.98</v>
      </c>
      <c r="O128" t="s">
        <v>111</v>
      </c>
      <c r="P128">
        <v>19.91</v>
      </c>
      <c r="Q128">
        <v>24.27</v>
      </c>
    </row>
    <row r="129" spans="1:17" x14ac:dyDescent="0.5">
      <c r="A129" t="str">
        <f>"600111"</f>
        <v>600111</v>
      </c>
      <c r="B129" t="s">
        <v>397</v>
      </c>
      <c r="C129">
        <v>0.39</v>
      </c>
      <c r="D129">
        <v>13.01</v>
      </c>
      <c r="E129">
        <v>0.05</v>
      </c>
      <c r="F129">
        <v>13.01</v>
      </c>
      <c r="G129">
        <v>13.02</v>
      </c>
      <c r="H129" t="s">
        <v>398</v>
      </c>
      <c r="I129">
        <v>1.0900000000000001</v>
      </c>
      <c r="J129">
        <v>1.0900000000000001</v>
      </c>
      <c r="K129">
        <v>12.93</v>
      </c>
      <c r="L129">
        <v>13.04</v>
      </c>
      <c r="M129">
        <v>12.86</v>
      </c>
      <c r="N129">
        <v>0.6</v>
      </c>
      <c r="O129" t="s">
        <v>399</v>
      </c>
      <c r="P129">
        <v>101.54</v>
      </c>
      <c r="Q129">
        <v>12.96</v>
      </c>
    </row>
    <row r="130" spans="1:17" x14ac:dyDescent="0.5">
      <c r="A130" t="str">
        <f>"600061"</f>
        <v>600061</v>
      </c>
      <c r="B130" t="s">
        <v>400</v>
      </c>
      <c r="C130">
        <v>-0.08</v>
      </c>
      <c r="D130">
        <v>12.72</v>
      </c>
      <c r="E130">
        <v>-0.01</v>
      </c>
      <c r="F130">
        <v>12.72</v>
      </c>
      <c r="G130">
        <v>12.73</v>
      </c>
      <c r="H130" t="s">
        <v>401</v>
      </c>
      <c r="I130">
        <v>0.18</v>
      </c>
      <c r="J130">
        <v>0.18</v>
      </c>
      <c r="K130">
        <v>12.74</v>
      </c>
      <c r="L130">
        <v>12.75</v>
      </c>
      <c r="M130">
        <v>12.58</v>
      </c>
      <c r="N130">
        <v>0.74</v>
      </c>
      <c r="O130" t="s">
        <v>402</v>
      </c>
      <c r="P130">
        <v>20.92</v>
      </c>
      <c r="Q130">
        <v>12.73</v>
      </c>
    </row>
    <row r="131" spans="1:17" x14ac:dyDescent="0.5">
      <c r="A131" t="str">
        <f>"600487"</f>
        <v>600487</v>
      </c>
      <c r="B131" t="s">
        <v>403</v>
      </c>
      <c r="C131">
        <v>2.44</v>
      </c>
      <c r="D131">
        <v>37.729999999999997</v>
      </c>
      <c r="E131">
        <v>0.9</v>
      </c>
      <c r="F131">
        <v>37.69</v>
      </c>
      <c r="G131">
        <v>37.72</v>
      </c>
      <c r="H131" t="s">
        <v>404</v>
      </c>
      <c r="I131">
        <v>1.47</v>
      </c>
      <c r="J131">
        <v>1.47</v>
      </c>
      <c r="K131">
        <v>36.979999999999997</v>
      </c>
      <c r="L131">
        <v>37.9</v>
      </c>
      <c r="M131">
        <v>36.85</v>
      </c>
      <c r="N131">
        <v>0.79</v>
      </c>
      <c r="O131" t="s">
        <v>405</v>
      </c>
      <c r="P131">
        <v>23.03</v>
      </c>
      <c r="Q131">
        <v>36.83</v>
      </c>
    </row>
    <row r="132" spans="1:17" x14ac:dyDescent="0.5">
      <c r="A132" t="str">
        <f>"601898"</f>
        <v>601898</v>
      </c>
      <c r="B132" t="s">
        <v>406</v>
      </c>
      <c r="C132">
        <v>-0.39</v>
      </c>
      <c r="D132">
        <v>5.1100000000000003</v>
      </c>
      <c r="E132">
        <v>-0.02</v>
      </c>
      <c r="F132">
        <v>5.0999999999999996</v>
      </c>
      <c r="G132">
        <v>5.1100000000000003</v>
      </c>
      <c r="H132" t="s">
        <v>407</v>
      </c>
      <c r="I132">
        <v>0.09</v>
      </c>
      <c r="J132">
        <v>0.09</v>
      </c>
      <c r="K132">
        <v>5.14</v>
      </c>
      <c r="L132">
        <v>5.14</v>
      </c>
      <c r="M132">
        <v>5.08</v>
      </c>
      <c r="N132">
        <v>0.6</v>
      </c>
      <c r="O132" t="s">
        <v>408</v>
      </c>
      <c r="P132">
        <v>28.06</v>
      </c>
      <c r="Q132">
        <v>5.13</v>
      </c>
    </row>
    <row r="133" spans="1:17" x14ac:dyDescent="0.5">
      <c r="A133" t="str">
        <f>"600271"</f>
        <v>600271</v>
      </c>
      <c r="B133" t="s">
        <v>409</v>
      </c>
      <c r="C133">
        <v>10</v>
      </c>
      <c r="D133">
        <v>25.29</v>
      </c>
      <c r="E133">
        <v>2.2999999999999998</v>
      </c>
      <c r="F133">
        <v>25.29</v>
      </c>
      <c r="G133" t="s">
        <v>170</v>
      </c>
      <c r="H133" t="s">
        <v>410</v>
      </c>
      <c r="I133">
        <v>3.51</v>
      </c>
      <c r="J133">
        <v>3.51</v>
      </c>
      <c r="K133">
        <v>23.12</v>
      </c>
      <c r="L133">
        <v>25.29</v>
      </c>
      <c r="M133">
        <v>23.1</v>
      </c>
      <c r="N133">
        <v>1.56</v>
      </c>
      <c r="O133" t="s">
        <v>411</v>
      </c>
      <c r="P133">
        <v>30.27</v>
      </c>
      <c r="Q133">
        <v>22.99</v>
      </c>
    </row>
    <row r="134" spans="1:17" x14ac:dyDescent="0.5">
      <c r="A134" t="str">
        <f>"600663"</f>
        <v>600663</v>
      </c>
      <c r="B134" t="s">
        <v>412</v>
      </c>
      <c r="C134">
        <v>0.21</v>
      </c>
      <c r="D134">
        <v>18.88</v>
      </c>
      <c r="E134">
        <v>0.04</v>
      </c>
      <c r="F134">
        <v>18.88</v>
      </c>
      <c r="G134">
        <v>18.89</v>
      </c>
      <c r="H134" t="s">
        <v>413</v>
      </c>
      <c r="I134">
        <v>0.08</v>
      </c>
      <c r="J134">
        <v>0.08</v>
      </c>
      <c r="K134">
        <v>18.940000000000001</v>
      </c>
      <c r="L134">
        <v>19</v>
      </c>
      <c r="M134">
        <v>18.78</v>
      </c>
      <c r="N134">
        <v>0.74</v>
      </c>
      <c r="O134" t="s">
        <v>414</v>
      </c>
      <c r="P134">
        <v>32.53</v>
      </c>
      <c r="Q134">
        <v>18.84</v>
      </c>
    </row>
    <row r="135" spans="1:17" x14ac:dyDescent="0.5">
      <c r="A135" t="str">
        <f>"600516"</f>
        <v>600516</v>
      </c>
      <c r="B135" t="s">
        <v>415</v>
      </c>
      <c r="C135">
        <v>0.26</v>
      </c>
      <c r="D135">
        <v>26.5</v>
      </c>
      <c r="E135">
        <v>7.0000000000000007E-2</v>
      </c>
      <c r="F135">
        <v>26.48</v>
      </c>
      <c r="G135">
        <v>26.49</v>
      </c>
      <c r="H135" t="s">
        <v>416</v>
      </c>
      <c r="I135">
        <v>2.2200000000000002</v>
      </c>
      <c r="J135">
        <v>2.2200000000000002</v>
      </c>
      <c r="K135">
        <v>26.52</v>
      </c>
      <c r="L135">
        <v>26.79</v>
      </c>
      <c r="M135">
        <v>26.27</v>
      </c>
      <c r="N135">
        <v>0.64</v>
      </c>
      <c r="O135" t="s">
        <v>417</v>
      </c>
      <c r="P135">
        <v>13.09</v>
      </c>
      <c r="Q135">
        <v>26.43</v>
      </c>
    </row>
    <row r="136" spans="1:17" x14ac:dyDescent="0.5">
      <c r="A136" t="str">
        <f>"600176"</f>
        <v>600176</v>
      </c>
      <c r="B136" t="s">
        <v>418</v>
      </c>
      <c r="C136">
        <v>-0.51</v>
      </c>
      <c r="D136">
        <v>15.54</v>
      </c>
      <c r="E136">
        <v>-0.08</v>
      </c>
      <c r="F136">
        <v>15.54</v>
      </c>
      <c r="G136">
        <v>15.55</v>
      </c>
      <c r="H136" t="s">
        <v>419</v>
      </c>
      <c r="I136">
        <v>0.71</v>
      </c>
      <c r="J136">
        <v>0.71</v>
      </c>
      <c r="K136">
        <v>15.68</v>
      </c>
      <c r="L136">
        <v>15.75</v>
      </c>
      <c r="M136">
        <v>15.41</v>
      </c>
      <c r="N136">
        <v>0.6</v>
      </c>
      <c r="O136" t="s">
        <v>420</v>
      </c>
      <c r="P136">
        <v>21.1</v>
      </c>
      <c r="Q136">
        <v>15.62</v>
      </c>
    </row>
    <row r="137" spans="1:17" x14ac:dyDescent="0.5">
      <c r="A137" t="str">
        <f>"002294"</f>
        <v>002294</v>
      </c>
      <c r="B137" t="s">
        <v>421</v>
      </c>
      <c r="C137">
        <v>3.89</v>
      </c>
      <c r="D137">
        <v>43.3</v>
      </c>
      <c r="E137">
        <v>1.62</v>
      </c>
      <c r="F137">
        <v>43.29</v>
      </c>
      <c r="G137">
        <v>43.3</v>
      </c>
      <c r="H137" t="s">
        <v>422</v>
      </c>
      <c r="I137">
        <v>0.84</v>
      </c>
      <c r="J137">
        <v>0.84</v>
      </c>
      <c r="K137">
        <v>42.11</v>
      </c>
      <c r="L137">
        <v>43.36</v>
      </c>
      <c r="M137">
        <v>41.72</v>
      </c>
      <c r="N137">
        <v>1.0900000000000001</v>
      </c>
      <c r="O137" t="s">
        <v>423</v>
      </c>
      <c r="P137">
        <v>31.2</v>
      </c>
      <c r="Q137">
        <v>41.68</v>
      </c>
    </row>
    <row r="138" spans="1:17" x14ac:dyDescent="0.5">
      <c r="A138" t="str">
        <f>"601919"</f>
        <v>601919</v>
      </c>
      <c r="B138" t="s">
        <v>424</v>
      </c>
      <c r="C138">
        <v>-0.51</v>
      </c>
      <c r="D138">
        <v>5.89</v>
      </c>
      <c r="E138">
        <v>-0.03</v>
      </c>
      <c r="F138">
        <v>5.89</v>
      </c>
      <c r="G138">
        <v>5.9</v>
      </c>
      <c r="H138" t="s">
        <v>425</v>
      </c>
      <c r="I138">
        <v>0.18</v>
      </c>
      <c r="J138">
        <v>0.18</v>
      </c>
      <c r="K138">
        <v>5.92</v>
      </c>
      <c r="L138">
        <v>5.94</v>
      </c>
      <c r="M138">
        <v>5.88</v>
      </c>
      <c r="N138">
        <v>0.35</v>
      </c>
      <c r="O138" t="s">
        <v>426</v>
      </c>
      <c r="P138">
        <v>16.5</v>
      </c>
      <c r="Q138">
        <v>5.92</v>
      </c>
    </row>
    <row r="139" spans="1:17" x14ac:dyDescent="0.5">
      <c r="A139" t="str">
        <f>"601877"</f>
        <v>601877</v>
      </c>
      <c r="B139" t="s">
        <v>427</v>
      </c>
      <c r="C139">
        <v>3.95</v>
      </c>
      <c r="D139">
        <v>26.33</v>
      </c>
      <c r="E139">
        <v>1</v>
      </c>
      <c r="F139">
        <v>26.34</v>
      </c>
      <c r="G139">
        <v>26.35</v>
      </c>
      <c r="H139" t="s">
        <v>428</v>
      </c>
      <c r="I139">
        <v>0.91</v>
      </c>
      <c r="J139">
        <v>0.91</v>
      </c>
      <c r="K139">
        <v>25.36</v>
      </c>
      <c r="L139">
        <v>26.45</v>
      </c>
      <c r="M139">
        <v>25.36</v>
      </c>
      <c r="N139">
        <v>1.52</v>
      </c>
      <c r="O139" t="s">
        <v>429</v>
      </c>
      <c r="P139">
        <v>21.59</v>
      </c>
      <c r="Q139">
        <v>25.33</v>
      </c>
    </row>
    <row r="140" spans="1:17" x14ac:dyDescent="0.5">
      <c r="A140" t="str">
        <f>"300072"</f>
        <v>300072</v>
      </c>
      <c r="B140" t="s">
        <v>430</v>
      </c>
      <c r="C140">
        <v>1.1599999999999999</v>
      </c>
      <c r="D140">
        <v>32.4</v>
      </c>
      <c r="E140">
        <v>0.37</v>
      </c>
      <c r="F140">
        <v>32.39</v>
      </c>
      <c r="G140">
        <v>32.4</v>
      </c>
      <c r="H140" t="s">
        <v>431</v>
      </c>
      <c r="I140">
        <v>0.59</v>
      </c>
      <c r="J140">
        <v>0.59</v>
      </c>
      <c r="K140">
        <v>32.25</v>
      </c>
      <c r="L140">
        <v>32.770000000000003</v>
      </c>
      <c r="M140">
        <v>32.07</v>
      </c>
      <c r="N140">
        <v>0.69</v>
      </c>
      <c r="O140" t="s">
        <v>432</v>
      </c>
      <c r="P140">
        <v>22.02</v>
      </c>
      <c r="Q140">
        <v>32.03</v>
      </c>
    </row>
    <row r="141" spans="1:17" x14ac:dyDescent="0.5">
      <c r="A141" t="str">
        <f>"002352"</f>
        <v>002352</v>
      </c>
      <c r="B141" t="s">
        <v>433</v>
      </c>
      <c r="C141">
        <v>0.22</v>
      </c>
      <c r="D141">
        <v>49.65</v>
      </c>
      <c r="E141">
        <v>0.11</v>
      </c>
      <c r="F141">
        <v>49.64</v>
      </c>
      <c r="G141">
        <v>49.65</v>
      </c>
      <c r="H141" t="s">
        <v>434</v>
      </c>
      <c r="I141">
        <v>0.15</v>
      </c>
      <c r="J141">
        <v>0.15</v>
      </c>
      <c r="K141">
        <v>49.9</v>
      </c>
      <c r="L141">
        <v>49.9</v>
      </c>
      <c r="M141">
        <v>49.31</v>
      </c>
      <c r="N141">
        <v>0.46</v>
      </c>
      <c r="O141" t="s">
        <v>435</v>
      </c>
      <c r="P141">
        <v>45.93</v>
      </c>
      <c r="Q141">
        <v>49.54</v>
      </c>
    </row>
    <row r="142" spans="1:17" x14ac:dyDescent="0.5">
      <c r="A142" t="str">
        <f>"601377"</f>
        <v>601377</v>
      </c>
      <c r="B142" t="s">
        <v>436</v>
      </c>
      <c r="C142">
        <v>0.3</v>
      </c>
      <c r="D142">
        <v>6.58</v>
      </c>
      <c r="E142">
        <v>0.02</v>
      </c>
      <c r="F142">
        <v>6.57</v>
      </c>
      <c r="G142">
        <v>6.59</v>
      </c>
      <c r="H142" t="s">
        <v>437</v>
      </c>
      <c r="I142">
        <v>0.21</v>
      </c>
      <c r="J142">
        <v>0.21</v>
      </c>
      <c r="K142">
        <v>6.58</v>
      </c>
      <c r="L142">
        <v>6.62</v>
      </c>
      <c r="M142">
        <v>6.54</v>
      </c>
      <c r="N142">
        <v>0.56999999999999995</v>
      </c>
      <c r="O142" t="s">
        <v>438</v>
      </c>
      <c r="P142">
        <v>16.670000000000002</v>
      </c>
      <c r="Q142">
        <v>6.56</v>
      </c>
    </row>
    <row r="143" spans="1:17" x14ac:dyDescent="0.5">
      <c r="A143" t="str">
        <f>"600867"</f>
        <v>600867</v>
      </c>
      <c r="B143" t="s">
        <v>439</v>
      </c>
      <c r="C143">
        <v>6.87</v>
      </c>
      <c r="D143">
        <v>26.74</v>
      </c>
      <c r="E143">
        <v>1.72</v>
      </c>
      <c r="F143">
        <v>26.73</v>
      </c>
      <c r="G143">
        <v>26.74</v>
      </c>
      <c r="H143" t="s">
        <v>440</v>
      </c>
      <c r="I143">
        <v>1.32</v>
      </c>
      <c r="J143">
        <v>1.32</v>
      </c>
      <c r="K143">
        <v>25</v>
      </c>
      <c r="L143">
        <v>26.85</v>
      </c>
      <c r="M143">
        <v>24.95</v>
      </c>
      <c r="N143">
        <v>1.62</v>
      </c>
      <c r="O143" t="s">
        <v>441</v>
      </c>
      <c r="P143">
        <v>52.91</v>
      </c>
      <c r="Q143">
        <v>25.02</v>
      </c>
    </row>
    <row r="144" spans="1:17" x14ac:dyDescent="0.5">
      <c r="A144" t="str">
        <f>"600688"</f>
        <v>600688</v>
      </c>
      <c r="B144" t="s">
        <v>442</v>
      </c>
      <c r="C144">
        <v>-0.83</v>
      </c>
      <c r="D144">
        <v>5.97</v>
      </c>
      <c r="E144">
        <v>-0.05</v>
      </c>
      <c r="F144">
        <v>5.96</v>
      </c>
      <c r="G144">
        <v>5.97</v>
      </c>
      <c r="H144" t="s">
        <v>443</v>
      </c>
      <c r="I144">
        <v>0.13</v>
      </c>
      <c r="J144">
        <v>0.13</v>
      </c>
      <c r="K144">
        <v>6.01</v>
      </c>
      <c r="L144">
        <v>6.01</v>
      </c>
      <c r="M144">
        <v>5.96</v>
      </c>
      <c r="N144">
        <v>0.4</v>
      </c>
      <c r="O144" t="s">
        <v>444</v>
      </c>
      <c r="P144">
        <v>10.52</v>
      </c>
      <c r="Q144">
        <v>6.02</v>
      </c>
    </row>
    <row r="145" spans="1:17" x14ac:dyDescent="0.5">
      <c r="A145" t="str">
        <f>"002236"</f>
        <v>002236</v>
      </c>
      <c r="B145" t="s">
        <v>445</v>
      </c>
      <c r="C145">
        <v>0.59</v>
      </c>
      <c r="D145">
        <v>25.62</v>
      </c>
      <c r="E145">
        <v>0.15</v>
      </c>
      <c r="F145">
        <v>25.62</v>
      </c>
      <c r="G145">
        <v>25.63</v>
      </c>
      <c r="H145" t="s">
        <v>446</v>
      </c>
      <c r="I145">
        <v>1.7</v>
      </c>
      <c r="J145">
        <v>1.7</v>
      </c>
      <c r="K145">
        <v>25.65</v>
      </c>
      <c r="L145">
        <v>26.05</v>
      </c>
      <c r="M145">
        <v>25.48</v>
      </c>
      <c r="N145">
        <v>0.81</v>
      </c>
      <c r="O145" t="s">
        <v>447</v>
      </c>
      <c r="P145">
        <v>31.22</v>
      </c>
      <c r="Q145">
        <v>25.47</v>
      </c>
    </row>
    <row r="146" spans="1:17" x14ac:dyDescent="0.5">
      <c r="A146" t="str">
        <f>"300124"</f>
        <v>300124</v>
      </c>
      <c r="B146" t="s">
        <v>448</v>
      </c>
      <c r="C146">
        <v>5.24</v>
      </c>
      <c r="D146">
        <v>35.36</v>
      </c>
      <c r="E146">
        <v>1.76</v>
      </c>
      <c r="F146">
        <v>35.35</v>
      </c>
      <c r="G146">
        <v>35.36</v>
      </c>
      <c r="H146" t="s">
        <v>449</v>
      </c>
      <c r="I146">
        <v>1.31</v>
      </c>
      <c r="J146">
        <v>1.31</v>
      </c>
      <c r="K146">
        <v>33.590000000000003</v>
      </c>
      <c r="L146">
        <v>35.36</v>
      </c>
      <c r="M146">
        <v>33.590000000000003</v>
      </c>
      <c r="N146">
        <v>1.06</v>
      </c>
      <c r="O146" t="s">
        <v>450</v>
      </c>
      <c r="P146">
        <v>61.03</v>
      </c>
      <c r="Q146">
        <v>33.6</v>
      </c>
    </row>
    <row r="147" spans="1:17" x14ac:dyDescent="0.5">
      <c r="A147" t="str">
        <f>"600919"</f>
        <v>600919</v>
      </c>
      <c r="B147" t="s">
        <v>451</v>
      </c>
      <c r="C147">
        <v>-0.27</v>
      </c>
      <c r="D147">
        <v>7.32</v>
      </c>
      <c r="E147">
        <v>-0.02</v>
      </c>
      <c r="F147">
        <v>7.31</v>
      </c>
      <c r="G147">
        <v>7.32</v>
      </c>
      <c r="H147" t="s">
        <v>452</v>
      </c>
      <c r="I147">
        <v>0.37</v>
      </c>
      <c r="J147">
        <v>0.37</v>
      </c>
      <c r="K147">
        <v>7.36</v>
      </c>
      <c r="L147">
        <v>7.37</v>
      </c>
      <c r="M147">
        <v>7.3</v>
      </c>
      <c r="N147">
        <v>0.56000000000000005</v>
      </c>
      <c r="O147" t="s">
        <v>453</v>
      </c>
      <c r="P147">
        <v>6.9</v>
      </c>
      <c r="Q147">
        <v>7.34</v>
      </c>
    </row>
    <row r="148" spans="1:17" x14ac:dyDescent="0.5">
      <c r="A148" t="str">
        <f>"000625"</f>
        <v>000625</v>
      </c>
      <c r="B148" t="s">
        <v>454</v>
      </c>
      <c r="C148">
        <v>0.54</v>
      </c>
      <c r="D148">
        <v>11.22</v>
      </c>
      <c r="E148">
        <v>0.06</v>
      </c>
      <c r="F148">
        <v>11.21</v>
      </c>
      <c r="G148">
        <v>11.22</v>
      </c>
      <c r="H148" t="s">
        <v>455</v>
      </c>
      <c r="I148">
        <v>0.23</v>
      </c>
      <c r="J148">
        <v>0.23</v>
      </c>
      <c r="K148">
        <v>11.14</v>
      </c>
      <c r="L148">
        <v>11.26</v>
      </c>
      <c r="M148">
        <v>11.14</v>
      </c>
      <c r="N148">
        <v>0.55000000000000004</v>
      </c>
      <c r="O148" t="s">
        <v>456</v>
      </c>
      <c r="P148">
        <v>6.96</v>
      </c>
      <c r="Q148">
        <v>11.16</v>
      </c>
    </row>
    <row r="149" spans="1:17" x14ac:dyDescent="0.5">
      <c r="A149" t="str">
        <f>"600547"</f>
        <v>600547</v>
      </c>
      <c r="B149" t="s">
        <v>457</v>
      </c>
      <c r="C149">
        <v>0.69</v>
      </c>
      <c r="D149">
        <v>29.04</v>
      </c>
      <c r="E149">
        <v>0.2</v>
      </c>
      <c r="F149">
        <v>29.02</v>
      </c>
      <c r="G149">
        <v>29.03</v>
      </c>
      <c r="H149" t="s">
        <v>458</v>
      </c>
      <c r="I149">
        <v>1.56</v>
      </c>
      <c r="J149">
        <v>1.56</v>
      </c>
      <c r="K149">
        <v>28.64</v>
      </c>
      <c r="L149">
        <v>29.1</v>
      </c>
      <c r="M149">
        <v>28.53</v>
      </c>
      <c r="N149">
        <v>0.41</v>
      </c>
      <c r="O149" t="s">
        <v>459</v>
      </c>
      <c r="P149">
        <v>47.41</v>
      </c>
      <c r="Q149">
        <v>28.84</v>
      </c>
    </row>
    <row r="150" spans="1:17" x14ac:dyDescent="0.5">
      <c r="A150" t="str">
        <f>"600157"</f>
        <v>600157</v>
      </c>
      <c r="B150" t="s">
        <v>460</v>
      </c>
      <c r="C150">
        <v>0</v>
      </c>
      <c r="D150">
        <v>3.36</v>
      </c>
      <c r="E150">
        <v>0</v>
      </c>
      <c r="F150" t="s">
        <v>170</v>
      </c>
      <c r="G150" t="s">
        <v>170</v>
      </c>
      <c r="H150" t="s">
        <v>461</v>
      </c>
      <c r="I150">
        <v>0</v>
      </c>
      <c r="J150">
        <v>0</v>
      </c>
      <c r="K150" t="s">
        <v>170</v>
      </c>
      <c r="L150" t="s">
        <v>170</v>
      </c>
      <c r="M150" t="s">
        <v>170</v>
      </c>
      <c r="N150">
        <v>0</v>
      </c>
      <c r="O150" t="s">
        <v>462</v>
      </c>
      <c r="P150">
        <v>76.08</v>
      </c>
      <c r="Q150">
        <v>3.36</v>
      </c>
    </row>
    <row r="151" spans="1:17" x14ac:dyDescent="0.5">
      <c r="A151" t="str">
        <f>"001979"</f>
        <v>001979</v>
      </c>
      <c r="B151" t="s">
        <v>463</v>
      </c>
      <c r="C151">
        <v>-1.54</v>
      </c>
      <c r="D151">
        <v>21.8</v>
      </c>
      <c r="E151">
        <v>-0.34</v>
      </c>
      <c r="F151">
        <v>21.79</v>
      </c>
      <c r="G151">
        <v>21.8</v>
      </c>
      <c r="H151" t="s">
        <v>464</v>
      </c>
      <c r="I151">
        <v>1.54</v>
      </c>
      <c r="J151">
        <v>1.54</v>
      </c>
      <c r="K151">
        <v>22.08</v>
      </c>
      <c r="L151">
        <v>22.08</v>
      </c>
      <c r="M151">
        <v>21.62</v>
      </c>
      <c r="N151">
        <v>0.9</v>
      </c>
      <c r="O151" t="s">
        <v>465</v>
      </c>
      <c r="P151">
        <v>14.1</v>
      </c>
      <c r="Q151">
        <v>22.14</v>
      </c>
    </row>
    <row r="152" spans="1:17" x14ac:dyDescent="0.5">
      <c r="A152" t="str">
        <f>"600705"</f>
        <v>600705</v>
      </c>
      <c r="B152" t="s">
        <v>466</v>
      </c>
      <c r="C152">
        <v>0.37</v>
      </c>
      <c r="D152">
        <v>5.37</v>
      </c>
      <c r="E152">
        <v>0.02</v>
      </c>
      <c r="F152">
        <v>5.37</v>
      </c>
      <c r="G152">
        <v>5.38</v>
      </c>
      <c r="H152" t="s">
        <v>467</v>
      </c>
      <c r="I152">
        <v>0.26</v>
      </c>
      <c r="J152">
        <v>0.26</v>
      </c>
      <c r="K152">
        <v>5.38</v>
      </c>
      <c r="L152">
        <v>5.4</v>
      </c>
      <c r="M152">
        <v>5.34</v>
      </c>
      <c r="N152">
        <v>0.64</v>
      </c>
      <c r="O152" t="s">
        <v>468</v>
      </c>
      <c r="P152">
        <v>17.32</v>
      </c>
      <c r="Q152">
        <v>5.35</v>
      </c>
    </row>
    <row r="153" spans="1:17" x14ac:dyDescent="0.5">
      <c r="A153" t="str">
        <f>"600188"</f>
        <v>600188</v>
      </c>
      <c r="B153" t="s">
        <v>469</v>
      </c>
      <c r="C153">
        <v>2.23</v>
      </c>
      <c r="D153">
        <v>13.77</v>
      </c>
      <c r="E153">
        <v>0.3</v>
      </c>
      <c r="F153">
        <v>13.77</v>
      </c>
      <c r="G153">
        <v>13.78</v>
      </c>
      <c r="H153" t="s">
        <v>470</v>
      </c>
      <c r="I153">
        <v>1.17</v>
      </c>
      <c r="J153">
        <v>1.17</v>
      </c>
      <c r="K153">
        <v>13.41</v>
      </c>
      <c r="L153">
        <v>13.84</v>
      </c>
      <c r="M153">
        <v>13.33</v>
      </c>
      <c r="N153">
        <v>1.01</v>
      </c>
      <c r="O153" t="s">
        <v>471</v>
      </c>
      <c r="P153">
        <v>9.99</v>
      </c>
      <c r="Q153">
        <v>13.47</v>
      </c>
    </row>
    <row r="154" spans="1:17" x14ac:dyDescent="0.5">
      <c r="A154" t="str">
        <f>"601992"</f>
        <v>601992</v>
      </c>
      <c r="B154" t="s">
        <v>472</v>
      </c>
      <c r="C154">
        <v>0.6</v>
      </c>
      <c r="D154">
        <v>5</v>
      </c>
      <c r="E154">
        <v>0.03</v>
      </c>
      <c r="F154">
        <v>5</v>
      </c>
      <c r="G154">
        <v>5.01</v>
      </c>
      <c r="H154" t="s">
        <v>473</v>
      </c>
      <c r="I154">
        <v>0.78</v>
      </c>
      <c r="J154">
        <v>0.78</v>
      </c>
      <c r="K154">
        <v>5</v>
      </c>
      <c r="L154">
        <v>5.07</v>
      </c>
      <c r="M154">
        <v>4.95</v>
      </c>
      <c r="N154">
        <v>0.94</v>
      </c>
      <c r="O154" t="s">
        <v>474</v>
      </c>
      <c r="P154">
        <v>15.37</v>
      </c>
      <c r="Q154">
        <v>4.97</v>
      </c>
    </row>
    <row r="155" spans="1:17" x14ac:dyDescent="0.5">
      <c r="A155" t="str">
        <f>"000100"</f>
        <v>000100</v>
      </c>
      <c r="B155" t="s">
        <v>475</v>
      </c>
      <c r="C155">
        <v>0.28999999999999998</v>
      </c>
      <c r="D155">
        <v>3.47</v>
      </c>
      <c r="E155">
        <v>0.01</v>
      </c>
      <c r="F155">
        <v>3.46</v>
      </c>
      <c r="G155">
        <v>3.47</v>
      </c>
      <c r="H155" t="s">
        <v>476</v>
      </c>
      <c r="I155">
        <v>0.51</v>
      </c>
      <c r="J155">
        <v>0.51</v>
      </c>
      <c r="K155">
        <v>3.47</v>
      </c>
      <c r="L155">
        <v>3.49</v>
      </c>
      <c r="M155">
        <v>3.45</v>
      </c>
      <c r="N155">
        <v>0.48</v>
      </c>
      <c r="O155" t="s">
        <v>477</v>
      </c>
      <c r="P155">
        <v>18.45</v>
      </c>
      <c r="Q155">
        <v>3.46</v>
      </c>
    </row>
    <row r="156" spans="1:17" x14ac:dyDescent="0.5">
      <c r="A156" t="str">
        <f>"002460"</f>
        <v>002460</v>
      </c>
      <c r="B156" t="s">
        <v>478</v>
      </c>
      <c r="C156">
        <v>-1.1100000000000001</v>
      </c>
      <c r="D156">
        <v>77.38</v>
      </c>
      <c r="E156">
        <v>-0.87</v>
      </c>
      <c r="F156">
        <v>77.38</v>
      </c>
      <c r="G156">
        <v>77.39</v>
      </c>
      <c r="H156" t="s">
        <v>479</v>
      </c>
      <c r="I156">
        <v>5.8</v>
      </c>
      <c r="J156">
        <v>5.8</v>
      </c>
      <c r="K156">
        <v>76.319999999999993</v>
      </c>
      <c r="L156">
        <v>78.150000000000006</v>
      </c>
      <c r="M156">
        <v>76</v>
      </c>
      <c r="N156">
        <v>0.89</v>
      </c>
      <c r="O156" t="s">
        <v>480</v>
      </c>
      <c r="P156">
        <v>42.86</v>
      </c>
      <c r="Q156">
        <v>78.25</v>
      </c>
    </row>
    <row r="157" spans="1:17" x14ac:dyDescent="0.5">
      <c r="A157" t="str">
        <f>"600068"</f>
        <v>600068</v>
      </c>
      <c r="B157" t="s">
        <v>481</v>
      </c>
      <c r="C157">
        <v>1.27</v>
      </c>
      <c r="D157">
        <v>8.77</v>
      </c>
      <c r="E157">
        <v>0.11</v>
      </c>
      <c r="F157">
        <v>8.77</v>
      </c>
      <c r="G157">
        <v>8.7799999999999994</v>
      </c>
      <c r="H157" t="s">
        <v>482</v>
      </c>
      <c r="I157">
        <v>1.0900000000000001</v>
      </c>
      <c r="J157">
        <v>1.0900000000000001</v>
      </c>
      <c r="K157">
        <v>8.8800000000000008</v>
      </c>
      <c r="L157">
        <v>8.91</v>
      </c>
      <c r="M157">
        <v>8.74</v>
      </c>
      <c r="N157">
        <v>1.25</v>
      </c>
      <c r="O157" t="s">
        <v>483</v>
      </c>
      <c r="P157">
        <v>11.7</v>
      </c>
      <c r="Q157">
        <v>8.66</v>
      </c>
    </row>
    <row r="158" spans="1:17" x14ac:dyDescent="0.5">
      <c r="A158" t="str">
        <f>"000046"</f>
        <v>000046</v>
      </c>
      <c r="B158" t="s">
        <v>484</v>
      </c>
      <c r="C158" t="s">
        <v>170</v>
      </c>
      <c r="D158">
        <v>7.92</v>
      </c>
      <c r="E158" t="s">
        <v>170</v>
      </c>
      <c r="F158" t="s">
        <v>170</v>
      </c>
      <c r="G158" t="s">
        <v>170</v>
      </c>
      <c r="H158" t="s">
        <v>485</v>
      </c>
      <c r="I158">
        <v>0</v>
      </c>
      <c r="J158">
        <v>0</v>
      </c>
      <c r="K158" t="s">
        <v>170</v>
      </c>
      <c r="L158" t="s">
        <v>170</v>
      </c>
      <c r="M158" t="s">
        <v>170</v>
      </c>
      <c r="N158">
        <v>0</v>
      </c>
      <c r="O158" t="s">
        <v>486</v>
      </c>
      <c r="P158">
        <v>25.26</v>
      </c>
      <c r="Q158">
        <v>7.92</v>
      </c>
    </row>
    <row r="159" spans="1:17" x14ac:dyDescent="0.5">
      <c r="A159" t="str">
        <f>"000423"</f>
        <v>000423</v>
      </c>
      <c r="B159" t="s">
        <v>487</v>
      </c>
      <c r="C159">
        <v>1.1299999999999999</v>
      </c>
      <c r="D159">
        <v>61.65</v>
      </c>
      <c r="E159">
        <v>0.69</v>
      </c>
      <c r="F159">
        <v>61.65</v>
      </c>
      <c r="G159">
        <v>61.66</v>
      </c>
      <c r="H159" t="s">
        <v>488</v>
      </c>
      <c r="I159">
        <v>0.64</v>
      </c>
      <c r="J159">
        <v>0.64</v>
      </c>
      <c r="K159">
        <v>60.96</v>
      </c>
      <c r="L159">
        <v>62.09</v>
      </c>
      <c r="M159">
        <v>60.7</v>
      </c>
      <c r="N159">
        <v>0.76</v>
      </c>
      <c r="O159" t="s">
        <v>489</v>
      </c>
      <c r="P159">
        <v>19.72</v>
      </c>
      <c r="Q159">
        <v>60.96</v>
      </c>
    </row>
    <row r="160" spans="1:17" x14ac:dyDescent="0.5">
      <c r="A160" t="str">
        <f>"600674"</f>
        <v>600674</v>
      </c>
      <c r="B160" t="s">
        <v>490</v>
      </c>
      <c r="C160">
        <v>1.79</v>
      </c>
      <c r="D160">
        <v>9.1</v>
      </c>
      <c r="E160">
        <v>0.16</v>
      </c>
      <c r="F160">
        <v>9.1</v>
      </c>
      <c r="G160">
        <v>9.11</v>
      </c>
      <c r="H160" t="s">
        <v>491</v>
      </c>
      <c r="I160">
        <v>0.46</v>
      </c>
      <c r="J160">
        <v>0.46</v>
      </c>
      <c r="K160">
        <v>9.18</v>
      </c>
      <c r="L160">
        <v>9.36</v>
      </c>
      <c r="M160">
        <v>9.06</v>
      </c>
      <c r="N160">
        <v>1.81</v>
      </c>
      <c r="O160" t="s">
        <v>492</v>
      </c>
      <c r="P160">
        <v>10.51</v>
      </c>
      <c r="Q160">
        <v>8.94</v>
      </c>
    </row>
    <row r="161" spans="1:17" x14ac:dyDescent="0.5">
      <c r="A161" t="str">
        <f>"000783"</f>
        <v>000783</v>
      </c>
      <c r="B161" t="s">
        <v>493</v>
      </c>
      <c r="C161">
        <v>0.28000000000000003</v>
      </c>
      <c r="D161">
        <v>7.24</v>
      </c>
      <c r="E161">
        <v>0.02</v>
      </c>
      <c r="F161">
        <v>7.23</v>
      </c>
      <c r="G161">
        <v>7.24</v>
      </c>
      <c r="H161" t="s">
        <v>494</v>
      </c>
      <c r="I161">
        <v>0.17</v>
      </c>
      <c r="J161">
        <v>0.17</v>
      </c>
      <c r="K161">
        <v>7.23</v>
      </c>
      <c r="L161">
        <v>7.25</v>
      </c>
      <c r="M161">
        <v>7.19</v>
      </c>
      <c r="N161">
        <v>0.53</v>
      </c>
      <c r="O161" t="s">
        <v>495</v>
      </c>
      <c r="P161">
        <v>20.21</v>
      </c>
      <c r="Q161">
        <v>7.22</v>
      </c>
    </row>
    <row r="162" spans="1:17" x14ac:dyDescent="0.5">
      <c r="A162" t="str">
        <f>"600208"</f>
        <v>600208</v>
      </c>
      <c r="B162" t="s">
        <v>496</v>
      </c>
      <c r="C162">
        <v>0</v>
      </c>
      <c r="D162">
        <v>4.6500000000000004</v>
      </c>
      <c r="E162">
        <v>0</v>
      </c>
      <c r="F162">
        <v>4.6399999999999997</v>
      </c>
      <c r="G162">
        <v>4.6500000000000004</v>
      </c>
      <c r="H162" t="s">
        <v>497</v>
      </c>
      <c r="I162">
        <v>0.46</v>
      </c>
      <c r="J162">
        <v>0.46</v>
      </c>
      <c r="K162">
        <v>4.68</v>
      </c>
      <c r="L162">
        <v>4.7</v>
      </c>
      <c r="M162">
        <v>4.5999999999999996</v>
      </c>
      <c r="N162">
        <v>0.56999999999999995</v>
      </c>
      <c r="O162" t="s">
        <v>498</v>
      </c>
      <c r="P162">
        <v>17.329999999999998</v>
      </c>
      <c r="Q162">
        <v>4.6500000000000004</v>
      </c>
    </row>
    <row r="163" spans="1:17" x14ac:dyDescent="0.5">
      <c r="A163" t="str">
        <f>"601216"</f>
        <v>601216</v>
      </c>
      <c r="B163" t="s">
        <v>499</v>
      </c>
      <c r="C163">
        <v>0</v>
      </c>
      <c r="D163">
        <v>4.71</v>
      </c>
      <c r="E163">
        <v>0</v>
      </c>
      <c r="F163" t="s">
        <v>170</v>
      </c>
      <c r="G163" t="s">
        <v>170</v>
      </c>
      <c r="H163" t="s">
        <v>500</v>
      </c>
      <c r="I163">
        <v>0</v>
      </c>
      <c r="J163">
        <v>0</v>
      </c>
      <c r="K163" t="s">
        <v>170</v>
      </c>
      <c r="L163" t="s">
        <v>170</v>
      </c>
      <c r="M163" t="s">
        <v>170</v>
      </c>
      <c r="N163">
        <v>0</v>
      </c>
      <c r="O163" t="s">
        <v>501</v>
      </c>
      <c r="P163">
        <v>18.52</v>
      </c>
      <c r="Q163">
        <v>4.71</v>
      </c>
    </row>
    <row r="164" spans="1:17" x14ac:dyDescent="0.5">
      <c r="A164" t="str">
        <f>"300408"</f>
        <v>300408</v>
      </c>
      <c r="B164" t="s">
        <v>502</v>
      </c>
      <c r="C164">
        <v>2.42</v>
      </c>
      <c r="D164">
        <v>24.13</v>
      </c>
      <c r="E164">
        <v>0.56999999999999995</v>
      </c>
      <c r="F164">
        <v>24.13</v>
      </c>
      <c r="G164">
        <v>24.14</v>
      </c>
      <c r="H164" t="s">
        <v>503</v>
      </c>
      <c r="I164">
        <v>0.73</v>
      </c>
      <c r="J164">
        <v>0.73</v>
      </c>
      <c r="K164">
        <v>23.71</v>
      </c>
      <c r="L164">
        <v>24.19</v>
      </c>
      <c r="M164">
        <v>23.42</v>
      </c>
      <c r="N164">
        <v>1</v>
      </c>
      <c r="O164" t="s">
        <v>504</v>
      </c>
      <c r="P164">
        <v>45.05</v>
      </c>
      <c r="Q164">
        <v>23.56</v>
      </c>
    </row>
    <row r="165" spans="1:17" x14ac:dyDescent="0.5">
      <c r="A165" t="str">
        <f>"601198"</f>
        <v>601198</v>
      </c>
      <c r="B165" t="s">
        <v>505</v>
      </c>
      <c r="C165">
        <v>0</v>
      </c>
      <c r="D165">
        <v>14.21</v>
      </c>
      <c r="E165">
        <v>0</v>
      </c>
      <c r="F165">
        <v>14.22</v>
      </c>
      <c r="G165">
        <v>14.23</v>
      </c>
      <c r="H165" t="s">
        <v>506</v>
      </c>
      <c r="I165">
        <v>0.44</v>
      </c>
      <c r="J165">
        <v>0.44</v>
      </c>
      <c r="K165">
        <v>14.17</v>
      </c>
      <c r="L165">
        <v>14.28</v>
      </c>
      <c r="M165">
        <v>14.05</v>
      </c>
      <c r="N165">
        <v>0.76</v>
      </c>
      <c r="O165" t="s">
        <v>507</v>
      </c>
      <c r="P165">
        <v>31.71</v>
      </c>
      <c r="Q165">
        <v>14.21</v>
      </c>
    </row>
    <row r="166" spans="1:17" x14ac:dyDescent="0.5">
      <c r="A166" t="str">
        <f>"002146"</f>
        <v>002146</v>
      </c>
      <c r="B166" t="s">
        <v>508</v>
      </c>
      <c r="C166">
        <v>-1.76</v>
      </c>
      <c r="D166">
        <v>10.02</v>
      </c>
      <c r="E166">
        <v>-0.18</v>
      </c>
      <c r="F166">
        <v>10.02</v>
      </c>
      <c r="G166">
        <v>10.029999999999999</v>
      </c>
      <c r="H166" t="s">
        <v>509</v>
      </c>
      <c r="I166">
        <v>1.3</v>
      </c>
      <c r="J166">
        <v>1.3</v>
      </c>
      <c r="K166">
        <v>10.09</v>
      </c>
      <c r="L166">
        <v>10.199999999999999</v>
      </c>
      <c r="M166">
        <v>9.98</v>
      </c>
      <c r="N166">
        <v>0.93</v>
      </c>
      <c r="O166" t="s">
        <v>510</v>
      </c>
      <c r="P166">
        <v>11.71</v>
      </c>
      <c r="Q166">
        <v>10.199999999999999</v>
      </c>
    </row>
    <row r="167" spans="1:17" x14ac:dyDescent="0.5">
      <c r="A167" t="str">
        <f>"000703"</f>
        <v>000703</v>
      </c>
      <c r="B167" t="s">
        <v>511</v>
      </c>
      <c r="C167" t="s">
        <v>170</v>
      </c>
      <c r="D167">
        <v>26.01</v>
      </c>
      <c r="E167" t="s">
        <v>170</v>
      </c>
      <c r="F167" t="s">
        <v>170</v>
      </c>
      <c r="G167" t="s">
        <v>170</v>
      </c>
      <c r="H167" t="s">
        <v>512</v>
      </c>
      <c r="I167">
        <v>0</v>
      </c>
      <c r="J167">
        <v>0</v>
      </c>
      <c r="K167" t="s">
        <v>170</v>
      </c>
      <c r="L167" t="s">
        <v>170</v>
      </c>
      <c r="M167" t="s">
        <v>170</v>
      </c>
      <c r="N167">
        <v>0</v>
      </c>
      <c r="O167" t="s">
        <v>513</v>
      </c>
      <c r="P167">
        <v>23.8</v>
      </c>
      <c r="Q167">
        <v>26.01</v>
      </c>
    </row>
    <row r="168" spans="1:17" x14ac:dyDescent="0.5">
      <c r="A168" t="str">
        <f>"000709"</f>
        <v>000709</v>
      </c>
      <c r="B168" t="s">
        <v>514</v>
      </c>
      <c r="C168">
        <v>0</v>
      </c>
      <c r="D168">
        <v>3.51</v>
      </c>
      <c r="E168">
        <v>0</v>
      </c>
      <c r="F168">
        <v>3.5</v>
      </c>
      <c r="G168">
        <v>3.51</v>
      </c>
      <c r="H168" t="s">
        <v>515</v>
      </c>
      <c r="I168">
        <v>0.37</v>
      </c>
      <c r="J168">
        <v>0.37</v>
      </c>
      <c r="K168">
        <v>3.5</v>
      </c>
      <c r="L168">
        <v>3.52</v>
      </c>
      <c r="M168">
        <v>3.49</v>
      </c>
      <c r="N168">
        <v>0.59</v>
      </c>
      <c r="O168" t="s">
        <v>516</v>
      </c>
      <c r="P168">
        <v>12.73</v>
      </c>
      <c r="Q168">
        <v>3.51</v>
      </c>
    </row>
    <row r="169" spans="1:17" x14ac:dyDescent="0.5">
      <c r="A169" t="str">
        <f>"600566"</f>
        <v>600566</v>
      </c>
      <c r="B169" t="s">
        <v>517</v>
      </c>
      <c r="C169">
        <v>6.26</v>
      </c>
      <c r="D169">
        <v>45.98</v>
      </c>
      <c r="E169">
        <v>2.71</v>
      </c>
      <c r="F169">
        <v>45.96</v>
      </c>
      <c r="G169">
        <v>45.97</v>
      </c>
      <c r="H169" t="s">
        <v>518</v>
      </c>
      <c r="I169">
        <v>0.68</v>
      </c>
      <c r="J169">
        <v>0.68</v>
      </c>
      <c r="K169">
        <v>43.45</v>
      </c>
      <c r="L169">
        <v>46.28</v>
      </c>
      <c r="M169">
        <v>43.45</v>
      </c>
      <c r="N169">
        <v>1.28</v>
      </c>
      <c r="O169" t="s">
        <v>519</v>
      </c>
      <c r="P169">
        <v>30.77</v>
      </c>
      <c r="Q169">
        <v>43.27</v>
      </c>
    </row>
    <row r="170" spans="1:17" x14ac:dyDescent="0.5">
      <c r="A170" t="str">
        <f>"600406"</f>
        <v>600406</v>
      </c>
      <c r="B170" t="s">
        <v>520</v>
      </c>
      <c r="C170">
        <v>0.42</v>
      </c>
      <c r="D170">
        <v>16.809999999999999</v>
      </c>
      <c r="E170">
        <v>7.0000000000000007E-2</v>
      </c>
      <c r="F170">
        <v>16.809999999999999</v>
      </c>
      <c r="G170">
        <v>16.82</v>
      </c>
      <c r="H170" t="s">
        <v>521</v>
      </c>
      <c r="I170">
        <v>0.55000000000000004</v>
      </c>
      <c r="J170">
        <v>0.55000000000000004</v>
      </c>
      <c r="K170">
        <v>16.73</v>
      </c>
      <c r="L170">
        <v>16.84</v>
      </c>
      <c r="M170">
        <v>16.57</v>
      </c>
      <c r="N170">
        <v>0.62</v>
      </c>
      <c r="O170" t="s">
        <v>522</v>
      </c>
      <c r="P170">
        <v>61.55</v>
      </c>
      <c r="Q170">
        <v>16.739999999999998</v>
      </c>
    </row>
    <row r="171" spans="1:17" x14ac:dyDescent="0.5">
      <c r="A171" t="str">
        <f>"002311"</f>
        <v>002311</v>
      </c>
      <c r="B171" t="s">
        <v>523</v>
      </c>
      <c r="C171">
        <v>2.33</v>
      </c>
      <c r="D171">
        <v>24.18</v>
      </c>
      <c r="E171">
        <v>0.55000000000000004</v>
      </c>
      <c r="F171">
        <v>24.17</v>
      </c>
      <c r="G171">
        <v>24.18</v>
      </c>
      <c r="H171" t="s">
        <v>524</v>
      </c>
      <c r="I171">
        <v>0.36</v>
      </c>
      <c r="J171">
        <v>0.36</v>
      </c>
      <c r="K171">
        <v>23.35</v>
      </c>
      <c r="L171">
        <v>24.2</v>
      </c>
      <c r="M171">
        <v>23.35</v>
      </c>
      <c r="N171">
        <v>0.81</v>
      </c>
      <c r="O171" t="s">
        <v>525</v>
      </c>
      <c r="P171">
        <v>24.92</v>
      </c>
      <c r="Q171">
        <v>23.63</v>
      </c>
    </row>
    <row r="172" spans="1:17" x14ac:dyDescent="0.5">
      <c r="A172" t="str">
        <f>"600570"</f>
        <v>600570</v>
      </c>
      <c r="B172" t="s">
        <v>526</v>
      </c>
      <c r="C172">
        <v>3.73</v>
      </c>
      <c r="D172">
        <v>59.78</v>
      </c>
      <c r="E172">
        <v>2.15</v>
      </c>
      <c r="F172">
        <v>59.74</v>
      </c>
      <c r="G172">
        <v>59.75</v>
      </c>
      <c r="H172" t="s">
        <v>527</v>
      </c>
      <c r="I172">
        <v>6.45</v>
      </c>
      <c r="J172">
        <v>6.45</v>
      </c>
      <c r="K172">
        <v>58.67</v>
      </c>
      <c r="L172">
        <v>60.19</v>
      </c>
      <c r="M172">
        <v>58.2</v>
      </c>
      <c r="N172">
        <v>1.1599999999999999</v>
      </c>
      <c r="O172" t="s">
        <v>528</v>
      </c>
      <c r="P172">
        <v>78.38</v>
      </c>
      <c r="Q172">
        <v>57.63</v>
      </c>
    </row>
    <row r="173" spans="1:17" x14ac:dyDescent="0.5">
      <c r="A173" t="str">
        <f>"601991"</f>
        <v>601991</v>
      </c>
      <c r="B173" t="s">
        <v>529</v>
      </c>
      <c r="C173">
        <v>-0.54</v>
      </c>
      <c r="D173">
        <v>3.68</v>
      </c>
      <c r="E173">
        <v>-0.02</v>
      </c>
      <c r="F173">
        <v>3.68</v>
      </c>
      <c r="G173">
        <v>3.69</v>
      </c>
      <c r="H173" t="s">
        <v>530</v>
      </c>
      <c r="I173">
        <v>0.12</v>
      </c>
      <c r="J173">
        <v>0.12</v>
      </c>
      <c r="K173">
        <v>3.71</v>
      </c>
      <c r="L173">
        <v>3.71</v>
      </c>
      <c r="M173">
        <v>3.66</v>
      </c>
      <c r="N173">
        <v>0.9</v>
      </c>
      <c r="O173" t="s">
        <v>531</v>
      </c>
      <c r="P173">
        <v>26.75</v>
      </c>
      <c r="Q173">
        <v>3.7</v>
      </c>
    </row>
    <row r="174" spans="1:17" x14ac:dyDescent="0.5">
      <c r="A174" t="str">
        <f>"000898"</f>
        <v>000898</v>
      </c>
      <c r="B174" t="s">
        <v>532</v>
      </c>
      <c r="C174">
        <v>-1.32</v>
      </c>
      <c r="D174">
        <v>5.98</v>
      </c>
      <c r="E174">
        <v>-0.08</v>
      </c>
      <c r="F174">
        <v>5.98</v>
      </c>
      <c r="G174">
        <v>5.99</v>
      </c>
      <c r="H174" t="s">
        <v>533</v>
      </c>
      <c r="I174">
        <v>0.52</v>
      </c>
      <c r="J174">
        <v>0.52</v>
      </c>
      <c r="K174">
        <v>6.07</v>
      </c>
      <c r="L174">
        <v>6.08</v>
      </c>
      <c r="M174">
        <v>5.95</v>
      </c>
      <c r="N174">
        <v>0.79</v>
      </c>
      <c r="O174" t="s">
        <v>534</v>
      </c>
      <c r="P174">
        <v>7.72</v>
      </c>
      <c r="Q174">
        <v>6.06</v>
      </c>
    </row>
    <row r="175" spans="1:17" x14ac:dyDescent="0.5">
      <c r="A175" t="str">
        <f>"600377"</f>
        <v>600377</v>
      </c>
      <c r="B175" t="s">
        <v>535</v>
      </c>
      <c r="C175">
        <v>1.1499999999999999</v>
      </c>
      <c r="D175">
        <v>9.66</v>
      </c>
      <c r="E175">
        <v>0.11</v>
      </c>
      <c r="F175">
        <v>9.7200000000000006</v>
      </c>
      <c r="G175">
        <v>9.73</v>
      </c>
      <c r="H175" t="s">
        <v>536</v>
      </c>
      <c r="I175">
        <v>0.11</v>
      </c>
      <c r="J175">
        <v>0.11</v>
      </c>
      <c r="K175">
        <v>9.5</v>
      </c>
      <c r="L175">
        <v>9.74</v>
      </c>
      <c r="M175">
        <v>9.4</v>
      </c>
      <c r="N175">
        <v>1.1299999999999999</v>
      </c>
      <c r="O175" t="s">
        <v>537</v>
      </c>
      <c r="P175">
        <v>13.56</v>
      </c>
      <c r="Q175">
        <v>9.5500000000000007</v>
      </c>
    </row>
    <row r="176" spans="1:17" x14ac:dyDescent="0.5">
      <c r="A176" t="str">
        <f>"002241"</f>
        <v>002241</v>
      </c>
      <c r="B176" t="s">
        <v>538</v>
      </c>
      <c r="C176">
        <v>-1.76</v>
      </c>
      <c r="D176">
        <v>13.42</v>
      </c>
      <c r="E176">
        <v>-0.24</v>
      </c>
      <c r="F176">
        <v>13.41</v>
      </c>
      <c r="G176">
        <v>13.42</v>
      </c>
      <c r="H176" t="s">
        <v>539</v>
      </c>
      <c r="I176">
        <v>2.2000000000000002</v>
      </c>
      <c r="J176">
        <v>2.2000000000000002</v>
      </c>
      <c r="K176">
        <v>13.13</v>
      </c>
      <c r="L176">
        <v>13.56</v>
      </c>
      <c r="M176">
        <v>12.97</v>
      </c>
      <c r="N176">
        <v>1.23</v>
      </c>
      <c r="O176" t="s">
        <v>540</v>
      </c>
      <c r="P176">
        <v>23.58</v>
      </c>
      <c r="Q176">
        <v>13.66</v>
      </c>
    </row>
    <row r="177" spans="1:17" x14ac:dyDescent="0.5">
      <c r="A177" t="str">
        <f>"601117"</f>
        <v>601117</v>
      </c>
      <c r="B177" t="s">
        <v>541</v>
      </c>
      <c r="C177">
        <v>1.24</v>
      </c>
      <c r="D177">
        <v>7.37</v>
      </c>
      <c r="E177">
        <v>0.09</v>
      </c>
      <c r="F177">
        <v>7.36</v>
      </c>
      <c r="G177">
        <v>7.37</v>
      </c>
      <c r="H177" t="s">
        <v>542</v>
      </c>
      <c r="I177">
        <v>0.45</v>
      </c>
      <c r="J177">
        <v>0.45</v>
      </c>
      <c r="K177">
        <v>7.25</v>
      </c>
      <c r="L177">
        <v>7.37</v>
      </c>
      <c r="M177">
        <v>7.23</v>
      </c>
      <c r="N177">
        <v>0.67</v>
      </c>
      <c r="O177" t="s">
        <v>531</v>
      </c>
      <c r="P177">
        <v>21.1</v>
      </c>
      <c r="Q177">
        <v>7.28</v>
      </c>
    </row>
    <row r="178" spans="1:17" x14ac:dyDescent="0.5">
      <c r="A178" t="str">
        <f>"600352"</f>
        <v>600352</v>
      </c>
      <c r="B178" t="s">
        <v>543</v>
      </c>
      <c r="C178">
        <v>-0.36</v>
      </c>
      <c r="D178">
        <v>11.16</v>
      </c>
      <c r="E178">
        <v>-0.04</v>
      </c>
      <c r="F178">
        <v>11.15</v>
      </c>
      <c r="G178">
        <v>11.16</v>
      </c>
      <c r="H178" t="s">
        <v>544</v>
      </c>
      <c r="I178">
        <v>1.04</v>
      </c>
      <c r="J178">
        <v>1.04</v>
      </c>
      <c r="K178">
        <v>11.31</v>
      </c>
      <c r="L178">
        <v>11.35</v>
      </c>
      <c r="M178">
        <v>11.08</v>
      </c>
      <c r="N178">
        <v>0.56999999999999995</v>
      </c>
      <c r="O178" t="s">
        <v>331</v>
      </c>
      <c r="P178">
        <v>14.54</v>
      </c>
      <c r="Q178">
        <v>11.2</v>
      </c>
    </row>
    <row r="179" spans="1:17" x14ac:dyDescent="0.5">
      <c r="A179" t="str">
        <f>"600362"</f>
        <v>600362</v>
      </c>
      <c r="B179" t="s">
        <v>545</v>
      </c>
      <c r="C179">
        <v>-0.28999999999999998</v>
      </c>
      <c r="D179">
        <v>17.29</v>
      </c>
      <c r="E179">
        <v>-0.05</v>
      </c>
      <c r="F179">
        <v>17.28</v>
      </c>
      <c r="G179">
        <v>17.29</v>
      </c>
      <c r="H179" t="s">
        <v>546</v>
      </c>
      <c r="I179">
        <v>0.8</v>
      </c>
      <c r="J179">
        <v>0.8</v>
      </c>
      <c r="K179">
        <v>17.38</v>
      </c>
      <c r="L179">
        <v>17.420000000000002</v>
      </c>
      <c r="M179">
        <v>17.22</v>
      </c>
      <c r="N179">
        <v>0.52</v>
      </c>
      <c r="O179" t="s">
        <v>547</v>
      </c>
      <c r="P179">
        <v>37.32</v>
      </c>
      <c r="Q179">
        <v>17.34</v>
      </c>
    </row>
    <row r="180" spans="1:17" x14ac:dyDescent="0.5">
      <c r="A180" t="str">
        <f>"002001"</f>
        <v>002001</v>
      </c>
      <c r="B180" t="s">
        <v>548</v>
      </c>
      <c r="C180">
        <v>-0.95</v>
      </c>
      <c r="D180">
        <v>33.4</v>
      </c>
      <c r="E180">
        <v>-0.32</v>
      </c>
      <c r="F180">
        <v>33.4</v>
      </c>
      <c r="G180">
        <v>33.409999999999997</v>
      </c>
      <c r="H180" t="s">
        <v>549</v>
      </c>
      <c r="I180">
        <v>1.23</v>
      </c>
      <c r="J180">
        <v>1.23</v>
      </c>
      <c r="K180">
        <v>33.979999999999997</v>
      </c>
      <c r="L180">
        <v>33.979999999999997</v>
      </c>
      <c r="M180">
        <v>33.33</v>
      </c>
      <c r="N180">
        <v>0.63</v>
      </c>
      <c r="O180" t="s">
        <v>550</v>
      </c>
      <c r="P180">
        <v>35.14</v>
      </c>
      <c r="Q180">
        <v>33.72</v>
      </c>
    </row>
    <row r="181" spans="1:17" x14ac:dyDescent="0.5">
      <c r="A181" t="str">
        <f>"600637"</f>
        <v>600637</v>
      </c>
      <c r="B181" t="s">
        <v>551</v>
      </c>
      <c r="C181">
        <v>0.62</v>
      </c>
      <c r="D181">
        <v>16.36</v>
      </c>
      <c r="E181">
        <v>0.1</v>
      </c>
      <c r="F181">
        <v>16.36</v>
      </c>
      <c r="G181">
        <v>16.37</v>
      </c>
      <c r="H181" t="s">
        <v>552</v>
      </c>
      <c r="I181">
        <v>0.15</v>
      </c>
      <c r="J181">
        <v>0.15</v>
      </c>
      <c r="K181">
        <v>16.3</v>
      </c>
      <c r="L181">
        <v>16.41</v>
      </c>
      <c r="M181">
        <v>16.28</v>
      </c>
      <c r="N181">
        <v>0.64</v>
      </c>
      <c r="O181" t="s">
        <v>553</v>
      </c>
      <c r="P181">
        <v>32.01</v>
      </c>
      <c r="Q181">
        <v>16.260000000000002</v>
      </c>
    </row>
    <row r="182" spans="1:17" x14ac:dyDescent="0.5">
      <c r="A182" t="str">
        <f>"000338"</f>
        <v>000338</v>
      </c>
      <c r="B182" t="s">
        <v>554</v>
      </c>
      <c r="C182">
        <v>0.12</v>
      </c>
      <c r="D182">
        <v>8.26</v>
      </c>
      <c r="E182">
        <v>0.01</v>
      </c>
      <c r="F182">
        <v>8.25</v>
      </c>
      <c r="G182">
        <v>8.26</v>
      </c>
      <c r="H182" t="s">
        <v>555</v>
      </c>
      <c r="I182">
        <v>1.01</v>
      </c>
      <c r="J182">
        <v>1.01</v>
      </c>
      <c r="K182">
        <v>8.2799999999999994</v>
      </c>
      <c r="L182">
        <v>8.34</v>
      </c>
      <c r="M182">
        <v>8.2200000000000006</v>
      </c>
      <c r="N182">
        <v>0.69</v>
      </c>
      <c r="O182" t="s">
        <v>556</v>
      </c>
      <c r="P182">
        <v>9.6999999999999993</v>
      </c>
      <c r="Q182">
        <v>8.25</v>
      </c>
    </row>
    <row r="183" spans="1:17" x14ac:dyDescent="0.5">
      <c r="A183" t="str">
        <f>"000786"</f>
        <v>000786</v>
      </c>
      <c r="B183" t="s">
        <v>557</v>
      </c>
      <c r="C183">
        <v>0.84</v>
      </c>
      <c r="D183">
        <v>25.18</v>
      </c>
      <c r="E183">
        <v>0.21</v>
      </c>
      <c r="F183">
        <v>25.18</v>
      </c>
      <c r="G183">
        <v>25.19</v>
      </c>
      <c r="H183" t="s">
        <v>558</v>
      </c>
      <c r="I183">
        <v>1.79</v>
      </c>
      <c r="J183">
        <v>1.79</v>
      </c>
      <c r="K183">
        <v>24.99</v>
      </c>
      <c r="L183">
        <v>25.71</v>
      </c>
      <c r="M183">
        <v>24.93</v>
      </c>
      <c r="N183">
        <v>0.88</v>
      </c>
      <c r="O183" t="s">
        <v>559</v>
      </c>
      <c r="P183">
        <v>19.21</v>
      </c>
      <c r="Q183">
        <v>24.97</v>
      </c>
    </row>
    <row r="184" spans="1:17" x14ac:dyDescent="0.5">
      <c r="A184" t="str">
        <f>"002075"</f>
        <v>002075</v>
      </c>
      <c r="B184" t="s">
        <v>560</v>
      </c>
      <c r="C184" t="s">
        <v>170</v>
      </c>
      <c r="D184">
        <v>16.12</v>
      </c>
      <c r="E184" t="s">
        <v>170</v>
      </c>
      <c r="F184" t="s">
        <v>170</v>
      </c>
      <c r="G184" t="s">
        <v>170</v>
      </c>
      <c r="H184" t="s">
        <v>561</v>
      </c>
      <c r="I184">
        <v>0</v>
      </c>
      <c r="J184">
        <v>0</v>
      </c>
      <c r="K184" t="s">
        <v>170</v>
      </c>
      <c r="L184" t="s">
        <v>170</v>
      </c>
      <c r="M184" t="s">
        <v>170</v>
      </c>
      <c r="N184">
        <v>0</v>
      </c>
      <c r="O184" t="s">
        <v>562</v>
      </c>
      <c r="P184">
        <v>50.47</v>
      </c>
      <c r="Q184">
        <v>16.12</v>
      </c>
    </row>
    <row r="185" spans="1:17" x14ac:dyDescent="0.5">
      <c r="A185" t="str">
        <f>"000792"</f>
        <v>000792</v>
      </c>
      <c r="B185" t="s">
        <v>563</v>
      </c>
      <c r="C185">
        <v>2.2200000000000002</v>
      </c>
      <c r="D185">
        <v>12.91</v>
      </c>
      <c r="E185">
        <v>0.28000000000000003</v>
      </c>
      <c r="F185">
        <v>12.9</v>
      </c>
      <c r="G185">
        <v>12.91</v>
      </c>
      <c r="H185" t="s">
        <v>564</v>
      </c>
      <c r="I185">
        <v>1.0900000000000001</v>
      </c>
      <c r="J185">
        <v>1.0900000000000001</v>
      </c>
      <c r="K185">
        <v>12.66</v>
      </c>
      <c r="L185">
        <v>12.91</v>
      </c>
      <c r="M185">
        <v>12.51</v>
      </c>
      <c r="N185">
        <v>1.1100000000000001</v>
      </c>
      <c r="O185" t="s">
        <v>565</v>
      </c>
      <c r="P185" t="s">
        <v>170</v>
      </c>
      <c r="Q185">
        <v>12.63</v>
      </c>
    </row>
    <row r="186" spans="1:17" x14ac:dyDescent="0.5">
      <c r="A186" t="str">
        <f>"000503"</f>
        <v>000503</v>
      </c>
      <c r="B186" t="s">
        <v>566</v>
      </c>
      <c r="C186">
        <v>-0.6</v>
      </c>
      <c r="D186">
        <v>39.450000000000003</v>
      </c>
      <c r="E186">
        <v>-0.24</v>
      </c>
      <c r="F186">
        <v>39.409999999999997</v>
      </c>
      <c r="G186">
        <v>39.450000000000003</v>
      </c>
      <c r="H186" t="s">
        <v>567</v>
      </c>
      <c r="I186">
        <v>0.96</v>
      </c>
      <c r="J186">
        <v>0.96</v>
      </c>
      <c r="K186">
        <v>39.79</v>
      </c>
      <c r="L186">
        <v>39.9</v>
      </c>
      <c r="M186">
        <v>38.9</v>
      </c>
      <c r="N186">
        <v>0.63</v>
      </c>
      <c r="O186" t="s">
        <v>568</v>
      </c>
      <c r="P186" t="s">
        <v>170</v>
      </c>
      <c r="Q186">
        <v>39.69</v>
      </c>
    </row>
    <row r="187" spans="1:17" x14ac:dyDescent="0.5">
      <c r="A187" t="str">
        <f>"300251"</f>
        <v>300251</v>
      </c>
      <c r="B187" t="s">
        <v>569</v>
      </c>
      <c r="C187">
        <v>4.8099999999999996</v>
      </c>
      <c r="D187">
        <v>12.86</v>
      </c>
      <c r="E187">
        <v>0.59</v>
      </c>
      <c r="F187">
        <v>12.86</v>
      </c>
      <c r="G187">
        <v>12.87</v>
      </c>
      <c r="H187" t="s">
        <v>570</v>
      </c>
      <c r="I187">
        <v>1.51</v>
      </c>
      <c r="J187">
        <v>1.51</v>
      </c>
      <c r="K187">
        <v>12.33</v>
      </c>
      <c r="L187">
        <v>12.87</v>
      </c>
      <c r="M187">
        <v>12.15</v>
      </c>
      <c r="N187">
        <v>1.23</v>
      </c>
      <c r="O187" t="s">
        <v>571</v>
      </c>
      <c r="P187">
        <v>45.03</v>
      </c>
      <c r="Q187">
        <v>12.27</v>
      </c>
    </row>
    <row r="188" spans="1:17" x14ac:dyDescent="0.5">
      <c r="A188" t="str">
        <f>"603019"</f>
        <v>603019</v>
      </c>
      <c r="B188" t="s">
        <v>572</v>
      </c>
      <c r="C188">
        <v>3.21</v>
      </c>
      <c r="D188">
        <v>54.71</v>
      </c>
      <c r="E188">
        <v>1.7</v>
      </c>
      <c r="F188">
        <v>54.78</v>
      </c>
      <c r="G188">
        <v>54.8</v>
      </c>
      <c r="H188" t="s">
        <v>573</v>
      </c>
      <c r="I188">
        <v>5.27</v>
      </c>
      <c r="J188">
        <v>5.27</v>
      </c>
      <c r="K188">
        <v>53.52</v>
      </c>
      <c r="L188">
        <v>55.39</v>
      </c>
      <c r="M188">
        <v>53.38</v>
      </c>
      <c r="N188">
        <v>0.89</v>
      </c>
      <c r="O188" t="s">
        <v>574</v>
      </c>
      <c r="P188">
        <v>113.92</v>
      </c>
      <c r="Q188">
        <v>53.01</v>
      </c>
    </row>
    <row r="189" spans="1:17" x14ac:dyDescent="0.5">
      <c r="A189" t="str">
        <f>"300070"</f>
        <v>300070</v>
      </c>
      <c r="B189" t="s">
        <v>575</v>
      </c>
      <c r="C189">
        <v>1.68</v>
      </c>
      <c r="D189">
        <v>18.12</v>
      </c>
      <c r="E189">
        <v>0.3</v>
      </c>
      <c r="F189">
        <v>18.12</v>
      </c>
      <c r="G189">
        <v>18.13</v>
      </c>
      <c r="H189" t="s">
        <v>576</v>
      </c>
      <c r="I189">
        <v>2.0099999999999998</v>
      </c>
      <c r="J189">
        <v>2.0099999999999998</v>
      </c>
      <c r="K189">
        <v>17.97</v>
      </c>
      <c r="L189">
        <v>18.2</v>
      </c>
      <c r="M189">
        <v>17.899999999999999</v>
      </c>
      <c r="N189">
        <v>0.79</v>
      </c>
      <c r="O189" t="s">
        <v>577</v>
      </c>
      <c r="P189">
        <v>57.46</v>
      </c>
      <c r="Q189">
        <v>17.82</v>
      </c>
    </row>
    <row r="190" spans="1:17" x14ac:dyDescent="0.5">
      <c r="A190" t="str">
        <f>"000732"</f>
        <v>000732</v>
      </c>
      <c r="B190" t="s">
        <v>578</v>
      </c>
      <c r="C190">
        <v>-2.71</v>
      </c>
      <c r="D190">
        <v>27.68</v>
      </c>
      <c r="E190">
        <v>-0.77</v>
      </c>
      <c r="F190">
        <v>27.68</v>
      </c>
      <c r="G190">
        <v>27.69</v>
      </c>
      <c r="H190" t="s">
        <v>579</v>
      </c>
      <c r="I190">
        <v>3.39</v>
      </c>
      <c r="J190">
        <v>3.39</v>
      </c>
      <c r="K190">
        <v>28.74</v>
      </c>
      <c r="L190">
        <v>28.74</v>
      </c>
      <c r="M190">
        <v>27.37</v>
      </c>
      <c r="N190">
        <v>1.58</v>
      </c>
      <c r="O190" t="s">
        <v>580</v>
      </c>
      <c r="P190">
        <v>18.09</v>
      </c>
      <c r="Q190">
        <v>28.45</v>
      </c>
    </row>
    <row r="191" spans="1:17" x14ac:dyDescent="0.5">
      <c r="A191" t="str">
        <f>"002602"</f>
        <v>002602</v>
      </c>
      <c r="B191" t="s">
        <v>581</v>
      </c>
      <c r="C191">
        <v>5.03</v>
      </c>
      <c r="D191">
        <v>33.43</v>
      </c>
      <c r="E191">
        <v>1.6</v>
      </c>
      <c r="F191">
        <v>33.43</v>
      </c>
      <c r="G191">
        <v>33.44</v>
      </c>
      <c r="H191" t="s">
        <v>582</v>
      </c>
      <c r="I191">
        <v>0.34</v>
      </c>
      <c r="J191">
        <v>0.34</v>
      </c>
      <c r="K191">
        <v>32</v>
      </c>
      <c r="L191">
        <v>33.880000000000003</v>
      </c>
      <c r="M191">
        <v>32</v>
      </c>
      <c r="N191">
        <v>1.66</v>
      </c>
      <c r="O191" t="s">
        <v>583</v>
      </c>
      <c r="P191">
        <v>51.19</v>
      </c>
      <c r="Q191">
        <v>31.83</v>
      </c>
    </row>
    <row r="192" spans="1:17" x14ac:dyDescent="0.5">
      <c r="A192" t="str">
        <f>"002508"</f>
        <v>002508</v>
      </c>
      <c r="B192" t="s">
        <v>584</v>
      </c>
      <c r="C192">
        <v>-1</v>
      </c>
      <c r="D192">
        <v>36.64</v>
      </c>
      <c r="E192">
        <v>-0.37</v>
      </c>
      <c r="F192">
        <v>36.64</v>
      </c>
      <c r="G192">
        <v>36.65</v>
      </c>
      <c r="H192" t="s">
        <v>585</v>
      </c>
      <c r="I192">
        <v>0.92</v>
      </c>
      <c r="J192">
        <v>0.92</v>
      </c>
      <c r="K192">
        <v>37.15</v>
      </c>
      <c r="L192">
        <v>37.159999999999997</v>
      </c>
      <c r="M192">
        <v>36.56</v>
      </c>
      <c r="N192">
        <v>0.59</v>
      </c>
      <c r="O192" t="s">
        <v>586</v>
      </c>
      <c r="P192">
        <v>27.15</v>
      </c>
      <c r="Q192">
        <v>37.01</v>
      </c>
    </row>
    <row r="193" spans="1:17" x14ac:dyDescent="0.5">
      <c r="A193" t="str">
        <f>"002673"</f>
        <v>002673</v>
      </c>
      <c r="B193" t="s">
        <v>587</v>
      </c>
      <c r="C193">
        <v>-0.1</v>
      </c>
      <c r="D193">
        <v>9.68</v>
      </c>
      <c r="E193">
        <v>-0.01</v>
      </c>
      <c r="F193">
        <v>9.68</v>
      </c>
      <c r="G193">
        <v>9.69</v>
      </c>
      <c r="H193" t="s">
        <v>588</v>
      </c>
      <c r="I193">
        <v>0.52</v>
      </c>
      <c r="J193">
        <v>0.52</v>
      </c>
      <c r="K193">
        <v>9.6999999999999993</v>
      </c>
      <c r="L193">
        <v>9.76</v>
      </c>
      <c r="M193">
        <v>9.6199999999999992</v>
      </c>
      <c r="N193">
        <v>0.62</v>
      </c>
      <c r="O193" t="s">
        <v>589</v>
      </c>
      <c r="P193">
        <v>35.81</v>
      </c>
      <c r="Q193">
        <v>9.69</v>
      </c>
    </row>
    <row r="194" spans="1:17" x14ac:dyDescent="0.5">
      <c r="A194" t="str">
        <f>"002179"</f>
        <v>002179</v>
      </c>
      <c r="B194" t="s">
        <v>590</v>
      </c>
      <c r="C194">
        <v>6</v>
      </c>
      <c r="D194">
        <v>43.3</v>
      </c>
      <c r="E194">
        <v>2.4500000000000002</v>
      </c>
      <c r="F194">
        <v>43.29</v>
      </c>
      <c r="G194">
        <v>43.3</v>
      </c>
      <c r="H194" t="s">
        <v>591</v>
      </c>
      <c r="I194">
        <v>1.25</v>
      </c>
      <c r="J194">
        <v>1.25</v>
      </c>
      <c r="K194">
        <v>41.05</v>
      </c>
      <c r="L194">
        <v>43.4</v>
      </c>
      <c r="M194">
        <v>41.02</v>
      </c>
      <c r="N194">
        <v>1.07</v>
      </c>
      <c r="O194" t="s">
        <v>592</v>
      </c>
      <c r="P194">
        <v>41.5</v>
      </c>
      <c r="Q194">
        <v>40.85</v>
      </c>
    </row>
    <row r="195" spans="1:17" x14ac:dyDescent="0.5">
      <c r="A195" t="str">
        <f>"600521"</f>
        <v>600521</v>
      </c>
      <c r="B195" t="s">
        <v>593</v>
      </c>
      <c r="C195">
        <v>8.83</v>
      </c>
      <c r="D195">
        <v>32.79</v>
      </c>
      <c r="E195">
        <v>2.66</v>
      </c>
      <c r="F195">
        <v>32.71</v>
      </c>
      <c r="G195">
        <v>32.729999999999997</v>
      </c>
      <c r="H195" t="s">
        <v>594</v>
      </c>
      <c r="I195">
        <v>1.34</v>
      </c>
      <c r="J195">
        <v>1.34</v>
      </c>
      <c r="K195">
        <v>30.29</v>
      </c>
      <c r="L195">
        <v>33.03</v>
      </c>
      <c r="M195">
        <v>29.8</v>
      </c>
      <c r="N195">
        <v>1.34</v>
      </c>
      <c r="O195" t="s">
        <v>595</v>
      </c>
      <c r="P195">
        <v>53.47</v>
      </c>
      <c r="Q195">
        <v>30.13</v>
      </c>
    </row>
    <row r="196" spans="1:17" x14ac:dyDescent="0.5">
      <c r="A196" t="str">
        <f>"002310"</f>
        <v>002310</v>
      </c>
      <c r="B196" t="s">
        <v>596</v>
      </c>
      <c r="C196">
        <v>3.55</v>
      </c>
      <c r="D196">
        <v>20.72</v>
      </c>
      <c r="E196">
        <v>0.71</v>
      </c>
      <c r="F196">
        <v>20.72</v>
      </c>
      <c r="G196">
        <v>20.73</v>
      </c>
      <c r="H196" t="s">
        <v>597</v>
      </c>
      <c r="I196">
        <v>1.66</v>
      </c>
      <c r="J196">
        <v>1.66</v>
      </c>
      <c r="K196">
        <v>20.2</v>
      </c>
      <c r="L196">
        <v>20.8</v>
      </c>
      <c r="M196">
        <v>20.02</v>
      </c>
      <c r="N196">
        <v>1.21</v>
      </c>
      <c r="O196" t="s">
        <v>598</v>
      </c>
      <c r="P196">
        <v>48.11</v>
      </c>
      <c r="Q196">
        <v>20.010000000000002</v>
      </c>
    </row>
    <row r="197" spans="1:17" x14ac:dyDescent="0.5">
      <c r="A197" t="str">
        <f>"600522"</f>
        <v>600522</v>
      </c>
      <c r="B197" t="s">
        <v>599</v>
      </c>
      <c r="C197">
        <v>2.68</v>
      </c>
      <c r="D197">
        <v>12.28</v>
      </c>
      <c r="E197">
        <v>0.32</v>
      </c>
      <c r="F197">
        <v>12.28</v>
      </c>
      <c r="G197">
        <v>12.3</v>
      </c>
      <c r="H197" t="s">
        <v>600</v>
      </c>
      <c r="I197">
        <v>1.44</v>
      </c>
      <c r="J197">
        <v>1.44</v>
      </c>
      <c r="K197">
        <v>11.97</v>
      </c>
      <c r="L197">
        <v>12.32</v>
      </c>
      <c r="M197">
        <v>11.91</v>
      </c>
      <c r="N197">
        <v>1.05</v>
      </c>
      <c r="O197" t="s">
        <v>601</v>
      </c>
      <c r="P197">
        <v>19.63</v>
      </c>
      <c r="Q197">
        <v>11.96</v>
      </c>
    </row>
    <row r="198" spans="1:17" x14ac:dyDescent="0.5">
      <c r="A198" t="str">
        <f>"601808"</f>
        <v>601808</v>
      </c>
      <c r="B198" t="s">
        <v>602</v>
      </c>
      <c r="C198">
        <v>-0.62</v>
      </c>
      <c r="D198">
        <v>11.29</v>
      </c>
      <c r="E198">
        <v>-7.0000000000000007E-2</v>
      </c>
      <c r="F198">
        <v>11.28</v>
      </c>
      <c r="G198">
        <v>11.29</v>
      </c>
      <c r="H198" t="s">
        <v>603</v>
      </c>
      <c r="I198">
        <v>0.24</v>
      </c>
      <c r="J198">
        <v>0.24</v>
      </c>
      <c r="K198">
        <v>11.38</v>
      </c>
      <c r="L198">
        <v>11.43</v>
      </c>
      <c r="M198">
        <v>11.23</v>
      </c>
      <c r="N198">
        <v>0.52</v>
      </c>
      <c r="O198" t="s">
        <v>604</v>
      </c>
      <c r="P198">
        <v>1629.16</v>
      </c>
      <c r="Q198">
        <v>11.36</v>
      </c>
    </row>
    <row r="199" spans="1:17" x14ac:dyDescent="0.5">
      <c r="A199" t="str">
        <f>"002081"</f>
        <v>002081</v>
      </c>
      <c r="B199" t="s">
        <v>605</v>
      </c>
      <c r="C199">
        <v>0.7</v>
      </c>
      <c r="D199">
        <v>12.98</v>
      </c>
      <c r="E199">
        <v>0.09</v>
      </c>
      <c r="F199">
        <v>12.96</v>
      </c>
      <c r="G199">
        <v>12.98</v>
      </c>
      <c r="H199" t="s">
        <v>606</v>
      </c>
      <c r="I199">
        <v>0.5</v>
      </c>
      <c r="J199">
        <v>0.5</v>
      </c>
      <c r="K199">
        <v>12.89</v>
      </c>
      <c r="L199">
        <v>12.99</v>
      </c>
      <c r="M199">
        <v>12.77</v>
      </c>
      <c r="N199">
        <v>0.71</v>
      </c>
      <c r="O199" t="s">
        <v>607</v>
      </c>
      <c r="P199">
        <v>17.91</v>
      </c>
      <c r="Q199">
        <v>12.89</v>
      </c>
    </row>
    <row r="200" spans="1:17" x14ac:dyDescent="0.5">
      <c r="A200" t="str">
        <f>"600089"</f>
        <v>600089</v>
      </c>
      <c r="B200" t="s">
        <v>608</v>
      </c>
      <c r="C200">
        <v>0.11</v>
      </c>
      <c r="D200">
        <v>8.82</v>
      </c>
      <c r="E200">
        <v>0.01</v>
      </c>
      <c r="F200">
        <v>8.81</v>
      </c>
      <c r="G200">
        <v>8.82</v>
      </c>
      <c r="H200" t="s">
        <v>609</v>
      </c>
      <c r="I200">
        <v>0.49</v>
      </c>
      <c r="J200">
        <v>0.49</v>
      </c>
      <c r="K200">
        <v>8.82</v>
      </c>
      <c r="L200">
        <v>8.84</v>
      </c>
      <c r="M200">
        <v>8.76</v>
      </c>
      <c r="N200">
        <v>0.82</v>
      </c>
      <c r="O200" t="s">
        <v>610</v>
      </c>
      <c r="P200">
        <v>13.24</v>
      </c>
      <c r="Q200">
        <v>8.81</v>
      </c>
    </row>
    <row r="201" spans="1:17" x14ac:dyDescent="0.5">
      <c r="A201" t="str">
        <f>"002422"</f>
        <v>002422</v>
      </c>
      <c r="B201" t="s">
        <v>611</v>
      </c>
      <c r="C201">
        <v>10</v>
      </c>
      <c r="D201">
        <v>31.8</v>
      </c>
      <c r="E201">
        <v>2.89</v>
      </c>
      <c r="F201">
        <v>31.8</v>
      </c>
      <c r="G201" t="s">
        <v>170</v>
      </c>
      <c r="H201" t="s">
        <v>612</v>
      </c>
      <c r="I201">
        <v>1.68</v>
      </c>
      <c r="J201">
        <v>1.68</v>
      </c>
      <c r="K201">
        <v>30.5</v>
      </c>
      <c r="L201">
        <v>31.8</v>
      </c>
      <c r="M201">
        <v>30.4</v>
      </c>
      <c r="N201">
        <v>1.25</v>
      </c>
      <c r="O201" t="s">
        <v>613</v>
      </c>
      <c r="P201">
        <v>88.87</v>
      </c>
      <c r="Q201">
        <v>28.91</v>
      </c>
    </row>
    <row r="202" spans="1:17" x14ac:dyDescent="0.5">
      <c r="A202" t="str">
        <f>"000825"</f>
        <v>000825</v>
      </c>
      <c r="B202" t="s">
        <v>614</v>
      </c>
      <c r="C202">
        <v>-0.69</v>
      </c>
      <c r="D202">
        <v>5.74</v>
      </c>
      <c r="E202">
        <v>-0.04</v>
      </c>
      <c r="F202">
        <v>5.74</v>
      </c>
      <c r="G202">
        <v>5.75</v>
      </c>
      <c r="H202" t="s">
        <v>615</v>
      </c>
      <c r="I202">
        <v>1.31</v>
      </c>
      <c r="J202">
        <v>1.31</v>
      </c>
      <c r="K202">
        <v>5.71</v>
      </c>
      <c r="L202">
        <v>5.81</v>
      </c>
      <c r="M202">
        <v>5.66</v>
      </c>
      <c r="N202">
        <v>0.72</v>
      </c>
      <c r="O202" t="s">
        <v>616</v>
      </c>
      <c r="P202">
        <v>11.36</v>
      </c>
      <c r="Q202">
        <v>5.78</v>
      </c>
    </row>
    <row r="203" spans="1:17" x14ac:dyDescent="0.5">
      <c r="A203" t="str">
        <f>"600332"</f>
        <v>600332</v>
      </c>
      <c r="B203" t="s">
        <v>617</v>
      </c>
      <c r="C203">
        <v>4.4400000000000004</v>
      </c>
      <c r="D203">
        <v>30.34</v>
      </c>
      <c r="E203">
        <v>1.29</v>
      </c>
      <c r="F203">
        <v>30.34</v>
      </c>
      <c r="G203">
        <v>30.35</v>
      </c>
      <c r="H203" t="s">
        <v>618</v>
      </c>
      <c r="I203">
        <v>1.1499999999999999</v>
      </c>
      <c r="J203">
        <v>1.1499999999999999</v>
      </c>
      <c r="K203">
        <v>29</v>
      </c>
      <c r="L203">
        <v>30.37</v>
      </c>
      <c r="M203">
        <v>28.97</v>
      </c>
      <c r="N203">
        <v>0.83</v>
      </c>
      <c r="O203" t="s">
        <v>619</v>
      </c>
      <c r="P203">
        <v>23.93</v>
      </c>
      <c r="Q203">
        <v>29.05</v>
      </c>
    </row>
    <row r="204" spans="1:17" x14ac:dyDescent="0.5">
      <c r="A204" t="str">
        <f>"600004"</f>
        <v>600004</v>
      </c>
      <c r="B204" t="s">
        <v>620</v>
      </c>
      <c r="C204">
        <v>1.36</v>
      </c>
      <c r="D204">
        <v>15.64</v>
      </c>
      <c r="E204">
        <v>0.21</v>
      </c>
      <c r="F204">
        <v>15.62</v>
      </c>
      <c r="G204">
        <v>15.63</v>
      </c>
      <c r="H204" t="s">
        <v>621</v>
      </c>
      <c r="I204">
        <v>0.34</v>
      </c>
      <c r="J204">
        <v>0.34</v>
      </c>
      <c r="K204">
        <v>15.43</v>
      </c>
      <c r="L204">
        <v>15.77</v>
      </c>
      <c r="M204">
        <v>15.35</v>
      </c>
      <c r="N204">
        <v>0.64</v>
      </c>
      <c r="O204" t="s">
        <v>622</v>
      </c>
      <c r="P204">
        <v>20.63</v>
      </c>
      <c r="Q204">
        <v>15.43</v>
      </c>
    </row>
    <row r="205" spans="1:17" x14ac:dyDescent="0.5">
      <c r="A205" t="str">
        <f>"600489"</f>
        <v>600489</v>
      </c>
      <c r="B205" t="s">
        <v>623</v>
      </c>
      <c r="C205">
        <v>0.32</v>
      </c>
      <c r="D205">
        <v>9.2799999999999994</v>
      </c>
      <c r="E205">
        <v>0.03</v>
      </c>
      <c r="F205">
        <v>9.27</v>
      </c>
      <c r="G205">
        <v>9.2799999999999994</v>
      </c>
      <c r="H205" t="s">
        <v>624</v>
      </c>
      <c r="I205">
        <v>0.85</v>
      </c>
      <c r="J205">
        <v>0.85</v>
      </c>
      <c r="K205">
        <v>9.1999999999999993</v>
      </c>
      <c r="L205">
        <v>9.32</v>
      </c>
      <c r="M205">
        <v>9.17</v>
      </c>
      <c r="N205">
        <v>0.31</v>
      </c>
      <c r="O205" t="s">
        <v>625</v>
      </c>
      <c r="P205">
        <v>78.98</v>
      </c>
      <c r="Q205">
        <v>9.25</v>
      </c>
    </row>
    <row r="206" spans="1:17" x14ac:dyDescent="0.5">
      <c r="A206" t="str">
        <f>"600998"</f>
        <v>600998</v>
      </c>
      <c r="B206" t="s">
        <v>626</v>
      </c>
      <c r="C206">
        <v>2.75</v>
      </c>
      <c r="D206">
        <v>19.420000000000002</v>
      </c>
      <c r="E206">
        <v>0.52</v>
      </c>
      <c r="F206">
        <v>19.41</v>
      </c>
      <c r="G206">
        <v>19.420000000000002</v>
      </c>
      <c r="H206" t="s">
        <v>627</v>
      </c>
      <c r="I206">
        <v>0.39</v>
      </c>
      <c r="J206">
        <v>0.39</v>
      </c>
      <c r="K206">
        <v>18.899999999999999</v>
      </c>
      <c r="L206">
        <v>19.5</v>
      </c>
      <c r="M206">
        <v>18.75</v>
      </c>
      <c r="N206">
        <v>0.79</v>
      </c>
      <c r="O206" t="s">
        <v>628</v>
      </c>
      <c r="P206">
        <v>28.64</v>
      </c>
      <c r="Q206">
        <v>18.899999999999999</v>
      </c>
    </row>
    <row r="207" spans="1:17" x14ac:dyDescent="0.5">
      <c r="A207" t="str">
        <f>"601158"</f>
        <v>601158</v>
      </c>
      <c r="B207" t="s">
        <v>629</v>
      </c>
      <c r="C207">
        <v>0</v>
      </c>
      <c r="D207">
        <v>6.65</v>
      </c>
      <c r="E207">
        <v>0</v>
      </c>
      <c r="F207">
        <v>6.64</v>
      </c>
      <c r="G207">
        <v>6.65</v>
      </c>
      <c r="H207" t="s">
        <v>630</v>
      </c>
      <c r="I207">
        <v>0.1</v>
      </c>
      <c r="J207">
        <v>0.1</v>
      </c>
      <c r="K207">
        <v>6.67</v>
      </c>
      <c r="L207">
        <v>6.68</v>
      </c>
      <c r="M207">
        <v>6.63</v>
      </c>
      <c r="N207">
        <v>0.7</v>
      </c>
      <c r="O207" t="s">
        <v>631</v>
      </c>
      <c r="P207">
        <v>15.44</v>
      </c>
      <c r="Q207">
        <v>6.65</v>
      </c>
    </row>
    <row r="208" spans="1:17" x14ac:dyDescent="0.5">
      <c r="A208" t="str">
        <f>"000540"</f>
        <v>000540</v>
      </c>
      <c r="B208" t="s">
        <v>632</v>
      </c>
      <c r="C208" t="s">
        <v>170</v>
      </c>
      <c r="D208">
        <v>7.35</v>
      </c>
      <c r="E208" t="s">
        <v>170</v>
      </c>
      <c r="F208" t="s">
        <v>170</v>
      </c>
      <c r="G208" t="s">
        <v>170</v>
      </c>
      <c r="H208" t="s">
        <v>633</v>
      </c>
      <c r="I208">
        <v>0</v>
      </c>
      <c r="J208">
        <v>0</v>
      </c>
      <c r="K208" t="s">
        <v>170</v>
      </c>
      <c r="L208" t="s">
        <v>170</v>
      </c>
      <c r="M208" t="s">
        <v>170</v>
      </c>
      <c r="N208">
        <v>0</v>
      </c>
      <c r="O208" t="s">
        <v>634</v>
      </c>
      <c r="P208">
        <v>15.64</v>
      </c>
      <c r="Q208">
        <v>7.35</v>
      </c>
    </row>
    <row r="209" spans="1:17" x14ac:dyDescent="0.5">
      <c r="A209" t="str">
        <f>"601699"</f>
        <v>601699</v>
      </c>
      <c r="B209" t="s">
        <v>635</v>
      </c>
      <c r="C209">
        <v>1.24</v>
      </c>
      <c r="D209">
        <v>10.62</v>
      </c>
      <c r="E209">
        <v>0.13</v>
      </c>
      <c r="F209">
        <v>10.62</v>
      </c>
      <c r="G209">
        <v>10.64</v>
      </c>
      <c r="H209" t="s">
        <v>636</v>
      </c>
      <c r="I209">
        <v>1.93</v>
      </c>
      <c r="J209">
        <v>1.93</v>
      </c>
      <c r="K209">
        <v>10.5</v>
      </c>
      <c r="L209">
        <v>10.78</v>
      </c>
      <c r="M209">
        <v>10.44</v>
      </c>
      <c r="N209">
        <v>0.92</v>
      </c>
      <c r="O209" t="s">
        <v>637</v>
      </c>
      <c r="P209">
        <v>12.53</v>
      </c>
      <c r="Q209">
        <v>10.49</v>
      </c>
    </row>
    <row r="210" spans="1:17" x14ac:dyDescent="0.5">
      <c r="A210" t="str">
        <f>"600170"</f>
        <v>600170</v>
      </c>
      <c r="B210" t="s">
        <v>638</v>
      </c>
      <c r="C210">
        <v>-0.27</v>
      </c>
      <c r="D210">
        <v>3.74</v>
      </c>
      <c r="E210">
        <v>-0.01</v>
      </c>
      <c r="F210">
        <v>3.73</v>
      </c>
      <c r="G210">
        <v>3.74</v>
      </c>
      <c r="H210" t="s">
        <v>639</v>
      </c>
      <c r="I210">
        <v>0.23</v>
      </c>
      <c r="J210">
        <v>0.23</v>
      </c>
      <c r="K210">
        <v>3.74</v>
      </c>
      <c r="L210">
        <v>3.75</v>
      </c>
      <c r="M210">
        <v>3.72</v>
      </c>
      <c r="N210">
        <v>0.81</v>
      </c>
      <c r="O210" t="s">
        <v>640</v>
      </c>
      <c r="P210">
        <v>12.89</v>
      </c>
      <c r="Q210">
        <v>3.75</v>
      </c>
    </row>
    <row r="211" spans="1:17" x14ac:dyDescent="0.5">
      <c r="A211" t="str">
        <f>"600153"</f>
        <v>600153</v>
      </c>
      <c r="B211" t="s">
        <v>641</v>
      </c>
      <c r="C211">
        <v>-0.09</v>
      </c>
      <c r="D211">
        <v>11.19</v>
      </c>
      <c r="E211">
        <v>-0.01</v>
      </c>
      <c r="F211">
        <v>11.18</v>
      </c>
      <c r="G211">
        <v>11.19</v>
      </c>
      <c r="H211" t="s">
        <v>642</v>
      </c>
      <c r="I211">
        <v>0.2</v>
      </c>
      <c r="J211">
        <v>0.2</v>
      </c>
      <c r="K211">
        <v>11.23</v>
      </c>
      <c r="L211">
        <v>11.27</v>
      </c>
      <c r="M211">
        <v>11.14</v>
      </c>
      <c r="N211">
        <v>0.37</v>
      </c>
      <c r="O211" t="s">
        <v>643</v>
      </c>
      <c r="P211">
        <v>14.59</v>
      </c>
      <c r="Q211">
        <v>11.2</v>
      </c>
    </row>
    <row r="212" spans="1:17" x14ac:dyDescent="0.5">
      <c r="A212" t="str">
        <f>"000413"</f>
        <v>000413</v>
      </c>
      <c r="B212" t="s">
        <v>644</v>
      </c>
      <c r="C212">
        <v>0.26</v>
      </c>
      <c r="D212">
        <v>7.74</v>
      </c>
      <c r="E212">
        <v>0.02</v>
      </c>
      <c r="F212">
        <v>7.73</v>
      </c>
      <c r="G212">
        <v>7.74</v>
      </c>
      <c r="H212" t="s">
        <v>645</v>
      </c>
      <c r="I212">
        <v>0.74</v>
      </c>
      <c r="J212">
        <v>0.74</v>
      </c>
      <c r="K212">
        <v>7.76</v>
      </c>
      <c r="L212">
        <v>7.78</v>
      </c>
      <c r="M212">
        <v>7.68</v>
      </c>
      <c r="N212">
        <v>0.62</v>
      </c>
      <c r="O212" t="s">
        <v>646</v>
      </c>
      <c r="P212">
        <v>32.42</v>
      </c>
      <c r="Q212">
        <v>7.72</v>
      </c>
    </row>
    <row r="213" spans="1:17" x14ac:dyDescent="0.5">
      <c r="A213" t="str">
        <f>"000977"</f>
        <v>000977</v>
      </c>
      <c r="B213" t="s">
        <v>647</v>
      </c>
      <c r="C213">
        <v>2.97</v>
      </c>
      <c r="D213">
        <v>24.63</v>
      </c>
      <c r="E213">
        <v>0.71</v>
      </c>
      <c r="F213">
        <v>24.62</v>
      </c>
      <c r="G213">
        <v>24.63</v>
      </c>
      <c r="H213" t="s">
        <v>648</v>
      </c>
      <c r="I213">
        <v>6.36</v>
      </c>
      <c r="J213">
        <v>6.36</v>
      </c>
      <c r="K213">
        <v>24.4</v>
      </c>
      <c r="L213">
        <v>24.95</v>
      </c>
      <c r="M213">
        <v>24.05</v>
      </c>
      <c r="N213">
        <v>0.93</v>
      </c>
      <c r="O213" t="s">
        <v>649</v>
      </c>
      <c r="P213">
        <v>74.27</v>
      </c>
      <c r="Q213">
        <v>23.92</v>
      </c>
    </row>
    <row r="214" spans="1:17" x14ac:dyDescent="0.5">
      <c r="A214" t="str">
        <f>"300024"</f>
        <v>300024</v>
      </c>
      <c r="B214" t="s">
        <v>650</v>
      </c>
      <c r="C214">
        <v>5.45</v>
      </c>
      <c r="D214">
        <v>20.89</v>
      </c>
      <c r="E214">
        <v>1.08</v>
      </c>
      <c r="F214">
        <v>20.89</v>
      </c>
      <c r="G214">
        <v>20.9</v>
      </c>
      <c r="H214" t="s">
        <v>651</v>
      </c>
      <c r="I214">
        <v>4.25</v>
      </c>
      <c r="J214">
        <v>4.25</v>
      </c>
      <c r="K214">
        <v>19.93</v>
      </c>
      <c r="L214">
        <v>21.48</v>
      </c>
      <c r="M214">
        <v>19.739999999999998</v>
      </c>
      <c r="N214">
        <v>2.06</v>
      </c>
      <c r="O214" t="s">
        <v>652</v>
      </c>
      <c r="P214">
        <v>75.38</v>
      </c>
      <c r="Q214">
        <v>19.809999999999999</v>
      </c>
    </row>
    <row r="215" spans="1:17" x14ac:dyDescent="0.5">
      <c r="A215" t="str">
        <f>"002049"</f>
        <v>002049</v>
      </c>
      <c r="B215" t="s">
        <v>653</v>
      </c>
      <c r="C215">
        <v>2.1</v>
      </c>
      <c r="D215">
        <v>51.97</v>
      </c>
      <c r="E215">
        <v>1.07</v>
      </c>
      <c r="F215">
        <v>51.97</v>
      </c>
      <c r="G215">
        <v>51.98</v>
      </c>
      <c r="H215" t="s">
        <v>654</v>
      </c>
      <c r="I215">
        <v>7.32</v>
      </c>
      <c r="J215">
        <v>7.32</v>
      </c>
      <c r="K215">
        <v>50.74</v>
      </c>
      <c r="L215">
        <v>52.3</v>
      </c>
      <c r="M215">
        <v>50.36</v>
      </c>
      <c r="N215">
        <v>0.89</v>
      </c>
      <c r="O215" t="s">
        <v>289</v>
      </c>
      <c r="P215">
        <v>111.02</v>
      </c>
      <c r="Q215">
        <v>50.9</v>
      </c>
    </row>
    <row r="216" spans="1:17" x14ac:dyDescent="0.5">
      <c r="A216" t="str">
        <f>"000661"</f>
        <v>000661</v>
      </c>
      <c r="B216" t="s">
        <v>655</v>
      </c>
      <c r="C216">
        <v>1.31</v>
      </c>
      <c r="D216">
        <v>183.58</v>
      </c>
      <c r="E216">
        <v>2.38</v>
      </c>
      <c r="F216">
        <v>183.38</v>
      </c>
      <c r="G216">
        <v>183.58</v>
      </c>
      <c r="H216" t="s">
        <v>656</v>
      </c>
      <c r="I216">
        <v>1.6</v>
      </c>
      <c r="J216">
        <v>1.6</v>
      </c>
      <c r="K216">
        <v>180.68</v>
      </c>
      <c r="L216">
        <v>185</v>
      </c>
      <c r="M216">
        <v>177.2</v>
      </c>
      <c r="N216">
        <v>1.0900000000000001</v>
      </c>
      <c r="O216" t="s">
        <v>657</v>
      </c>
      <c r="P216">
        <v>47.18</v>
      </c>
      <c r="Q216">
        <v>181.2</v>
      </c>
    </row>
    <row r="217" spans="1:17" x14ac:dyDescent="0.5">
      <c r="A217" t="str">
        <f>"600100"</f>
        <v>600100</v>
      </c>
      <c r="B217" t="s">
        <v>658</v>
      </c>
      <c r="C217">
        <v>2.15</v>
      </c>
      <c r="D217">
        <v>10.44</v>
      </c>
      <c r="E217">
        <v>0.22</v>
      </c>
      <c r="F217">
        <v>10.43</v>
      </c>
      <c r="G217">
        <v>10.44</v>
      </c>
      <c r="H217" t="s">
        <v>659</v>
      </c>
      <c r="I217">
        <v>1.1200000000000001</v>
      </c>
      <c r="J217">
        <v>1.1200000000000001</v>
      </c>
      <c r="K217">
        <v>10.29</v>
      </c>
      <c r="L217">
        <v>10.5</v>
      </c>
      <c r="M217">
        <v>10.220000000000001</v>
      </c>
      <c r="N217">
        <v>1.36</v>
      </c>
      <c r="O217" t="s">
        <v>660</v>
      </c>
      <c r="P217" t="s">
        <v>170</v>
      </c>
      <c r="Q217">
        <v>10.220000000000001</v>
      </c>
    </row>
    <row r="218" spans="1:17" x14ac:dyDescent="0.5">
      <c r="A218" t="str">
        <f>"600177"</f>
        <v>600177</v>
      </c>
      <c r="B218" t="s">
        <v>661</v>
      </c>
      <c r="C218">
        <v>0.71</v>
      </c>
      <c r="D218">
        <v>8.4700000000000006</v>
      </c>
      <c r="E218">
        <v>0.06</v>
      </c>
      <c r="F218">
        <v>8.4600000000000009</v>
      </c>
      <c r="G218">
        <v>8.4700000000000006</v>
      </c>
      <c r="H218" t="s">
        <v>662</v>
      </c>
      <c r="I218">
        <v>0.15</v>
      </c>
      <c r="J218">
        <v>0.15</v>
      </c>
      <c r="K218">
        <v>8.44</v>
      </c>
      <c r="L218">
        <v>8.48</v>
      </c>
      <c r="M218">
        <v>8.39</v>
      </c>
      <c r="N218">
        <v>0.62</v>
      </c>
      <c r="O218" t="s">
        <v>663</v>
      </c>
      <c r="P218">
        <v>8.5</v>
      </c>
      <c r="Q218">
        <v>8.41</v>
      </c>
    </row>
    <row r="219" spans="1:17" x14ac:dyDescent="0.5">
      <c r="A219" t="str">
        <f>"000876"</f>
        <v>000876</v>
      </c>
      <c r="B219" t="s">
        <v>664</v>
      </c>
      <c r="C219">
        <v>0.28000000000000003</v>
      </c>
      <c r="D219">
        <v>7.28</v>
      </c>
      <c r="E219">
        <v>0.02</v>
      </c>
      <c r="F219">
        <v>7.27</v>
      </c>
      <c r="G219">
        <v>7.28</v>
      </c>
      <c r="H219" t="s">
        <v>665</v>
      </c>
      <c r="I219">
        <v>0.24</v>
      </c>
      <c r="J219">
        <v>0.24</v>
      </c>
      <c r="K219">
        <v>7.26</v>
      </c>
      <c r="L219">
        <v>7.29</v>
      </c>
      <c r="M219">
        <v>7.25</v>
      </c>
      <c r="N219">
        <v>0.31</v>
      </c>
      <c r="O219" t="s">
        <v>666</v>
      </c>
      <c r="P219">
        <v>11.87</v>
      </c>
      <c r="Q219">
        <v>7.26</v>
      </c>
    </row>
    <row r="220" spans="1:17" x14ac:dyDescent="0.5">
      <c r="A220" t="str">
        <f>"600438"</f>
        <v>600438</v>
      </c>
      <c r="B220" t="s">
        <v>667</v>
      </c>
      <c r="C220">
        <v>1.92</v>
      </c>
      <c r="D220">
        <v>10.62</v>
      </c>
      <c r="E220">
        <v>0.2</v>
      </c>
      <c r="F220">
        <v>10.62</v>
      </c>
      <c r="G220">
        <v>10.63</v>
      </c>
      <c r="H220" t="s">
        <v>668</v>
      </c>
      <c r="I220">
        <v>0.8</v>
      </c>
      <c r="J220">
        <v>0.8</v>
      </c>
      <c r="K220">
        <v>10.54</v>
      </c>
      <c r="L220">
        <v>10.83</v>
      </c>
      <c r="M220">
        <v>10.5</v>
      </c>
      <c r="N220">
        <v>0.76</v>
      </c>
      <c r="O220" t="s">
        <v>669</v>
      </c>
      <c r="P220">
        <v>20.23</v>
      </c>
      <c r="Q220">
        <v>10.42</v>
      </c>
    </row>
    <row r="221" spans="1:17" x14ac:dyDescent="0.5">
      <c r="A221" t="str">
        <f>"300122"</f>
        <v>300122</v>
      </c>
      <c r="B221" t="s">
        <v>670</v>
      </c>
      <c r="C221">
        <v>4.3899999999999997</v>
      </c>
      <c r="D221">
        <v>33.979999999999997</v>
      </c>
      <c r="E221">
        <v>1.43</v>
      </c>
      <c r="F221">
        <v>33.950000000000003</v>
      </c>
      <c r="G221">
        <v>33.979999999999997</v>
      </c>
      <c r="H221" t="s">
        <v>671</v>
      </c>
      <c r="I221">
        <v>1.17</v>
      </c>
      <c r="J221">
        <v>1.17</v>
      </c>
      <c r="K221">
        <v>32.92</v>
      </c>
      <c r="L221">
        <v>33.99</v>
      </c>
      <c r="M221">
        <v>32.75</v>
      </c>
      <c r="N221">
        <v>0.88</v>
      </c>
      <c r="O221" t="s">
        <v>672</v>
      </c>
      <c r="P221">
        <v>125.77</v>
      </c>
      <c r="Q221">
        <v>32.549999999999997</v>
      </c>
    </row>
    <row r="222" spans="1:17" x14ac:dyDescent="0.5">
      <c r="A222" t="str">
        <f>"600816"</f>
        <v>600816</v>
      </c>
      <c r="B222" t="s">
        <v>673</v>
      </c>
      <c r="C222">
        <v>0.77</v>
      </c>
      <c r="D222">
        <v>11.73</v>
      </c>
      <c r="E222">
        <v>0.09</v>
      </c>
      <c r="F222">
        <v>11.72</v>
      </c>
      <c r="G222">
        <v>11.73</v>
      </c>
      <c r="H222" t="s">
        <v>674</v>
      </c>
      <c r="I222">
        <v>0.27</v>
      </c>
      <c r="J222">
        <v>0.27</v>
      </c>
      <c r="K222">
        <v>11.65</v>
      </c>
      <c r="L222">
        <v>11.74</v>
      </c>
      <c r="M222">
        <v>11.62</v>
      </c>
      <c r="N222">
        <v>0.71</v>
      </c>
      <c r="O222" t="s">
        <v>675</v>
      </c>
      <c r="P222">
        <v>14.57</v>
      </c>
      <c r="Q222">
        <v>11.64</v>
      </c>
    </row>
    <row r="223" spans="1:17" x14ac:dyDescent="0.5">
      <c r="A223" t="str">
        <f>"000402"</f>
        <v>000402</v>
      </c>
      <c r="B223" t="s">
        <v>676</v>
      </c>
      <c r="C223">
        <v>-1.41</v>
      </c>
      <c r="D223">
        <v>9.8000000000000007</v>
      </c>
      <c r="E223">
        <v>-0.14000000000000001</v>
      </c>
      <c r="F223">
        <v>9.7899999999999991</v>
      </c>
      <c r="G223">
        <v>9.8000000000000007</v>
      </c>
      <c r="H223" t="s">
        <v>677</v>
      </c>
      <c r="I223">
        <v>0.42</v>
      </c>
      <c r="J223">
        <v>0.42</v>
      </c>
      <c r="K223">
        <v>9.93</v>
      </c>
      <c r="L223">
        <v>9.93</v>
      </c>
      <c r="M223">
        <v>9.76</v>
      </c>
      <c r="N223">
        <v>0.82</v>
      </c>
      <c r="O223" t="s">
        <v>678</v>
      </c>
      <c r="P223">
        <v>9.74</v>
      </c>
      <c r="Q223">
        <v>9.94</v>
      </c>
    </row>
    <row r="224" spans="1:17" x14ac:dyDescent="0.5">
      <c r="A224" t="str">
        <f>"600498"</f>
        <v>600498</v>
      </c>
      <c r="B224" t="s">
        <v>679</v>
      </c>
      <c r="C224">
        <v>3.68</v>
      </c>
      <c r="D224">
        <v>28.72</v>
      </c>
      <c r="E224">
        <v>1.02</v>
      </c>
      <c r="F224">
        <v>28.7</v>
      </c>
      <c r="G224">
        <v>28.71</v>
      </c>
      <c r="H224" t="s">
        <v>680</v>
      </c>
      <c r="I224">
        <v>1.1000000000000001</v>
      </c>
      <c r="J224">
        <v>1.1000000000000001</v>
      </c>
      <c r="K224">
        <v>27.7</v>
      </c>
      <c r="L224">
        <v>28.83</v>
      </c>
      <c r="M224">
        <v>27.5</v>
      </c>
      <c r="N224">
        <v>1.21</v>
      </c>
      <c r="O224" t="s">
        <v>271</v>
      </c>
      <c r="P224">
        <v>40.200000000000003</v>
      </c>
      <c r="Q224">
        <v>27.7</v>
      </c>
    </row>
    <row r="225" spans="1:17" x14ac:dyDescent="0.5">
      <c r="A225" t="str">
        <f>"600415"</f>
        <v>600415</v>
      </c>
      <c r="B225" t="s">
        <v>681</v>
      </c>
      <c r="C225">
        <v>-0.37</v>
      </c>
      <c r="D225">
        <v>5.35</v>
      </c>
      <c r="E225">
        <v>-0.02</v>
      </c>
      <c r="F225">
        <v>5.35</v>
      </c>
      <c r="G225">
        <v>5.36</v>
      </c>
      <c r="H225" t="s">
        <v>682</v>
      </c>
      <c r="I225">
        <v>0.2</v>
      </c>
      <c r="J225">
        <v>0.2</v>
      </c>
      <c r="K225">
        <v>5.37</v>
      </c>
      <c r="L225">
        <v>5.41</v>
      </c>
      <c r="M225">
        <v>5.34</v>
      </c>
      <c r="N225">
        <v>0.6</v>
      </c>
      <c r="O225" t="s">
        <v>683</v>
      </c>
      <c r="P225">
        <v>17.66</v>
      </c>
      <c r="Q225">
        <v>5.37</v>
      </c>
    </row>
    <row r="226" spans="1:17" x14ac:dyDescent="0.5">
      <c r="A226" t="str">
        <f>"300142"</f>
        <v>300142</v>
      </c>
      <c r="B226" t="s">
        <v>684</v>
      </c>
      <c r="C226">
        <v>1.7</v>
      </c>
      <c r="D226">
        <v>21.51</v>
      </c>
      <c r="E226">
        <v>0.36</v>
      </c>
      <c r="F226">
        <v>21.5</v>
      </c>
      <c r="G226">
        <v>21.51</v>
      </c>
      <c r="H226" t="s">
        <v>685</v>
      </c>
      <c r="I226">
        <v>1.35</v>
      </c>
      <c r="J226">
        <v>1.35</v>
      </c>
      <c r="K226">
        <v>21.27</v>
      </c>
      <c r="L226">
        <v>21.57</v>
      </c>
      <c r="M226">
        <v>20.9</v>
      </c>
      <c r="N226">
        <v>0.8</v>
      </c>
      <c r="O226" t="s">
        <v>686</v>
      </c>
      <c r="P226" t="s">
        <v>170</v>
      </c>
      <c r="Q226">
        <v>21.15</v>
      </c>
    </row>
    <row r="227" spans="1:17" x14ac:dyDescent="0.5">
      <c r="A227" t="str">
        <f>"603986"</f>
        <v>603986</v>
      </c>
      <c r="B227" t="s">
        <v>687</v>
      </c>
      <c r="C227">
        <v>3.1</v>
      </c>
      <c r="D227">
        <v>196.8</v>
      </c>
      <c r="E227">
        <v>5.91</v>
      </c>
      <c r="F227">
        <v>196.51</v>
      </c>
      <c r="G227">
        <v>196.6</v>
      </c>
      <c r="H227" t="s">
        <v>688</v>
      </c>
      <c r="I227">
        <v>4.24</v>
      </c>
      <c r="J227">
        <v>4.24</v>
      </c>
      <c r="K227">
        <v>191.08</v>
      </c>
      <c r="L227">
        <v>198.55</v>
      </c>
      <c r="M227">
        <v>188.5</v>
      </c>
      <c r="N227">
        <v>0.97</v>
      </c>
      <c r="O227" t="s">
        <v>689</v>
      </c>
      <c r="P227">
        <v>88.13</v>
      </c>
      <c r="Q227">
        <v>190.89</v>
      </c>
    </row>
    <row r="228" spans="1:17" x14ac:dyDescent="0.5">
      <c r="A228" t="str">
        <f>"000418"</f>
        <v>000418</v>
      </c>
      <c r="B228" t="s">
        <v>690</v>
      </c>
      <c r="C228">
        <v>-1.19</v>
      </c>
      <c r="D228">
        <v>65.790000000000006</v>
      </c>
      <c r="E228">
        <v>-0.79</v>
      </c>
      <c r="F228">
        <v>65.790000000000006</v>
      </c>
      <c r="G228">
        <v>65.8</v>
      </c>
      <c r="H228" t="s">
        <v>691</v>
      </c>
      <c r="I228">
        <v>0.32</v>
      </c>
      <c r="J228">
        <v>0.32</v>
      </c>
      <c r="K228">
        <v>66.489999999999995</v>
      </c>
      <c r="L228">
        <v>67.290000000000006</v>
      </c>
      <c r="M228">
        <v>65.45</v>
      </c>
      <c r="N228">
        <v>0.77</v>
      </c>
      <c r="O228" t="s">
        <v>692</v>
      </c>
      <c r="P228">
        <v>27.62</v>
      </c>
      <c r="Q228">
        <v>66.58</v>
      </c>
    </row>
    <row r="229" spans="1:17" x14ac:dyDescent="0.5">
      <c r="A229" t="str">
        <f>"002044"</f>
        <v>002044</v>
      </c>
      <c r="B229" t="s">
        <v>693</v>
      </c>
      <c r="C229">
        <v>6.72</v>
      </c>
      <c r="D229">
        <v>27.17</v>
      </c>
      <c r="E229">
        <v>1.71</v>
      </c>
      <c r="F229">
        <v>27.17</v>
      </c>
      <c r="G229">
        <v>27.18</v>
      </c>
      <c r="H229" t="s">
        <v>694</v>
      </c>
      <c r="I229">
        <v>1.28</v>
      </c>
      <c r="J229">
        <v>1.28</v>
      </c>
      <c r="K229">
        <v>25.65</v>
      </c>
      <c r="L229">
        <v>27.5</v>
      </c>
      <c r="M229">
        <v>25.3</v>
      </c>
      <c r="N229">
        <v>1.35</v>
      </c>
      <c r="O229" t="s">
        <v>695</v>
      </c>
      <c r="P229">
        <v>245.34</v>
      </c>
      <c r="Q229">
        <v>25.46</v>
      </c>
    </row>
    <row r="230" spans="1:17" x14ac:dyDescent="0.5">
      <c r="A230" t="str">
        <f>"000656"</f>
        <v>000656</v>
      </c>
      <c r="B230" t="s">
        <v>696</v>
      </c>
      <c r="C230">
        <v>-0.72</v>
      </c>
      <c r="D230">
        <v>5.48</v>
      </c>
      <c r="E230">
        <v>-0.04</v>
      </c>
      <c r="F230">
        <v>5.48</v>
      </c>
      <c r="G230">
        <v>5.49</v>
      </c>
      <c r="H230" t="s">
        <v>697</v>
      </c>
      <c r="I230">
        <v>0.36</v>
      </c>
      <c r="J230">
        <v>0.36</v>
      </c>
      <c r="K230">
        <v>5.53</v>
      </c>
      <c r="L230">
        <v>5.53</v>
      </c>
      <c r="M230">
        <v>5.45</v>
      </c>
      <c r="N230">
        <v>0.67</v>
      </c>
      <c r="O230" t="s">
        <v>507</v>
      </c>
      <c r="P230">
        <v>23.16</v>
      </c>
      <c r="Q230">
        <v>5.52</v>
      </c>
    </row>
    <row r="231" spans="1:17" x14ac:dyDescent="0.5">
      <c r="A231" t="str">
        <f>"600682"</f>
        <v>600682</v>
      </c>
      <c r="B231" t="s">
        <v>698</v>
      </c>
      <c r="C231">
        <v>0</v>
      </c>
      <c r="D231">
        <v>33.28</v>
      </c>
      <c r="E231">
        <v>0</v>
      </c>
      <c r="F231" t="s">
        <v>170</v>
      </c>
      <c r="G231" t="s">
        <v>170</v>
      </c>
      <c r="H231" t="s">
        <v>699</v>
      </c>
      <c r="I231">
        <v>0</v>
      </c>
      <c r="J231">
        <v>0</v>
      </c>
      <c r="K231" t="s">
        <v>170</v>
      </c>
      <c r="L231" t="s">
        <v>170</v>
      </c>
      <c r="M231" t="s">
        <v>170</v>
      </c>
      <c r="N231">
        <v>0</v>
      </c>
      <c r="O231" t="s">
        <v>700</v>
      </c>
      <c r="P231">
        <v>74.06</v>
      </c>
      <c r="Q231">
        <v>33.28</v>
      </c>
    </row>
    <row r="232" spans="1:17" x14ac:dyDescent="0.5">
      <c r="A232" t="str">
        <f>"600549"</f>
        <v>600549</v>
      </c>
      <c r="B232" t="s">
        <v>701</v>
      </c>
      <c r="C232">
        <v>0.46</v>
      </c>
      <c r="D232">
        <v>26.42</v>
      </c>
      <c r="E232">
        <v>0.12</v>
      </c>
      <c r="F232">
        <v>26.42</v>
      </c>
      <c r="G232">
        <v>26.43</v>
      </c>
      <c r="H232" t="s">
        <v>702</v>
      </c>
      <c r="I232">
        <v>2.69</v>
      </c>
      <c r="J232">
        <v>2.69</v>
      </c>
      <c r="K232">
        <v>26.26</v>
      </c>
      <c r="L232">
        <v>26.45</v>
      </c>
      <c r="M232">
        <v>25.94</v>
      </c>
      <c r="N232">
        <v>0.92</v>
      </c>
      <c r="O232" t="s">
        <v>703</v>
      </c>
      <c r="P232">
        <v>36.659999999999997</v>
      </c>
      <c r="Q232">
        <v>26.3</v>
      </c>
    </row>
    <row r="233" spans="1:17" x14ac:dyDescent="0.5">
      <c r="A233" t="str">
        <f>"600038"</f>
        <v>600038</v>
      </c>
      <c r="B233" t="s">
        <v>704</v>
      </c>
      <c r="C233">
        <v>6.8</v>
      </c>
      <c r="D233">
        <v>48.35</v>
      </c>
      <c r="E233">
        <v>3.08</v>
      </c>
      <c r="F233">
        <v>48.27</v>
      </c>
      <c r="G233">
        <v>48.3</v>
      </c>
      <c r="H233" t="s">
        <v>705</v>
      </c>
      <c r="I233">
        <v>2.15</v>
      </c>
      <c r="J233">
        <v>2.15</v>
      </c>
      <c r="K233">
        <v>45.26</v>
      </c>
      <c r="L233">
        <v>49.36</v>
      </c>
      <c r="M233">
        <v>45.2</v>
      </c>
      <c r="N233">
        <v>1.06</v>
      </c>
      <c r="O233" t="s">
        <v>706</v>
      </c>
      <c r="P233">
        <v>62.59</v>
      </c>
      <c r="Q233">
        <v>45.27</v>
      </c>
    </row>
    <row r="234" spans="1:17" x14ac:dyDescent="0.5">
      <c r="A234" t="str">
        <f>"600699"</f>
        <v>600699</v>
      </c>
      <c r="B234" t="s">
        <v>707</v>
      </c>
      <c r="C234">
        <v>3.88</v>
      </c>
      <c r="D234">
        <v>29.97</v>
      </c>
      <c r="E234">
        <v>1.1200000000000001</v>
      </c>
      <c r="F234">
        <v>29.97</v>
      </c>
      <c r="G234">
        <v>29.98</v>
      </c>
      <c r="H234" t="s">
        <v>708</v>
      </c>
      <c r="I234">
        <v>0.96</v>
      </c>
      <c r="J234">
        <v>0.96</v>
      </c>
      <c r="K234">
        <v>28.95</v>
      </c>
      <c r="L234">
        <v>29.98</v>
      </c>
      <c r="M234">
        <v>28.88</v>
      </c>
      <c r="N234">
        <v>0.98</v>
      </c>
      <c r="O234" t="s">
        <v>709</v>
      </c>
      <c r="P234">
        <v>24.06</v>
      </c>
      <c r="Q234">
        <v>28.85</v>
      </c>
    </row>
    <row r="235" spans="1:17" x14ac:dyDescent="0.5">
      <c r="A235" t="str">
        <f>"601985"</f>
        <v>601985</v>
      </c>
      <c r="B235" t="s">
        <v>710</v>
      </c>
      <c r="C235">
        <v>0.3</v>
      </c>
      <c r="D235">
        <v>6.72</v>
      </c>
      <c r="E235">
        <v>0.02</v>
      </c>
      <c r="F235">
        <v>6.72</v>
      </c>
      <c r="G235">
        <v>6.73</v>
      </c>
      <c r="H235" t="s">
        <v>711</v>
      </c>
      <c r="I235">
        <v>0.3</v>
      </c>
      <c r="J235">
        <v>0.3</v>
      </c>
      <c r="K235">
        <v>6.72</v>
      </c>
      <c r="L235">
        <v>6.74</v>
      </c>
      <c r="M235">
        <v>6.67</v>
      </c>
      <c r="N235">
        <v>0.49</v>
      </c>
      <c r="O235" t="s">
        <v>712</v>
      </c>
      <c r="P235">
        <v>19.11</v>
      </c>
      <c r="Q235">
        <v>6.7</v>
      </c>
    </row>
    <row r="236" spans="1:17" x14ac:dyDescent="0.5">
      <c r="A236" t="str">
        <f>"603899"</f>
        <v>603899</v>
      </c>
      <c r="B236" t="s">
        <v>713</v>
      </c>
      <c r="C236">
        <v>3.09</v>
      </c>
      <c r="D236">
        <v>30.71</v>
      </c>
      <c r="E236">
        <v>0.92</v>
      </c>
      <c r="F236">
        <v>30.68</v>
      </c>
      <c r="G236">
        <v>30.7</v>
      </c>
      <c r="H236" t="s">
        <v>714</v>
      </c>
      <c r="I236">
        <v>0.26</v>
      </c>
      <c r="J236">
        <v>0.26</v>
      </c>
      <c r="K236">
        <v>30.25</v>
      </c>
      <c r="L236">
        <v>31.25</v>
      </c>
      <c r="M236">
        <v>29.5</v>
      </c>
      <c r="N236">
        <v>0.67</v>
      </c>
      <c r="O236" t="s">
        <v>715</v>
      </c>
      <c r="P236">
        <v>44.56</v>
      </c>
      <c r="Q236">
        <v>29.79</v>
      </c>
    </row>
    <row r="237" spans="1:17" x14ac:dyDescent="0.5">
      <c r="A237" t="str">
        <f>"600600"</f>
        <v>600600</v>
      </c>
      <c r="B237" t="s">
        <v>716</v>
      </c>
      <c r="C237">
        <v>1.1000000000000001</v>
      </c>
      <c r="D237">
        <v>40.43</v>
      </c>
      <c r="E237">
        <v>0.44</v>
      </c>
      <c r="F237">
        <v>40.4</v>
      </c>
      <c r="G237">
        <v>40.409999999999997</v>
      </c>
      <c r="H237" t="s">
        <v>717</v>
      </c>
      <c r="I237">
        <v>0.79</v>
      </c>
      <c r="J237">
        <v>0.79</v>
      </c>
      <c r="K237">
        <v>40</v>
      </c>
      <c r="L237">
        <v>40.85</v>
      </c>
      <c r="M237">
        <v>39.76</v>
      </c>
      <c r="N237">
        <v>0.87</v>
      </c>
      <c r="O237" t="s">
        <v>718</v>
      </c>
      <c r="P237">
        <v>43.25</v>
      </c>
      <c r="Q237">
        <v>39.99</v>
      </c>
    </row>
    <row r="238" spans="1:17" x14ac:dyDescent="0.5">
      <c r="A238" t="str">
        <f>"000839"</f>
        <v>000839</v>
      </c>
      <c r="B238" t="s">
        <v>719</v>
      </c>
      <c r="C238">
        <v>1.56</v>
      </c>
      <c r="D238">
        <v>7.15</v>
      </c>
      <c r="E238">
        <v>0.11</v>
      </c>
      <c r="F238">
        <v>7.15</v>
      </c>
      <c r="G238">
        <v>7.16</v>
      </c>
      <c r="H238" t="s">
        <v>720</v>
      </c>
      <c r="I238">
        <v>0.92</v>
      </c>
      <c r="J238">
        <v>0.92</v>
      </c>
      <c r="K238">
        <v>7.1</v>
      </c>
      <c r="L238">
        <v>7.24</v>
      </c>
      <c r="M238">
        <v>7.06</v>
      </c>
      <c r="N238">
        <v>0.88</v>
      </c>
      <c r="O238" t="s">
        <v>721</v>
      </c>
      <c r="P238">
        <v>84.81</v>
      </c>
      <c r="Q238">
        <v>7.04</v>
      </c>
    </row>
    <row r="239" spans="1:17" x14ac:dyDescent="0.5">
      <c r="A239" t="str">
        <f>"002078"</f>
        <v>002078</v>
      </c>
      <c r="B239" t="s">
        <v>722</v>
      </c>
      <c r="C239">
        <v>0.09</v>
      </c>
      <c r="D239">
        <v>11</v>
      </c>
      <c r="E239">
        <v>0.01</v>
      </c>
      <c r="F239">
        <v>11</v>
      </c>
      <c r="G239">
        <v>11.01</v>
      </c>
      <c r="H239" t="s">
        <v>723</v>
      </c>
      <c r="I239">
        <v>0.63</v>
      </c>
      <c r="J239">
        <v>0.63</v>
      </c>
      <c r="K239">
        <v>11.01</v>
      </c>
      <c r="L239">
        <v>11.05</v>
      </c>
      <c r="M239">
        <v>10.78</v>
      </c>
      <c r="N239">
        <v>0.78</v>
      </c>
      <c r="O239" t="s">
        <v>724</v>
      </c>
      <c r="P239">
        <v>15.56</v>
      </c>
      <c r="Q239">
        <v>10.99</v>
      </c>
    </row>
    <row r="240" spans="1:17" x14ac:dyDescent="0.5">
      <c r="A240" t="str">
        <f>"300136"</f>
        <v>300136</v>
      </c>
      <c r="B240" t="s">
        <v>725</v>
      </c>
      <c r="C240">
        <v>3.12</v>
      </c>
      <c r="D240">
        <v>37.31</v>
      </c>
      <c r="E240">
        <v>1.1299999999999999</v>
      </c>
      <c r="F240">
        <v>37.31</v>
      </c>
      <c r="G240">
        <v>37.32</v>
      </c>
      <c r="H240" t="s">
        <v>726</v>
      </c>
      <c r="I240">
        <v>2.2000000000000002</v>
      </c>
      <c r="J240">
        <v>2.2000000000000002</v>
      </c>
      <c r="K240">
        <v>36.46</v>
      </c>
      <c r="L240">
        <v>37.31</v>
      </c>
      <c r="M240">
        <v>35.94</v>
      </c>
      <c r="N240">
        <v>0.85</v>
      </c>
      <c r="O240" t="s">
        <v>727</v>
      </c>
      <c r="P240">
        <v>38.47</v>
      </c>
      <c r="Q240">
        <v>36.18</v>
      </c>
    </row>
    <row r="241" spans="1:17" x14ac:dyDescent="0.5">
      <c r="A241" t="str">
        <f>"601231"</f>
        <v>601231</v>
      </c>
      <c r="B241" t="s">
        <v>728</v>
      </c>
      <c r="C241">
        <v>0.87</v>
      </c>
      <c r="D241">
        <v>12.77</v>
      </c>
      <c r="E241">
        <v>0.11</v>
      </c>
      <c r="F241">
        <v>12.75</v>
      </c>
      <c r="G241">
        <v>12.76</v>
      </c>
      <c r="H241" t="s">
        <v>729</v>
      </c>
      <c r="I241">
        <v>0.45</v>
      </c>
      <c r="J241">
        <v>0.45</v>
      </c>
      <c r="K241">
        <v>12.74</v>
      </c>
      <c r="L241">
        <v>12.86</v>
      </c>
      <c r="M241">
        <v>12.67</v>
      </c>
      <c r="N241">
        <v>0.95</v>
      </c>
      <c r="O241" t="s">
        <v>730</v>
      </c>
      <c r="P241">
        <v>21.15</v>
      </c>
      <c r="Q241">
        <v>12.66</v>
      </c>
    </row>
    <row r="242" spans="1:17" x14ac:dyDescent="0.5">
      <c r="A242" t="str">
        <f>"002050"</f>
        <v>002050</v>
      </c>
      <c r="B242" t="s">
        <v>731</v>
      </c>
      <c r="C242">
        <v>0.91</v>
      </c>
      <c r="D242">
        <v>17.760000000000002</v>
      </c>
      <c r="E242">
        <v>0.16</v>
      </c>
      <c r="F242">
        <v>17.760000000000002</v>
      </c>
      <c r="G242">
        <v>17.77</v>
      </c>
      <c r="H242" t="s">
        <v>732</v>
      </c>
      <c r="I242">
        <v>0.88</v>
      </c>
      <c r="J242">
        <v>0.88</v>
      </c>
      <c r="K242">
        <v>17.579999999999998</v>
      </c>
      <c r="L242">
        <v>17.93</v>
      </c>
      <c r="M242">
        <v>17.309999999999999</v>
      </c>
      <c r="N242">
        <v>0.61</v>
      </c>
      <c r="O242" t="s">
        <v>733</v>
      </c>
      <c r="P242">
        <v>28.85</v>
      </c>
      <c r="Q242">
        <v>17.600000000000001</v>
      </c>
    </row>
    <row r="243" spans="1:17" x14ac:dyDescent="0.5">
      <c r="A243" t="str">
        <f>"600350"</f>
        <v>600350</v>
      </c>
      <c r="B243" t="s">
        <v>734</v>
      </c>
      <c r="C243">
        <v>0</v>
      </c>
      <c r="D243">
        <v>5.77</v>
      </c>
      <c r="E243">
        <v>0</v>
      </c>
      <c r="F243">
        <v>5.77</v>
      </c>
      <c r="G243">
        <v>5.78</v>
      </c>
      <c r="H243" t="s">
        <v>735</v>
      </c>
      <c r="I243">
        <v>0.12</v>
      </c>
      <c r="J243">
        <v>0.12</v>
      </c>
      <c r="K243">
        <v>5.79</v>
      </c>
      <c r="L243">
        <v>5.8</v>
      </c>
      <c r="M243">
        <v>5.75</v>
      </c>
      <c r="N243">
        <v>0.72</v>
      </c>
      <c r="O243" t="s">
        <v>736</v>
      </c>
      <c r="P243">
        <v>7.82</v>
      </c>
      <c r="Q243">
        <v>5.77</v>
      </c>
    </row>
    <row r="244" spans="1:17" x14ac:dyDescent="0.5">
      <c r="A244" t="str">
        <f>"600497"</f>
        <v>600497</v>
      </c>
      <c r="B244" t="s">
        <v>737</v>
      </c>
      <c r="C244">
        <v>-0.31</v>
      </c>
      <c r="D244">
        <v>6.38</v>
      </c>
      <c r="E244">
        <v>-0.02</v>
      </c>
      <c r="F244">
        <v>6.38</v>
      </c>
      <c r="G244">
        <v>6.39</v>
      </c>
      <c r="H244" t="s">
        <v>738</v>
      </c>
      <c r="I244">
        <v>0.72</v>
      </c>
      <c r="J244">
        <v>0.72</v>
      </c>
      <c r="K244">
        <v>6.4</v>
      </c>
      <c r="L244">
        <v>6.41</v>
      </c>
      <c r="M244">
        <v>6.32</v>
      </c>
      <c r="N244">
        <v>0.63</v>
      </c>
      <c r="O244" t="s">
        <v>739</v>
      </c>
      <c r="P244">
        <v>28.12</v>
      </c>
      <c r="Q244">
        <v>6.4</v>
      </c>
    </row>
    <row r="245" spans="1:17" x14ac:dyDescent="0.5">
      <c r="A245" t="str">
        <f>"600372"</f>
        <v>600372</v>
      </c>
      <c r="B245" t="s">
        <v>740</v>
      </c>
      <c r="C245">
        <v>5.33</v>
      </c>
      <c r="D245">
        <v>15.6</v>
      </c>
      <c r="E245">
        <v>0.79</v>
      </c>
      <c r="F245">
        <v>15.59</v>
      </c>
      <c r="G245">
        <v>15.6</v>
      </c>
      <c r="H245" t="s">
        <v>741</v>
      </c>
      <c r="I245">
        <v>1.25</v>
      </c>
      <c r="J245">
        <v>1.25</v>
      </c>
      <c r="K245">
        <v>14.84</v>
      </c>
      <c r="L245">
        <v>15.98</v>
      </c>
      <c r="M245">
        <v>14.84</v>
      </c>
      <c r="N245">
        <v>1.1399999999999999</v>
      </c>
      <c r="O245" t="s">
        <v>742</v>
      </c>
      <c r="P245">
        <v>50.59</v>
      </c>
      <c r="Q245">
        <v>14.81</v>
      </c>
    </row>
    <row r="246" spans="1:17" x14ac:dyDescent="0.5">
      <c r="A246" t="str">
        <f>"002129"</f>
        <v>002129</v>
      </c>
      <c r="B246" t="s">
        <v>743</v>
      </c>
      <c r="C246">
        <v>4.6500000000000004</v>
      </c>
      <c r="D246">
        <v>10.36</v>
      </c>
      <c r="E246">
        <v>0.46</v>
      </c>
      <c r="F246">
        <v>10.36</v>
      </c>
      <c r="G246">
        <v>10.37</v>
      </c>
      <c r="H246" t="s">
        <v>744</v>
      </c>
      <c r="I246">
        <v>4.57</v>
      </c>
      <c r="J246">
        <v>4.57</v>
      </c>
      <c r="K246">
        <v>9.99</v>
      </c>
      <c r="L246">
        <v>10.45</v>
      </c>
      <c r="M246">
        <v>9.93</v>
      </c>
      <c r="N246">
        <v>1.19</v>
      </c>
      <c r="O246" t="s">
        <v>745</v>
      </c>
      <c r="P246">
        <v>45.35</v>
      </c>
      <c r="Q246">
        <v>9.9</v>
      </c>
    </row>
    <row r="247" spans="1:17" x14ac:dyDescent="0.5">
      <c r="A247" t="str">
        <f>"600583"</f>
        <v>600583</v>
      </c>
      <c r="B247" t="s">
        <v>746</v>
      </c>
      <c r="C247">
        <v>0.16</v>
      </c>
      <c r="D247">
        <v>6.18</v>
      </c>
      <c r="E247">
        <v>0.01</v>
      </c>
      <c r="F247">
        <v>6.17</v>
      </c>
      <c r="G247">
        <v>6.18</v>
      </c>
      <c r="H247" t="s">
        <v>747</v>
      </c>
      <c r="I247">
        <v>0.21</v>
      </c>
      <c r="J247">
        <v>0.21</v>
      </c>
      <c r="K247">
        <v>6.22</v>
      </c>
      <c r="L247">
        <v>6.24</v>
      </c>
      <c r="M247">
        <v>6.16</v>
      </c>
      <c r="N247">
        <v>0.45</v>
      </c>
      <c r="O247" t="s">
        <v>748</v>
      </c>
      <c r="P247">
        <v>55.64</v>
      </c>
      <c r="Q247">
        <v>6.17</v>
      </c>
    </row>
    <row r="248" spans="1:17" x14ac:dyDescent="0.5">
      <c r="A248" t="str">
        <f>"000425"</f>
        <v>000425</v>
      </c>
      <c r="B248" t="s">
        <v>749</v>
      </c>
      <c r="C248">
        <v>-0.51</v>
      </c>
      <c r="D248">
        <v>3.9</v>
      </c>
      <c r="E248">
        <v>-0.02</v>
      </c>
      <c r="F248">
        <v>3.89</v>
      </c>
      <c r="G248">
        <v>3.9</v>
      </c>
      <c r="H248" t="s">
        <v>750</v>
      </c>
      <c r="I248">
        <v>0.82</v>
      </c>
      <c r="J248">
        <v>0.82</v>
      </c>
      <c r="K248">
        <v>3.92</v>
      </c>
      <c r="L248">
        <v>3.93</v>
      </c>
      <c r="M248">
        <v>3.86</v>
      </c>
      <c r="N248">
        <v>0.68</v>
      </c>
      <c r="O248" t="s">
        <v>751</v>
      </c>
      <c r="P248">
        <v>26.35</v>
      </c>
      <c r="Q248">
        <v>3.92</v>
      </c>
    </row>
    <row r="249" spans="1:17" x14ac:dyDescent="0.5">
      <c r="A249" t="str">
        <f>"600118"</f>
        <v>600118</v>
      </c>
      <c r="B249" t="s">
        <v>752</v>
      </c>
      <c r="C249">
        <v>4.1100000000000003</v>
      </c>
      <c r="D249">
        <v>23.05</v>
      </c>
      <c r="E249">
        <v>0.91</v>
      </c>
      <c r="F249">
        <v>23.04</v>
      </c>
      <c r="G249">
        <v>23.05</v>
      </c>
      <c r="H249" t="s">
        <v>753</v>
      </c>
      <c r="I249">
        <v>1.74</v>
      </c>
      <c r="J249">
        <v>1.74</v>
      </c>
      <c r="K249">
        <v>22.38</v>
      </c>
      <c r="L249">
        <v>23.18</v>
      </c>
      <c r="M249">
        <v>22.21</v>
      </c>
      <c r="N249">
        <v>1.46</v>
      </c>
      <c r="O249" t="s">
        <v>754</v>
      </c>
      <c r="P249">
        <v>66.540000000000006</v>
      </c>
      <c r="Q249">
        <v>22.14</v>
      </c>
    </row>
    <row r="250" spans="1:17" x14ac:dyDescent="0.5">
      <c r="A250" t="str">
        <f>"002714"</f>
        <v>002714</v>
      </c>
      <c r="B250" t="s">
        <v>755</v>
      </c>
      <c r="C250">
        <v>-0.44</v>
      </c>
      <c r="D250">
        <v>45.28</v>
      </c>
      <c r="E250">
        <v>-0.2</v>
      </c>
      <c r="F250">
        <v>45.28</v>
      </c>
      <c r="G250">
        <v>45.29</v>
      </c>
      <c r="H250" t="s">
        <v>756</v>
      </c>
      <c r="I250">
        <v>0.47</v>
      </c>
      <c r="J250">
        <v>0.47</v>
      </c>
      <c r="K250">
        <v>45.46</v>
      </c>
      <c r="L250">
        <v>45.95</v>
      </c>
      <c r="M250">
        <v>45.05</v>
      </c>
      <c r="N250">
        <v>0.46</v>
      </c>
      <c r="O250" t="s">
        <v>757</v>
      </c>
      <c r="P250">
        <v>22.17</v>
      </c>
      <c r="Q250">
        <v>45.48</v>
      </c>
    </row>
    <row r="251" spans="1:17" x14ac:dyDescent="0.5">
      <c r="A251" t="str">
        <f>"000728"</f>
        <v>000728</v>
      </c>
      <c r="B251" t="s">
        <v>758</v>
      </c>
      <c r="C251">
        <v>0.22</v>
      </c>
      <c r="D251">
        <v>9.16</v>
      </c>
      <c r="E251">
        <v>0.02</v>
      </c>
      <c r="F251">
        <v>9.15</v>
      </c>
      <c r="G251">
        <v>9.16</v>
      </c>
      <c r="H251" t="s">
        <v>759</v>
      </c>
      <c r="I251">
        <v>0.44</v>
      </c>
      <c r="J251">
        <v>0.44</v>
      </c>
      <c r="K251">
        <v>9.15</v>
      </c>
      <c r="L251">
        <v>9.2100000000000009</v>
      </c>
      <c r="M251">
        <v>9.1199999999999992</v>
      </c>
      <c r="N251">
        <v>0.57999999999999996</v>
      </c>
      <c r="O251" t="s">
        <v>760</v>
      </c>
      <c r="P251">
        <v>25.61</v>
      </c>
      <c r="Q251">
        <v>9.14</v>
      </c>
    </row>
    <row r="252" spans="1:17" x14ac:dyDescent="0.5">
      <c r="A252" t="str">
        <f>"000999"</f>
        <v>000999</v>
      </c>
      <c r="B252" t="s">
        <v>761</v>
      </c>
      <c r="C252">
        <v>1.66</v>
      </c>
      <c r="D252">
        <v>27.55</v>
      </c>
      <c r="E252">
        <v>0.45</v>
      </c>
      <c r="F252">
        <v>27.55</v>
      </c>
      <c r="G252">
        <v>27.57</v>
      </c>
      <c r="H252" t="s">
        <v>762</v>
      </c>
      <c r="I252">
        <v>0.51</v>
      </c>
      <c r="J252">
        <v>0.51</v>
      </c>
      <c r="K252">
        <v>27.13</v>
      </c>
      <c r="L252">
        <v>27.65</v>
      </c>
      <c r="M252">
        <v>27.13</v>
      </c>
      <c r="N252">
        <v>0.79</v>
      </c>
      <c r="O252" t="s">
        <v>763</v>
      </c>
      <c r="P252">
        <v>20.72</v>
      </c>
      <c r="Q252">
        <v>27.1</v>
      </c>
    </row>
    <row r="253" spans="1:17" x14ac:dyDescent="0.5">
      <c r="A253" t="str">
        <f>"600315"</f>
        <v>600315</v>
      </c>
      <c r="B253" t="s">
        <v>764</v>
      </c>
      <c r="C253">
        <v>0.28000000000000003</v>
      </c>
      <c r="D253">
        <v>40.049999999999997</v>
      </c>
      <c r="E253">
        <v>0.11</v>
      </c>
      <c r="F253">
        <v>40.01</v>
      </c>
      <c r="G253">
        <v>40.08</v>
      </c>
      <c r="H253" t="s">
        <v>765</v>
      </c>
      <c r="I253">
        <v>0.68</v>
      </c>
      <c r="J253">
        <v>0.68</v>
      </c>
      <c r="K253">
        <v>39.53</v>
      </c>
      <c r="L253">
        <v>40.47</v>
      </c>
      <c r="M253">
        <v>39.53</v>
      </c>
      <c r="N253">
        <v>0.78</v>
      </c>
      <c r="O253" t="s">
        <v>766</v>
      </c>
      <c r="P253">
        <v>69.010000000000005</v>
      </c>
      <c r="Q253">
        <v>39.94</v>
      </c>
    </row>
    <row r="254" spans="1:17" x14ac:dyDescent="0.5">
      <c r="A254" t="str">
        <f>"000961"</f>
        <v>000961</v>
      </c>
      <c r="B254" t="s">
        <v>767</v>
      </c>
      <c r="C254">
        <v>-0.42</v>
      </c>
      <c r="D254">
        <v>7.19</v>
      </c>
      <c r="E254">
        <v>-0.03</v>
      </c>
      <c r="F254">
        <v>7.18</v>
      </c>
      <c r="G254">
        <v>7.19</v>
      </c>
      <c r="H254" t="s">
        <v>768</v>
      </c>
      <c r="I254">
        <v>0.76</v>
      </c>
      <c r="J254">
        <v>0.76</v>
      </c>
      <c r="K254">
        <v>7.24</v>
      </c>
      <c r="L254">
        <v>7.34</v>
      </c>
      <c r="M254">
        <v>7.15</v>
      </c>
      <c r="N254">
        <v>0.98</v>
      </c>
      <c r="O254" t="s">
        <v>769</v>
      </c>
      <c r="P254">
        <v>49.54</v>
      </c>
      <c r="Q254">
        <v>7.22</v>
      </c>
    </row>
    <row r="255" spans="1:17" x14ac:dyDescent="0.5">
      <c r="A255" t="str">
        <f>"601233"</f>
        <v>601233</v>
      </c>
      <c r="B255" t="s">
        <v>770</v>
      </c>
      <c r="C255">
        <v>-0.32</v>
      </c>
      <c r="D255">
        <v>22.05</v>
      </c>
      <c r="E255">
        <v>-7.0000000000000007E-2</v>
      </c>
      <c r="F255">
        <v>22.03</v>
      </c>
      <c r="G255">
        <v>22.04</v>
      </c>
      <c r="H255" t="s">
        <v>771</v>
      </c>
      <c r="I255">
        <v>1.47</v>
      </c>
      <c r="J255">
        <v>1.47</v>
      </c>
      <c r="K255">
        <v>21.88</v>
      </c>
      <c r="L255">
        <v>22.28</v>
      </c>
      <c r="M255">
        <v>21.75</v>
      </c>
      <c r="N255">
        <v>0.76</v>
      </c>
      <c r="O255" t="s">
        <v>772</v>
      </c>
      <c r="P255">
        <v>16.3</v>
      </c>
      <c r="Q255">
        <v>22.12</v>
      </c>
    </row>
    <row r="256" spans="1:17" x14ac:dyDescent="0.5">
      <c r="A256" t="str">
        <f>"002405"</f>
        <v>002405</v>
      </c>
      <c r="B256" t="s">
        <v>773</v>
      </c>
      <c r="C256">
        <v>4.07</v>
      </c>
      <c r="D256">
        <v>25.8</v>
      </c>
      <c r="E256">
        <v>1.01</v>
      </c>
      <c r="F256">
        <v>25.79</v>
      </c>
      <c r="G256">
        <v>25.8</v>
      </c>
      <c r="H256" t="s">
        <v>774</v>
      </c>
      <c r="I256">
        <v>6.78</v>
      </c>
      <c r="J256">
        <v>6.78</v>
      </c>
      <c r="K256">
        <v>24.91</v>
      </c>
      <c r="L256">
        <v>25.96</v>
      </c>
      <c r="M256">
        <v>24.66</v>
      </c>
      <c r="N256">
        <v>1.21</v>
      </c>
      <c r="O256" t="s">
        <v>775</v>
      </c>
      <c r="P256">
        <v>156.66999999999999</v>
      </c>
      <c r="Q256">
        <v>24.79</v>
      </c>
    </row>
    <row r="257" spans="1:17" x14ac:dyDescent="0.5">
      <c r="A257" t="str">
        <f>"600150"</f>
        <v>600150</v>
      </c>
      <c r="B257" t="s">
        <v>776</v>
      </c>
      <c r="C257">
        <v>9.98</v>
      </c>
      <c r="D257">
        <v>19.059999999999999</v>
      </c>
      <c r="E257">
        <v>1.73</v>
      </c>
      <c r="F257">
        <v>19.059999999999999</v>
      </c>
      <c r="G257" t="s">
        <v>170</v>
      </c>
      <c r="H257" t="s">
        <v>777</v>
      </c>
      <c r="I257">
        <v>4.55</v>
      </c>
      <c r="J257">
        <v>4.55</v>
      </c>
      <c r="K257">
        <v>17.39</v>
      </c>
      <c r="L257">
        <v>19.059999999999999</v>
      </c>
      <c r="M257">
        <v>17.11</v>
      </c>
      <c r="N257">
        <v>1.73</v>
      </c>
      <c r="O257" t="s">
        <v>778</v>
      </c>
      <c r="P257" t="s">
        <v>170</v>
      </c>
      <c r="Q257">
        <v>17.329999999999998</v>
      </c>
    </row>
    <row r="258" spans="1:17" x14ac:dyDescent="0.5">
      <c r="A258" t="str">
        <f>"002085"</f>
        <v>002085</v>
      </c>
      <c r="B258" t="s">
        <v>779</v>
      </c>
      <c r="C258" t="s">
        <v>170</v>
      </c>
      <c r="D258">
        <v>12.41</v>
      </c>
      <c r="E258" t="s">
        <v>170</v>
      </c>
      <c r="F258" t="s">
        <v>170</v>
      </c>
      <c r="G258" t="s">
        <v>170</v>
      </c>
      <c r="H258" t="s">
        <v>780</v>
      </c>
      <c r="I258">
        <v>0</v>
      </c>
      <c r="J258">
        <v>0</v>
      </c>
      <c r="K258" t="s">
        <v>170</v>
      </c>
      <c r="L258" t="s">
        <v>170</v>
      </c>
      <c r="M258" t="s">
        <v>170</v>
      </c>
      <c r="N258">
        <v>0</v>
      </c>
      <c r="O258" t="s">
        <v>781</v>
      </c>
      <c r="P258">
        <v>28.7</v>
      </c>
      <c r="Q258">
        <v>12.41</v>
      </c>
    </row>
    <row r="259" spans="1:17" x14ac:dyDescent="0.5">
      <c r="A259" t="str">
        <f>"600642"</f>
        <v>600642</v>
      </c>
      <c r="B259" t="s">
        <v>782</v>
      </c>
      <c r="C259">
        <v>0</v>
      </c>
      <c r="D259">
        <v>5.76</v>
      </c>
      <c r="E259">
        <v>0</v>
      </c>
      <c r="F259">
        <v>5.75</v>
      </c>
      <c r="G259">
        <v>5.76</v>
      </c>
      <c r="H259" t="s">
        <v>783</v>
      </c>
      <c r="I259">
        <v>0.1</v>
      </c>
      <c r="J259">
        <v>0.1</v>
      </c>
      <c r="K259">
        <v>5.77</v>
      </c>
      <c r="L259">
        <v>5.78</v>
      </c>
      <c r="M259">
        <v>5.72</v>
      </c>
      <c r="N259">
        <v>0.46</v>
      </c>
      <c r="O259" t="s">
        <v>784</v>
      </c>
      <c r="P259">
        <v>13.39</v>
      </c>
      <c r="Q259">
        <v>5.76</v>
      </c>
    </row>
    <row r="260" spans="1:17" x14ac:dyDescent="0.5">
      <c r="A260" t="str">
        <f>"000157"</f>
        <v>000157</v>
      </c>
      <c r="B260" t="s">
        <v>785</v>
      </c>
      <c r="C260">
        <v>0</v>
      </c>
      <c r="D260">
        <v>4.21</v>
      </c>
      <c r="E260">
        <v>0</v>
      </c>
      <c r="F260">
        <v>4.21</v>
      </c>
      <c r="G260">
        <v>4.22</v>
      </c>
      <c r="H260" t="s">
        <v>786</v>
      </c>
      <c r="I260">
        <v>0.24</v>
      </c>
      <c r="J260">
        <v>0.24</v>
      </c>
      <c r="K260">
        <v>4.24</v>
      </c>
      <c r="L260">
        <v>4.25</v>
      </c>
      <c r="M260">
        <v>4.2</v>
      </c>
      <c r="N260">
        <v>0.5</v>
      </c>
      <c r="O260" t="s">
        <v>787</v>
      </c>
      <c r="P260">
        <v>19.190000000000001</v>
      </c>
      <c r="Q260">
        <v>4.21</v>
      </c>
    </row>
    <row r="261" spans="1:17" x14ac:dyDescent="0.5">
      <c r="A261" t="str">
        <f>"600298"</f>
        <v>600298</v>
      </c>
      <c r="B261" t="s">
        <v>788</v>
      </c>
      <c r="C261">
        <v>-0.56000000000000005</v>
      </c>
      <c r="D261">
        <v>31.71</v>
      </c>
      <c r="E261">
        <v>-0.18</v>
      </c>
      <c r="F261">
        <v>31.7</v>
      </c>
      <c r="G261">
        <v>31.72</v>
      </c>
      <c r="H261" t="s">
        <v>789</v>
      </c>
      <c r="I261">
        <v>0.7</v>
      </c>
      <c r="J261">
        <v>0.7</v>
      </c>
      <c r="K261">
        <v>32.229999999999997</v>
      </c>
      <c r="L261">
        <v>32.32</v>
      </c>
      <c r="M261">
        <v>31.41</v>
      </c>
      <c r="N261">
        <v>0.85</v>
      </c>
      <c r="O261" t="s">
        <v>790</v>
      </c>
      <c r="P261">
        <v>30.85</v>
      </c>
      <c r="Q261">
        <v>31.89</v>
      </c>
    </row>
    <row r="262" spans="1:17" x14ac:dyDescent="0.5">
      <c r="A262" t="str">
        <f>"601333"</f>
        <v>601333</v>
      </c>
      <c r="B262" t="s">
        <v>791</v>
      </c>
      <c r="C262">
        <v>0.22</v>
      </c>
      <c r="D262">
        <v>4.59</v>
      </c>
      <c r="E262">
        <v>0.01</v>
      </c>
      <c r="F262">
        <v>4.59</v>
      </c>
      <c r="G262">
        <v>4.5999999999999996</v>
      </c>
      <c r="H262" t="s">
        <v>792</v>
      </c>
      <c r="I262">
        <v>0.56999999999999995</v>
      </c>
      <c r="J262">
        <v>0.56999999999999995</v>
      </c>
      <c r="K262">
        <v>4.57</v>
      </c>
      <c r="L262">
        <v>4.6399999999999997</v>
      </c>
      <c r="M262">
        <v>4.57</v>
      </c>
      <c r="N262">
        <v>1.36</v>
      </c>
      <c r="O262" t="s">
        <v>793</v>
      </c>
      <c r="P262">
        <v>32.020000000000003</v>
      </c>
      <c r="Q262">
        <v>4.58</v>
      </c>
    </row>
    <row r="263" spans="1:17" x14ac:dyDescent="0.5">
      <c r="A263" t="str">
        <f>"600183"</f>
        <v>600183</v>
      </c>
      <c r="B263" t="s">
        <v>794</v>
      </c>
      <c r="C263">
        <v>3.44</v>
      </c>
      <c r="D263">
        <v>17.739999999999998</v>
      </c>
      <c r="E263">
        <v>0.59</v>
      </c>
      <c r="F263">
        <v>17.739999999999998</v>
      </c>
      <c r="G263">
        <v>17.75</v>
      </c>
      <c r="H263" t="s">
        <v>795</v>
      </c>
      <c r="I263">
        <v>1.87</v>
      </c>
      <c r="J263">
        <v>1.87</v>
      </c>
      <c r="K263">
        <v>17.25</v>
      </c>
      <c r="L263">
        <v>17.96</v>
      </c>
      <c r="M263">
        <v>17.12</v>
      </c>
      <c r="N263">
        <v>1.49</v>
      </c>
      <c r="O263" t="s">
        <v>796</v>
      </c>
      <c r="P263">
        <v>24.06</v>
      </c>
      <c r="Q263">
        <v>17.149999999999999</v>
      </c>
    </row>
    <row r="264" spans="1:17" x14ac:dyDescent="0.5">
      <c r="A264" t="str">
        <f>"600008"</f>
        <v>600008</v>
      </c>
      <c r="B264" t="s">
        <v>797</v>
      </c>
      <c r="C264">
        <v>1.71</v>
      </c>
      <c r="D264">
        <v>5.35</v>
      </c>
      <c r="E264">
        <v>0.09</v>
      </c>
      <c r="F264">
        <v>5.34</v>
      </c>
      <c r="G264">
        <v>5.35</v>
      </c>
      <c r="H264" t="s">
        <v>798</v>
      </c>
      <c r="I264">
        <v>1.48</v>
      </c>
      <c r="J264">
        <v>1.48</v>
      </c>
      <c r="K264">
        <v>5.29</v>
      </c>
      <c r="L264">
        <v>5.44</v>
      </c>
      <c r="M264">
        <v>5.26</v>
      </c>
      <c r="N264">
        <v>0.85</v>
      </c>
      <c r="O264" t="s">
        <v>799</v>
      </c>
      <c r="P264">
        <v>45.71</v>
      </c>
      <c r="Q264">
        <v>5.26</v>
      </c>
    </row>
    <row r="265" spans="1:17" x14ac:dyDescent="0.5">
      <c r="A265" t="str">
        <f>"600027"</f>
        <v>600027</v>
      </c>
      <c r="B265" t="s">
        <v>800</v>
      </c>
      <c r="C265">
        <v>0.26</v>
      </c>
      <c r="D265">
        <v>3.8</v>
      </c>
      <c r="E265">
        <v>0.01</v>
      </c>
      <c r="F265">
        <v>3.79</v>
      </c>
      <c r="G265">
        <v>3.8</v>
      </c>
      <c r="H265" t="s">
        <v>801</v>
      </c>
      <c r="I265">
        <v>0.16</v>
      </c>
      <c r="J265">
        <v>0.16</v>
      </c>
      <c r="K265">
        <v>3.8</v>
      </c>
      <c r="L265">
        <v>3.81</v>
      </c>
      <c r="M265">
        <v>3.76</v>
      </c>
      <c r="N265">
        <v>0.32</v>
      </c>
      <c r="O265" t="s">
        <v>802</v>
      </c>
      <c r="P265">
        <v>87.14</v>
      </c>
      <c r="Q265">
        <v>3.79</v>
      </c>
    </row>
    <row r="266" spans="1:17" x14ac:dyDescent="0.5">
      <c r="A266" t="str">
        <f>"000830"</f>
        <v>000830</v>
      </c>
      <c r="B266" t="s">
        <v>803</v>
      </c>
      <c r="C266">
        <v>0.23</v>
      </c>
      <c r="D266">
        <v>17.559999999999999</v>
      </c>
      <c r="E266">
        <v>0.04</v>
      </c>
      <c r="F266">
        <v>17.559999999999999</v>
      </c>
      <c r="G266">
        <v>17.57</v>
      </c>
      <c r="H266" t="s">
        <v>804</v>
      </c>
      <c r="I266">
        <v>5.61</v>
      </c>
      <c r="J266">
        <v>5.61</v>
      </c>
      <c r="K266">
        <v>17.489999999999998</v>
      </c>
      <c r="L266">
        <v>17.920000000000002</v>
      </c>
      <c r="M266">
        <v>16.95</v>
      </c>
      <c r="N266">
        <v>0.96</v>
      </c>
      <c r="O266" t="s">
        <v>805</v>
      </c>
      <c r="P266">
        <v>18</v>
      </c>
      <c r="Q266">
        <v>17.52</v>
      </c>
    </row>
    <row r="267" spans="1:17" x14ac:dyDescent="0.5">
      <c r="A267" t="str">
        <f>"600426"</f>
        <v>600426</v>
      </c>
      <c r="B267" t="s">
        <v>806</v>
      </c>
      <c r="C267">
        <v>-2.39</v>
      </c>
      <c r="D267">
        <v>15.92</v>
      </c>
      <c r="E267">
        <v>-0.39</v>
      </c>
      <c r="F267">
        <v>15.9</v>
      </c>
      <c r="G267">
        <v>15.92</v>
      </c>
      <c r="H267" t="s">
        <v>807</v>
      </c>
      <c r="I267">
        <v>1.81</v>
      </c>
      <c r="J267">
        <v>1.81</v>
      </c>
      <c r="K267">
        <v>15.94</v>
      </c>
      <c r="L267">
        <v>16.25</v>
      </c>
      <c r="M267">
        <v>15.72</v>
      </c>
      <c r="N267">
        <v>1.17</v>
      </c>
      <c r="O267" t="s">
        <v>808</v>
      </c>
      <c r="P267">
        <v>22.82</v>
      </c>
      <c r="Q267">
        <v>16.309999999999999</v>
      </c>
    </row>
    <row r="268" spans="1:17" x14ac:dyDescent="0.5">
      <c r="A268" t="str">
        <f>"300383"</f>
        <v>300383</v>
      </c>
      <c r="B268" t="s">
        <v>809</v>
      </c>
      <c r="C268">
        <v>2.97</v>
      </c>
      <c r="D268">
        <v>18.75</v>
      </c>
      <c r="E268">
        <v>0.54</v>
      </c>
      <c r="F268">
        <v>18.75</v>
      </c>
      <c r="G268">
        <v>18.760000000000002</v>
      </c>
      <c r="H268" t="s">
        <v>810</v>
      </c>
      <c r="I268">
        <v>6.46</v>
      </c>
      <c r="J268">
        <v>6.46</v>
      </c>
      <c r="K268">
        <v>18.3</v>
      </c>
      <c r="L268">
        <v>19.170000000000002</v>
      </c>
      <c r="M268">
        <v>18.079999999999998</v>
      </c>
      <c r="N268">
        <v>0.85</v>
      </c>
      <c r="O268" t="s">
        <v>811</v>
      </c>
      <c r="P268">
        <v>62.22</v>
      </c>
      <c r="Q268">
        <v>18.21</v>
      </c>
    </row>
    <row r="269" spans="1:17" x14ac:dyDescent="0.5">
      <c r="A269" t="str">
        <f>"300296"</f>
        <v>300296</v>
      </c>
      <c r="B269" t="s">
        <v>812</v>
      </c>
      <c r="C269">
        <v>8.51</v>
      </c>
      <c r="D269">
        <v>25.12</v>
      </c>
      <c r="E269">
        <v>1.97</v>
      </c>
      <c r="F269">
        <v>25.12</v>
      </c>
      <c r="G269">
        <v>25.13</v>
      </c>
      <c r="H269" t="s">
        <v>813</v>
      </c>
      <c r="I269">
        <v>2.21</v>
      </c>
      <c r="J269">
        <v>2.21</v>
      </c>
      <c r="K269">
        <v>23.55</v>
      </c>
      <c r="L269">
        <v>25.15</v>
      </c>
      <c r="M269">
        <v>23.55</v>
      </c>
      <c r="N269">
        <v>1.0900000000000001</v>
      </c>
      <c r="O269" t="s">
        <v>814</v>
      </c>
      <c r="P269">
        <v>35.200000000000003</v>
      </c>
      <c r="Q269">
        <v>23.15</v>
      </c>
    </row>
    <row r="270" spans="1:17" x14ac:dyDescent="0.5">
      <c r="A270" t="str">
        <f>"600109"</f>
        <v>600109</v>
      </c>
      <c r="B270" t="s">
        <v>815</v>
      </c>
      <c r="C270">
        <v>2.31</v>
      </c>
      <c r="D270">
        <v>8.43</v>
      </c>
      <c r="E270">
        <v>0.19</v>
      </c>
      <c r="F270">
        <v>8.42</v>
      </c>
      <c r="G270">
        <v>8.43</v>
      </c>
      <c r="H270" t="s">
        <v>816</v>
      </c>
      <c r="I270">
        <v>0.93</v>
      </c>
      <c r="J270">
        <v>0.93</v>
      </c>
      <c r="K270">
        <v>8.33</v>
      </c>
      <c r="L270">
        <v>8.4499999999999993</v>
      </c>
      <c r="M270">
        <v>8.27</v>
      </c>
      <c r="N270">
        <v>1.1599999999999999</v>
      </c>
      <c r="O270" t="s">
        <v>817</v>
      </c>
      <c r="P270">
        <v>21.22</v>
      </c>
      <c r="Q270">
        <v>8.24</v>
      </c>
    </row>
    <row r="271" spans="1:17" x14ac:dyDescent="0.5">
      <c r="A271" t="str">
        <f>"601155"</f>
        <v>601155</v>
      </c>
      <c r="B271" t="s">
        <v>818</v>
      </c>
      <c r="C271">
        <v>0.56999999999999995</v>
      </c>
      <c r="D271">
        <v>35.18</v>
      </c>
      <c r="E271">
        <v>0.2</v>
      </c>
      <c r="F271">
        <v>35.17</v>
      </c>
      <c r="G271">
        <v>35.18</v>
      </c>
      <c r="H271" t="s">
        <v>819</v>
      </c>
      <c r="I271">
        <v>2.88</v>
      </c>
      <c r="J271">
        <v>2.88</v>
      </c>
      <c r="K271">
        <v>34.32</v>
      </c>
      <c r="L271">
        <v>35.5</v>
      </c>
      <c r="M271">
        <v>34.32</v>
      </c>
      <c r="N271">
        <v>0.9</v>
      </c>
      <c r="O271" t="s">
        <v>820</v>
      </c>
      <c r="P271">
        <v>13.17</v>
      </c>
      <c r="Q271">
        <v>34.979999999999997</v>
      </c>
    </row>
    <row r="272" spans="1:17" x14ac:dyDescent="0.5">
      <c r="A272" t="str">
        <f>"000513"</f>
        <v>000513</v>
      </c>
      <c r="B272" t="s">
        <v>821</v>
      </c>
      <c r="C272">
        <v>4.8499999999999996</v>
      </c>
      <c r="D272">
        <v>72.599999999999994</v>
      </c>
      <c r="E272">
        <v>3.36</v>
      </c>
      <c r="F272">
        <v>72.59</v>
      </c>
      <c r="G272">
        <v>72.599999999999994</v>
      </c>
      <c r="H272" t="s">
        <v>822</v>
      </c>
      <c r="I272">
        <v>2.19</v>
      </c>
      <c r="J272">
        <v>2.19</v>
      </c>
      <c r="K272">
        <v>69.2</v>
      </c>
      <c r="L272">
        <v>73.12</v>
      </c>
      <c r="M272">
        <v>69.010000000000005</v>
      </c>
      <c r="N272">
        <v>1.02</v>
      </c>
      <c r="O272" t="s">
        <v>823</v>
      </c>
      <c r="P272">
        <v>9.07</v>
      </c>
      <c r="Q272">
        <v>69.239999999999995</v>
      </c>
    </row>
    <row r="273" spans="1:17" x14ac:dyDescent="0.5">
      <c r="A273" t="str">
        <f>"000630"</f>
        <v>000630</v>
      </c>
      <c r="B273" t="s">
        <v>824</v>
      </c>
      <c r="C273">
        <v>-0.38</v>
      </c>
      <c r="D273">
        <v>2.63</v>
      </c>
      <c r="E273">
        <v>-0.01</v>
      </c>
      <c r="F273">
        <v>2.63</v>
      </c>
      <c r="G273">
        <v>2.64</v>
      </c>
      <c r="H273" t="s">
        <v>825</v>
      </c>
      <c r="I273">
        <v>0.33</v>
      </c>
      <c r="J273">
        <v>0.33</v>
      </c>
      <c r="K273">
        <v>2.64</v>
      </c>
      <c r="L273">
        <v>2.65</v>
      </c>
      <c r="M273">
        <v>2.62</v>
      </c>
      <c r="N273">
        <v>0.59</v>
      </c>
      <c r="O273" t="s">
        <v>826</v>
      </c>
      <c r="P273">
        <v>52.53</v>
      </c>
      <c r="Q273">
        <v>2.64</v>
      </c>
    </row>
    <row r="274" spans="1:17" x14ac:dyDescent="0.5">
      <c r="A274" t="str">
        <f>"600673"</f>
        <v>600673</v>
      </c>
      <c r="B274" t="s">
        <v>827</v>
      </c>
      <c r="C274">
        <v>2.21</v>
      </c>
      <c r="D274">
        <v>10.19</v>
      </c>
      <c r="E274">
        <v>0.22</v>
      </c>
      <c r="F274">
        <v>10.18</v>
      </c>
      <c r="G274">
        <v>10.19</v>
      </c>
      <c r="H274" t="s">
        <v>828</v>
      </c>
      <c r="I274">
        <v>1.1499999999999999</v>
      </c>
      <c r="J274">
        <v>1.1499999999999999</v>
      </c>
      <c r="K274">
        <v>10.130000000000001</v>
      </c>
      <c r="L274">
        <v>10.35</v>
      </c>
      <c r="M274">
        <v>10</v>
      </c>
      <c r="N274">
        <v>0.62</v>
      </c>
      <c r="O274" t="s">
        <v>829</v>
      </c>
      <c r="P274">
        <v>48.1</v>
      </c>
      <c r="Q274">
        <v>9.9700000000000006</v>
      </c>
    </row>
    <row r="275" spans="1:17" x14ac:dyDescent="0.5">
      <c r="A275" t="str">
        <f>"000671"</f>
        <v>000671</v>
      </c>
      <c r="B275" t="s">
        <v>830</v>
      </c>
      <c r="C275">
        <v>-1.91</v>
      </c>
      <c r="D275">
        <v>7.7</v>
      </c>
      <c r="E275">
        <v>-0.15</v>
      </c>
      <c r="F275">
        <v>7.7</v>
      </c>
      <c r="G275">
        <v>7.71</v>
      </c>
      <c r="H275" t="s">
        <v>831</v>
      </c>
      <c r="I275">
        <v>1.26</v>
      </c>
      <c r="J275">
        <v>1.26</v>
      </c>
      <c r="K275">
        <v>7.77</v>
      </c>
      <c r="L275">
        <v>7.84</v>
      </c>
      <c r="M275">
        <v>7.63</v>
      </c>
      <c r="N275">
        <v>0.89</v>
      </c>
      <c r="O275" t="s">
        <v>832</v>
      </c>
      <c r="P275">
        <v>37.799999999999997</v>
      </c>
      <c r="Q275">
        <v>7.85</v>
      </c>
    </row>
    <row r="276" spans="1:17" x14ac:dyDescent="0.5">
      <c r="A276" t="str">
        <f>"000998"</f>
        <v>000998</v>
      </c>
      <c r="B276" t="s">
        <v>833</v>
      </c>
      <c r="C276">
        <v>0.39</v>
      </c>
      <c r="D276">
        <v>25.85</v>
      </c>
      <c r="E276">
        <v>0.1</v>
      </c>
      <c r="F276">
        <v>25.85</v>
      </c>
      <c r="G276">
        <v>25.86</v>
      </c>
      <c r="H276" t="s">
        <v>834</v>
      </c>
      <c r="I276">
        <v>0.72</v>
      </c>
      <c r="J276">
        <v>0.72</v>
      </c>
      <c r="K276">
        <v>25.65</v>
      </c>
      <c r="L276">
        <v>26.35</v>
      </c>
      <c r="M276">
        <v>25.65</v>
      </c>
      <c r="N276">
        <v>0.41</v>
      </c>
      <c r="O276" t="s">
        <v>835</v>
      </c>
      <c r="P276">
        <v>151.81</v>
      </c>
      <c r="Q276">
        <v>25.75</v>
      </c>
    </row>
    <row r="277" spans="1:17" x14ac:dyDescent="0.5">
      <c r="A277" t="str">
        <f>"000983"</f>
        <v>000983</v>
      </c>
      <c r="B277" t="s">
        <v>836</v>
      </c>
      <c r="C277">
        <v>-0.51</v>
      </c>
      <c r="D277">
        <v>7.84</v>
      </c>
      <c r="E277">
        <v>-0.04</v>
      </c>
      <c r="F277">
        <v>7.83</v>
      </c>
      <c r="G277">
        <v>7.84</v>
      </c>
      <c r="H277" t="s">
        <v>837</v>
      </c>
      <c r="I277">
        <v>0.83</v>
      </c>
      <c r="J277">
        <v>0.83</v>
      </c>
      <c r="K277">
        <v>7.89</v>
      </c>
      <c r="L277">
        <v>7.92</v>
      </c>
      <c r="M277">
        <v>7.72</v>
      </c>
      <c r="N277">
        <v>0.74</v>
      </c>
      <c r="O277" t="s">
        <v>838</v>
      </c>
      <c r="P277">
        <v>13.49</v>
      </c>
      <c r="Q277">
        <v>7.88</v>
      </c>
    </row>
    <row r="278" spans="1:17" x14ac:dyDescent="0.5">
      <c r="A278" t="str">
        <f>"600739"</f>
        <v>600739</v>
      </c>
      <c r="B278" t="s">
        <v>839</v>
      </c>
      <c r="C278">
        <v>-0.06</v>
      </c>
      <c r="D278">
        <v>18.04</v>
      </c>
      <c r="E278">
        <v>-0.01</v>
      </c>
      <c r="F278">
        <v>18.02</v>
      </c>
      <c r="G278">
        <v>18.05</v>
      </c>
      <c r="H278" t="s">
        <v>840</v>
      </c>
      <c r="I278">
        <v>0.41</v>
      </c>
      <c r="J278">
        <v>0.41</v>
      </c>
      <c r="K278">
        <v>18.149999999999999</v>
      </c>
      <c r="L278">
        <v>18.190000000000001</v>
      </c>
      <c r="M278">
        <v>17.899999999999999</v>
      </c>
      <c r="N278">
        <v>0.8</v>
      </c>
      <c r="O278" t="s">
        <v>340</v>
      </c>
      <c r="P278">
        <v>16.79</v>
      </c>
      <c r="Q278">
        <v>18.05</v>
      </c>
    </row>
    <row r="279" spans="1:17" x14ac:dyDescent="0.5">
      <c r="A279" t="str">
        <f>"600369"</f>
        <v>600369</v>
      </c>
      <c r="B279" t="s">
        <v>841</v>
      </c>
      <c r="C279">
        <v>0.23</v>
      </c>
      <c r="D279">
        <v>4.3600000000000003</v>
      </c>
      <c r="E279">
        <v>0.01</v>
      </c>
      <c r="F279">
        <v>4.3499999999999996</v>
      </c>
      <c r="G279">
        <v>4.3600000000000003</v>
      </c>
      <c r="H279" t="s">
        <v>842</v>
      </c>
      <c r="I279">
        <v>0.13</v>
      </c>
      <c r="J279">
        <v>0.13</v>
      </c>
      <c r="K279">
        <v>4.34</v>
      </c>
      <c r="L279">
        <v>4.37</v>
      </c>
      <c r="M279">
        <v>4.33</v>
      </c>
      <c r="N279">
        <v>0.53</v>
      </c>
      <c r="O279" t="s">
        <v>843</v>
      </c>
      <c r="P279">
        <v>31.26</v>
      </c>
      <c r="Q279">
        <v>4.3499999999999996</v>
      </c>
    </row>
    <row r="280" spans="1:17" x14ac:dyDescent="0.5">
      <c r="A280" t="str">
        <f>"002640"</f>
        <v>002640</v>
      </c>
      <c r="B280" t="s">
        <v>844</v>
      </c>
      <c r="C280">
        <v>3.37</v>
      </c>
      <c r="D280">
        <v>19.649999999999999</v>
      </c>
      <c r="E280">
        <v>0.64</v>
      </c>
      <c r="F280">
        <v>19.64</v>
      </c>
      <c r="G280">
        <v>19.649999999999999</v>
      </c>
      <c r="H280" t="s">
        <v>845</v>
      </c>
      <c r="I280">
        <v>0.85</v>
      </c>
      <c r="J280">
        <v>0.85</v>
      </c>
      <c r="K280">
        <v>19.079999999999998</v>
      </c>
      <c r="L280">
        <v>19.8</v>
      </c>
      <c r="M280">
        <v>18.899999999999999</v>
      </c>
      <c r="N280">
        <v>0.82</v>
      </c>
      <c r="O280" t="s">
        <v>846</v>
      </c>
      <c r="P280">
        <v>44.88</v>
      </c>
      <c r="Q280">
        <v>19.010000000000002</v>
      </c>
    </row>
    <row r="281" spans="1:17" x14ac:dyDescent="0.5">
      <c r="A281" t="str">
        <f>"601118"</f>
        <v>601118</v>
      </c>
      <c r="B281" t="s">
        <v>847</v>
      </c>
      <c r="C281">
        <v>4.3600000000000003</v>
      </c>
      <c r="D281">
        <v>6.22</v>
      </c>
      <c r="E281">
        <v>0.26</v>
      </c>
      <c r="F281">
        <v>6.21</v>
      </c>
      <c r="G281">
        <v>6.22</v>
      </c>
      <c r="H281" t="s">
        <v>848</v>
      </c>
      <c r="I281">
        <v>1.61</v>
      </c>
      <c r="J281">
        <v>1.61</v>
      </c>
      <c r="K281">
        <v>5.99</v>
      </c>
      <c r="L281">
        <v>6.24</v>
      </c>
      <c r="M281">
        <v>5.96</v>
      </c>
      <c r="N281">
        <v>2.04</v>
      </c>
      <c r="O281" t="s">
        <v>849</v>
      </c>
      <c r="P281">
        <v>1392.13</v>
      </c>
      <c r="Q281">
        <v>5.96</v>
      </c>
    </row>
    <row r="282" spans="1:17" x14ac:dyDescent="0.5">
      <c r="A282" t="str">
        <f>"600871"</f>
        <v>600871</v>
      </c>
      <c r="B282" t="s">
        <v>850</v>
      </c>
      <c r="C282">
        <v>-4.6900000000000004</v>
      </c>
      <c r="D282">
        <v>2.0299999999999998</v>
      </c>
      <c r="E282">
        <v>-0.1</v>
      </c>
      <c r="F282">
        <v>2.0299999999999998</v>
      </c>
      <c r="G282">
        <v>2.04</v>
      </c>
      <c r="H282" t="s">
        <v>851</v>
      </c>
      <c r="I282">
        <v>0.56999999999999995</v>
      </c>
      <c r="J282">
        <v>0.56999999999999995</v>
      </c>
      <c r="K282">
        <v>2.02</v>
      </c>
      <c r="L282">
        <v>2.08</v>
      </c>
      <c r="M282">
        <v>2.02</v>
      </c>
      <c r="N282">
        <v>2.2999999999999998</v>
      </c>
      <c r="O282" t="s">
        <v>170</v>
      </c>
      <c r="P282" t="s">
        <v>170</v>
      </c>
      <c r="Q282">
        <v>2.13</v>
      </c>
    </row>
    <row r="283" spans="1:17" x14ac:dyDescent="0.5">
      <c r="A283" t="str">
        <f>"601021"</f>
        <v>601021</v>
      </c>
      <c r="B283" t="s">
        <v>852</v>
      </c>
      <c r="C283">
        <v>0.49</v>
      </c>
      <c r="D283">
        <v>30.51</v>
      </c>
      <c r="E283">
        <v>0.15</v>
      </c>
      <c r="F283">
        <v>30.51</v>
      </c>
      <c r="G283">
        <v>30.52</v>
      </c>
      <c r="H283" t="s">
        <v>853</v>
      </c>
      <c r="I283">
        <v>0.35</v>
      </c>
      <c r="J283">
        <v>0.35</v>
      </c>
      <c r="K283">
        <v>30.41</v>
      </c>
      <c r="L283">
        <v>30.72</v>
      </c>
      <c r="M283">
        <v>30.32</v>
      </c>
      <c r="N283">
        <v>0.75</v>
      </c>
      <c r="O283" t="s">
        <v>854</v>
      </c>
      <c r="P283">
        <v>17.66</v>
      </c>
      <c r="Q283">
        <v>30.36</v>
      </c>
    </row>
    <row r="284" spans="1:17" x14ac:dyDescent="0.5">
      <c r="A284" t="str">
        <f>"600160"</f>
        <v>600160</v>
      </c>
      <c r="B284" t="s">
        <v>855</v>
      </c>
      <c r="C284">
        <v>0.34</v>
      </c>
      <c r="D284">
        <v>11.93</v>
      </c>
      <c r="E284">
        <v>0.04</v>
      </c>
      <c r="F284">
        <v>11.93</v>
      </c>
      <c r="G284">
        <v>11.94</v>
      </c>
      <c r="H284" t="s">
        <v>856</v>
      </c>
      <c r="I284">
        <v>1.51</v>
      </c>
      <c r="J284">
        <v>1.51</v>
      </c>
      <c r="K284">
        <v>11.86</v>
      </c>
      <c r="L284">
        <v>12.05</v>
      </c>
      <c r="M284">
        <v>11.8</v>
      </c>
      <c r="N284">
        <v>0.51</v>
      </c>
      <c r="O284" t="s">
        <v>857</v>
      </c>
      <c r="P284">
        <v>23.39</v>
      </c>
      <c r="Q284">
        <v>11.89</v>
      </c>
    </row>
    <row r="285" spans="1:17" x14ac:dyDescent="0.5">
      <c r="A285" t="str">
        <f>"002092"</f>
        <v>002092</v>
      </c>
      <c r="B285" t="s">
        <v>858</v>
      </c>
      <c r="C285">
        <v>-1.32</v>
      </c>
      <c r="D285">
        <v>11.94</v>
      </c>
      <c r="E285">
        <v>-0.16</v>
      </c>
      <c r="F285">
        <v>11.94</v>
      </c>
      <c r="G285">
        <v>11.95</v>
      </c>
      <c r="H285" t="s">
        <v>859</v>
      </c>
      <c r="I285">
        <v>0.95</v>
      </c>
      <c r="J285">
        <v>0.95</v>
      </c>
      <c r="K285">
        <v>12.15</v>
      </c>
      <c r="L285">
        <v>12.15</v>
      </c>
      <c r="M285">
        <v>11.9</v>
      </c>
      <c r="N285">
        <v>1</v>
      </c>
      <c r="O285" t="s">
        <v>860</v>
      </c>
      <c r="P285">
        <v>10.67</v>
      </c>
      <c r="Q285">
        <v>12.1</v>
      </c>
    </row>
    <row r="286" spans="1:17" x14ac:dyDescent="0.5">
      <c r="A286" t="str">
        <f>"002013"</f>
        <v>002013</v>
      </c>
      <c r="B286" t="s">
        <v>861</v>
      </c>
      <c r="C286">
        <v>4.24</v>
      </c>
      <c r="D286">
        <v>11.56</v>
      </c>
      <c r="E286">
        <v>0.47</v>
      </c>
      <c r="F286">
        <v>11.55</v>
      </c>
      <c r="G286">
        <v>11.56</v>
      </c>
      <c r="H286" t="s">
        <v>862</v>
      </c>
      <c r="I286">
        <v>1.26</v>
      </c>
      <c r="J286">
        <v>1.26</v>
      </c>
      <c r="K286">
        <v>11.15</v>
      </c>
      <c r="L286">
        <v>11.65</v>
      </c>
      <c r="M286">
        <v>11.05</v>
      </c>
      <c r="N286">
        <v>1.04</v>
      </c>
      <c r="O286" t="s">
        <v>863</v>
      </c>
      <c r="P286">
        <v>48.03</v>
      </c>
      <c r="Q286">
        <v>11.09</v>
      </c>
    </row>
    <row r="287" spans="1:17" x14ac:dyDescent="0.5">
      <c r="A287" t="str">
        <f>"002007"</f>
        <v>002007</v>
      </c>
      <c r="B287" t="s">
        <v>864</v>
      </c>
      <c r="C287">
        <v>2.11</v>
      </c>
      <c r="D287">
        <v>30.07</v>
      </c>
      <c r="E287">
        <v>0.62</v>
      </c>
      <c r="F287">
        <v>30.07</v>
      </c>
      <c r="G287">
        <v>30.08</v>
      </c>
      <c r="H287" t="s">
        <v>865</v>
      </c>
      <c r="I287">
        <v>0.98</v>
      </c>
      <c r="J287">
        <v>0.98</v>
      </c>
      <c r="K287">
        <v>29.42</v>
      </c>
      <c r="L287">
        <v>30.16</v>
      </c>
      <c r="M287">
        <v>29.4</v>
      </c>
      <c r="N287">
        <v>0.65</v>
      </c>
      <c r="O287" t="s">
        <v>866</v>
      </c>
      <c r="P287">
        <v>34.07</v>
      </c>
      <c r="Q287">
        <v>29.45</v>
      </c>
    </row>
    <row r="288" spans="1:17" x14ac:dyDescent="0.5">
      <c r="A288" t="str">
        <f>"601866"</f>
        <v>601866</v>
      </c>
      <c r="B288" t="s">
        <v>867</v>
      </c>
      <c r="C288">
        <v>0</v>
      </c>
      <c r="D288">
        <v>3.04</v>
      </c>
      <c r="E288">
        <v>0</v>
      </c>
      <c r="F288">
        <v>3.04</v>
      </c>
      <c r="G288">
        <v>3.05</v>
      </c>
      <c r="H288" t="s">
        <v>868</v>
      </c>
      <c r="I288">
        <v>0.08</v>
      </c>
      <c r="J288">
        <v>0.08</v>
      </c>
      <c r="K288">
        <v>3.06</v>
      </c>
      <c r="L288">
        <v>3.06</v>
      </c>
      <c r="M288">
        <v>3.03</v>
      </c>
      <c r="N288">
        <v>0.48</v>
      </c>
      <c r="O288" t="s">
        <v>869</v>
      </c>
      <c r="P288">
        <v>23.38</v>
      </c>
      <c r="Q288">
        <v>3.04</v>
      </c>
    </row>
    <row r="289" spans="1:17" x14ac:dyDescent="0.5">
      <c r="A289" t="str">
        <f>"000826"</f>
        <v>000826</v>
      </c>
      <c r="B289" t="s">
        <v>870</v>
      </c>
      <c r="C289">
        <v>1.57</v>
      </c>
      <c r="D289">
        <v>28.45</v>
      </c>
      <c r="E289">
        <v>0.44</v>
      </c>
      <c r="F289">
        <v>28.45</v>
      </c>
      <c r="G289">
        <v>28.46</v>
      </c>
      <c r="H289" t="s">
        <v>871</v>
      </c>
      <c r="I289">
        <v>0.55000000000000004</v>
      </c>
      <c r="J289">
        <v>0.55000000000000004</v>
      </c>
      <c r="K289">
        <v>28.18</v>
      </c>
      <c r="L289">
        <v>28.55</v>
      </c>
      <c r="M289">
        <v>28.16</v>
      </c>
      <c r="N289">
        <v>0.74</v>
      </c>
      <c r="O289" t="s">
        <v>872</v>
      </c>
      <c r="P289">
        <v>26.24</v>
      </c>
      <c r="Q289">
        <v>28.01</v>
      </c>
    </row>
    <row r="290" spans="1:17" x14ac:dyDescent="0.5">
      <c r="A290" t="str">
        <f>"300144"</f>
        <v>300144</v>
      </c>
      <c r="B290" t="s">
        <v>873</v>
      </c>
      <c r="C290">
        <v>2.2999999999999998</v>
      </c>
      <c r="D290">
        <v>20.89</v>
      </c>
      <c r="E290">
        <v>0.47</v>
      </c>
      <c r="F290">
        <v>20.88</v>
      </c>
      <c r="G290">
        <v>20.89</v>
      </c>
      <c r="H290" t="s">
        <v>874</v>
      </c>
      <c r="I290">
        <v>1.27</v>
      </c>
      <c r="J290">
        <v>1.27</v>
      </c>
      <c r="K290">
        <v>20.5</v>
      </c>
      <c r="L290">
        <v>21.15</v>
      </c>
      <c r="M290">
        <v>20.420000000000002</v>
      </c>
      <c r="N290">
        <v>1.24</v>
      </c>
      <c r="O290" t="s">
        <v>875</v>
      </c>
      <c r="P290">
        <v>28.42</v>
      </c>
      <c r="Q290">
        <v>20.420000000000002</v>
      </c>
    </row>
    <row r="291" spans="1:17" x14ac:dyDescent="0.5">
      <c r="A291" t="str">
        <f>"600056"</f>
        <v>600056</v>
      </c>
      <c r="B291" t="s">
        <v>876</v>
      </c>
      <c r="C291">
        <v>2.86</v>
      </c>
      <c r="D291">
        <v>23.77</v>
      </c>
      <c r="E291">
        <v>0.66</v>
      </c>
      <c r="F291">
        <v>23.78</v>
      </c>
      <c r="G291">
        <v>23.79</v>
      </c>
      <c r="H291" t="s">
        <v>877</v>
      </c>
      <c r="I291">
        <v>0.84</v>
      </c>
      <c r="J291">
        <v>0.84</v>
      </c>
      <c r="K291">
        <v>23.14</v>
      </c>
      <c r="L291">
        <v>24.02</v>
      </c>
      <c r="M291">
        <v>23.14</v>
      </c>
      <c r="N291">
        <v>1.26</v>
      </c>
      <c r="O291" t="s">
        <v>426</v>
      </c>
      <c r="P291">
        <v>19.29</v>
      </c>
      <c r="Q291">
        <v>23.11</v>
      </c>
    </row>
    <row r="292" spans="1:17" x14ac:dyDescent="0.5">
      <c r="A292" t="str">
        <f>"300017"</f>
        <v>300017</v>
      </c>
      <c r="B292" t="s">
        <v>878</v>
      </c>
      <c r="C292">
        <v>7.79</v>
      </c>
      <c r="D292">
        <v>14.95</v>
      </c>
      <c r="E292">
        <v>1.08</v>
      </c>
      <c r="F292">
        <v>14.95</v>
      </c>
      <c r="G292">
        <v>14.96</v>
      </c>
      <c r="H292" t="s">
        <v>879</v>
      </c>
      <c r="I292">
        <v>9.23</v>
      </c>
      <c r="J292">
        <v>9.23</v>
      </c>
      <c r="K292">
        <v>14</v>
      </c>
      <c r="L292">
        <v>15.23</v>
      </c>
      <c r="M292">
        <v>13.8</v>
      </c>
      <c r="N292">
        <v>1.64</v>
      </c>
      <c r="O292" t="s">
        <v>880</v>
      </c>
      <c r="P292">
        <v>47.62</v>
      </c>
      <c r="Q292">
        <v>13.87</v>
      </c>
    </row>
    <row r="293" spans="1:17" x14ac:dyDescent="0.5">
      <c r="A293" t="str">
        <f>"000559"</f>
        <v>000559</v>
      </c>
      <c r="B293" t="s">
        <v>881</v>
      </c>
      <c r="C293">
        <v>3.94</v>
      </c>
      <c r="D293">
        <v>8.7100000000000009</v>
      </c>
      <c r="E293">
        <v>0.33</v>
      </c>
      <c r="F293">
        <v>8.7100000000000009</v>
      </c>
      <c r="G293">
        <v>8.7200000000000006</v>
      </c>
      <c r="H293" t="s">
        <v>882</v>
      </c>
      <c r="I293">
        <v>0.6</v>
      </c>
      <c r="J293">
        <v>0.6</v>
      </c>
      <c r="K293">
        <v>8.44</v>
      </c>
      <c r="L293">
        <v>8.9700000000000006</v>
      </c>
      <c r="M293">
        <v>8.44</v>
      </c>
      <c r="N293">
        <v>1.83</v>
      </c>
      <c r="O293" t="s">
        <v>883</v>
      </c>
      <c r="P293">
        <v>28.9</v>
      </c>
      <c r="Q293">
        <v>8.3800000000000008</v>
      </c>
    </row>
    <row r="294" spans="1:17" x14ac:dyDescent="0.5">
      <c r="A294" t="str">
        <f>"600606"</f>
        <v>600606</v>
      </c>
      <c r="B294" t="s">
        <v>884</v>
      </c>
      <c r="C294">
        <v>-1.33</v>
      </c>
      <c r="D294">
        <v>7.41</v>
      </c>
      <c r="E294">
        <v>-0.1</v>
      </c>
      <c r="F294">
        <v>7.4</v>
      </c>
      <c r="G294">
        <v>7.42</v>
      </c>
      <c r="H294" t="s">
        <v>885</v>
      </c>
      <c r="I294">
        <v>2.41</v>
      </c>
      <c r="J294">
        <v>2.41</v>
      </c>
      <c r="K294">
        <v>7.46</v>
      </c>
      <c r="L294">
        <v>7.5</v>
      </c>
      <c r="M294">
        <v>7.38</v>
      </c>
      <c r="N294">
        <v>0.76</v>
      </c>
      <c r="O294" t="s">
        <v>886</v>
      </c>
      <c r="P294">
        <v>10.3</v>
      </c>
      <c r="Q294">
        <v>7.51</v>
      </c>
    </row>
    <row r="295" spans="1:17" x14ac:dyDescent="0.5">
      <c r="A295" t="str">
        <f>"601555"</f>
        <v>601555</v>
      </c>
      <c r="B295" t="s">
        <v>887</v>
      </c>
      <c r="C295">
        <v>0.61</v>
      </c>
      <c r="D295">
        <v>8.25</v>
      </c>
      <c r="E295">
        <v>0.05</v>
      </c>
      <c r="F295">
        <v>8.25</v>
      </c>
      <c r="G295">
        <v>8.26</v>
      </c>
      <c r="H295" t="s">
        <v>888</v>
      </c>
      <c r="I295">
        <v>0.34</v>
      </c>
      <c r="J295">
        <v>0.34</v>
      </c>
      <c r="K295">
        <v>8.2200000000000006</v>
      </c>
      <c r="L295">
        <v>8.2799999999999994</v>
      </c>
      <c r="M295">
        <v>8.17</v>
      </c>
      <c r="N295">
        <v>0.72</v>
      </c>
      <c r="O295" t="s">
        <v>889</v>
      </c>
      <c r="P295">
        <v>31.4</v>
      </c>
      <c r="Q295">
        <v>8.1999999999999993</v>
      </c>
    </row>
    <row r="296" spans="1:17" x14ac:dyDescent="0.5">
      <c r="A296" t="str">
        <f>"600485"</f>
        <v>600485</v>
      </c>
      <c r="B296" t="s">
        <v>890</v>
      </c>
      <c r="C296">
        <v>0</v>
      </c>
      <c r="D296">
        <v>14.59</v>
      </c>
      <c r="E296">
        <v>0</v>
      </c>
      <c r="F296" t="s">
        <v>170</v>
      </c>
      <c r="G296" t="s">
        <v>170</v>
      </c>
      <c r="H296" t="s">
        <v>891</v>
      </c>
      <c r="I296">
        <v>0</v>
      </c>
      <c r="J296">
        <v>0</v>
      </c>
      <c r="K296" t="s">
        <v>170</v>
      </c>
      <c r="L296" t="s">
        <v>170</v>
      </c>
      <c r="M296" t="s">
        <v>170</v>
      </c>
      <c r="N296">
        <v>0</v>
      </c>
      <c r="O296" t="s">
        <v>892</v>
      </c>
      <c r="P296">
        <v>74.33</v>
      </c>
      <c r="Q296">
        <v>14.59</v>
      </c>
    </row>
    <row r="297" spans="1:17" x14ac:dyDescent="0.5">
      <c r="A297" t="str">
        <f>"002470"</f>
        <v>002470</v>
      </c>
      <c r="B297" t="s">
        <v>893</v>
      </c>
      <c r="C297">
        <v>2.25</v>
      </c>
      <c r="D297">
        <v>8.65</v>
      </c>
      <c r="E297">
        <v>0.19</v>
      </c>
      <c r="F297">
        <v>8.65</v>
      </c>
      <c r="G297">
        <v>8.66</v>
      </c>
      <c r="H297" t="s">
        <v>894</v>
      </c>
      <c r="I297">
        <v>0.41</v>
      </c>
      <c r="J297">
        <v>0.41</v>
      </c>
      <c r="K297">
        <v>8.52</v>
      </c>
      <c r="L297">
        <v>8.73</v>
      </c>
      <c r="M297">
        <v>8.4700000000000006</v>
      </c>
      <c r="N297">
        <v>0.75</v>
      </c>
      <c r="O297" t="s">
        <v>895</v>
      </c>
      <c r="P297">
        <v>22.57</v>
      </c>
      <c r="Q297">
        <v>8.4600000000000009</v>
      </c>
    </row>
    <row r="298" spans="1:17" x14ac:dyDescent="0.5">
      <c r="A298" t="str">
        <f>"600201"</f>
        <v>600201</v>
      </c>
      <c r="B298" t="s">
        <v>896</v>
      </c>
      <c r="C298">
        <v>-2.6</v>
      </c>
      <c r="D298">
        <v>27.38</v>
      </c>
      <c r="E298">
        <v>-0.73</v>
      </c>
      <c r="F298">
        <v>27.31</v>
      </c>
      <c r="G298">
        <v>27.32</v>
      </c>
      <c r="H298" t="s">
        <v>897</v>
      </c>
      <c r="I298">
        <v>2.46</v>
      </c>
      <c r="J298">
        <v>2.46</v>
      </c>
      <c r="K298">
        <v>28.22</v>
      </c>
      <c r="L298">
        <v>28.22</v>
      </c>
      <c r="M298">
        <v>26.64</v>
      </c>
      <c r="N298">
        <v>3.81</v>
      </c>
      <c r="O298" t="s">
        <v>898</v>
      </c>
      <c r="P298">
        <v>27.05</v>
      </c>
      <c r="Q298">
        <v>28.11</v>
      </c>
    </row>
    <row r="299" spans="1:17" x14ac:dyDescent="0.5">
      <c r="A299" t="str">
        <f>"002271"</f>
        <v>002271</v>
      </c>
      <c r="B299" t="s">
        <v>899</v>
      </c>
      <c r="C299">
        <v>-1.1599999999999999</v>
      </c>
      <c r="D299">
        <v>41.06</v>
      </c>
      <c r="E299">
        <v>-0.48</v>
      </c>
      <c r="F299">
        <v>41.05</v>
      </c>
      <c r="G299">
        <v>41.06</v>
      </c>
      <c r="H299" t="s">
        <v>900</v>
      </c>
      <c r="I299">
        <v>0.71</v>
      </c>
      <c r="J299">
        <v>0.71</v>
      </c>
      <c r="K299">
        <v>41.25</v>
      </c>
      <c r="L299">
        <v>41.4</v>
      </c>
      <c r="M299">
        <v>40.53</v>
      </c>
      <c r="N299">
        <v>0.52</v>
      </c>
      <c r="O299" t="s">
        <v>901</v>
      </c>
      <c r="P299">
        <v>31.26</v>
      </c>
      <c r="Q299">
        <v>41.54</v>
      </c>
    </row>
    <row r="300" spans="1:17" x14ac:dyDescent="0.5">
      <c r="A300" t="str">
        <f>"002268"</f>
        <v>002268</v>
      </c>
      <c r="B300" t="s">
        <v>902</v>
      </c>
      <c r="C300">
        <v>0.59</v>
      </c>
      <c r="D300">
        <v>28.87</v>
      </c>
      <c r="E300">
        <v>0.17</v>
      </c>
      <c r="F300">
        <v>28.86</v>
      </c>
      <c r="G300">
        <v>28.87</v>
      </c>
      <c r="H300" t="s">
        <v>903</v>
      </c>
      <c r="I300">
        <v>2.83</v>
      </c>
      <c r="J300">
        <v>2.83</v>
      </c>
      <c r="K300">
        <v>27.95</v>
      </c>
      <c r="L300">
        <v>29.05</v>
      </c>
      <c r="M300">
        <v>27.7</v>
      </c>
      <c r="N300">
        <v>1.22</v>
      </c>
      <c r="O300" t="s">
        <v>904</v>
      </c>
      <c r="P300" t="s">
        <v>170</v>
      </c>
      <c r="Q300">
        <v>28.7</v>
      </c>
    </row>
    <row r="301" spans="1:17" x14ac:dyDescent="0.5">
      <c r="A301" t="str">
        <f>"000883"</f>
        <v>000883</v>
      </c>
      <c r="B301" t="s">
        <v>905</v>
      </c>
      <c r="C301">
        <v>0</v>
      </c>
      <c r="D301">
        <v>4.34</v>
      </c>
      <c r="E301">
        <v>0</v>
      </c>
      <c r="F301">
        <v>4.34</v>
      </c>
      <c r="G301">
        <v>4.3499999999999996</v>
      </c>
      <c r="H301" t="s">
        <v>906</v>
      </c>
      <c r="I301">
        <v>0.19</v>
      </c>
      <c r="J301">
        <v>0.19</v>
      </c>
      <c r="K301">
        <v>4.3499999999999996</v>
      </c>
      <c r="L301">
        <v>4.37</v>
      </c>
      <c r="M301">
        <v>4.32</v>
      </c>
      <c r="N301">
        <v>0.85</v>
      </c>
      <c r="O301" t="s">
        <v>907</v>
      </c>
      <c r="P301">
        <v>10.4</v>
      </c>
      <c r="Q301">
        <v>4.34</v>
      </c>
    </row>
    <row r="302" spans="1:17" x14ac:dyDescent="0.5">
      <c r="A302" t="str">
        <f>"002065"</f>
        <v>002065</v>
      </c>
      <c r="B302" t="s">
        <v>908</v>
      </c>
      <c r="C302">
        <v>2.4700000000000002</v>
      </c>
      <c r="D302">
        <v>8.3000000000000007</v>
      </c>
      <c r="E302">
        <v>0.2</v>
      </c>
      <c r="F302">
        <v>8.3000000000000007</v>
      </c>
      <c r="G302">
        <v>8.31</v>
      </c>
      <c r="H302" t="s">
        <v>909</v>
      </c>
      <c r="I302">
        <v>1.34</v>
      </c>
      <c r="J302">
        <v>1.34</v>
      </c>
      <c r="K302">
        <v>8.17</v>
      </c>
      <c r="L302">
        <v>8.35</v>
      </c>
      <c r="M302">
        <v>8.1</v>
      </c>
      <c r="N302">
        <v>1.03</v>
      </c>
      <c r="O302" t="s">
        <v>355</v>
      </c>
      <c r="P302">
        <v>21.71</v>
      </c>
      <c r="Q302">
        <v>8.1</v>
      </c>
    </row>
    <row r="303" spans="1:17" x14ac:dyDescent="0.5">
      <c r="A303" t="str">
        <f>"000027"</f>
        <v>000027</v>
      </c>
      <c r="B303" t="s">
        <v>910</v>
      </c>
      <c r="C303">
        <v>0.69</v>
      </c>
      <c r="D303">
        <v>5.84</v>
      </c>
      <c r="E303">
        <v>0.04</v>
      </c>
      <c r="F303">
        <v>5.83</v>
      </c>
      <c r="G303">
        <v>5.84</v>
      </c>
      <c r="H303" t="s">
        <v>911</v>
      </c>
      <c r="I303">
        <v>0.12</v>
      </c>
      <c r="J303">
        <v>0.12</v>
      </c>
      <c r="K303">
        <v>5.81</v>
      </c>
      <c r="L303">
        <v>5.88</v>
      </c>
      <c r="M303">
        <v>5.81</v>
      </c>
      <c r="N303">
        <v>0.83</v>
      </c>
      <c r="O303" t="s">
        <v>912</v>
      </c>
      <c r="P303">
        <v>21.61</v>
      </c>
      <c r="Q303">
        <v>5.8</v>
      </c>
    </row>
    <row r="304" spans="1:17" x14ac:dyDescent="0.5">
      <c r="A304" t="str">
        <f>"002340"</f>
        <v>002340</v>
      </c>
      <c r="B304" t="s">
        <v>913</v>
      </c>
      <c r="C304">
        <v>0.54</v>
      </c>
      <c r="D304">
        <v>7.42</v>
      </c>
      <c r="E304">
        <v>0.04</v>
      </c>
      <c r="F304">
        <v>7.42</v>
      </c>
      <c r="G304">
        <v>7.43</v>
      </c>
      <c r="H304" t="s">
        <v>914</v>
      </c>
      <c r="I304">
        <v>3.02</v>
      </c>
      <c r="J304">
        <v>3.02</v>
      </c>
      <c r="K304">
        <v>7.4</v>
      </c>
      <c r="L304">
        <v>7.48</v>
      </c>
      <c r="M304">
        <v>7.38</v>
      </c>
      <c r="N304">
        <v>0.57999999999999996</v>
      </c>
      <c r="O304" t="s">
        <v>915</v>
      </c>
      <c r="P304">
        <v>54.8</v>
      </c>
      <c r="Q304">
        <v>7.38</v>
      </c>
    </row>
    <row r="305" spans="1:17" x14ac:dyDescent="0.5">
      <c r="A305" t="str">
        <f>"000981"</f>
        <v>000981</v>
      </c>
      <c r="B305" t="s">
        <v>916</v>
      </c>
      <c r="C305">
        <v>6.57</v>
      </c>
      <c r="D305">
        <v>8.92</v>
      </c>
      <c r="E305">
        <v>0.55000000000000004</v>
      </c>
      <c r="F305">
        <v>8.91</v>
      </c>
      <c r="G305">
        <v>8.92</v>
      </c>
      <c r="H305" t="s">
        <v>917</v>
      </c>
      <c r="I305">
        <v>0.37</v>
      </c>
      <c r="J305">
        <v>0.37</v>
      </c>
      <c r="K305">
        <v>8.39</v>
      </c>
      <c r="L305">
        <v>8.93</v>
      </c>
      <c r="M305">
        <v>8.31</v>
      </c>
      <c r="N305">
        <v>2.42</v>
      </c>
      <c r="O305" t="s">
        <v>918</v>
      </c>
      <c r="P305">
        <v>49.14</v>
      </c>
      <c r="Q305">
        <v>8.3699999999999992</v>
      </c>
    </row>
    <row r="306" spans="1:17" x14ac:dyDescent="0.5">
      <c r="A306" t="str">
        <f>"601098"</f>
        <v>601098</v>
      </c>
      <c r="B306" t="s">
        <v>919</v>
      </c>
      <c r="C306">
        <v>-0.93</v>
      </c>
      <c r="D306">
        <v>12.76</v>
      </c>
      <c r="E306">
        <v>-0.12</v>
      </c>
      <c r="F306">
        <v>12.75</v>
      </c>
      <c r="G306">
        <v>12.76</v>
      </c>
      <c r="H306" t="s">
        <v>920</v>
      </c>
      <c r="I306">
        <v>0.14000000000000001</v>
      </c>
      <c r="J306">
        <v>0.14000000000000001</v>
      </c>
      <c r="K306">
        <v>12.83</v>
      </c>
      <c r="L306">
        <v>12.97</v>
      </c>
      <c r="M306">
        <v>12.75</v>
      </c>
      <c r="N306">
        <v>0.82</v>
      </c>
      <c r="O306" t="s">
        <v>921</v>
      </c>
      <c r="P306">
        <v>14.59</v>
      </c>
      <c r="Q306">
        <v>12.88</v>
      </c>
    </row>
    <row r="307" spans="1:17" x14ac:dyDescent="0.5">
      <c r="A307" t="str">
        <f>"000932"</f>
        <v>000932</v>
      </c>
      <c r="B307" t="s">
        <v>922</v>
      </c>
      <c r="C307">
        <v>0.13</v>
      </c>
      <c r="D307">
        <v>7.56</v>
      </c>
      <c r="E307">
        <v>0.01</v>
      </c>
      <c r="F307">
        <v>7.55</v>
      </c>
      <c r="G307">
        <v>7.56</v>
      </c>
      <c r="H307" t="s">
        <v>923</v>
      </c>
      <c r="I307">
        <v>1.58</v>
      </c>
      <c r="J307">
        <v>1.58</v>
      </c>
      <c r="K307">
        <v>7.55</v>
      </c>
      <c r="L307">
        <v>7.63</v>
      </c>
      <c r="M307">
        <v>7.4</v>
      </c>
      <c r="N307">
        <v>0.81</v>
      </c>
      <c r="O307" t="s">
        <v>924</v>
      </c>
      <c r="P307">
        <v>5.53</v>
      </c>
      <c r="Q307">
        <v>7.55</v>
      </c>
    </row>
    <row r="308" spans="1:17" x14ac:dyDescent="0.5">
      <c r="A308" t="str">
        <f>"600820"</f>
        <v>600820</v>
      </c>
      <c r="B308" t="s">
        <v>925</v>
      </c>
      <c r="C308">
        <v>0</v>
      </c>
      <c r="D308">
        <v>7.24</v>
      </c>
      <c r="E308">
        <v>0</v>
      </c>
      <c r="F308">
        <v>7.24</v>
      </c>
      <c r="G308">
        <v>7.25</v>
      </c>
      <c r="H308" t="s">
        <v>926</v>
      </c>
      <c r="I308">
        <v>0.19</v>
      </c>
      <c r="J308">
        <v>0.19</v>
      </c>
      <c r="K308">
        <v>7.24</v>
      </c>
      <c r="L308">
        <v>7.27</v>
      </c>
      <c r="M308">
        <v>7.22</v>
      </c>
      <c r="N308">
        <v>0.53</v>
      </c>
      <c r="O308" t="s">
        <v>927</v>
      </c>
      <c r="P308">
        <v>14.72</v>
      </c>
      <c r="Q308">
        <v>7.24</v>
      </c>
    </row>
    <row r="309" spans="1:17" x14ac:dyDescent="0.5">
      <c r="A309" t="str">
        <f>"601106"</f>
        <v>601106</v>
      </c>
      <c r="B309" t="s">
        <v>928</v>
      </c>
      <c r="C309">
        <v>0.87</v>
      </c>
      <c r="D309">
        <v>3.48</v>
      </c>
      <c r="E309">
        <v>0.03</v>
      </c>
      <c r="F309">
        <v>3.47</v>
      </c>
      <c r="G309">
        <v>3.48</v>
      </c>
      <c r="H309" t="s">
        <v>929</v>
      </c>
      <c r="I309">
        <v>0.13</v>
      </c>
      <c r="J309">
        <v>0.13</v>
      </c>
      <c r="K309">
        <v>3.44</v>
      </c>
      <c r="L309">
        <v>3.49</v>
      </c>
      <c r="M309">
        <v>3.43</v>
      </c>
      <c r="N309">
        <v>0.7</v>
      </c>
      <c r="O309" t="s">
        <v>930</v>
      </c>
      <c r="P309">
        <v>431.73</v>
      </c>
      <c r="Q309">
        <v>3.45</v>
      </c>
    </row>
    <row r="310" spans="1:17" x14ac:dyDescent="0.5">
      <c r="A310" t="str">
        <f>"600482"</f>
        <v>600482</v>
      </c>
      <c r="B310" t="s">
        <v>931</v>
      </c>
      <c r="C310">
        <v>2.93</v>
      </c>
      <c r="D310">
        <v>24.98</v>
      </c>
      <c r="E310">
        <v>0.71</v>
      </c>
      <c r="F310">
        <v>24.99</v>
      </c>
      <c r="G310">
        <v>25</v>
      </c>
      <c r="H310" t="s">
        <v>932</v>
      </c>
      <c r="I310">
        <v>1.53</v>
      </c>
      <c r="J310">
        <v>1.53</v>
      </c>
      <c r="K310">
        <v>24.33</v>
      </c>
      <c r="L310">
        <v>25.26</v>
      </c>
      <c r="M310">
        <v>24.24</v>
      </c>
      <c r="N310">
        <v>1.66</v>
      </c>
      <c r="O310" t="s">
        <v>933</v>
      </c>
      <c r="P310">
        <v>40.24</v>
      </c>
      <c r="Q310">
        <v>24.27</v>
      </c>
    </row>
    <row r="311" spans="1:17" x14ac:dyDescent="0.5">
      <c r="A311" t="str">
        <f>"000050"</f>
        <v>000050</v>
      </c>
      <c r="B311" t="s">
        <v>934</v>
      </c>
      <c r="C311">
        <v>3.59</v>
      </c>
      <c r="D311">
        <v>16.16</v>
      </c>
      <c r="E311">
        <v>0.56000000000000005</v>
      </c>
      <c r="F311">
        <v>16.149999999999999</v>
      </c>
      <c r="G311">
        <v>16.16</v>
      </c>
      <c r="H311" t="s">
        <v>935</v>
      </c>
      <c r="I311">
        <v>1.27</v>
      </c>
      <c r="J311">
        <v>1.27</v>
      </c>
      <c r="K311">
        <v>15.79</v>
      </c>
      <c r="L311">
        <v>16.18</v>
      </c>
      <c r="M311">
        <v>15.72</v>
      </c>
      <c r="N311">
        <v>0.99</v>
      </c>
      <c r="O311" t="s">
        <v>936</v>
      </c>
      <c r="P311">
        <v>41</v>
      </c>
      <c r="Q311">
        <v>15.6</v>
      </c>
    </row>
    <row r="312" spans="1:17" x14ac:dyDescent="0.5">
      <c r="A312" t="str">
        <f>"000623"</f>
        <v>000623</v>
      </c>
      <c r="B312" t="s">
        <v>937</v>
      </c>
      <c r="C312">
        <v>0.64</v>
      </c>
      <c r="D312">
        <v>20.6</v>
      </c>
      <c r="E312">
        <v>0.13</v>
      </c>
      <c r="F312">
        <v>20.59</v>
      </c>
      <c r="G312">
        <v>20.6</v>
      </c>
      <c r="H312" t="s">
        <v>938</v>
      </c>
      <c r="I312">
        <v>0.59</v>
      </c>
      <c r="J312">
        <v>0.59</v>
      </c>
      <c r="K312">
        <v>20.5</v>
      </c>
      <c r="L312">
        <v>20.69</v>
      </c>
      <c r="M312">
        <v>20.5</v>
      </c>
      <c r="N312">
        <v>0.74</v>
      </c>
      <c r="O312" t="s">
        <v>939</v>
      </c>
      <c r="P312">
        <v>13.12</v>
      </c>
      <c r="Q312">
        <v>20.47</v>
      </c>
    </row>
    <row r="313" spans="1:17" x14ac:dyDescent="0.5">
      <c r="A313" t="str">
        <f>"600219"</f>
        <v>600219</v>
      </c>
      <c r="B313" t="s">
        <v>940</v>
      </c>
      <c r="C313">
        <v>0.32</v>
      </c>
      <c r="D313">
        <v>3.18</v>
      </c>
      <c r="E313">
        <v>0.01</v>
      </c>
      <c r="F313">
        <v>3.17</v>
      </c>
      <c r="G313">
        <v>3.18</v>
      </c>
      <c r="H313" t="s">
        <v>941</v>
      </c>
      <c r="I313">
        <v>0.45</v>
      </c>
      <c r="J313">
        <v>0.45</v>
      </c>
      <c r="K313">
        <v>3.16</v>
      </c>
      <c r="L313">
        <v>3.19</v>
      </c>
      <c r="M313">
        <v>3.16</v>
      </c>
      <c r="N313">
        <v>0.55000000000000004</v>
      </c>
      <c r="O313" t="s">
        <v>942</v>
      </c>
      <c r="P313">
        <v>18.260000000000002</v>
      </c>
      <c r="Q313">
        <v>3.17</v>
      </c>
    </row>
    <row r="314" spans="1:17" x14ac:dyDescent="0.5">
      <c r="A314" t="str">
        <f>"000596"</f>
        <v>000596</v>
      </c>
      <c r="B314" t="s">
        <v>943</v>
      </c>
      <c r="C314">
        <v>-1.21</v>
      </c>
      <c r="D314">
        <v>58.68</v>
      </c>
      <c r="E314">
        <v>-0.72</v>
      </c>
      <c r="F314">
        <v>58.65</v>
      </c>
      <c r="G314">
        <v>58.68</v>
      </c>
      <c r="H314" t="s">
        <v>944</v>
      </c>
      <c r="I314">
        <v>0.51</v>
      </c>
      <c r="J314">
        <v>0.51</v>
      </c>
      <c r="K314">
        <v>59.01</v>
      </c>
      <c r="L314">
        <v>59.8</v>
      </c>
      <c r="M314">
        <v>58.21</v>
      </c>
      <c r="N314">
        <v>1.22</v>
      </c>
      <c r="O314" t="s">
        <v>945</v>
      </c>
      <c r="P314">
        <v>27.79</v>
      </c>
      <c r="Q314">
        <v>59.4</v>
      </c>
    </row>
    <row r="315" spans="1:17" x14ac:dyDescent="0.5">
      <c r="A315" t="str">
        <f>"600885"</f>
        <v>600885</v>
      </c>
      <c r="B315" t="s">
        <v>946</v>
      </c>
      <c r="C315">
        <v>-0.19</v>
      </c>
      <c r="D315">
        <v>42.27</v>
      </c>
      <c r="E315">
        <v>-0.08</v>
      </c>
      <c r="F315">
        <v>42.26</v>
      </c>
      <c r="G315">
        <v>42.36</v>
      </c>
      <c r="H315" t="s">
        <v>947</v>
      </c>
      <c r="I315">
        <v>0.77</v>
      </c>
      <c r="J315">
        <v>0.77</v>
      </c>
      <c r="K315">
        <v>41</v>
      </c>
      <c r="L315">
        <v>42.59</v>
      </c>
      <c r="M315">
        <v>40.5</v>
      </c>
      <c r="N315">
        <v>1.33</v>
      </c>
      <c r="O315" t="s">
        <v>948</v>
      </c>
      <c r="P315">
        <v>28.91</v>
      </c>
      <c r="Q315">
        <v>42.35</v>
      </c>
    </row>
    <row r="316" spans="1:17" x14ac:dyDescent="0.5">
      <c r="A316" t="str">
        <f>"600525"</f>
        <v>600525</v>
      </c>
      <c r="B316" t="s">
        <v>949</v>
      </c>
      <c r="C316">
        <v>1.08</v>
      </c>
      <c r="D316">
        <v>17.82</v>
      </c>
      <c r="E316">
        <v>0.19</v>
      </c>
      <c r="F316">
        <v>17.79</v>
      </c>
      <c r="G316">
        <v>17.8</v>
      </c>
      <c r="H316" t="s">
        <v>950</v>
      </c>
      <c r="I316">
        <v>1.67</v>
      </c>
      <c r="J316">
        <v>1.67</v>
      </c>
      <c r="K316">
        <v>17.63</v>
      </c>
      <c r="L316">
        <v>18.079999999999998</v>
      </c>
      <c r="M316">
        <v>17.55</v>
      </c>
      <c r="N316">
        <v>0.66</v>
      </c>
      <c r="O316" t="s">
        <v>907</v>
      </c>
      <c r="P316">
        <v>28.2</v>
      </c>
      <c r="Q316">
        <v>17.63</v>
      </c>
    </row>
    <row r="317" spans="1:17" x14ac:dyDescent="0.5">
      <c r="A317" t="str">
        <f>"600754"</f>
        <v>600754</v>
      </c>
      <c r="B317" t="s">
        <v>951</v>
      </c>
      <c r="C317">
        <v>-2.23</v>
      </c>
      <c r="D317">
        <v>34.159999999999997</v>
      </c>
      <c r="E317">
        <v>-0.78</v>
      </c>
      <c r="F317">
        <v>34.14</v>
      </c>
      <c r="G317">
        <v>34.159999999999997</v>
      </c>
      <c r="H317" t="s">
        <v>952</v>
      </c>
      <c r="I317">
        <v>0.57999999999999996</v>
      </c>
      <c r="J317">
        <v>0.57999999999999996</v>
      </c>
      <c r="K317">
        <v>35</v>
      </c>
      <c r="L317">
        <v>35.18</v>
      </c>
      <c r="M317">
        <v>33.880000000000003</v>
      </c>
      <c r="N317">
        <v>1.42</v>
      </c>
      <c r="O317" t="s">
        <v>953</v>
      </c>
      <c r="P317">
        <v>34.479999999999997</v>
      </c>
      <c r="Q317">
        <v>34.94</v>
      </c>
    </row>
    <row r="318" spans="1:17" x14ac:dyDescent="0.5">
      <c r="A318" t="str">
        <f>"601958"</f>
        <v>601958</v>
      </c>
      <c r="B318" t="s">
        <v>954</v>
      </c>
      <c r="C318">
        <v>0.28999999999999998</v>
      </c>
      <c r="D318">
        <v>6.85</v>
      </c>
      <c r="E318">
        <v>0.02</v>
      </c>
      <c r="F318">
        <v>6.84</v>
      </c>
      <c r="G318">
        <v>6.86</v>
      </c>
      <c r="H318" t="s">
        <v>955</v>
      </c>
      <c r="I318">
        <v>0.28000000000000003</v>
      </c>
      <c r="J318">
        <v>0.28000000000000003</v>
      </c>
      <c r="K318">
        <v>6.87</v>
      </c>
      <c r="L318">
        <v>6.92</v>
      </c>
      <c r="M318">
        <v>6.8</v>
      </c>
      <c r="N318">
        <v>0.63</v>
      </c>
      <c r="O318" t="s">
        <v>956</v>
      </c>
      <c r="P318">
        <v>437.42</v>
      </c>
      <c r="Q318">
        <v>6.83</v>
      </c>
    </row>
    <row r="319" spans="1:17" x14ac:dyDescent="0.5">
      <c r="A319" t="str">
        <f>"002408"</f>
        <v>002408</v>
      </c>
      <c r="B319" t="s">
        <v>957</v>
      </c>
      <c r="C319">
        <v>0.15</v>
      </c>
      <c r="D319">
        <v>13.17</v>
      </c>
      <c r="E319">
        <v>0.02</v>
      </c>
      <c r="F319">
        <v>13.17</v>
      </c>
      <c r="G319">
        <v>13.18</v>
      </c>
      <c r="H319" t="s">
        <v>958</v>
      </c>
      <c r="I319">
        <v>0.44</v>
      </c>
      <c r="J319">
        <v>0.44</v>
      </c>
      <c r="K319">
        <v>13.13</v>
      </c>
      <c r="L319">
        <v>13.35</v>
      </c>
      <c r="M319">
        <v>13.1</v>
      </c>
      <c r="N319">
        <v>0.85</v>
      </c>
      <c r="O319" t="s">
        <v>959</v>
      </c>
      <c r="P319">
        <v>30.6</v>
      </c>
      <c r="Q319">
        <v>13.15</v>
      </c>
    </row>
    <row r="320" spans="1:17" x14ac:dyDescent="0.5">
      <c r="A320" t="str">
        <f>"002410"</f>
        <v>002410</v>
      </c>
      <c r="B320" t="s">
        <v>960</v>
      </c>
      <c r="C320">
        <v>0.36</v>
      </c>
      <c r="D320">
        <v>25.37</v>
      </c>
      <c r="E320">
        <v>0.09</v>
      </c>
      <c r="F320">
        <v>25.36</v>
      </c>
      <c r="G320">
        <v>25.37</v>
      </c>
      <c r="H320" t="s">
        <v>961</v>
      </c>
      <c r="I320">
        <v>3.01</v>
      </c>
      <c r="J320">
        <v>3.01</v>
      </c>
      <c r="K320">
        <v>25.44</v>
      </c>
      <c r="L320">
        <v>25.98</v>
      </c>
      <c r="M320">
        <v>24.57</v>
      </c>
      <c r="N320">
        <v>1.41</v>
      </c>
      <c r="O320" t="s">
        <v>962</v>
      </c>
      <c r="P320">
        <v>60.13</v>
      </c>
      <c r="Q320">
        <v>25.28</v>
      </c>
    </row>
    <row r="321" spans="1:17" x14ac:dyDescent="0.5">
      <c r="A321" t="str">
        <f>"300316"</f>
        <v>300316</v>
      </c>
      <c r="B321" t="s">
        <v>963</v>
      </c>
      <c r="C321">
        <v>6</v>
      </c>
      <c r="D321">
        <v>23.86</v>
      </c>
      <c r="E321">
        <v>1.35</v>
      </c>
      <c r="F321">
        <v>23.86</v>
      </c>
      <c r="G321">
        <v>23.87</v>
      </c>
      <c r="H321" t="s">
        <v>964</v>
      </c>
      <c r="I321">
        <v>2.77</v>
      </c>
      <c r="J321">
        <v>2.77</v>
      </c>
      <c r="K321">
        <v>22.55</v>
      </c>
      <c r="L321">
        <v>24.06</v>
      </c>
      <c r="M321">
        <v>22.5</v>
      </c>
      <c r="N321">
        <v>0.94</v>
      </c>
      <c r="O321" t="s">
        <v>965</v>
      </c>
      <c r="P321">
        <v>69.64</v>
      </c>
      <c r="Q321">
        <v>22.51</v>
      </c>
    </row>
    <row r="322" spans="1:17" x14ac:dyDescent="0.5">
      <c r="A322" t="str">
        <f>"002500"</f>
        <v>002500</v>
      </c>
      <c r="B322" t="s">
        <v>966</v>
      </c>
      <c r="C322">
        <v>-0.51</v>
      </c>
      <c r="D322">
        <v>7.74</v>
      </c>
      <c r="E322">
        <v>-0.04</v>
      </c>
      <c r="F322">
        <v>7.74</v>
      </c>
      <c r="G322">
        <v>7.75</v>
      </c>
      <c r="H322" t="s">
        <v>967</v>
      </c>
      <c r="I322">
        <v>1.5</v>
      </c>
      <c r="J322">
        <v>1.5</v>
      </c>
      <c r="K322">
        <v>7.68</v>
      </c>
      <c r="L322">
        <v>7.82</v>
      </c>
      <c r="M322">
        <v>7.63</v>
      </c>
      <c r="N322">
        <v>1.1599999999999999</v>
      </c>
      <c r="O322" t="s">
        <v>968</v>
      </c>
      <c r="P322">
        <v>43.3</v>
      </c>
      <c r="Q322">
        <v>7.78</v>
      </c>
    </row>
    <row r="323" spans="1:17" x14ac:dyDescent="0.5">
      <c r="A323" t="str">
        <f>"600507"</f>
        <v>600507</v>
      </c>
      <c r="B323" t="s">
        <v>969</v>
      </c>
      <c r="C323">
        <v>0</v>
      </c>
      <c r="D323">
        <v>16.45</v>
      </c>
      <c r="E323">
        <v>0</v>
      </c>
      <c r="F323">
        <v>16.46</v>
      </c>
      <c r="G323">
        <v>16.47</v>
      </c>
      <c r="H323" t="s">
        <v>970</v>
      </c>
      <c r="I323">
        <v>2.91</v>
      </c>
      <c r="J323">
        <v>2.91</v>
      </c>
      <c r="K323">
        <v>16.16</v>
      </c>
      <c r="L323">
        <v>16.61</v>
      </c>
      <c r="M323">
        <v>16.16</v>
      </c>
      <c r="N323">
        <v>0.98</v>
      </c>
      <c r="O323" t="s">
        <v>971</v>
      </c>
      <c r="P323">
        <v>8.59</v>
      </c>
      <c r="Q323">
        <v>16.45</v>
      </c>
    </row>
    <row r="324" spans="1:17" x14ac:dyDescent="0.5">
      <c r="A324" t="str">
        <f>"002555"</f>
        <v>002555</v>
      </c>
      <c r="B324" t="s">
        <v>972</v>
      </c>
      <c r="C324">
        <v>0.27</v>
      </c>
      <c r="D324">
        <v>18.64</v>
      </c>
      <c r="E324">
        <v>0.05</v>
      </c>
      <c r="F324">
        <v>18.64</v>
      </c>
      <c r="G324">
        <v>18.66</v>
      </c>
      <c r="H324" t="s">
        <v>973</v>
      </c>
      <c r="I324">
        <v>1.33</v>
      </c>
      <c r="J324">
        <v>1.33</v>
      </c>
      <c r="K324">
        <v>18.71</v>
      </c>
      <c r="L324">
        <v>19.079999999999998</v>
      </c>
      <c r="M324">
        <v>18.53</v>
      </c>
      <c r="N324">
        <v>1.17</v>
      </c>
      <c r="O324" t="s">
        <v>974</v>
      </c>
      <c r="P324">
        <v>24.79</v>
      </c>
      <c r="Q324">
        <v>18.59</v>
      </c>
    </row>
    <row r="325" spans="1:17" x14ac:dyDescent="0.5">
      <c r="A325" t="str">
        <f>"002038"</f>
        <v>002038</v>
      </c>
      <c r="B325" t="s">
        <v>975</v>
      </c>
      <c r="C325">
        <v>10</v>
      </c>
      <c r="D325">
        <v>38.28</v>
      </c>
      <c r="E325">
        <v>3.48</v>
      </c>
      <c r="F325">
        <v>38.28</v>
      </c>
      <c r="G325" t="s">
        <v>170</v>
      </c>
      <c r="H325" t="s">
        <v>976</v>
      </c>
      <c r="I325">
        <v>3.67</v>
      </c>
      <c r="J325">
        <v>3.67</v>
      </c>
      <c r="K325">
        <v>37.6</v>
      </c>
      <c r="L325">
        <v>38.28</v>
      </c>
      <c r="M325">
        <v>37.200000000000003</v>
      </c>
      <c r="N325">
        <v>2.2599999999999998</v>
      </c>
      <c r="O325" t="s">
        <v>977</v>
      </c>
      <c r="P325">
        <v>49.14</v>
      </c>
      <c r="Q325">
        <v>34.799999999999997</v>
      </c>
    </row>
    <row r="326" spans="1:17" x14ac:dyDescent="0.5">
      <c r="A326" t="str">
        <f>"600022"</f>
        <v>600022</v>
      </c>
      <c r="B326" t="s">
        <v>978</v>
      </c>
      <c r="C326">
        <v>0</v>
      </c>
      <c r="D326">
        <v>2.02</v>
      </c>
      <c r="E326">
        <v>0</v>
      </c>
      <c r="F326" t="s">
        <v>170</v>
      </c>
      <c r="G326" t="s">
        <v>170</v>
      </c>
      <c r="H326" t="s">
        <v>979</v>
      </c>
      <c r="I326">
        <v>0</v>
      </c>
      <c r="J326">
        <v>0</v>
      </c>
      <c r="K326" t="s">
        <v>170</v>
      </c>
      <c r="L326" t="s">
        <v>170</v>
      </c>
      <c r="M326" t="s">
        <v>170</v>
      </c>
      <c r="N326">
        <v>0</v>
      </c>
      <c r="O326" t="s">
        <v>980</v>
      </c>
      <c r="P326">
        <v>15.46</v>
      </c>
      <c r="Q326">
        <v>2.02</v>
      </c>
    </row>
    <row r="327" spans="1:17" x14ac:dyDescent="0.5">
      <c r="A327" t="str">
        <f>"600376"</f>
        <v>600376</v>
      </c>
      <c r="B327" t="s">
        <v>981</v>
      </c>
      <c r="C327">
        <v>-0.93</v>
      </c>
      <c r="D327">
        <v>8.48</v>
      </c>
      <c r="E327">
        <v>-0.08</v>
      </c>
      <c r="F327">
        <v>8.4700000000000006</v>
      </c>
      <c r="G327">
        <v>8.48</v>
      </c>
      <c r="H327" t="s">
        <v>982</v>
      </c>
      <c r="I327">
        <v>0.13</v>
      </c>
      <c r="J327">
        <v>0.13</v>
      </c>
      <c r="K327">
        <v>8.5399999999999991</v>
      </c>
      <c r="L327">
        <v>8.5399999999999991</v>
      </c>
      <c r="M327">
        <v>8.44</v>
      </c>
      <c r="N327">
        <v>0.57999999999999996</v>
      </c>
      <c r="O327" t="s">
        <v>983</v>
      </c>
      <c r="P327">
        <v>17.97</v>
      </c>
      <c r="Q327">
        <v>8.56</v>
      </c>
    </row>
    <row r="328" spans="1:17" x14ac:dyDescent="0.5">
      <c r="A328" t="str">
        <f>"601718"</f>
        <v>601718</v>
      </c>
      <c r="B328" t="s">
        <v>984</v>
      </c>
      <c r="C328">
        <v>1.45</v>
      </c>
      <c r="D328">
        <v>5.59</v>
      </c>
      <c r="E328">
        <v>0.08</v>
      </c>
      <c r="F328">
        <v>5.58</v>
      </c>
      <c r="G328">
        <v>5.59</v>
      </c>
      <c r="H328" t="s">
        <v>985</v>
      </c>
      <c r="I328">
        <v>0.38</v>
      </c>
      <c r="J328">
        <v>0.38</v>
      </c>
      <c r="K328">
        <v>5.53</v>
      </c>
      <c r="L328">
        <v>5.61</v>
      </c>
      <c r="M328">
        <v>5.49</v>
      </c>
      <c r="N328">
        <v>0.63</v>
      </c>
      <c r="O328" t="s">
        <v>986</v>
      </c>
      <c r="P328">
        <v>34.840000000000003</v>
      </c>
      <c r="Q328">
        <v>5.51</v>
      </c>
    </row>
    <row r="329" spans="1:17" x14ac:dyDescent="0.5">
      <c r="A329" t="str">
        <f>"600804"</f>
        <v>600804</v>
      </c>
      <c r="B329" t="s">
        <v>987</v>
      </c>
      <c r="C329">
        <v>0.2</v>
      </c>
      <c r="D329">
        <v>15.04</v>
      </c>
      <c r="E329">
        <v>0.03</v>
      </c>
      <c r="F329">
        <v>15.04</v>
      </c>
      <c r="G329">
        <v>15.05</v>
      </c>
      <c r="H329" t="s">
        <v>988</v>
      </c>
      <c r="I329">
        <v>0.67</v>
      </c>
      <c r="J329">
        <v>0.67</v>
      </c>
      <c r="K329">
        <v>15</v>
      </c>
      <c r="L329">
        <v>15.15</v>
      </c>
      <c r="M329">
        <v>14.84</v>
      </c>
      <c r="N329">
        <v>0.71</v>
      </c>
      <c r="O329" t="s">
        <v>989</v>
      </c>
      <c r="P329">
        <v>26.67</v>
      </c>
      <c r="Q329">
        <v>15.01</v>
      </c>
    </row>
    <row r="330" spans="1:17" x14ac:dyDescent="0.5">
      <c r="A330" t="str">
        <f>"000887"</f>
        <v>000887</v>
      </c>
      <c r="B330" t="s">
        <v>990</v>
      </c>
      <c r="C330">
        <v>4.5</v>
      </c>
      <c r="D330">
        <v>17.66</v>
      </c>
      <c r="E330">
        <v>0.76</v>
      </c>
      <c r="F330">
        <v>17.649999999999999</v>
      </c>
      <c r="G330">
        <v>17.66</v>
      </c>
      <c r="H330" t="s">
        <v>991</v>
      </c>
      <c r="I330">
        <v>1.07</v>
      </c>
      <c r="J330">
        <v>1.07</v>
      </c>
      <c r="K330">
        <v>17.8</v>
      </c>
      <c r="L330">
        <v>18.190000000000001</v>
      </c>
      <c r="M330">
        <v>17.510000000000002</v>
      </c>
      <c r="N330">
        <v>1.84</v>
      </c>
      <c r="O330" t="s">
        <v>992</v>
      </c>
      <c r="P330">
        <v>17.190000000000001</v>
      </c>
      <c r="Q330">
        <v>16.899999999999999</v>
      </c>
    </row>
    <row r="331" spans="1:17" x14ac:dyDescent="0.5">
      <c r="A331" t="str">
        <f>"600584"</f>
        <v>600584</v>
      </c>
      <c r="B331" t="s">
        <v>993</v>
      </c>
      <c r="C331">
        <v>7.15</v>
      </c>
      <c r="D331">
        <v>21.74</v>
      </c>
      <c r="E331">
        <v>1.45</v>
      </c>
      <c r="F331">
        <v>21.75</v>
      </c>
      <c r="G331">
        <v>21.76</v>
      </c>
      <c r="H331" t="s">
        <v>994</v>
      </c>
      <c r="I331">
        <v>4.62</v>
      </c>
      <c r="J331">
        <v>4.62</v>
      </c>
      <c r="K331">
        <v>20.350000000000001</v>
      </c>
      <c r="L331">
        <v>21.85</v>
      </c>
      <c r="M331">
        <v>20.18</v>
      </c>
      <c r="N331">
        <v>1.37</v>
      </c>
      <c r="O331" t="s">
        <v>995</v>
      </c>
      <c r="P331">
        <v>134.22999999999999</v>
      </c>
      <c r="Q331">
        <v>20.29</v>
      </c>
    </row>
    <row r="332" spans="1:17" x14ac:dyDescent="0.5">
      <c r="A332" t="str">
        <f>"601179"</f>
        <v>601179</v>
      </c>
      <c r="B332" t="s">
        <v>996</v>
      </c>
      <c r="C332">
        <v>2.46</v>
      </c>
      <c r="D332">
        <v>4.17</v>
      </c>
      <c r="E332">
        <v>0.1</v>
      </c>
      <c r="F332">
        <v>4.16</v>
      </c>
      <c r="G332">
        <v>4.17</v>
      </c>
      <c r="H332" t="s">
        <v>997</v>
      </c>
      <c r="I332">
        <v>0.19</v>
      </c>
      <c r="J332">
        <v>0.19</v>
      </c>
      <c r="K332">
        <v>4.07</v>
      </c>
      <c r="L332">
        <v>4.17</v>
      </c>
      <c r="M332">
        <v>4.07</v>
      </c>
      <c r="N332">
        <v>1.41</v>
      </c>
      <c r="O332" t="s">
        <v>998</v>
      </c>
      <c r="P332">
        <v>24.65</v>
      </c>
      <c r="Q332">
        <v>4.07</v>
      </c>
    </row>
    <row r="333" spans="1:17" x14ac:dyDescent="0.5">
      <c r="A333" t="str">
        <f>"600808"</f>
        <v>600808</v>
      </c>
      <c r="B333" t="s">
        <v>999</v>
      </c>
      <c r="C333">
        <v>-0.83</v>
      </c>
      <c r="D333">
        <v>3.58</v>
      </c>
      <c r="E333">
        <v>-0.03</v>
      </c>
      <c r="F333">
        <v>3.58</v>
      </c>
      <c r="G333">
        <v>3.59</v>
      </c>
      <c r="H333" t="s">
        <v>1000</v>
      </c>
      <c r="I333">
        <v>0.7</v>
      </c>
      <c r="J333">
        <v>0.7</v>
      </c>
      <c r="K333">
        <v>3.62</v>
      </c>
      <c r="L333">
        <v>3.62</v>
      </c>
      <c r="M333">
        <v>3.54</v>
      </c>
      <c r="N333">
        <v>0.61</v>
      </c>
      <c r="O333" t="s">
        <v>1001</v>
      </c>
      <c r="P333">
        <v>6.68</v>
      </c>
      <c r="Q333">
        <v>3.61</v>
      </c>
    </row>
    <row r="334" spans="1:17" x14ac:dyDescent="0.5">
      <c r="A334" t="str">
        <f>"002032"</f>
        <v>002032</v>
      </c>
      <c r="B334" t="s">
        <v>1002</v>
      </c>
      <c r="C334" t="s">
        <v>170</v>
      </c>
      <c r="D334">
        <v>39.090000000000003</v>
      </c>
      <c r="E334" t="s">
        <v>170</v>
      </c>
      <c r="F334" t="s">
        <v>170</v>
      </c>
      <c r="G334" t="s">
        <v>170</v>
      </c>
      <c r="H334" t="s">
        <v>1003</v>
      </c>
      <c r="I334">
        <v>0</v>
      </c>
      <c r="J334">
        <v>0</v>
      </c>
      <c r="K334" t="s">
        <v>170</v>
      </c>
      <c r="L334" t="s">
        <v>170</v>
      </c>
      <c r="M334" t="s">
        <v>170</v>
      </c>
      <c r="N334">
        <v>0</v>
      </c>
      <c r="O334" t="s">
        <v>1004</v>
      </c>
      <c r="P334">
        <v>26.86</v>
      </c>
      <c r="Q334">
        <v>39.090000000000003</v>
      </c>
    </row>
    <row r="335" spans="1:17" x14ac:dyDescent="0.5">
      <c r="A335" t="str">
        <f>"600373"</f>
        <v>600373</v>
      </c>
      <c r="B335" t="s">
        <v>1005</v>
      </c>
      <c r="C335">
        <v>1.25</v>
      </c>
      <c r="D335">
        <v>15.43</v>
      </c>
      <c r="E335">
        <v>0.19</v>
      </c>
      <c r="F335">
        <v>15.42</v>
      </c>
      <c r="G335">
        <v>15.43</v>
      </c>
      <c r="H335" t="s">
        <v>1006</v>
      </c>
      <c r="I335">
        <v>0.6</v>
      </c>
      <c r="J335">
        <v>0.6</v>
      </c>
      <c r="K335">
        <v>15.26</v>
      </c>
      <c r="L335">
        <v>15.48</v>
      </c>
      <c r="M335">
        <v>15.13</v>
      </c>
      <c r="N335">
        <v>0.91</v>
      </c>
      <c r="O335" t="s">
        <v>1007</v>
      </c>
      <c r="P335">
        <v>14.65</v>
      </c>
      <c r="Q335">
        <v>15.24</v>
      </c>
    </row>
    <row r="336" spans="1:17" x14ac:dyDescent="0.5">
      <c r="A336" t="str">
        <f>"002399"</f>
        <v>002399</v>
      </c>
      <c r="B336" t="s">
        <v>1008</v>
      </c>
      <c r="C336">
        <v>-0.18</v>
      </c>
      <c r="D336">
        <v>17.04</v>
      </c>
      <c r="E336">
        <v>-0.03</v>
      </c>
      <c r="F336">
        <v>17.03</v>
      </c>
      <c r="G336">
        <v>17.04</v>
      </c>
      <c r="H336" t="s">
        <v>1009</v>
      </c>
      <c r="I336">
        <v>0.08</v>
      </c>
      <c r="J336">
        <v>0.08</v>
      </c>
      <c r="K336">
        <v>17.100000000000001</v>
      </c>
      <c r="L336">
        <v>17.11</v>
      </c>
      <c r="M336">
        <v>16.920000000000002</v>
      </c>
      <c r="N336">
        <v>0.39</v>
      </c>
      <c r="O336" t="s">
        <v>1010</v>
      </c>
      <c r="P336">
        <v>303.24</v>
      </c>
      <c r="Q336">
        <v>17.07</v>
      </c>
    </row>
    <row r="337" spans="1:17" x14ac:dyDescent="0.5">
      <c r="A337" t="str">
        <f>"002572"</f>
        <v>002572</v>
      </c>
      <c r="B337" t="s">
        <v>1011</v>
      </c>
      <c r="C337">
        <v>1.45</v>
      </c>
      <c r="D337">
        <v>34.270000000000003</v>
      </c>
      <c r="E337">
        <v>0.49</v>
      </c>
      <c r="F337">
        <v>34.26</v>
      </c>
      <c r="G337">
        <v>34.270000000000003</v>
      </c>
      <c r="H337" t="s">
        <v>1012</v>
      </c>
      <c r="I337">
        <v>0.82</v>
      </c>
      <c r="J337">
        <v>0.82</v>
      </c>
      <c r="K337">
        <v>33.590000000000003</v>
      </c>
      <c r="L337">
        <v>34.590000000000003</v>
      </c>
      <c r="M337">
        <v>33.1</v>
      </c>
      <c r="N337">
        <v>0.76</v>
      </c>
      <c r="O337" t="s">
        <v>1013</v>
      </c>
      <c r="P337">
        <v>34.9</v>
      </c>
      <c r="Q337">
        <v>33.78</v>
      </c>
    </row>
    <row r="338" spans="1:17" x14ac:dyDescent="0.5">
      <c r="A338" t="str">
        <f>"600528"</f>
        <v>600528</v>
      </c>
      <c r="B338" t="s">
        <v>1014</v>
      </c>
      <c r="C338">
        <v>-0.43</v>
      </c>
      <c r="D338">
        <v>11.55</v>
      </c>
      <c r="E338">
        <v>-0.05</v>
      </c>
      <c r="F338">
        <v>11.54</v>
      </c>
      <c r="G338">
        <v>11.57</v>
      </c>
      <c r="H338" t="s">
        <v>1015</v>
      </c>
      <c r="I338">
        <v>0.28000000000000003</v>
      </c>
      <c r="J338">
        <v>0.28000000000000003</v>
      </c>
      <c r="K338">
        <v>11.57</v>
      </c>
      <c r="L338">
        <v>11.64</v>
      </c>
      <c r="M338">
        <v>11.51</v>
      </c>
      <c r="N338">
        <v>0.56999999999999995</v>
      </c>
      <c r="O338" t="s">
        <v>1016</v>
      </c>
      <c r="P338">
        <v>19.16</v>
      </c>
      <c r="Q338">
        <v>11.6</v>
      </c>
    </row>
    <row r="339" spans="1:17" x14ac:dyDescent="0.5">
      <c r="A339" t="str">
        <f>"603939"</f>
        <v>603939</v>
      </c>
      <c r="B339" t="s">
        <v>1017</v>
      </c>
      <c r="C339">
        <v>2.27</v>
      </c>
      <c r="D339">
        <v>58.48</v>
      </c>
      <c r="E339">
        <v>1.3</v>
      </c>
      <c r="F339">
        <v>58.47</v>
      </c>
      <c r="G339">
        <v>58.49</v>
      </c>
      <c r="H339" t="s">
        <v>1018</v>
      </c>
      <c r="I339">
        <v>0.5</v>
      </c>
      <c r="J339">
        <v>0.5</v>
      </c>
      <c r="K339">
        <v>57.28</v>
      </c>
      <c r="L339">
        <v>59.29</v>
      </c>
      <c r="M339">
        <v>57.2</v>
      </c>
      <c r="N339">
        <v>0.57999999999999996</v>
      </c>
      <c r="O339" t="s">
        <v>1019</v>
      </c>
      <c r="P339">
        <v>67.66</v>
      </c>
      <c r="Q339">
        <v>57.18</v>
      </c>
    </row>
    <row r="340" spans="1:17" x14ac:dyDescent="0.5">
      <c r="A340" t="str">
        <f>"000039"</f>
        <v>000039</v>
      </c>
      <c r="B340" t="s">
        <v>1020</v>
      </c>
      <c r="C340">
        <v>-0.42</v>
      </c>
      <c r="D340">
        <v>16.73</v>
      </c>
      <c r="E340">
        <v>-7.0000000000000007E-2</v>
      </c>
      <c r="F340">
        <v>16.73</v>
      </c>
      <c r="G340">
        <v>16.739999999999998</v>
      </c>
      <c r="H340" t="s">
        <v>1021</v>
      </c>
      <c r="I340">
        <v>0.65</v>
      </c>
      <c r="J340">
        <v>0.65</v>
      </c>
      <c r="K340">
        <v>16.88</v>
      </c>
      <c r="L340">
        <v>16.89</v>
      </c>
      <c r="M340">
        <v>16.66</v>
      </c>
      <c r="N340">
        <v>0.46</v>
      </c>
      <c r="O340" t="s">
        <v>1022</v>
      </c>
      <c r="P340">
        <v>19.899999999999999</v>
      </c>
      <c r="Q340">
        <v>16.8</v>
      </c>
    </row>
    <row r="341" spans="1:17" x14ac:dyDescent="0.5">
      <c r="A341" t="str">
        <f>"603160"</f>
        <v>603160</v>
      </c>
      <c r="B341" t="s">
        <v>1023</v>
      </c>
      <c r="C341">
        <v>4.43</v>
      </c>
      <c r="D341">
        <v>91.96</v>
      </c>
      <c r="E341">
        <v>3.9</v>
      </c>
      <c r="F341">
        <v>91.96</v>
      </c>
      <c r="G341">
        <v>91.99</v>
      </c>
      <c r="H341" t="s">
        <v>1024</v>
      </c>
      <c r="I341">
        <v>1.06</v>
      </c>
      <c r="J341">
        <v>1.06</v>
      </c>
      <c r="K341">
        <v>88.6</v>
      </c>
      <c r="L341">
        <v>92.05</v>
      </c>
      <c r="M341">
        <v>87.74</v>
      </c>
      <c r="N341">
        <v>1.39</v>
      </c>
      <c r="O341" t="s">
        <v>1025</v>
      </c>
      <c r="P341">
        <v>41.07</v>
      </c>
      <c r="Q341">
        <v>88.06</v>
      </c>
    </row>
    <row r="342" spans="1:17" x14ac:dyDescent="0.5">
      <c r="A342" t="str">
        <f>"002223"</f>
        <v>002223</v>
      </c>
      <c r="B342" t="s">
        <v>1026</v>
      </c>
      <c r="C342">
        <v>3.32</v>
      </c>
      <c r="D342">
        <v>24.57</v>
      </c>
      <c r="E342">
        <v>0.79</v>
      </c>
      <c r="F342">
        <v>24.57</v>
      </c>
      <c r="G342">
        <v>24.58</v>
      </c>
      <c r="H342" t="s">
        <v>1027</v>
      </c>
      <c r="I342">
        <v>3.05</v>
      </c>
      <c r="J342">
        <v>3.05</v>
      </c>
      <c r="K342">
        <v>23.96</v>
      </c>
      <c r="L342">
        <v>24.69</v>
      </c>
      <c r="M342">
        <v>23.7</v>
      </c>
      <c r="N342">
        <v>1.03</v>
      </c>
      <c r="O342" t="s">
        <v>135</v>
      </c>
      <c r="P342">
        <v>35.020000000000003</v>
      </c>
      <c r="Q342">
        <v>23.78</v>
      </c>
    </row>
    <row r="343" spans="1:17" x14ac:dyDescent="0.5">
      <c r="A343" t="str">
        <f>"600895"</f>
        <v>600895</v>
      </c>
      <c r="B343" t="s">
        <v>1028</v>
      </c>
      <c r="C343">
        <v>0.67</v>
      </c>
      <c r="D343">
        <v>13.47</v>
      </c>
      <c r="E343">
        <v>0.09</v>
      </c>
      <c r="F343">
        <v>13.46</v>
      </c>
      <c r="G343">
        <v>13.48</v>
      </c>
      <c r="H343" t="s">
        <v>1029</v>
      </c>
      <c r="I343">
        <v>0.5</v>
      </c>
      <c r="J343">
        <v>0.5</v>
      </c>
      <c r="K343">
        <v>13.39</v>
      </c>
      <c r="L343">
        <v>13.55</v>
      </c>
      <c r="M343">
        <v>13.26</v>
      </c>
      <c r="N343">
        <v>0.72</v>
      </c>
      <c r="O343" t="s">
        <v>1030</v>
      </c>
      <c r="P343">
        <v>39.65</v>
      </c>
      <c r="Q343">
        <v>13.38</v>
      </c>
    </row>
    <row r="344" spans="1:17" x14ac:dyDescent="0.5">
      <c r="A344" t="str">
        <f>"600779"</f>
        <v>600779</v>
      </c>
      <c r="B344" t="s">
        <v>1031</v>
      </c>
      <c r="C344">
        <v>-1.32</v>
      </c>
      <c r="D344">
        <v>42.62</v>
      </c>
      <c r="E344">
        <v>-0.56999999999999995</v>
      </c>
      <c r="F344">
        <v>42.63</v>
      </c>
      <c r="G344">
        <v>42.64</v>
      </c>
      <c r="H344" t="s">
        <v>1032</v>
      </c>
      <c r="I344">
        <v>0.65</v>
      </c>
      <c r="J344">
        <v>0.65</v>
      </c>
      <c r="K344">
        <v>43.19</v>
      </c>
      <c r="L344">
        <v>43.19</v>
      </c>
      <c r="M344">
        <v>42.38</v>
      </c>
      <c r="N344">
        <v>0.5</v>
      </c>
      <c r="O344" t="s">
        <v>1033</v>
      </c>
      <c r="P344">
        <v>64.17</v>
      </c>
      <c r="Q344">
        <v>43.19</v>
      </c>
    </row>
    <row r="345" spans="1:17" x14ac:dyDescent="0.5">
      <c r="A345" t="str">
        <f>"600567"</f>
        <v>600567</v>
      </c>
      <c r="B345" t="s">
        <v>1034</v>
      </c>
      <c r="C345">
        <v>-0.87</v>
      </c>
      <c r="D345">
        <v>4.54</v>
      </c>
      <c r="E345">
        <v>-0.04</v>
      </c>
      <c r="F345">
        <v>4.53</v>
      </c>
      <c r="G345">
        <v>4.54</v>
      </c>
      <c r="H345" t="s">
        <v>1035</v>
      </c>
      <c r="I345">
        <v>0.9</v>
      </c>
      <c r="J345">
        <v>0.9</v>
      </c>
      <c r="K345">
        <v>4.5999999999999996</v>
      </c>
      <c r="L345">
        <v>4.5999999999999996</v>
      </c>
      <c r="M345">
        <v>4.5199999999999996</v>
      </c>
      <c r="N345">
        <v>0.55000000000000004</v>
      </c>
      <c r="O345" t="s">
        <v>1036</v>
      </c>
      <c r="P345">
        <v>10.3</v>
      </c>
      <c r="Q345">
        <v>4.58</v>
      </c>
    </row>
    <row r="346" spans="1:17" x14ac:dyDescent="0.5">
      <c r="A346" t="str">
        <f>"601000"</f>
        <v>601000</v>
      </c>
      <c r="B346" t="s">
        <v>1037</v>
      </c>
      <c r="C346">
        <v>2.1</v>
      </c>
      <c r="D346">
        <v>4.87</v>
      </c>
      <c r="E346">
        <v>0.1</v>
      </c>
      <c r="F346">
        <v>4.87</v>
      </c>
      <c r="G346">
        <v>4.88</v>
      </c>
      <c r="H346" t="s">
        <v>1038</v>
      </c>
      <c r="I346">
        <v>0.45</v>
      </c>
      <c r="J346">
        <v>0.45</v>
      </c>
      <c r="K346">
        <v>4.78</v>
      </c>
      <c r="L346">
        <v>4.88</v>
      </c>
      <c r="M346">
        <v>4.7699999999999996</v>
      </c>
      <c r="N346">
        <v>0.75</v>
      </c>
      <c r="O346" t="s">
        <v>477</v>
      </c>
      <c r="P346">
        <v>15.11</v>
      </c>
      <c r="Q346">
        <v>4.7699999999999996</v>
      </c>
    </row>
    <row r="347" spans="1:17" x14ac:dyDescent="0.5">
      <c r="A347" t="str">
        <f>"000060"</f>
        <v>000060</v>
      </c>
      <c r="B347" t="s">
        <v>1039</v>
      </c>
      <c r="C347">
        <v>0.32</v>
      </c>
      <c r="D347">
        <v>9.3699999999999992</v>
      </c>
      <c r="E347">
        <v>0.03</v>
      </c>
      <c r="F347">
        <v>9.3699999999999992</v>
      </c>
      <c r="G347">
        <v>9.3800000000000008</v>
      </c>
      <c r="H347" t="s">
        <v>1040</v>
      </c>
      <c r="I347">
        <v>0.82</v>
      </c>
      <c r="J347">
        <v>0.82</v>
      </c>
      <c r="K347">
        <v>9.34</v>
      </c>
      <c r="L347">
        <v>9.41</v>
      </c>
      <c r="M347">
        <v>9.31</v>
      </c>
      <c r="N347">
        <v>0.56000000000000005</v>
      </c>
      <c r="O347" t="s">
        <v>598</v>
      </c>
      <c r="P347">
        <v>19.38</v>
      </c>
      <c r="Q347">
        <v>9.34</v>
      </c>
    </row>
    <row r="348" spans="1:17" x14ac:dyDescent="0.5">
      <c r="A348" t="str">
        <f>"300618"</f>
        <v>300618</v>
      </c>
      <c r="B348" t="s">
        <v>1041</v>
      </c>
      <c r="C348">
        <v>1.69</v>
      </c>
      <c r="D348">
        <v>290.81</v>
      </c>
      <c r="E348">
        <v>4.83</v>
      </c>
      <c r="F348">
        <v>290.81</v>
      </c>
      <c r="G348">
        <v>290.89999999999998</v>
      </c>
      <c r="H348" t="s">
        <v>1042</v>
      </c>
      <c r="I348">
        <v>2.96</v>
      </c>
      <c r="J348">
        <v>2.96</v>
      </c>
      <c r="K348">
        <v>291</v>
      </c>
      <c r="L348">
        <v>293.3</v>
      </c>
      <c r="M348">
        <v>285.60000000000002</v>
      </c>
      <c r="N348">
        <v>0.76</v>
      </c>
      <c r="O348" t="s">
        <v>1043</v>
      </c>
      <c r="P348">
        <v>77.650000000000006</v>
      </c>
      <c r="Q348">
        <v>285.98</v>
      </c>
    </row>
    <row r="349" spans="1:17" x14ac:dyDescent="0.5">
      <c r="A349" t="str">
        <f>"600236"</f>
        <v>600236</v>
      </c>
      <c r="B349" t="s">
        <v>1044</v>
      </c>
      <c r="C349">
        <v>1.25</v>
      </c>
      <c r="D349">
        <v>5.68</v>
      </c>
      <c r="E349">
        <v>7.0000000000000007E-2</v>
      </c>
      <c r="F349">
        <v>5.68</v>
      </c>
      <c r="G349">
        <v>5.69</v>
      </c>
      <c r="H349" t="s">
        <v>1045</v>
      </c>
      <c r="I349">
        <v>0.19</v>
      </c>
      <c r="J349">
        <v>0.19</v>
      </c>
      <c r="K349">
        <v>5.62</v>
      </c>
      <c r="L349">
        <v>5.74</v>
      </c>
      <c r="M349">
        <v>5.61</v>
      </c>
      <c r="N349">
        <v>1.1499999999999999</v>
      </c>
      <c r="O349" t="s">
        <v>1046</v>
      </c>
      <c r="P349">
        <v>14.01</v>
      </c>
      <c r="Q349">
        <v>5.61</v>
      </c>
    </row>
    <row r="350" spans="1:17" x14ac:dyDescent="0.5">
      <c r="A350" t="str">
        <f>"000066"</f>
        <v>000066</v>
      </c>
      <c r="B350" t="s">
        <v>1047</v>
      </c>
      <c r="C350">
        <v>4.46</v>
      </c>
      <c r="D350">
        <v>8.1999999999999993</v>
      </c>
      <c r="E350">
        <v>0.35</v>
      </c>
      <c r="F350">
        <v>8.1999999999999993</v>
      </c>
      <c r="G350">
        <v>8.2100000000000009</v>
      </c>
      <c r="H350" t="s">
        <v>1048</v>
      </c>
      <c r="I350">
        <v>4</v>
      </c>
      <c r="J350">
        <v>4</v>
      </c>
      <c r="K350">
        <v>7.89</v>
      </c>
      <c r="L350">
        <v>8.2799999999999994</v>
      </c>
      <c r="M350">
        <v>7.89</v>
      </c>
      <c r="N350">
        <v>1.08</v>
      </c>
      <c r="O350" t="s">
        <v>274</v>
      </c>
      <c r="P350">
        <v>60.52</v>
      </c>
      <c r="Q350">
        <v>7.85</v>
      </c>
    </row>
    <row r="351" spans="1:17" x14ac:dyDescent="0.5">
      <c r="A351" t="str">
        <f>"002143"</f>
        <v>002143</v>
      </c>
      <c r="B351" t="s">
        <v>1049</v>
      </c>
      <c r="C351" t="s">
        <v>170</v>
      </c>
      <c r="D351">
        <v>12.09</v>
      </c>
      <c r="E351" t="s">
        <v>170</v>
      </c>
      <c r="F351" t="s">
        <v>170</v>
      </c>
      <c r="G351" t="s">
        <v>170</v>
      </c>
      <c r="H351" t="s">
        <v>1050</v>
      </c>
      <c r="I351">
        <v>0</v>
      </c>
      <c r="J351">
        <v>0</v>
      </c>
      <c r="K351" t="s">
        <v>170</v>
      </c>
      <c r="L351" t="s">
        <v>170</v>
      </c>
      <c r="M351" t="s">
        <v>170</v>
      </c>
      <c r="N351">
        <v>0</v>
      </c>
      <c r="O351" t="s">
        <v>1051</v>
      </c>
      <c r="P351">
        <v>38.33</v>
      </c>
      <c r="Q351">
        <v>12.09</v>
      </c>
    </row>
    <row r="352" spans="1:17" x14ac:dyDescent="0.5">
      <c r="A352" t="str">
        <f>"300274"</f>
        <v>300274</v>
      </c>
      <c r="B352" t="s">
        <v>1052</v>
      </c>
      <c r="C352">
        <v>1.97</v>
      </c>
      <c r="D352">
        <v>19.18</v>
      </c>
      <c r="E352">
        <v>0.37</v>
      </c>
      <c r="F352">
        <v>19.18</v>
      </c>
      <c r="G352">
        <v>19.190000000000001</v>
      </c>
      <c r="H352" t="s">
        <v>1053</v>
      </c>
      <c r="I352">
        <v>2.5</v>
      </c>
      <c r="J352">
        <v>2.5</v>
      </c>
      <c r="K352">
        <v>18.95</v>
      </c>
      <c r="L352">
        <v>19.25</v>
      </c>
      <c r="M352">
        <v>18.649999999999999</v>
      </c>
      <c r="N352">
        <v>1.1100000000000001</v>
      </c>
      <c r="O352" t="s">
        <v>1054</v>
      </c>
      <c r="P352">
        <v>27.74</v>
      </c>
      <c r="Q352">
        <v>18.809999999999999</v>
      </c>
    </row>
    <row r="353" spans="1:17" x14ac:dyDescent="0.5">
      <c r="A353" t="str">
        <f>"600060"</f>
        <v>600060</v>
      </c>
      <c r="B353" t="s">
        <v>1055</v>
      </c>
      <c r="C353">
        <v>0.13</v>
      </c>
      <c r="D353">
        <v>15.47</v>
      </c>
      <c r="E353">
        <v>0.02</v>
      </c>
      <c r="F353">
        <v>15.47</v>
      </c>
      <c r="G353">
        <v>15.48</v>
      </c>
      <c r="H353" t="s">
        <v>1056</v>
      </c>
      <c r="I353">
        <v>0.75</v>
      </c>
      <c r="J353">
        <v>0.75</v>
      </c>
      <c r="K353">
        <v>15.54</v>
      </c>
      <c r="L353">
        <v>15.7</v>
      </c>
      <c r="M353">
        <v>15.37</v>
      </c>
      <c r="N353">
        <v>0.66</v>
      </c>
      <c r="O353" t="s">
        <v>1057</v>
      </c>
      <c r="P353">
        <v>21.49</v>
      </c>
      <c r="Q353">
        <v>15.45</v>
      </c>
    </row>
    <row r="354" spans="1:17" x14ac:dyDescent="0.5">
      <c r="A354" t="str">
        <f>"600460"</f>
        <v>600460</v>
      </c>
      <c r="B354" t="s">
        <v>1058</v>
      </c>
      <c r="C354">
        <v>7.8</v>
      </c>
      <c r="D354">
        <v>16.04</v>
      </c>
      <c r="E354">
        <v>1.1599999999999999</v>
      </c>
      <c r="F354">
        <v>16.059999999999999</v>
      </c>
      <c r="G354">
        <v>16.07</v>
      </c>
      <c r="H354" t="s">
        <v>1059</v>
      </c>
      <c r="I354">
        <v>9.75</v>
      </c>
      <c r="J354">
        <v>9.75</v>
      </c>
      <c r="K354">
        <v>14.96</v>
      </c>
      <c r="L354">
        <v>16.149999999999999</v>
      </c>
      <c r="M354">
        <v>14.96</v>
      </c>
      <c r="N354">
        <v>1.48</v>
      </c>
      <c r="O354" t="s">
        <v>1060</v>
      </c>
      <c r="P354">
        <v>124.17</v>
      </c>
      <c r="Q354">
        <v>14.88</v>
      </c>
    </row>
    <row r="355" spans="1:17" x14ac:dyDescent="0.5">
      <c r="A355" t="str">
        <f>"002244"</f>
        <v>002244</v>
      </c>
      <c r="B355" t="s">
        <v>1061</v>
      </c>
      <c r="C355">
        <v>-2.76</v>
      </c>
      <c r="D355">
        <v>7.39</v>
      </c>
      <c r="E355">
        <v>-0.21</v>
      </c>
      <c r="F355">
        <v>7.38</v>
      </c>
      <c r="G355">
        <v>7.39</v>
      </c>
      <c r="H355" t="s">
        <v>1062</v>
      </c>
      <c r="I355">
        <v>1.98</v>
      </c>
      <c r="J355">
        <v>1.98</v>
      </c>
      <c r="K355">
        <v>7.54</v>
      </c>
      <c r="L355">
        <v>7.61</v>
      </c>
      <c r="M355">
        <v>7.38</v>
      </c>
      <c r="N355">
        <v>1.83</v>
      </c>
      <c r="O355" t="s">
        <v>1063</v>
      </c>
      <c r="P355">
        <v>13.44</v>
      </c>
      <c r="Q355">
        <v>7.6</v>
      </c>
    </row>
    <row r="356" spans="1:17" x14ac:dyDescent="0.5">
      <c r="A356" t="str">
        <f>"600256"</f>
        <v>600256</v>
      </c>
      <c r="B356" t="s">
        <v>1064</v>
      </c>
      <c r="C356">
        <v>0</v>
      </c>
      <c r="D356">
        <v>3.81</v>
      </c>
      <c r="E356">
        <v>0</v>
      </c>
      <c r="F356" t="s">
        <v>170</v>
      </c>
      <c r="G356" t="s">
        <v>170</v>
      </c>
      <c r="H356" t="s">
        <v>1065</v>
      </c>
      <c r="I356">
        <v>0</v>
      </c>
      <c r="J356">
        <v>0</v>
      </c>
      <c r="K356" t="s">
        <v>170</v>
      </c>
      <c r="L356" t="s">
        <v>170</v>
      </c>
      <c r="M356" t="s">
        <v>170</v>
      </c>
      <c r="N356">
        <v>0</v>
      </c>
      <c r="O356" t="s">
        <v>1066</v>
      </c>
      <c r="P356">
        <v>60.15</v>
      </c>
      <c r="Q356">
        <v>3.81</v>
      </c>
    </row>
    <row r="357" spans="1:17" x14ac:dyDescent="0.5">
      <c r="A357" t="str">
        <f>"002465"</f>
        <v>002465</v>
      </c>
      <c r="B357" t="s">
        <v>1067</v>
      </c>
      <c r="C357">
        <v>2.93</v>
      </c>
      <c r="D357">
        <v>10.55</v>
      </c>
      <c r="E357">
        <v>0.3</v>
      </c>
      <c r="F357">
        <v>10.54</v>
      </c>
      <c r="G357">
        <v>10.55</v>
      </c>
      <c r="H357" t="s">
        <v>1068</v>
      </c>
      <c r="I357">
        <v>2.95</v>
      </c>
      <c r="J357">
        <v>2.95</v>
      </c>
      <c r="K357">
        <v>10.23</v>
      </c>
      <c r="L357">
        <v>10.63</v>
      </c>
      <c r="M357">
        <v>10.220000000000001</v>
      </c>
      <c r="N357">
        <v>1.8</v>
      </c>
      <c r="O357" t="s">
        <v>1069</v>
      </c>
      <c r="P357">
        <v>83</v>
      </c>
      <c r="Q357">
        <v>10.25</v>
      </c>
    </row>
    <row r="358" spans="1:17" x14ac:dyDescent="0.5">
      <c r="A358" t="str">
        <f>"300168"</f>
        <v>300168</v>
      </c>
      <c r="B358" t="s">
        <v>1070</v>
      </c>
      <c r="C358">
        <v>6.74</v>
      </c>
      <c r="D358">
        <v>19.32</v>
      </c>
      <c r="E358">
        <v>1.22</v>
      </c>
      <c r="F358">
        <v>19.32</v>
      </c>
      <c r="G358">
        <v>19.329999999999998</v>
      </c>
      <c r="H358" t="s">
        <v>1071</v>
      </c>
      <c r="I358">
        <v>5.79</v>
      </c>
      <c r="J358">
        <v>5.79</v>
      </c>
      <c r="K358">
        <v>18.350000000000001</v>
      </c>
      <c r="L358">
        <v>19.399999999999999</v>
      </c>
      <c r="M358">
        <v>18.149999999999999</v>
      </c>
      <c r="N358">
        <v>1.19</v>
      </c>
      <c r="O358" t="s">
        <v>1072</v>
      </c>
      <c r="P358">
        <v>134.30000000000001</v>
      </c>
      <c r="Q358">
        <v>18.100000000000001</v>
      </c>
    </row>
    <row r="359" spans="1:17" x14ac:dyDescent="0.5">
      <c r="A359" t="str">
        <f>"603369"</f>
        <v>603369</v>
      </c>
      <c r="B359" t="s">
        <v>1073</v>
      </c>
      <c r="C359">
        <v>1.42</v>
      </c>
      <c r="D359">
        <v>15.71</v>
      </c>
      <c r="E359">
        <v>0.22</v>
      </c>
      <c r="F359">
        <v>15.69</v>
      </c>
      <c r="G359">
        <v>15.7</v>
      </c>
      <c r="H359" t="s">
        <v>1074</v>
      </c>
      <c r="I359">
        <v>0.54</v>
      </c>
      <c r="J359">
        <v>0.54</v>
      </c>
      <c r="K359">
        <v>15.5</v>
      </c>
      <c r="L359">
        <v>15.87</v>
      </c>
      <c r="M359">
        <v>15.36</v>
      </c>
      <c r="N359">
        <v>0.94</v>
      </c>
      <c r="O359" t="s">
        <v>1075</v>
      </c>
      <c r="P359">
        <v>19.05</v>
      </c>
      <c r="Q359">
        <v>15.49</v>
      </c>
    </row>
    <row r="360" spans="1:17" x14ac:dyDescent="0.5">
      <c r="A360" t="str">
        <f>"601801"</f>
        <v>601801</v>
      </c>
      <c r="B360" t="s">
        <v>1076</v>
      </c>
      <c r="C360">
        <v>-0.2</v>
      </c>
      <c r="D360">
        <v>9.9</v>
      </c>
      <c r="E360">
        <v>-0.02</v>
      </c>
      <c r="F360">
        <v>9.9</v>
      </c>
      <c r="G360">
        <v>9.91</v>
      </c>
      <c r="H360" t="s">
        <v>1077</v>
      </c>
      <c r="I360">
        <v>0.41</v>
      </c>
      <c r="J360">
        <v>0.41</v>
      </c>
      <c r="K360">
        <v>9.93</v>
      </c>
      <c r="L360">
        <v>10.039999999999999</v>
      </c>
      <c r="M360">
        <v>9.81</v>
      </c>
      <c r="N360">
        <v>0.84</v>
      </c>
      <c r="O360" t="s">
        <v>1078</v>
      </c>
      <c r="P360">
        <v>14.25</v>
      </c>
      <c r="Q360">
        <v>9.92</v>
      </c>
    </row>
    <row r="361" spans="1:17" x14ac:dyDescent="0.5">
      <c r="A361" t="str">
        <f>"600317"</f>
        <v>600317</v>
      </c>
      <c r="B361" t="s">
        <v>1079</v>
      </c>
      <c r="C361">
        <v>-0.33</v>
      </c>
      <c r="D361">
        <v>3.04</v>
      </c>
      <c r="E361">
        <v>-0.01</v>
      </c>
      <c r="F361">
        <v>3.03</v>
      </c>
      <c r="G361">
        <v>3.04</v>
      </c>
      <c r="H361" t="s">
        <v>1080</v>
      </c>
      <c r="I361">
        <v>0.06</v>
      </c>
      <c r="J361">
        <v>0.06</v>
      </c>
      <c r="K361">
        <v>3.05</v>
      </c>
      <c r="L361">
        <v>3.06</v>
      </c>
      <c r="M361">
        <v>3.01</v>
      </c>
      <c r="N361">
        <v>0.42</v>
      </c>
      <c r="O361" t="s">
        <v>553</v>
      </c>
      <c r="P361">
        <v>36.32</v>
      </c>
      <c r="Q361">
        <v>3.05</v>
      </c>
    </row>
    <row r="362" spans="1:17" x14ac:dyDescent="0.5">
      <c r="A362" t="str">
        <f>"600598"</f>
        <v>600598</v>
      </c>
      <c r="B362" t="s">
        <v>1081</v>
      </c>
      <c r="C362">
        <v>0.27</v>
      </c>
      <c r="D362">
        <v>11.06</v>
      </c>
      <c r="E362">
        <v>0.03</v>
      </c>
      <c r="F362">
        <v>11.06</v>
      </c>
      <c r="G362">
        <v>11.07</v>
      </c>
      <c r="H362" t="s">
        <v>1082</v>
      </c>
      <c r="I362">
        <v>2.0099999999999998</v>
      </c>
      <c r="J362">
        <v>2.0099999999999998</v>
      </c>
      <c r="K362">
        <v>11.05</v>
      </c>
      <c r="L362">
        <v>11.17</v>
      </c>
      <c r="M362">
        <v>10.86</v>
      </c>
      <c r="N362">
        <v>0.41</v>
      </c>
      <c r="O362" t="s">
        <v>196</v>
      </c>
      <c r="P362">
        <v>19.37</v>
      </c>
      <c r="Q362">
        <v>11.03</v>
      </c>
    </row>
    <row r="363" spans="1:17" x14ac:dyDescent="0.5">
      <c r="A363" t="str">
        <f>"002217"</f>
        <v>002217</v>
      </c>
      <c r="B363" t="s">
        <v>1083</v>
      </c>
      <c r="C363">
        <v>0.42</v>
      </c>
      <c r="D363">
        <v>9.59</v>
      </c>
      <c r="E363">
        <v>0.04</v>
      </c>
      <c r="F363">
        <v>9.59</v>
      </c>
      <c r="G363">
        <v>9.6</v>
      </c>
      <c r="H363" t="s">
        <v>1084</v>
      </c>
      <c r="I363">
        <v>0.73</v>
      </c>
      <c r="J363">
        <v>0.73</v>
      </c>
      <c r="K363">
        <v>9.59</v>
      </c>
      <c r="L363">
        <v>9.66</v>
      </c>
      <c r="M363">
        <v>9.4499999999999993</v>
      </c>
      <c r="N363">
        <v>0.94</v>
      </c>
      <c r="O363" t="s">
        <v>1085</v>
      </c>
      <c r="P363">
        <v>24.79</v>
      </c>
      <c r="Q363">
        <v>9.5500000000000007</v>
      </c>
    </row>
    <row r="364" spans="1:17" x14ac:dyDescent="0.5">
      <c r="A364" t="str">
        <f>"601880"</f>
        <v>601880</v>
      </c>
      <c r="B364" t="s">
        <v>1086</v>
      </c>
      <c r="C364">
        <v>-0.39</v>
      </c>
      <c r="D364">
        <v>2.5299999999999998</v>
      </c>
      <c r="E364">
        <v>-0.01</v>
      </c>
      <c r="F364">
        <v>2.5299999999999998</v>
      </c>
      <c r="G364">
        <v>2.54</v>
      </c>
      <c r="H364" t="s">
        <v>1087</v>
      </c>
      <c r="I364">
        <v>0.15</v>
      </c>
      <c r="J364">
        <v>0.15</v>
      </c>
      <c r="K364">
        <v>2.54</v>
      </c>
      <c r="L364">
        <v>2.5499999999999998</v>
      </c>
      <c r="M364">
        <v>2.52</v>
      </c>
      <c r="N364">
        <v>0.43</v>
      </c>
      <c r="O364" t="s">
        <v>1088</v>
      </c>
      <c r="P364">
        <v>65.14</v>
      </c>
      <c r="Q364">
        <v>2.54</v>
      </c>
    </row>
    <row r="365" spans="1:17" x14ac:dyDescent="0.5">
      <c r="A365" t="str">
        <f>"000401"</f>
        <v>000401</v>
      </c>
      <c r="B365" t="s">
        <v>1089</v>
      </c>
      <c r="C365">
        <v>2.13</v>
      </c>
      <c r="D365">
        <v>14.38</v>
      </c>
      <c r="E365">
        <v>0.3</v>
      </c>
      <c r="F365">
        <v>14.38</v>
      </c>
      <c r="G365">
        <v>14.39</v>
      </c>
      <c r="H365" t="s">
        <v>1090</v>
      </c>
      <c r="I365">
        <v>2.97</v>
      </c>
      <c r="J365">
        <v>2.97</v>
      </c>
      <c r="K365">
        <v>14.21</v>
      </c>
      <c r="L365">
        <v>14.66</v>
      </c>
      <c r="M365">
        <v>14.2</v>
      </c>
      <c r="N365">
        <v>0.96</v>
      </c>
      <c r="O365" t="s">
        <v>1091</v>
      </c>
      <c r="P365">
        <v>175.55</v>
      </c>
      <c r="Q365">
        <v>14.08</v>
      </c>
    </row>
    <row r="366" spans="1:17" x14ac:dyDescent="0.5">
      <c r="A366" t="str">
        <f>"600161"</f>
        <v>600161</v>
      </c>
      <c r="B366" t="s">
        <v>1092</v>
      </c>
      <c r="C366">
        <v>1.8</v>
      </c>
      <c r="D366">
        <v>28.91</v>
      </c>
      <c r="E366">
        <v>0.51</v>
      </c>
      <c r="F366">
        <v>28.9</v>
      </c>
      <c r="G366">
        <v>28.91</v>
      </c>
      <c r="H366" t="s">
        <v>1090</v>
      </c>
      <c r="I366">
        <v>0.93</v>
      </c>
      <c r="J366">
        <v>0.93</v>
      </c>
      <c r="K366">
        <v>28.6</v>
      </c>
      <c r="L366">
        <v>28.98</v>
      </c>
      <c r="M366">
        <v>28.43</v>
      </c>
      <c r="N366">
        <v>0.84</v>
      </c>
      <c r="O366" t="s">
        <v>1093</v>
      </c>
      <c r="P366">
        <v>13.89</v>
      </c>
      <c r="Q366">
        <v>28.4</v>
      </c>
    </row>
    <row r="367" spans="1:17" x14ac:dyDescent="0.5">
      <c r="A367" t="str">
        <f>"601005"</f>
        <v>601005</v>
      </c>
      <c r="B367" t="s">
        <v>1094</v>
      </c>
      <c r="C367">
        <v>-1.28</v>
      </c>
      <c r="D367">
        <v>2.31</v>
      </c>
      <c r="E367">
        <v>-0.03</v>
      </c>
      <c r="F367">
        <v>2.31</v>
      </c>
      <c r="G367">
        <v>2.3199999999999998</v>
      </c>
      <c r="H367" t="s">
        <v>1095</v>
      </c>
      <c r="I367">
        <v>0.22</v>
      </c>
      <c r="J367">
        <v>0.22</v>
      </c>
      <c r="K367">
        <v>2.34</v>
      </c>
      <c r="L367">
        <v>2.35</v>
      </c>
      <c r="M367">
        <v>2.29</v>
      </c>
      <c r="N367">
        <v>0.6</v>
      </c>
      <c r="O367" t="s">
        <v>21</v>
      </c>
      <c r="P367">
        <v>64.36</v>
      </c>
      <c r="Q367">
        <v>2.34</v>
      </c>
    </row>
    <row r="368" spans="1:17" x14ac:dyDescent="0.5">
      <c r="A368" t="str">
        <f>"600649"</f>
        <v>600649</v>
      </c>
      <c r="B368" t="s">
        <v>1096</v>
      </c>
      <c r="C368">
        <v>-0.25</v>
      </c>
      <c r="D368">
        <v>7.99</v>
      </c>
      <c r="E368">
        <v>-0.02</v>
      </c>
      <c r="F368">
        <v>7.99</v>
      </c>
      <c r="G368">
        <v>8</v>
      </c>
      <c r="H368" t="s">
        <v>1097</v>
      </c>
      <c r="I368">
        <v>0.25</v>
      </c>
      <c r="J368">
        <v>0.25</v>
      </c>
      <c r="K368">
        <v>8.0500000000000007</v>
      </c>
      <c r="L368">
        <v>8.07</v>
      </c>
      <c r="M368">
        <v>7.96</v>
      </c>
      <c r="N368">
        <v>0.68</v>
      </c>
      <c r="O368" t="s">
        <v>1098</v>
      </c>
      <c r="P368">
        <v>11.49</v>
      </c>
      <c r="Q368">
        <v>8.01</v>
      </c>
    </row>
    <row r="369" spans="1:17" x14ac:dyDescent="0.5">
      <c r="A369" t="str">
        <f>"000488"</f>
        <v>000488</v>
      </c>
      <c r="B369" t="s">
        <v>1099</v>
      </c>
      <c r="C369">
        <v>0.4</v>
      </c>
      <c r="D369">
        <v>17.46</v>
      </c>
      <c r="E369">
        <v>7.0000000000000007E-2</v>
      </c>
      <c r="F369">
        <v>17.45</v>
      </c>
      <c r="G369">
        <v>17.46</v>
      </c>
      <c r="H369" t="s">
        <v>1100</v>
      </c>
      <c r="I369">
        <v>1.32</v>
      </c>
      <c r="J369">
        <v>1.32</v>
      </c>
      <c r="K369">
        <v>17.46</v>
      </c>
      <c r="L369">
        <v>17.57</v>
      </c>
      <c r="M369">
        <v>17.36</v>
      </c>
      <c r="N369">
        <v>0.7</v>
      </c>
      <c r="O369" t="s">
        <v>1101</v>
      </c>
      <c r="P369">
        <v>8.9700000000000006</v>
      </c>
      <c r="Q369">
        <v>17.39</v>
      </c>
    </row>
    <row r="370" spans="1:17" x14ac:dyDescent="0.5">
      <c r="A370" t="str">
        <f>"000997"</f>
        <v>000997</v>
      </c>
      <c r="B370" t="s">
        <v>1102</v>
      </c>
      <c r="C370">
        <v>5.6</v>
      </c>
      <c r="D370">
        <v>20.76</v>
      </c>
      <c r="E370">
        <v>1.1000000000000001</v>
      </c>
      <c r="F370">
        <v>20.76</v>
      </c>
      <c r="G370">
        <v>20.77</v>
      </c>
      <c r="H370" t="s">
        <v>1103</v>
      </c>
      <c r="I370">
        <v>6.03</v>
      </c>
      <c r="J370">
        <v>6.03</v>
      </c>
      <c r="K370">
        <v>19.899999999999999</v>
      </c>
      <c r="L370">
        <v>20.88</v>
      </c>
      <c r="M370">
        <v>19.8</v>
      </c>
      <c r="N370">
        <v>1.52</v>
      </c>
      <c r="O370" t="s">
        <v>1104</v>
      </c>
      <c r="P370">
        <v>28.38</v>
      </c>
      <c r="Q370">
        <v>19.66</v>
      </c>
    </row>
    <row r="371" spans="1:17" x14ac:dyDescent="0.5">
      <c r="A371" t="str">
        <f>"000738"</f>
        <v>000738</v>
      </c>
      <c r="B371" t="s">
        <v>1105</v>
      </c>
      <c r="C371">
        <v>5.74</v>
      </c>
      <c r="D371">
        <v>16.77</v>
      </c>
      <c r="E371">
        <v>0.91</v>
      </c>
      <c r="F371">
        <v>16.760000000000002</v>
      </c>
      <c r="G371">
        <v>16.77</v>
      </c>
      <c r="H371" t="s">
        <v>1106</v>
      </c>
      <c r="I371">
        <v>3.18</v>
      </c>
      <c r="J371">
        <v>3.18</v>
      </c>
      <c r="K371">
        <v>16</v>
      </c>
      <c r="L371">
        <v>17.100000000000001</v>
      </c>
      <c r="M371">
        <v>15.87</v>
      </c>
      <c r="N371">
        <v>1.46</v>
      </c>
      <c r="O371" t="s">
        <v>1107</v>
      </c>
      <c r="P371">
        <v>88.28</v>
      </c>
      <c r="Q371">
        <v>15.86</v>
      </c>
    </row>
    <row r="372" spans="1:17" x14ac:dyDescent="0.5">
      <c r="A372" t="str">
        <f>"601100"</f>
        <v>601100</v>
      </c>
      <c r="B372" t="s">
        <v>1108</v>
      </c>
      <c r="C372">
        <v>0.76</v>
      </c>
      <c r="D372">
        <v>30.47</v>
      </c>
      <c r="E372">
        <v>0.23</v>
      </c>
      <c r="F372">
        <v>30.45</v>
      </c>
      <c r="G372">
        <v>30.48</v>
      </c>
      <c r="H372" t="s">
        <v>1109</v>
      </c>
      <c r="I372">
        <v>0.26</v>
      </c>
      <c r="J372">
        <v>0.26</v>
      </c>
      <c r="K372">
        <v>30.45</v>
      </c>
      <c r="L372">
        <v>30.93</v>
      </c>
      <c r="M372">
        <v>30</v>
      </c>
      <c r="N372">
        <v>0.69</v>
      </c>
      <c r="O372" t="s">
        <v>1110</v>
      </c>
      <c r="P372">
        <v>52.11</v>
      </c>
      <c r="Q372">
        <v>30.24</v>
      </c>
    </row>
    <row r="373" spans="1:17" x14ac:dyDescent="0.5">
      <c r="A373" t="str">
        <f>"600879"</f>
        <v>600879</v>
      </c>
      <c r="B373" t="s">
        <v>1111</v>
      </c>
      <c r="C373">
        <v>2.98</v>
      </c>
      <c r="D373">
        <v>7.94</v>
      </c>
      <c r="E373">
        <v>0.23</v>
      </c>
      <c r="F373">
        <v>7.94</v>
      </c>
      <c r="G373">
        <v>7.95</v>
      </c>
      <c r="H373" t="s">
        <v>1112</v>
      </c>
      <c r="I373">
        <v>2.31</v>
      </c>
      <c r="J373">
        <v>2.31</v>
      </c>
      <c r="K373">
        <v>7.74</v>
      </c>
      <c r="L373">
        <v>8.0399999999999991</v>
      </c>
      <c r="M373">
        <v>7.71</v>
      </c>
      <c r="N373">
        <v>1.35</v>
      </c>
      <c r="O373" t="s">
        <v>1113</v>
      </c>
      <c r="P373">
        <v>41.13</v>
      </c>
      <c r="Q373">
        <v>7.71</v>
      </c>
    </row>
    <row r="374" spans="1:17" x14ac:dyDescent="0.5">
      <c r="A374" t="str">
        <f>"600380"</f>
        <v>600380</v>
      </c>
      <c r="B374" t="s">
        <v>1114</v>
      </c>
      <c r="C374">
        <v>2.08</v>
      </c>
      <c r="D374">
        <v>12.26</v>
      </c>
      <c r="E374">
        <v>0.25</v>
      </c>
      <c r="F374">
        <v>12.25</v>
      </c>
      <c r="G374">
        <v>12.26</v>
      </c>
      <c r="H374" t="s">
        <v>1115</v>
      </c>
      <c r="I374">
        <v>1.27</v>
      </c>
      <c r="J374">
        <v>1.27</v>
      </c>
      <c r="K374">
        <v>12.02</v>
      </c>
      <c r="L374">
        <v>12.3</v>
      </c>
      <c r="M374">
        <v>12.02</v>
      </c>
      <c r="N374">
        <v>0.69</v>
      </c>
      <c r="O374" t="s">
        <v>1116</v>
      </c>
      <c r="P374">
        <v>7.14</v>
      </c>
      <c r="Q374">
        <v>12.01</v>
      </c>
    </row>
    <row r="375" spans="1:17" x14ac:dyDescent="0.5">
      <c r="A375" t="str">
        <f>"000729"</f>
        <v>000729</v>
      </c>
      <c r="B375" t="s">
        <v>1117</v>
      </c>
      <c r="C375">
        <v>2.14</v>
      </c>
      <c r="D375">
        <v>7.63</v>
      </c>
      <c r="E375">
        <v>0.16</v>
      </c>
      <c r="F375">
        <v>7.63</v>
      </c>
      <c r="G375">
        <v>7.64</v>
      </c>
      <c r="H375" t="s">
        <v>1118</v>
      </c>
      <c r="I375">
        <v>0.52</v>
      </c>
      <c r="J375">
        <v>0.52</v>
      </c>
      <c r="K375">
        <v>7.47</v>
      </c>
      <c r="L375">
        <v>7.7</v>
      </c>
      <c r="M375">
        <v>7.41</v>
      </c>
      <c r="N375">
        <v>1.1299999999999999</v>
      </c>
      <c r="O375" t="s">
        <v>1119</v>
      </c>
      <c r="P375">
        <v>26.42</v>
      </c>
      <c r="Q375">
        <v>7.47</v>
      </c>
    </row>
    <row r="376" spans="1:17" x14ac:dyDescent="0.5">
      <c r="A376" t="str">
        <f>"600291"</f>
        <v>600291</v>
      </c>
      <c r="B376" t="s">
        <v>1120</v>
      </c>
      <c r="C376">
        <v>-0.66</v>
      </c>
      <c r="D376">
        <v>19.54</v>
      </c>
      <c r="E376">
        <v>-0.13</v>
      </c>
      <c r="F376">
        <v>19.559999999999999</v>
      </c>
      <c r="G376">
        <v>19.57</v>
      </c>
      <c r="H376" t="s">
        <v>1121</v>
      </c>
      <c r="I376">
        <v>0.85</v>
      </c>
      <c r="J376">
        <v>0.85</v>
      </c>
      <c r="K376">
        <v>19.59</v>
      </c>
      <c r="L376">
        <v>19.690000000000001</v>
      </c>
      <c r="M376">
        <v>19.399999999999999</v>
      </c>
      <c r="N376">
        <v>0.57999999999999996</v>
      </c>
      <c r="O376" t="s">
        <v>1122</v>
      </c>
      <c r="P376">
        <v>6.44</v>
      </c>
      <c r="Q376">
        <v>19.670000000000002</v>
      </c>
    </row>
    <row r="377" spans="1:17" x14ac:dyDescent="0.5">
      <c r="A377" t="str">
        <f>"300266"</f>
        <v>300266</v>
      </c>
      <c r="B377" t="s">
        <v>1123</v>
      </c>
      <c r="C377" t="s">
        <v>170</v>
      </c>
      <c r="D377">
        <v>19.989999999999998</v>
      </c>
      <c r="E377" t="s">
        <v>170</v>
      </c>
      <c r="F377" t="s">
        <v>170</v>
      </c>
      <c r="G377" t="s">
        <v>170</v>
      </c>
      <c r="H377" t="s">
        <v>1124</v>
      </c>
      <c r="I377">
        <v>0</v>
      </c>
      <c r="J377">
        <v>0</v>
      </c>
      <c r="K377" t="s">
        <v>170</v>
      </c>
      <c r="L377" t="s">
        <v>170</v>
      </c>
      <c r="M377" t="s">
        <v>170</v>
      </c>
      <c r="N377">
        <v>0</v>
      </c>
      <c r="O377" t="s">
        <v>1125</v>
      </c>
      <c r="P377">
        <v>35.1</v>
      </c>
      <c r="Q377">
        <v>19.989999999999998</v>
      </c>
    </row>
    <row r="378" spans="1:17" x14ac:dyDescent="0.5">
      <c r="A378" t="str">
        <f>"002359"</f>
        <v>002359</v>
      </c>
      <c r="B378" t="s">
        <v>1126</v>
      </c>
      <c r="C378">
        <v>-1.36</v>
      </c>
      <c r="D378">
        <v>26.93</v>
      </c>
      <c r="E378">
        <v>-0.37</v>
      </c>
      <c r="F378">
        <v>26.92</v>
      </c>
      <c r="G378">
        <v>26.93</v>
      </c>
      <c r="H378" t="s">
        <v>1127</v>
      </c>
      <c r="I378">
        <v>0.55000000000000004</v>
      </c>
      <c r="J378">
        <v>0.55000000000000004</v>
      </c>
      <c r="K378">
        <v>27.16</v>
      </c>
      <c r="L378">
        <v>27.35</v>
      </c>
      <c r="M378">
        <v>26.82</v>
      </c>
      <c r="N378">
        <v>0.68</v>
      </c>
      <c r="O378" t="s">
        <v>1128</v>
      </c>
      <c r="P378">
        <v>148.63</v>
      </c>
      <c r="Q378">
        <v>27.3</v>
      </c>
    </row>
    <row r="379" spans="1:17" x14ac:dyDescent="0.5">
      <c r="A379" t="str">
        <f>"600909"</f>
        <v>600909</v>
      </c>
      <c r="B379" t="s">
        <v>1129</v>
      </c>
      <c r="C379">
        <v>0.14000000000000001</v>
      </c>
      <c r="D379">
        <v>7.02</v>
      </c>
      <c r="E379">
        <v>0.01</v>
      </c>
      <c r="F379">
        <v>7.02</v>
      </c>
      <c r="G379">
        <v>7.03</v>
      </c>
      <c r="H379" t="s">
        <v>1130</v>
      </c>
      <c r="I379">
        <v>0.45</v>
      </c>
      <c r="J379">
        <v>0.45</v>
      </c>
      <c r="K379">
        <v>7.03</v>
      </c>
      <c r="L379">
        <v>7.08</v>
      </c>
      <c r="M379">
        <v>6.99</v>
      </c>
      <c r="N379">
        <v>0.68</v>
      </c>
      <c r="O379" t="s">
        <v>1131</v>
      </c>
      <c r="P379">
        <v>31.63</v>
      </c>
      <c r="Q379">
        <v>7.01</v>
      </c>
    </row>
    <row r="380" spans="1:17" x14ac:dyDescent="0.5">
      <c r="A380" t="str">
        <f>"002563"</f>
        <v>002563</v>
      </c>
      <c r="B380" t="s">
        <v>1132</v>
      </c>
      <c r="C380">
        <v>3.21</v>
      </c>
      <c r="D380">
        <v>10.3</v>
      </c>
      <c r="E380">
        <v>0.32</v>
      </c>
      <c r="F380">
        <v>10.29</v>
      </c>
      <c r="G380">
        <v>10.3</v>
      </c>
      <c r="H380" t="s">
        <v>1133</v>
      </c>
      <c r="I380">
        <v>0.21</v>
      </c>
      <c r="J380">
        <v>0.21</v>
      </c>
      <c r="K380">
        <v>10.08</v>
      </c>
      <c r="L380">
        <v>10.39</v>
      </c>
      <c r="M380">
        <v>9.92</v>
      </c>
      <c r="N380">
        <v>0.66</v>
      </c>
      <c r="O380" t="s">
        <v>1134</v>
      </c>
      <c r="P380">
        <v>20.53</v>
      </c>
      <c r="Q380">
        <v>9.98</v>
      </c>
    </row>
    <row r="381" spans="1:17" x14ac:dyDescent="0.5">
      <c r="A381" t="str">
        <f>"002110"</f>
        <v>002110</v>
      </c>
      <c r="B381" t="s">
        <v>1135</v>
      </c>
      <c r="C381" t="s">
        <v>170</v>
      </c>
      <c r="D381">
        <v>19.09</v>
      </c>
      <c r="E381" t="s">
        <v>170</v>
      </c>
      <c r="F381" t="s">
        <v>170</v>
      </c>
      <c r="G381" t="s">
        <v>170</v>
      </c>
      <c r="H381" t="s">
        <v>1136</v>
      </c>
      <c r="I381">
        <v>0</v>
      </c>
      <c r="J381">
        <v>0</v>
      </c>
      <c r="K381" t="s">
        <v>170</v>
      </c>
      <c r="L381" t="s">
        <v>170</v>
      </c>
      <c r="M381" t="s">
        <v>170</v>
      </c>
      <c r="N381">
        <v>0</v>
      </c>
      <c r="O381" t="s">
        <v>1137</v>
      </c>
      <c r="P381">
        <v>7.94</v>
      </c>
      <c r="Q381">
        <v>19.09</v>
      </c>
    </row>
    <row r="382" spans="1:17" x14ac:dyDescent="0.5">
      <c r="A382" t="str">
        <f>"000581"</f>
        <v>000581</v>
      </c>
      <c r="B382" t="s">
        <v>1138</v>
      </c>
      <c r="C382">
        <v>0.27</v>
      </c>
      <c r="D382">
        <v>22.55</v>
      </c>
      <c r="E382">
        <v>0.06</v>
      </c>
      <c r="F382">
        <v>22.54</v>
      </c>
      <c r="G382">
        <v>22.55</v>
      </c>
      <c r="H382" t="s">
        <v>1139</v>
      </c>
      <c r="I382">
        <v>0.84</v>
      </c>
      <c r="J382">
        <v>0.84</v>
      </c>
      <c r="K382">
        <v>22.5</v>
      </c>
      <c r="L382">
        <v>22.63</v>
      </c>
      <c r="M382">
        <v>22.4</v>
      </c>
      <c r="N382">
        <v>0.65</v>
      </c>
      <c r="O382" t="s">
        <v>1140</v>
      </c>
      <c r="P382">
        <v>9.2100000000000009</v>
      </c>
      <c r="Q382">
        <v>22.49</v>
      </c>
    </row>
    <row r="383" spans="1:17" x14ac:dyDescent="0.5">
      <c r="A383" t="str">
        <f>"600021"</f>
        <v>600021</v>
      </c>
      <c r="B383" t="s">
        <v>1141</v>
      </c>
      <c r="C383">
        <v>-0.68</v>
      </c>
      <c r="D383">
        <v>8.7899999999999991</v>
      </c>
      <c r="E383">
        <v>-0.06</v>
      </c>
      <c r="F383">
        <v>8.7899999999999991</v>
      </c>
      <c r="G383">
        <v>8.8000000000000007</v>
      </c>
      <c r="H383" t="s">
        <v>1142</v>
      </c>
      <c r="I383">
        <v>0.32</v>
      </c>
      <c r="J383">
        <v>0.32</v>
      </c>
      <c r="K383">
        <v>8.91</v>
      </c>
      <c r="L383">
        <v>8.93</v>
      </c>
      <c r="M383">
        <v>8.74</v>
      </c>
      <c r="N383">
        <v>0.49</v>
      </c>
      <c r="O383" t="s">
        <v>304</v>
      </c>
      <c r="P383">
        <v>43.46</v>
      </c>
      <c r="Q383">
        <v>8.85</v>
      </c>
    </row>
    <row r="384" spans="1:17" x14ac:dyDescent="0.5">
      <c r="A384" t="str">
        <f>"600823"</f>
        <v>600823</v>
      </c>
      <c r="B384" t="s">
        <v>1143</v>
      </c>
      <c r="C384">
        <v>-1.18</v>
      </c>
      <c r="D384">
        <v>5.01</v>
      </c>
      <c r="E384">
        <v>-0.06</v>
      </c>
      <c r="F384">
        <v>5.01</v>
      </c>
      <c r="G384">
        <v>5.0199999999999996</v>
      </c>
      <c r="H384" t="s">
        <v>1144</v>
      </c>
      <c r="I384">
        <v>0.56999999999999995</v>
      </c>
      <c r="J384">
        <v>0.56999999999999995</v>
      </c>
      <c r="K384">
        <v>5.08</v>
      </c>
      <c r="L384">
        <v>5.08</v>
      </c>
      <c r="M384">
        <v>4.99</v>
      </c>
      <c r="N384">
        <v>0.84</v>
      </c>
      <c r="O384" t="s">
        <v>268</v>
      </c>
      <c r="P384">
        <v>8.4499999999999993</v>
      </c>
      <c r="Q384">
        <v>5.07</v>
      </c>
    </row>
    <row r="385" spans="1:17" x14ac:dyDescent="0.5">
      <c r="A385" t="str">
        <f>"601928"</f>
        <v>601928</v>
      </c>
      <c r="B385" t="s">
        <v>1145</v>
      </c>
      <c r="C385">
        <v>0.14000000000000001</v>
      </c>
      <c r="D385">
        <v>7.38</v>
      </c>
      <c r="E385">
        <v>0.01</v>
      </c>
      <c r="F385">
        <v>7.38</v>
      </c>
      <c r="G385">
        <v>7.39</v>
      </c>
      <c r="H385" t="s">
        <v>1146</v>
      </c>
      <c r="I385">
        <v>0.14000000000000001</v>
      </c>
      <c r="J385">
        <v>0.14000000000000001</v>
      </c>
      <c r="K385">
        <v>7.39</v>
      </c>
      <c r="L385">
        <v>7.42</v>
      </c>
      <c r="M385">
        <v>7.36</v>
      </c>
      <c r="N385">
        <v>0.78</v>
      </c>
      <c r="O385" t="s">
        <v>1147</v>
      </c>
      <c r="P385">
        <v>16.13</v>
      </c>
      <c r="Q385">
        <v>7.37</v>
      </c>
    </row>
    <row r="386" spans="1:17" x14ac:dyDescent="0.5">
      <c r="A386" t="str">
        <f>"002180"</f>
        <v>002180</v>
      </c>
      <c r="B386" t="s">
        <v>1148</v>
      </c>
      <c r="C386">
        <v>2.67</v>
      </c>
      <c r="D386">
        <v>27.32</v>
      </c>
      <c r="E386">
        <v>0.71</v>
      </c>
      <c r="F386">
        <v>27.32</v>
      </c>
      <c r="G386">
        <v>27.33</v>
      </c>
      <c r="H386" t="s">
        <v>1149</v>
      </c>
      <c r="I386">
        <v>0.46</v>
      </c>
      <c r="J386">
        <v>0.46</v>
      </c>
      <c r="K386">
        <v>26.6</v>
      </c>
      <c r="L386">
        <v>27.37</v>
      </c>
      <c r="M386">
        <v>26.6</v>
      </c>
      <c r="N386">
        <v>1.46</v>
      </c>
      <c r="O386" t="s">
        <v>1150</v>
      </c>
      <c r="P386" t="s">
        <v>170</v>
      </c>
      <c r="Q386">
        <v>26.61</v>
      </c>
    </row>
    <row r="387" spans="1:17" x14ac:dyDescent="0.5">
      <c r="A387" t="str">
        <f>"600872"</f>
        <v>600872</v>
      </c>
      <c r="B387" t="s">
        <v>1151</v>
      </c>
      <c r="C387">
        <v>-0.17</v>
      </c>
      <c r="D387">
        <v>23.47</v>
      </c>
      <c r="E387">
        <v>-0.04</v>
      </c>
      <c r="F387">
        <v>23.45</v>
      </c>
      <c r="G387">
        <v>23.47</v>
      </c>
      <c r="H387" t="s">
        <v>1152</v>
      </c>
      <c r="I387">
        <v>0.84</v>
      </c>
      <c r="J387">
        <v>0.84</v>
      </c>
      <c r="K387">
        <v>23.48</v>
      </c>
      <c r="L387">
        <v>23.85</v>
      </c>
      <c r="M387">
        <v>23</v>
      </c>
      <c r="N387">
        <v>0.91</v>
      </c>
      <c r="O387" t="s">
        <v>1153</v>
      </c>
      <c r="P387">
        <v>39.54</v>
      </c>
      <c r="Q387">
        <v>23.51</v>
      </c>
    </row>
    <row r="388" spans="1:17" x14ac:dyDescent="0.5">
      <c r="A388" t="str">
        <f>"601099"</f>
        <v>601099</v>
      </c>
      <c r="B388" t="s">
        <v>1154</v>
      </c>
      <c r="C388">
        <v>0</v>
      </c>
      <c r="D388">
        <v>2.88</v>
      </c>
      <c r="E388">
        <v>0</v>
      </c>
      <c r="F388">
        <v>2.88</v>
      </c>
      <c r="G388">
        <v>2.89</v>
      </c>
      <c r="H388" t="s">
        <v>1155</v>
      </c>
      <c r="I388">
        <v>0.62</v>
      </c>
      <c r="J388">
        <v>0.62</v>
      </c>
      <c r="K388">
        <v>2.87</v>
      </c>
      <c r="L388">
        <v>2.9</v>
      </c>
      <c r="M388">
        <v>2.86</v>
      </c>
      <c r="N388">
        <v>0.51</v>
      </c>
      <c r="O388" t="s">
        <v>1156</v>
      </c>
      <c r="P388">
        <v>168.83</v>
      </c>
      <c r="Q388">
        <v>2.88</v>
      </c>
    </row>
    <row r="389" spans="1:17" x14ac:dyDescent="0.5">
      <c r="A389" t="str">
        <f>"600515"</f>
        <v>600515</v>
      </c>
      <c r="B389" t="s">
        <v>1157</v>
      </c>
      <c r="C389">
        <v>0</v>
      </c>
      <c r="D389">
        <v>11.16</v>
      </c>
      <c r="E389">
        <v>0</v>
      </c>
      <c r="F389" t="s">
        <v>170</v>
      </c>
      <c r="G389" t="s">
        <v>170</v>
      </c>
      <c r="H389" t="s">
        <v>1158</v>
      </c>
      <c r="I389">
        <v>0</v>
      </c>
      <c r="J389">
        <v>0</v>
      </c>
      <c r="K389" t="s">
        <v>170</v>
      </c>
      <c r="L389" t="s">
        <v>170</v>
      </c>
      <c r="M389" t="s">
        <v>170</v>
      </c>
      <c r="N389">
        <v>0</v>
      </c>
      <c r="O389" t="s">
        <v>1159</v>
      </c>
      <c r="P389">
        <v>21.8</v>
      </c>
      <c r="Q389">
        <v>11.16</v>
      </c>
    </row>
    <row r="390" spans="1:17" x14ac:dyDescent="0.5">
      <c r="A390" t="str">
        <f>"603077"</f>
        <v>603077</v>
      </c>
      <c r="B390" t="s">
        <v>1160</v>
      </c>
      <c r="C390">
        <v>0.48</v>
      </c>
      <c r="D390">
        <v>2.09</v>
      </c>
      <c r="E390">
        <v>0.01</v>
      </c>
      <c r="F390">
        <v>2.08</v>
      </c>
      <c r="G390">
        <v>2.09</v>
      </c>
      <c r="H390" t="s">
        <v>1161</v>
      </c>
      <c r="I390">
        <v>0.26</v>
      </c>
      <c r="J390">
        <v>0.26</v>
      </c>
      <c r="K390">
        <v>2.08</v>
      </c>
      <c r="L390">
        <v>2.1</v>
      </c>
      <c r="M390">
        <v>2.0699999999999998</v>
      </c>
      <c r="N390">
        <v>0.62</v>
      </c>
      <c r="O390" t="s">
        <v>1162</v>
      </c>
      <c r="P390">
        <v>35.659999999999997</v>
      </c>
      <c r="Q390">
        <v>2.08</v>
      </c>
    </row>
    <row r="391" spans="1:17" x14ac:dyDescent="0.5">
      <c r="A391" t="str">
        <f>"000686"</f>
        <v>000686</v>
      </c>
      <c r="B391" t="s">
        <v>1163</v>
      </c>
      <c r="C391">
        <v>0.26</v>
      </c>
      <c r="D391">
        <v>7.86</v>
      </c>
      <c r="E391">
        <v>0.02</v>
      </c>
      <c r="F391">
        <v>7.86</v>
      </c>
      <c r="G391">
        <v>7.87</v>
      </c>
      <c r="H391" t="s">
        <v>1164</v>
      </c>
      <c r="I391">
        <v>0.43</v>
      </c>
      <c r="J391">
        <v>0.43</v>
      </c>
      <c r="K391">
        <v>7.89</v>
      </c>
      <c r="L391">
        <v>7.92</v>
      </c>
      <c r="M391">
        <v>7.83</v>
      </c>
      <c r="N391">
        <v>0.68</v>
      </c>
      <c r="O391" t="s">
        <v>1165</v>
      </c>
      <c r="P391">
        <v>21.53</v>
      </c>
      <c r="Q391">
        <v>7.84</v>
      </c>
    </row>
    <row r="392" spans="1:17" x14ac:dyDescent="0.5">
      <c r="A392" t="str">
        <f>"300027"</f>
        <v>300027</v>
      </c>
      <c r="B392" t="s">
        <v>1166</v>
      </c>
      <c r="C392">
        <v>1.92</v>
      </c>
      <c r="D392">
        <v>9.56</v>
      </c>
      <c r="E392">
        <v>0.18</v>
      </c>
      <c r="F392">
        <v>9.56</v>
      </c>
      <c r="G392">
        <v>9.57</v>
      </c>
      <c r="H392" t="s">
        <v>1167</v>
      </c>
      <c r="I392">
        <v>2.2799999999999998</v>
      </c>
      <c r="J392">
        <v>2.2799999999999998</v>
      </c>
      <c r="K392">
        <v>9.39</v>
      </c>
      <c r="L392">
        <v>9.6300000000000008</v>
      </c>
      <c r="M392">
        <v>9.3800000000000008</v>
      </c>
      <c r="N392">
        <v>0.91</v>
      </c>
      <c r="O392" t="s">
        <v>1168</v>
      </c>
      <c r="P392">
        <v>32.020000000000003</v>
      </c>
      <c r="Q392">
        <v>9.3800000000000008</v>
      </c>
    </row>
    <row r="393" spans="1:17" x14ac:dyDescent="0.5">
      <c r="A393" t="str">
        <f>"600266"</f>
        <v>600266</v>
      </c>
      <c r="B393" t="s">
        <v>1169</v>
      </c>
      <c r="C393">
        <v>-0.43</v>
      </c>
      <c r="D393">
        <v>11.71</v>
      </c>
      <c r="E393">
        <v>-0.05</v>
      </c>
      <c r="F393">
        <v>11.71</v>
      </c>
      <c r="G393">
        <v>11.72</v>
      </c>
      <c r="H393" t="s">
        <v>1170</v>
      </c>
      <c r="I393">
        <v>0.8</v>
      </c>
      <c r="J393">
        <v>0.8</v>
      </c>
      <c r="K393">
        <v>11.8</v>
      </c>
      <c r="L393">
        <v>11.86</v>
      </c>
      <c r="M393">
        <v>11.63</v>
      </c>
      <c r="N393">
        <v>0.96</v>
      </c>
      <c r="O393" t="s">
        <v>1171</v>
      </c>
      <c r="P393">
        <v>12.6</v>
      </c>
      <c r="Q393">
        <v>11.76</v>
      </c>
    </row>
    <row r="394" spans="1:17" x14ac:dyDescent="0.5">
      <c r="A394" t="str">
        <f>"000750"</f>
        <v>000750</v>
      </c>
      <c r="B394" t="s">
        <v>1172</v>
      </c>
      <c r="C394">
        <v>0.69</v>
      </c>
      <c r="D394">
        <v>4.3499999999999996</v>
      </c>
      <c r="E394">
        <v>0.03</v>
      </c>
      <c r="F394">
        <v>4.34</v>
      </c>
      <c r="G394">
        <v>4.3499999999999996</v>
      </c>
      <c r="H394" t="s">
        <v>1173</v>
      </c>
      <c r="I394">
        <v>0.24</v>
      </c>
      <c r="J394">
        <v>0.24</v>
      </c>
      <c r="K394">
        <v>4.33</v>
      </c>
      <c r="L394">
        <v>4.3600000000000003</v>
      </c>
      <c r="M394">
        <v>4.3099999999999996</v>
      </c>
      <c r="N394">
        <v>0.63</v>
      </c>
      <c r="O394" t="s">
        <v>1174</v>
      </c>
      <c r="P394">
        <v>24.5</v>
      </c>
      <c r="Q394">
        <v>4.32</v>
      </c>
    </row>
    <row r="395" spans="1:17" x14ac:dyDescent="0.5">
      <c r="A395" t="str">
        <f>"300315"</f>
        <v>300315</v>
      </c>
      <c r="B395" t="s">
        <v>1175</v>
      </c>
      <c r="C395">
        <v>3.9</v>
      </c>
      <c r="D395">
        <v>6.93</v>
      </c>
      <c r="E395">
        <v>0.26</v>
      </c>
      <c r="F395">
        <v>6.93</v>
      </c>
      <c r="G395">
        <v>6.94</v>
      </c>
      <c r="H395" t="s">
        <v>1176</v>
      </c>
      <c r="I395">
        <v>4.43</v>
      </c>
      <c r="J395">
        <v>4.43</v>
      </c>
      <c r="K395">
        <v>6.73</v>
      </c>
      <c r="L395">
        <v>6.94</v>
      </c>
      <c r="M395">
        <v>6.69</v>
      </c>
      <c r="N395">
        <v>1.63</v>
      </c>
      <c r="O395" t="s">
        <v>1177</v>
      </c>
      <c r="P395">
        <v>36.36</v>
      </c>
      <c r="Q395">
        <v>6.67</v>
      </c>
    </row>
    <row r="396" spans="1:17" x14ac:dyDescent="0.5">
      <c r="A396" t="str">
        <f>"000028"</f>
        <v>000028</v>
      </c>
      <c r="B396" t="s">
        <v>1178</v>
      </c>
      <c r="C396">
        <v>-0.68</v>
      </c>
      <c r="D396">
        <v>59.47</v>
      </c>
      <c r="E396">
        <v>-0.41</v>
      </c>
      <c r="F396">
        <v>59.45</v>
      </c>
      <c r="G396">
        <v>59.47</v>
      </c>
      <c r="H396" t="s">
        <v>1179</v>
      </c>
      <c r="I396">
        <v>0.42</v>
      </c>
      <c r="J396">
        <v>0.42</v>
      </c>
      <c r="K396">
        <v>60.49</v>
      </c>
      <c r="L396">
        <v>60.49</v>
      </c>
      <c r="M396">
        <v>59.08</v>
      </c>
      <c r="N396">
        <v>0.71</v>
      </c>
      <c r="O396" t="s">
        <v>1180</v>
      </c>
      <c r="P396">
        <v>24.07</v>
      </c>
      <c r="Q396">
        <v>59.88</v>
      </c>
    </row>
    <row r="397" spans="1:17" x14ac:dyDescent="0.5">
      <c r="A397" t="str">
        <f>"600392"</f>
        <v>600392</v>
      </c>
      <c r="B397" t="s">
        <v>1181</v>
      </c>
      <c r="C397">
        <v>1.01</v>
      </c>
      <c r="D397">
        <v>16.97</v>
      </c>
      <c r="E397">
        <v>0.17</v>
      </c>
      <c r="F397">
        <v>16.95</v>
      </c>
      <c r="G397">
        <v>16.98</v>
      </c>
      <c r="H397" t="s">
        <v>1182</v>
      </c>
      <c r="I397">
        <v>3.54</v>
      </c>
      <c r="J397">
        <v>3.54</v>
      </c>
      <c r="K397">
        <v>16.649999999999999</v>
      </c>
      <c r="L397">
        <v>17</v>
      </c>
      <c r="M397">
        <v>16.559999999999999</v>
      </c>
      <c r="N397">
        <v>0.86</v>
      </c>
      <c r="O397" t="s">
        <v>1183</v>
      </c>
      <c r="P397">
        <v>68.08</v>
      </c>
      <c r="Q397">
        <v>16.8</v>
      </c>
    </row>
    <row r="398" spans="1:17" x14ac:dyDescent="0.5">
      <c r="A398" t="str">
        <f>"002372"</f>
        <v>002372</v>
      </c>
      <c r="B398" t="s">
        <v>1184</v>
      </c>
      <c r="C398">
        <v>2.0499999999999998</v>
      </c>
      <c r="D398">
        <v>20.41</v>
      </c>
      <c r="E398">
        <v>0.41</v>
      </c>
      <c r="F398">
        <v>20.399999999999999</v>
      </c>
      <c r="G398">
        <v>20.41</v>
      </c>
      <c r="H398" t="s">
        <v>1185</v>
      </c>
      <c r="I398">
        <v>0.31</v>
      </c>
      <c r="J398">
        <v>0.31</v>
      </c>
      <c r="K398">
        <v>20.2</v>
      </c>
      <c r="L398">
        <v>20.51</v>
      </c>
      <c r="M398">
        <v>20.100000000000001</v>
      </c>
      <c r="N398">
        <v>0.84</v>
      </c>
      <c r="O398" t="s">
        <v>1186</v>
      </c>
      <c r="P398">
        <v>25.06</v>
      </c>
      <c r="Q398">
        <v>20</v>
      </c>
    </row>
    <row r="399" spans="1:17" x14ac:dyDescent="0.5">
      <c r="A399" t="str">
        <f>"000415"</f>
        <v>000415</v>
      </c>
      <c r="B399" t="s">
        <v>1187</v>
      </c>
      <c r="C399" t="s">
        <v>170</v>
      </c>
      <c r="D399">
        <v>5.84</v>
      </c>
      <c r="E399" t="s">
        <v>170</v>
      </c>
      <c r="F399" t="s">
        <v>170</v>
      </c>
      <c r="G399" t="s">
        <v>170</v>
      </c>
      <c r="H399" t="s">
        <v>1188</v>
      </c>
      <c r="I399">
        <v>0</v>
      </c>
      <c r="J399">
        <v>0</v>
      </c>
      <c r="K399" t="s">
        <v>170</v>
      </c>
      <c r="L399" t="s">
        <v>170</v>
      </c>
      <c r="M399" t="s">
        <v>170</v>
      </c>
      <c r="N399">
        <v>0</v>
      </c>
      <c r="O399" t="s">
        <v>1189</v>
      </c>
      <c r="P399">
        <v>14.46</v>
      </c>
      <c r="Q399">
        <v>5.84</v>
      </c>
    </row>
    <row r="400" spans="1:17" x14ac:dyDescent="0.5">
      <c r="A400" t="str">
        <f>"600875"</f>
        <v>600875</v>
      </c>
      <c r="B400" t="s">
        <v>1190</v>
      </c>
      <c r="C400">
        <v>0</v>
      </c>
      <c r="D400">
        <v>9.02</v>
      </c>
      <c r="E400">
        <v>0</v>
      </c>
      <c r="F400">
        <v>9.02</v>
      </c>
      <c r="G400">
        <v>9.0299999999999994</v>
      </c>
      <c r="H400" t="s">
        <v>1191</v>
      </c>
      <c r="I400">
        <v>0.44</v>
      </c>
      <c r="J400">
        <v>0.44</v>
      </c>
      <c r="K400">
        <v>9.0399999999999991</v>
      </c>
      <c r="L400">
        <v>9.09</v>
      </c>
      <c r="M400">
        <v>8.9600000000000009</v>
      </c>
      <c r="N400">
        <v>0.62</v>
      </c>
      <c r="O400" t="s">
        <v>1192</v>
      </c>
      <c r="P400">
        <v>36.67</v>
      </c>
      <c r="Q400">
        <v>9.02</v>
      </c>
    </row>
    <row r="401" spans="1:17" x14ac:dyDescent="0.5">
      <c r="A401" t="str">
        <f>"002195"</f>
        <v>002195</v>
      </c>
      <c r="B401" t="s">
        <v>1193</v>
      </c>
      <c r="C401">
        <v>1.96</v>
      </c>
      <c r="D401">
        <v>5.73</v>
      </c>
      <c r="E401">
        <v>0.11</v>
      </c>
      <c r="F401">
        <v>5.72</v>
      </c>
      <c r="G401">
        <v>5.73</v>
      </c>
      <c r="H401" t="s">
        <v>1194</v>
      </c>
      <c r="I401">
        <v>1.19</v>
      </c>
      <c r="J401">
        <v>1.19</v>
      </c>
      <c r="K401">
        <v>5.66</v>
      </c>
      <c r="L401">
        <v>5.74</v>
      </c>
      <c r="M401">
        <v>5.58</v>
      </c>
      <c r="N401">
        <v>0.81</v>
      </c>
      <c r="O401" t="s">
        <v>540</v>
      </c>
      <c r="P401">
        <v>20.62</v>
      </c>
      <c r="Q401">
        <v>5.62</v>
      </c>
    </row>
    <row r="402" spans="1:17" x14ac:dyDescent="0.5">
      <c r="A402" t="str">
        <f>"000778"</f>
        <v>000778</v>
      </c>
      <c r="B402" t="s">
        <v>1195</v>
      </c>
      <c r="C402">
        <v>0.41</v>
      </c>
      <c r="D402">
        <v>4.93</v>
      </c>
      <c r="E402">
        <v>0.02</v>
      </c>
      <c r="F402">
        <v>4.93</v>
      </c>
      <c r="G402">
        <v>4.9400000000000004</v>
      </c>
      <c r="H402" t="s">
        <v>1196</v>
      </c>
      <c r="I402">
        <v>0.57999999999999996</v>
      </c>
      <c r="J402">
        <v>0.57999999999999996</v>
      </c>
      <c r="K402">
        <v>4.93</v>
      </c>
      <c r="L402">
        <v>4.97</v>
      </c>
      <c r="M402">
        <v>4.8899999999999997</v>
      </c>
      <c r="N402">
        <v>0.75</v>
      </c>
      <c r="O402" t="s">
        <v>1197</v>
      </c>
      <c r="P402">
        <v>18.260000000000002</v>
      </c>
      <c r="Q402">
        <v>4.91</v>
      </c>
    </row>
    <row r="403" spans="1:17" x14ac:dyDescent="0.5">
      <c r="A403" t="str">
        <f>"600718"</f>
        <v>600718</v>
      </c>
      <c r="B403" t="s">
        <v>1198</v>
      </c>
      <c r="C403">
        <v>2.11</v>
      </c>
      <c r="D403">
        <v>14.49</v>
      </c>
      <c r="E403">
        <v>0.3</v>
      </c>
      <c r="F403">
        <v>14.48</v>
      </c>
      <c r="G403">
        <v>14.49</v>
      </c>
      <c r="H403" t="s">
        <v>1199</v>
      </c>
      <c r="I403">
        <v>1.93</v>
      </c>
      <c r="J403">
        <v>1.93</v>
      </c>
      <c r="K403">
        <v>14.19</v>
      </c>
      <c r="L403">
        <v>14.63</v>
      </c>
      <c r="M403">
        <v>14.1</v>
      </c>
      <c r="N403">
        <v>1.46</v>
      </c>
      <c r="O403" t="s">
        <v>1200</v>
      </c>
      <c r="P403">
        <v>81.7</v>
      </c>
      <c r="Q403">
        <v>14.19</v>
      </c>
    </row>
    <row r="404" spans="1:17" x14ac:dyDescent="0.5">
      <c r="A404" t="str">
        <f>"002589"</f>
        <v>002589</v>
      </c>
      <c r="B404" t="s">
        <v>1201</v>
      </c>
      <c r="C404">
        <v>1.81</v>
      </c>
      <c r="D404">
        <v>15.22</v>
      </c>
      <c r="E404">
        <v>0.27</v>
      </c>
      <c r="F404">
        <v>15.21</v>
      </c>
      <c r="G404">
        <v>15.22</v>
      </c>
      <c r="H404" t="s">
        <v>1202</v>
      </c>
      <c r="I404">
        <v>0.88</v>
      </c>
      <c r="J404">
        <v>0.88</v>
      </c>
      <c r="K404">
        <v>14.94</v>
      </c>
      <c r="L404">
        <v>15.24</v>
      </c>
      <c r="M404">
        <v>14.94</v>
      </c>
      <c r="N404">
        <v>0.89</v>
      </c>
      <c r="O404" t="s">
        <v>1203</v>
      </c>
      <c r="P404">
        <v>23.78</v>
      </c>
      <c r="Q404">
        <v>14.95</v>
      </c>
    </row>
    <row r="405" spans="1:17" x14ac:dyDescent="0.5">
      <c r="A405" t="str">
        <f>"002281"</f>
        <v>002281</v>
      </c>
      <c r="B405" t="s">
        <v>1204</v>
      </c>
      <c r="C405">
        <v>5.82</v>
      </c>
      <c r="D405">
        <v>28.73</v>
      </c>
      <c r="E405">
        <v>1.58</v>
      </c>
      <c r="F405">
        <v>28.73</v>
      </c>
      <c r="G405">
        <v>28.74</v>
      </c>
      <c r="H405" t="s">
        <v>1205</v>
      </c>
      <c r="I405">
        <v>4.66</v>
      </c>
      <c r="J405">
        <v>4.66</v>
      </c>
      <c r="K405">
        <v>27.23</v>
      </c>
      <c r="L405">
        <v>29.09</v>
      </c>
      <c r="M405">
        <v>27.23</v>
      </c>
      <c r="N405">
        <v>1.6</v>
      </c>
      <c r="O405" t="s">
        <v>1206</v>
      </c>
      <c r="P405">
        <v>55.35</v>
      </c>
      <c r="Q405">
        <v>27.15</v>
      </c>
    </row>
    <row r="406" spans="1:17" x14ac:dyDescent="0.5">
      <c r="A406" t="str">
        <f>"002051"</f>
        <v>002051</v>
      </c>
      <c r="B406" t="s">
        <v>1207</v>
      </c>
      <c r="C406">
        <v>-0.19</v>
      </c>
      <c r="D406">
        <v>16.13</v>
      </c>
      <c r="E406">
        <v>-0.03</v>
      </c>
      <c r="F406">
        <v>16.13</v>
      </c>
      <c r="G406">
        <v>16.14</v>
      </c>
      <c r="H406" t="s">
        <v>1208</v>
      </c>
      <c r="I406">
        <v>0.37</v>
      </c>
      <c r="J406">
        <v>0.37</v>
      </c>
      <c r="K406">
        <v>16.149999999999999</v>
      </c>
      <c r="L406">
        <v>16.16</v>
      </c>
      <c r="M406">
        <v>15.99</v>
      </c>
      <c r="N406">
        <v>0.93</v>
      </c>
      <c r="O406" t="s">
        <v>1209</v>
      </c>
      <c r="P406">
        <v>15.78</v>
      </c>
      <c r="Q406">
        <v>16.16</v>
      </c>
    </row>
    <row r="407" spans="1:17" x14ac:dyDescent="0.5">
      <c r="A407" t="str">
        <f>"002491"</f>
        <v>002491</v>
      </c>
      <c r="B407" t="s">
        <v>1210</v>
      </c>
      <c r="C407">
        <v>8.43</v>
      </c>
      <c r="D407">
        <v>15.44</v>
      </c>
      <c r="E407">
        <v>1.2</v>
      </c>
      <c r="F407">
        <v>15.43</v>
      </c>
      <c r="G407">
        <v>15.44</v>
      </c>
      <c r="H407" t="s">
        <v>1211</v>
      </c>
      <c r="I407">
        <v>2.2400000000000002</v>
      </c>
      <c r="J407">
        <v>2.2400000000000002</v>
      </c>
      <c r="K407">
        <v>14.5</v>
      </c>
      <c r="L407">
        <v>15.6</v>
      </c>
      <c r="M407">
        <v>14.33</v>
      </c>
      <c r="N407">
        <v>2.06</v>
      </c>
      <c r="O407" t="s">
        <v>1212</v>
      </c>
      <c r="P407">
        <v>34.380000000000003</v>
      </c>
      <c r="Q407">
        <v>14.24</v>
      </c>
    </row>
    <row r="408" spans="1:17" x14ac:dyDescent="0.5">
      <c r="A408" t="str">
        <f>"600633"</f>
        <v>600633</v>
      </c>
      <c r="B408" t="s">
        <v>1213</v>
      </c>
      <c r="C408">
        <v>1.17</v>
      </c>
      <c r="D408">
        <v>13.8</v>
      </c>
      <c r="E408">
        <v>0.16</v>
      </c>
      <c r="F408">
        <v>13.8</v>
      </c>
      <c r="G408">
        <v>13.81</v>
      </c>
      <c r="H408" t="s">
        <v>1214</v>
      </c>
      <c r="I408">
        <v>0.53</v>
      </c>
      <c r="J408">
        <v>0.53</v>
      </c>
      <c r="K408">
        <v>13.7</v>
      </c>
      <c r="L408">
        <v>13.95</v>
      </c>
      <c r="M408">
        <v>13.59</v>
      </c>
      <c r="N408">
        <v>0.77</v>
      </c>
      <c r="O408" t="s">
        <v>1215</v>
      </c>
      <c r="P408">
        <v>8.68</v>
      </c>
      <c r="Q408">
        <v>13.64</v>
      </c>
    </row>
    <row r="409" spans="1:17" x14ac:dyDescent="0.5">
      <c r="A409" t="str">
        <f>"601997"</f>
        <v>601997</v>
      </c>
      <c r="B409" t="s">
        <v>1216</v>
      </c>
      <c r="C409">
        <v>-1.03</v>
      </c>
      <c r="D409">
        <v>14.37</v>
      </c>
      <c r="E409">
        <v>-0.15</v>
      </c>
      <c r="F409">
        <v>14.37</v>
      </c>
      <c r="G409">
        <v>14.38</v>
      </c>
      <c r="H409" t="s">
        <v>1217</v>
      </c>
      <c r="I409">
        <v>1.27</v>
      </c>
      <c r="J409">
        <v>1.27</v>
      </c>
      <c r="K409">
        <v>14.53</v>
      </c>
      <c r="L409">
        <v>14.58</v>
      </c>
      <c r="M409">
        <v>14.35</v>
      </c>
      <c r="N409">
        <v>0.76</v>
      </c>
      <c r="O409" t="s">
        <v>241</v>
      </c>
      <c r="P409">
        <v>7.77</v>
      </c>
      <c r="Q409">
        <v>14.52</v>
      </c>
    </row>
    <row r="410" spans="1:17" x14ac:dyDescent="0.5">
      <c r="A410" t="str">
        <f>"600260"</f>
        <v>600260</v>
      </c>
      <c r="B410" t="s">
        <v>1218</v>
      </c>
      <c r="C410">
        <v>1.61</v>
      </c>
      <c r="D410">
        <v>32.9</v>
      </c>
      <c r="E410">
        <v>0.52</v>
      </c>
      <c r="F410">
        <v>32.89</v>
      </c>
      <c r="G410">
        <v>32.9</v>
      </c>
      <c r="H410" t="s">
        <v>1219</v>
      </c>
      <c r="I410">
        <v>1.7</v>
      </c>
      <c r="J410">
        <v>1.7</v>
      </c>
      <c r="K410">
        <v>32.549999999999997</v>
      </c>
      <c r="L410">
        <v>33.47</v>
      </c>
      <c r="M410">
        <v>32.51</v>
      </c>
      <c r="N410">
        <v>0.79</v>
      </c>
      <c r="O410" t="s">
        <v>1220</v>
      </c>
      <c r="P410">
        <v>31.53</v>
      </c>
      <c r="Q410">
        <v>32.380000000000003</v>
      </c>
    </row>
    <row r="411" spans="1:17" x14ac:dyDescent="0.5">
      <c r="A411" t="str">
        <f>"600582"</f>
        <v>600582</v>
      </c>
      <c r="B411" t="s">
        <v>1221</v>
      </c>
      <c r="C411">
        <v>1.67</v>
      </c>
      <c r="D411">
        <v>4.2699999999999996</v>
      </c>
      <c r="E411">
        <v>7.0000000000000007E-2</v>
      </c>
      <c r="F411">
        <v>4.2699999999999996</v>
      </c>
      <c r="G411">
        <v>4.28</v>
      </c>
      <c r="H411" t="s">
        <v>1222</v>
      </c>
      <c r="I411">
        <v>0.36</v>
      </c>
      <c r="J411">
        <v>0.36</v>
      </c>
      <c r="K411">
        <v>4.22</v>
      </c>
      <c r="L411">
        <v>4.33</v>
      </c>
      <c r="M411">
        <v>4.18</v>
      </c>
      <c r="N411">
        <v>1.25</v>
      </c>
      <c r="O411" t="s">
        <v>1223</v>
      </c>
      <c r="P411">
        <v>28.89</v>
      </c>
      <c r="Q411">
        <v>4.2</v>
      </c>
    </row>
    <row r="412" spans="1:17" x14ac:dyDescent="0.5">
      <c r="A412" t="str">
        <f>"600297"</f>
        <v>600297</v>
      </c>
      <c r="B412" t="s">
        <v>1224</v>
      </c>
      <c r="C412">
        <v>1.38</v>
      </c>
      <c r="D412">
        <v>7.36</v>
      </c>
      <c r="E412">
        <v>0.1</v>
      </c>
      <c r="F412">
        <v>7.35</v>
      </c>
      <c r="G412">
        <v>7.36</v>
      </c>
      <c r="H412" t="s">
        <v>1225</v>
      </c>
      <c r="I412">
        <v>0.41</v>
      </c>
      <c r="J412">
        <v>0.41</v>
      </c>
      <c r="K412">
        <v>7.2</v>
      </c>
      <c r="L412">
        <v>7.37</v>
      </c>
      <c r="M412">
        <v>7.2</v>
      </c>
      <c r="N412">
        <v>0.57999999999999996</v>
      </c>
      <c r="O412" t="s">
        <v>1226</v>
      </c>
      <c r="P412">
        <v>15.46</v>
      </c>
      <c r="Q412">
        <v>7.26</v>
      </c>
    </row>
    <row r="413" spans="1:17" x14ac:dyDescent="0.5">
      <c r="A413" t="str">
        <f>"601872"</f>
        <v>601872</v>
      </c>
      <c r="B413" t="s">
        <v>1227</v>
      </c>
      <c r="C413">
        <v>0.27</v>
      </c>
      <c r="D413">
        <v>3.72</v>
      </c>
      <c r="E413">
        <v>0.01</v>
      </c>
      <c r="F413">
        <v>3.71</v>
      </c>
      <c r="G413">
        <v>3.72</v>
      </c>
      <c r="H413" t="s">
        <v>1228</v>
      </c>
      <c r="I413">
        <v>0.12</v>
      </c>
      <c r="J413">
        <v>0.12</v>
      </c>
      <c r="K413">
        <v>3.72</v>
      </c>
      <c r="L413">
        <v>3.75</v>
      </c>
      <c r="M413">
        <v>3.7</v>
      </c>
      <c r="N413">
        <v>0.69</v>
      </c>
      <c r="O413" t="s">
        <v>1229</v>
      </c>
      <c r="P413">
        <v>32.08</v>
      </c>
      <c r="Q413">
        <v>3.71</v>
      </c>
    </row>
    <row r="414" spans="1:17" x14ac:dyDescent="0.5">
      <c r="A414" t="str">
        <f>"000008"</f>
        <v>000008</v>
      </c>
      <c r="B414" t="s">
        <v>1230</v>
      </c>
      <c r="C414">
        <v>0</v>
      </c>
      <c r="D414">
        <v>6.84</v>
      </c>
      <c r="E414">
        <v>0</v>
      </c>
      <c r="F414">
        <v>6.83</v>
      </c>
      <c r="G414">
        <v>6.84</v>
      </c>
      <c r="H414" t="s">
        <v>1231</v>
      </c>
      <c r="I414">
        <v>0.27</v>
      </c>
      <c r="J414">
        <v>0.27</v>
      </c>
      <c r="K414">
        <v>6.84</v>
      </c>
      <c r="L414">
        <v>6.87</v>
      </c>
      <c r="M414">
        <v>6.78</v>
      </c>
      <c r="N414">
        <v>0.45</v>
      </c>
      <c r="O414" t="s">
        <v>1232</v>
      </c>
      <c r="P414">
        <v>118.58</v>
      </c>
      <c r="Q414">
        <v>6.84</v>
      </c>
    </row>
    <row r="415" spans="1:17" x14ac:dyDescent="0.5">
      <c r="A415" t="str">
        <f>"000869"</f>
        <v>000869</v>
      </c>
      <c r="B415" t="s">
        <v>1233</v>
      </c>
      <c r="C415">
        <v>0.76</v>
      </c>
      <c r="D415">
        <v>38.57</v>
      </c>
      <c r="E415">
        <v>0.28999999999999998</v>
      </c>
      <c r="F415">
        <v>38.57</v>
      </c>
      <c r="G415">
        <v>38.58</v>
      </c>
      <c r="H415" t="s">
        <v>1234</v>
      </c>
      <c r="I415">
        <v>0.47</v>
      </c>
      <c r="J415">
        <v>0.47</v>
      </c>
      <c r="K415">
        <v>38.4</v>
      </c>
      <c r="L415">
        <v>38.950000000000003</v>
      </c>
      <c r="M415">
        <v>38.049999999999997</v>
      </c>
      <c r="N415">
        <v>0.64</v>
      </c>
      <c r="O415" t="s">
        <v>325</v>
      </c>
      <c r="P415">
        <v>24.29</v>
      </c>
      <c r="Q415">
        <v>38.28</v>
      </c>
    </row>
    <row r="416" spans="1:17" x14ac:dyDescent="0.5">
      <c r="A416" t="str">
        <f>"600348"</f>
        <v>600348</v>
      </c>
      <c r="B416" t="s">
        <v>1235</v>
      </c>
      <c r="C416">
        <v>-0.55000000000000004</v>
      </c>
      <c r="D416">
        <v>7.21</v>
      </c>
      <c r="E416">
        <v>-0.04</v>
      </c>
      <c r="F416">
        <v>7.21</v>
      </c>
      <c r="G416">
        <v>7.22</v>
      </c>
      <c r="H416" t="s">
        <v>1236</v>
      </c>
      <c r="I416">
        <v>1.64</v>
      </c>
      <c r="J416">
        <v>1.64</v>
      </c>
      <c r="K416">
        <v>7.25</v>
      </c>
      <c r="L416">
        <v>7.28</v>
      </c>
      <c r="M416">
        <v>7.14</v>
      </c>
      <c r="N416">
        <v>0.78</v>
      </c>
      <c r="O416" t="s">
        <v>1237</v>
      </c>
      <c r="P416">
        <v>11.21</v>
      </c>
      <c r="Q416">
        <v>7.25</v>
      </c>
    </row>
    <row r="417" spans="1:17" x14ac:dyDescent="0.5">
      <c r="A417" t="str">
        <f>"000089"</f>
        <v>000089</v>
      </c>
      <c r="B417" t="s">
        <v>1238</v>
      </c>
      <c r="C417">
        <v>2.1800000000000002</v>
      </c>
      <c r="D417">
        <v>8.4499999999999993</v>
      </c>
      <c r="E417">
        <v>0.18</v>
      </c>
      <c r="F417">
        <v>8.44</v>
      </c>
      <c r="G417">
        <v>8.4499999999999993</v>
      </c>
      <c r="H417" t="s">
        <v>1239</v>
      </c>
      <c r="I417">
        <v>0.51</v>
      </c>
      <c r="J417">
        <v>0.51</v>
      </c>
      <c r="K417">
        <v>8.3000000000000007</v>
      </c>
      <c r="L417">
        <v>8.5399999999999991</v>
      </c>
      <c r="M417">
        <v>8.2799999999999994</v>
      </c>
      <c r="N417">
        <v>1.65</v>
      </c>
      <c r="O417" t="s">
        <v>1240</v>
      </c>
      <c r="P417">
        <v>25.85</v>
      </c>
      <c r="Q417">
        <v>8.27</v>
      </c>
    </row>
    <row r="418" spans="1:17" x14ac:dyDescent="0.5">
      <c r="A418" t="str">
        <f>"002221"</f>
        <v>002221</v>
      </c>
      <c r="B418" t="s">
        <v>1241</v>
      </c>
      <c r="C418">
        <v>1.41</v>
      </c>
      <c r="D418">
        <v>11.51</v>
      </c>
      <c r="E418">
        <v>0.16</v>
      </c>
      <c r="F418">
        <v>11.5</v>
      </c>
      <c r="G418">
        <v>11.51</v>
      </c>
      <c r="H418" t="s">
        <v>1242</v>
      </c>
      <c r="I418">
        <v>0.76</v>
      </c>
      <c r="J418">
        <v>0.76</v>
      </c>
      <c r="K418">
        <v>11.4</v>
      </c>
      <c r="L418">
        <v>11.75</v>
      </c>
      <c r="M418">
        <v>11.29</v>
      </c>
      <c r="N418">
        <v>1.26</v>
      </c>
      <c r="O418" t="s">
        <v>1243</v>
      </c>
      <c r="P418">
        <v>17.47</v>
      </c>
      <c r="Q418">
        <v>11.35</v>
      </c>
    </row>
    <row r="419" spans="1:17" x14ac:dyDescent="0.5">
      <c r="A419" t="str">
        <f>"000807"</f>
        <v>000807</v>
      </c>
      <c r="B419" t="s">
        <v>1244</v>
      </c>
      <c r="C419">
        <v>-0.39</v>
      </c>
      <c r="D419">
        <v>7.67</v>
      </c>
      <c r="E419">
        <v>-0.03</v>
      </c>
      <c r="F419">
        <v>7.66</v>
      </c>
      <c r="G419">
        <v>7.67</v>
      </c>
      <c r="H419" t="s">
        <v>1245</v>
      </c>
      <c r="I419">
        <v>2.2400000000000002</v>
      </c>
      <c r="J419">
        <v>2.2400000000000002</v>
      </c>
      <c r="K419">
        <v>7.65</v>
      </c>
      <c r="L419">
        <v>7.74</v>
      </c>
      <c r="M419">
        <v>7.62</v>
      </c>
      <c r="N419">
        <v>0.78</v>
      </c>
      <c r="O419" t="s">
        <v>1246</v>
      </c>
      <c r="P419">
        <v>30.43</v>
      </c>
      <c r="Q419">
        <v>7.7</v>
      </c>
    </row>
    <row r="420" spans="1:17" x14ac:dyDescent="0.5">
      <c r="A420" t="str">
        <f>"600755"</f>
        <v>600755</v>
      </c>
      <c r="B420" t="s">
        <v>1247</v>
      </c>
      <c r="C420">
        <v>-0.11</v>
      </c>
      <c r="D420">
        <v>9.49</v>
      </c>
      <c r="E420">
        <v>-0.01</v>
      </c>
      <c r="F420">
        <v>9.49</v>
      </c>
      <c r="G420">
        <v>9.5</v>
      </c>
      <c r="H420" t="s">
        <v>1248</v>
      </c>
      <c r="I420">
        <v>1.66</v>
      </c>
      <c r="J420">
        <v>1.66</v>
      </c>
      <c r="K420">
        <v>9.5</v>
      </c>
      <c r="L420">
        <v>9.66</v>
      </c>
      <c r="M420">
        <v>9.4</v>
      </c>
      <c r="N420">
        <v>0.78</v>
      </c>
      <c r="O420" t="s">
        <v>1249</v>
      </c>
      <c r="P420">
        <v>8.0500000000000007</v>
      </c>
      <c r="Q420">
        <v>9.5</v>
      </c>
    </row>
    <row r="421" spans="1:17" x14ac:dyDescent="0.5">
      <c r="A421" t="str">
        <f>"600835"</f>
        <v>600835</v>
      </c>
      <c r="B421" t="s">
        <v>1250</v>
      </c>
      <c r="C421">
        <v>0.24</v>
      </c>
      <c r="D421">
        <v>21.25</v>
      </c>
      <c r="E421">
        <v>0.05</v>
      </c>
      <c r="F421">
        <v>21.24</v>
      </c>
      <c r="G421">
        <v>21.25</v>
      </c>
      <c r="H421" t="s">
        <v>1251</v>
      </c>
      <c r="I421">
        <v>0.5</v>
      </c>
      <c r="J421">
        <v>0.5</v>
      </c>
      <c r="K421">
        <v>21.38</v>
      </c>
      <c r="L421">
        <v>21.64</v>
      </c>
      <c r="M421">
        <v>21.08</v>
      </c>
      <c r="N421">
        <v>0.76</v>
      </c>
      <c r="O421" t="s">
        <v>1252</v>
      </c>
      <c r="P421">
        <v>15.63</v>
      </c>
      <c r="Q421">
        <v>21.2</v>
      </c>
    </row>
    <row r="422" spans="1:17" x14ac:dyDescent="0.5">
      <c r="A422" t="str">
        <f>"300088"</f>
        <v>300088</v>
      </c>
      <c r="B422" t="s">
        <v>1253</v>
      </c>
      <c r="C422">
        <v>4.01</v>
      </c>
      <c r="D422">
        <v>7.53</v>
      </c>
      <c r="E422">
        <v>0.28999999999999998</v>
      </c>
      <c r="F422">
        <v>7.52</v>
      </c>
      <c r="G422">
        <v>7.53</v>
      </c>
      <c r="H422" t="s">
        <v>1254</v>
      </c>
      <c r="I422">
        <v>2.71</v>
      </c>
      <c r="J422">
        <v>2.71</v>
      </c>
      <c r="K422">
        <v>7.24</v>
      </c>
      <c r="L422">
        <v>7.55</v>
      </c>
      <c r="M422">
        <v>7.24</v>
      </c>
      <c r="N422">
        <v>0.79</v>
      </c>
      <c r="O422" t="s">
        <v>1255</v>
      </c>
      <c r="P422">
        <v>28.38</v>
      </c>
      <c r="Q422">
        <v>7.24</v>
      </c>
    </row>
    <row r="423" spans="1:17" x14ac:dyDescent="0.5">
      <c r="A423" t="str">
        <f>"603858"</f>
        <v>603858</v>
      </c>
      <c r="B423" t="s">
        <v>1256</v>
      </c>
      <c r="C423">
        <v>1.37</v>
      </c>
      <c r="D423">
        <v>51.77</v>
      </c>
      <c r="E423">
        <v>0.7</v>
      </c>
      <c r="F423">
        <v>51.79</v>
      </c>
      <c r="G423">
        <v>51.8</v>
      </c>
      <c r="H423" t="s">
        <v>1257</v>
      </c>
      <c r="I423">
        <v>1.1499999999999999</v>
      </c>
      <c r="J423">
        <v>1.1499999999999999</v>
      </c>
      <c r="K423">
        <v>51.3</v>
      </c>
      <c r="L423">
        <v>51.97</v>
      </c>
      <c r="M423">
        <v>51.07</v>
      </c>
      <c r="N423">
        <v>0.85</v>
      </c>
      <c r="O423" t="s">
        <v>1258</v>
      </c>
      <c r="P423">
        <v>23.43</v>
      </c>
      <c r="Q423">
        <v>51.07</v>
      </c>
    </row>
    <row r="424" spans="1:17" x14ac:dyDescent="0.5">
      <c r="A424" t="str">
        <f>"600282"</f>
        <v>600282</v>
      </c>
      <c r="B424" t="s">
        <v>1259</v>
      </c>
      <c r="C424">
        <v>0.92</v>
      </c>
      <c r="D424">
        <v>4.37</v>
      </c>
      <c r="E424">
        <v>0.04</v>
      </c>
      <c r="F424">
        <v>4.3600000000000003</v>
      </c>
      <c r="G424">
        <v>4.37</v>
      </c>
      <c r="H424" t="s">
        <v>1260</v>
      </c>
      <c r="I424">
        <v>1.49</v>
      </c>
      <c r="J424">
        <v>1.49</v>
      </c>
      <c r="K424">
        <v>4.33</v>
      </c>
      <c r="L424">
        <v>4.38</v>
      </c>
      <c r="M424">
        <v>4.2699999999999996</v>
      </c>
      <c r="N424">
        <v>0.72</v>
      </c>
      <c r="O424" t="s">
        <v>1261</v>
      </c>
      <c r="P424">
        <v>6.02</v>
      </c>
      <c r="Q424">
        <v>4.33</v>
      </c>
    </row>
    <row r="425" spans="1:17" x14ac:dyDescent="0.5">
      <c r="A425" t="str">
        <f>"600098"</f>
        <v>600098</v>
      </c>
      <c r="B425" t="s">
        <v>1262</v>
      </c>
      <c r="C425">
        <v>0</v>
      </c>
      <c r="D425">
        <v>6.2</v>
      </c>
      <c r="E425">
        <v>0</v>
      </c>
      <c r="F425">
        <v>6.2</v>
      </c>
      <c r="G425">
        <v>6.21</v>
      </c>
      <c r="H425" t="s">
        <v>1263</v>
      </c>
      <c r="I425">
        <v>0.09</v>
      </c>
      <c r="J425">
        <v>0.09</v>
      </c>
      <c r="K425">
        <v>6.21</v>
      </c>
      <c r="L425">
        <v>6.24</v>
      </c>
      <c r="M425">
        <v>6.19</v>
      </c>
      <c r="N425">
        <v>0.52</v>
      </c>
      <c r="O425" t="s">
        <v>1264</v>
      </c>
      <c r="P425">
        <v>21.39</v>
      </c>
      <c r="Q425">
        <v>6.2</v>
      </c>
    </row>
    <row r="426" spans="1:17" x14ac:dyDescent="0.5">
      <c r="A426" t="str">
        <f>"600138"</f>
        <v>600138</v>
      </c>
      <c r="B426" t="s">
        <v>1265</v>
      </c>
      <c r="C426">
        <v>1.66</v>
      </c>
      <c r="D426">
        <v>23.32</v>
      </c>
      <c r="E426">
        <v>0.38</v>
      </c>
      <c r="F426">
        <v>23.31</v>
      </c>
      <c r="G426">
        <v>23.32</v>
      </c>
      <c r="H426" t="s">
        <v>1266</v>
      </c>
      <c r="I426">
        <v>0.89</v>
      </c>
      <c r="J426">
        <v>0.89</v>
      </c>
      <c r="K426">
        <v>22.94</v>
      </c>
      <c r="L426">
        <v>23.47</v>
      </c>
      <c r="M426">
        <v>22.8</v>
      </c>
      <c r="N426">
        <v>1.1200000000000001</v>
      </c>
      <c r="O426" t="s">
        <v>921</v>
      </c>
      <c r="P426">
        <v>25.26</v>
      </c>
      <c r="Q426">
        <v>22.94</v>
      </c>
    </row>
    <row r="427" spans="1:17" x14ac:dyDescent="0.5">
      <c r="A427" t="str">
        <f>"300376"</f>
        <v>300376</v>
      </c>
      <c r="B427" t="s">
        <v>1267</v>
      </c>
      <c r="C427">
        <v>1.52</v>
      </c>
      <c r="D427">
        <v>7.34</v>
      </c>
      <c r="E427">
        <v>0.11</v>
      </c>
      <c r="F427">
        <v>7.33</v>
      </c>
      <c r="G427">
        <v>7.34</v>
      </c>
      <c r="H427" t="s">
        <v>1268</v>
      </c>
      <c r="I427">
        <v>0.64</v>
      </c>
      <c r="J427">
        <v>0.64</v>
      </c>
      <c r="K427">
        <v>7.35</v>
      </c>
      <c r="L427">
        <v>7.39</v>
      </c>
      <c r="M427">
        <v>7.26</v>
      </c>
      <c r="N427">
        <v>0.78</v>
      </c>
      <c r="O427" t="s">
        <v>1269</v>
      </c>
      <c r="P427">
        <v>23.94</v>
      </c>
      <c r="Q427">
        <v>7.23</v>
      </c>
    </row>
    <row r="428" spans="1:17" x14ac:dyDescent="0.5">
      <c r="A428" t="str">
        <f>"600787"</f>
        <v>600787</v>
      </c>
      <c r="B428" t="s">
        <v>1270</v>
      </c>
      <c r="C428">
        <v>1.8</v>
      </c>
      <c r="D428">
        <v>9.0500000000000007</v>
      </c>
      <c r="E428">
        <v>0.16</v>
      </c>
      <c r="F428">
        <v>9.0500000000000007</v>
      </c>
      <c r="G428">
        <v>9.06</v>
      </c>
      <c r="H428" t="s">
        <v>1271</v>
      </c>
      <c r="I428">
        <v>0.71</v>
      </c>
      <c r="J428">
        <v>0.71</v>
      </c>
      <c r="K428">
        <v>8.9</v>
      </c>
      <c r="L428">
        <v>9.11</v>
      </c>
      <c r="M428">
        <v>8.85</v>
      </c>
      <c r="N428">
        <v>0.65</v>
      </c>
      <c r="O428" t="s">
        <v>1272</v>
      </c>
      <c r="P428">
        <v>14.88</v>
      </c>
      <c r="Q428">
        <v>8.89</v>
      </c>
    </row>
    <row r="429" spans="1:17" x14ac:dyDescent="0.5">
      <c r="A429" t="str">
        <f>"601360"</f>
        <v>601360</v>
      </c>
      <c r="B429" t="s">
        <v>1273</v>
      </c>
      <c r="C429">
        <v>3.93</v>
      </c>
      <c r="D429">
        <v>42.33</v>
      </c>
      <c r="E429">
        <v>1.6</v>
      </c>
      <c r="F429">
        <v>42.26</v>
      </c>
      <c r="G429">
        <v>42.29</v>
      </c>
      <c r="H429" t="s">
        <v>1274</v>
      </c>
      <c r="I429">
        <v>5.26</v>
      </c>
      <c r="J429">
        <v>5.26</v>
      </c>
      <c r="K429">
        <v>41</v>
      </c>
      <c r="L429">
        <v>43.33</v>
      </c>
      <c r="M429">
        <v>40.409999999999997</v>
      </c>
      <c r="N429">
        <v>1.18</v>
      </c>
      <c r="O429" t="s">
        <v>1275</v>
      </c>
      <c r="P429">
        <v>4203.38</v>
      </c>
      <c r="Q429">
        <v>40.729999999999997</v>
      </c>
    </row>
    <row r="430" spans="1:17" x14ac:dyDescent="0.5">
      <c r="A430" t="str">
        <f>"600166"</f>
        <v>600166</v>
      </c>
      <c r="B430" t="s">
        <v>1276</v>
      </c>
      <c r="C430">
        <v>0.4</v>
      </c>
      <c r="D430">
        <v>2.52</v>
      </c>
      <c r="E430">
        <v>0.01</v>
      </c>
      <c r="F430">
        <v>2.5099999999999998</v>
      </c>
      <c r="G430">
        <v>2.52</v>
      </c>
      <c r="H430" t="s">
        <v>1277</v>
      </c>
      <c r="I430">
        <v>0.31</v>
      </c>
      <c r="J430">
        <v>0.31</v>
      </c>
      <c r="K430">
        <v>2.52</v>
      </c>
      <c r="L430">
        <v>2.5299999999999998</v>
      </c>
      <c r="M430">
        <v>2.5</v>
      </c>
      <c r="N430">
        <v>0.51</v>
      </c>
      <c r="O430" t="s">
        <v>1278</v>
      </c>
      <c r="P430">
        <v>91.13</v>
      </c>
      <c r="Q430">
        <v>2.5099999999999998</v>
      </c>
    </row>
    <row r="431" spans="1:17" x14ac:dyDescent="0.5">
      <c r="A431" t="str">
        <f>"600827"</f>
        <v>600827</v>
      </c>
      <c r="B431" t="s">
        <v>1279</v>
      </c>
      <c r="C431">
        <v>-0.09</v>
      </c>
      <c r="D431">
        <v>10.89</v>
      </c>
      <c r="E431">
        <v>-0.01</v>
      </c>
      <c r="F431">
        <v>10.89</v>
      </c>
      <c r="G431">
        <v>10.9</v>
      </c>
      <c r="H431" t="s">
        <v>1280</v>
      </c>
      <c r="I431">
        <v>0.25</v>
      </c>
      <c r="J431">
        <v>0.25</v>
      </c>
      <c r="K431">
        <v>10.94</v>
      </c>
      <c r="L431">
        <v>10.97</v>
      </c>
      <c r="M431">
        <v>10.87</v>
      </c>
      <c r="N431">
        <v>0.47</v>
      </c>
      <c r="O431" t="s">
        <v>589</v>
      </c>
      <c r="P431">
        <v>21.44</v>
      </c>
      <c r="Q431">
        <v>10.9</v>
      </c>
    </row>
    <row r="432" spans="1:17" x14ac:dyDescent="0.5">
      <c r="A432" t="str">
        <f>"600648"</f>
        <v>600648</v>
      </c>
      <c r="B432" t="s">
        <v>1281</v>
      </c>
      <c r="C432">
        <v>1.1299999999999999</v>
      </c>
      <c r="D432">
        <v>17.97</v>
      </c>
      <c r="E432">
        <v>0.2</v>
      </c>
      <c r="F432">
        <v>17.920000000000002</v>
      </c>
      <c r="G432">
        <v>17.98</v>
      </c>
      <c r="H432" t="s">
        <v>1282</v>
      </c>
      <c r="I432">
        <v>0.17</v>
      </c>
      <c r="J432">
        <v>0.17</v>
      </c>
      <c r="K432">
        <v>17.760000000000002</v>
      </c>
      <c r="L432">
        <v>18.05</v>
      </c>
      <c r="M432">
        <v>17.68</v>
      </c>
      <c r="N432">
        <v>0.73</v>
      </c>
      <c r="O432" t="s">
        <v>1283</v>
      </c>
      <c r="P432">
        <v>43.95</v>
      </c>
      <c r="Q432">
        <v>17.77</v>
      </c>
    </row>
    <row r="433" spans="1:17" x14ac:dyDescent="0.5">
      <c r="A433" t="str">
        <f>"600270"</f>
        <v>600270</v>
      </c>
      <c r="B433" t="s">
        <v>1284</v>
      </c>
      <c r="C433">
        <v>-0.11</v>
      </c>
      <c r="D433">
        <v>18.489999999999998</v>
      </c>
      <c r="E433">
        <v>-0.02</v>
      </c>
      <c r="F433">
        <v>18.48</v>
      </c>
      <c r="G433">
        <v>18.5</v>
      </c>
      <c r="H433" t="s">
        <v>1285</v>
      </c>
      <c r="I433">
        <v>0.88</v>
      </c>
      <c r="J433">
        <v>0.88</v>
      </c>
      <c r="K433">
        <v>18.77</v>
      </c>
      <c r="L433">
        <v>18.77</v>
      </c>
      <c r="M433">
        <v>18.38</v>
      </c>
      <c r="N433">
        <v>0.44</v>
      </c>
      <c r="O433" t="s">
        <v>1286</v>
      </c>
      <c r="P433">
        <v>12.37</v>
      </c>
      <c r="Q433">
        <v>18.510000000000002</v>
      </c>
    </row>
    <row r="434" spans="1:17" x14ac:dyDescent="0.5">
      <c r="A434" t="str">
        <f>"000690"</f>
        <v>000690</v>
      </c>
      <c r="B434" t="s">
        <v>1287</v>
      </c>
      <c r="C434">
        <v>-0.48</v>
      </c>
      <c r="D434">
        <v>8.2100000000000009</v>
      </c>
      <c r="E434">
        <v>-0.04</v>
      </c>
      <c r="F434">
        <v>8.2100000000000009</v>
      </c>
      <c r="G434">
        <v>8.2200000000000006</v>
      </c>
      <c r="H434" t="s">
        <v>1285</v>
      </c>
      <c r="I434">
        <v>0.38</v>
      </c>
      <c r="J434">
        <v>0.38</v>
      </c>
      <c r="K434">
        <v>8.3000000000000007</v>
      </c>
      <c r="L434">
        <v>8.34</v>
      </c>
      <c r="M434">
        <v>8.19</v>
      </c>
      <c r="N434">
        <v>0.56999999999999995</v>
      </c>
      <c r="O434" t="s">
        <v>1288</v>
      </c>
      <c r="P434">
        <v>41.91</v>
      </c>
      <c r="Q434">
        <v>8.25</v>
      </c>
    </row>
    <row r="435" spans="1:17" x14ac:dyDescent="0.5">
      <c r="A435" t="str">
        <f>"600751"</f>
        <v>600751</v>
      </c>
      <c r="B435" t="s">
        <v>1289</v>
      </c>
      <c r="C435">
        <v>0</v>
      </c>
      <c r="D435">
        <v>6.49</v>
      </c>
      <c r="E435">
        <v>0</v>
      </c>
      <c r="F435" t="s">
        <v>170</v>
      </c>
      <c r="G435" t="s">
        <v>170</v>
      </c>
      <c r="H435" t="s">
        <v>1290</v>
      </c>
      <c r="I435">
        <v>0</v>
      </c>
      <c r="J435">
        <v>0</v>
      </c>
      <c r="K435" t="s">
        <v>170</v>
      </c>
      <c r="L435" t="s">
        <v>170</v>
      </c>
      <c r="M435" t="s">
        <v>170</v>
      </c>
      <c r="N435">
        <v>0</v>
      </c>
      <c r="O435" t="s">
        <v>1291</v>
      </c>
      <c r="P435">
        <v>116.45</v>
      </c>
      <c r="Q435">
        <v>6.49</v>
      </c>
    </row>
    <row r="436" spans="1:17" x14ac:dyDescent="0.5">
      <c r="A436" t="str">
        <f>"300115"</f>
        <v>300115</v>
      </c>
      <c r="B436" t="s">
        <v>1292</v>
      </c>
      <c r="C436">
        <v>-4.08</v>
      </c>
      <c r="D436">
        <v>18.57</v>
      </c>
      <c r="E436">
        <v>-0.79</v>
      </c>
      <c r="F436">
        <v>18.57</v>
      </c>
      <c r="G436">
        <v>18.579999999999998</v>
      </c>
      <c r="H436" t="s">
        <v>1293</v>
      </c>
      <c r="I436">
        <v>5.86</v>
      </c>
      <c r="J436">
        <v>5.86</v>
      </c>
      <c r="K436">
        <v>18.71</v>
      </c>
      <c r="L436">
        <v>18.86</v>
      </c>
      <c r="M436">
        <v>17.670000000000002</v>
      </c>
      <c r="N436">
        <v>2.0699999999999998</v>
      </c>
      <c r="O436" t="s">
        <v>1294</v>
      </c>
      <c r="P436">
        <v>23.29</v>
      </c>
      <c r="Q436">
        <v>19.36</v>
      </c>
    </row>
    <row r="437" spans="1:17" x14ac:dyDescent="0.5">
      <c r="A437" t="str">
        <f>"600782"</f>
        <v>600782</v>
      </c>
      <c r="B437" t="s">
        <v>1295</v>
      </c>
      <c r="C437">
        <v>0.34</v>
      </c>
      <c r="D437">
        <v>5.94</v>
      </c>
      <c r="E437">
        <v>0.02</v>
      </c>
      <c r="F437">
        <v>5.94</v>
      </c>
      <c r="G437">
        <v>5.95</v>
      </c>
      <c r="H437" t="s">
        <v>1296</v>
      </c>
      <c r="I437">
        <v>1.63</v>
      </c>
      <c r="J437">
        <v>1.63</v>
      </c>
      <c r="K437">
        <v>5.9</v>
      </c>
      <c r="L437">
        <v>5.99</v>
      </c>
      <c r="M437">
        <v>5.83</v>
      </c>
      <c r="N437">
        <v>0.66</v>
      </c>
      <c r="O437" t="s">
        <v>1297</v>
      </c>
      <c r="P437">
        <v>10.33</v>
      </c>
      <c r="Q437">
        <v>5.92</v>
      </c>
    </row>
    <row r="438" spans="1:17" x14ac:dyDescent="0.5">
      <c r="A438" t="str">
        <f>"600926"</f>
        <v>600926</v>
      </c>
      <c r="B438" t="s">
        <v>1298</v>
      </c>
      <c r="C438">
        <v>-0.35</v>
      </c>
      <c r="D438">
        <v>11.29</v>
      </c>
      <c r="E438">
        <v>-0.04</v>
      </c>
      <c r="F438">
        <v>11.29</v>
      </c>
      <c r="G438">
        <v>11.3</v>
      </c>
      <c r="H438" t="s">
        <v>1299</v>
      </c>
      <c r="I438">
        <v>0.57999999999999996</v>
      </c>
      <c r="J438">
        <v>0.57999999999999996</v>
      </c>
      <c r="K438">
        <v>11.32</v>
      </c>
      <c r="L438">
        <v>11.38</v>
      </c>
      <c r="M438">
        <v>11.24</v>
      </c>
      <c r="N438">
        <v>0.64</v>
      </c>
      <c r="O438" t="s">
        <v>1300</v>
      </c>
      <c r="P438">
        <v>8.4600000000000009</v>
      </c>
      <c r="Q438">
        <v>11.33</v>
      </c>
    </row>
    <row r="439" spans="1:17" x14ac:dyDescent="0.5">
      <c r="A439" t="str">
        <f>"600435"</f>
        <v>600435</v>
      </c>
      <c r="B439" t="s">
        <v>1301</v>
      </c>
      <c r="C439">
        <v>1</v>
      </c>
      <c r="D439">
        <v>11.11</v>
      </c>
      <c r="E439">
        <v>0.11</v>
      </c>
      <c r="F439">
        <v>11.1</v>
      </c>
      <c r="G439">
        <v>11.11</v>
      </c>
      <c r="H439" t="s">
        <v>1302</v>
      </c>
      <c r="I439">
        <v>3.25</v>
      </c>
      <c r="J439">
        <v>3.25</v>
      </c>
      <c r="K439">
        <v>11.16</v>
      </c>
      <c r="L439">
        <v>11.29</v>
      </c>
      <c r="M439">
        <v>10.92</v>
      </c>
      <c r="N439">
        <v>0.97</v>
      </c>
      <c r="O439" t="s">
        <v>1303</v>
      </c>
      <c r="P439">
        <v>349.95</v>
      </c>
      <c r="Q439">
        <v>11</v>
      </c>
    </row>
    <row r="440" spans="1:17" x14ac:dyDescent="0.5">
      <c r="A440" t="str">
        <f>"300308"</f>
        <v>300308</v>
      </c>
      <c r="B440" t="s">
        <v>1304</v>
      </c>
      <c r="C440">
        <v>6.34</v>
      </c>
      <c r="D440">
        <v>76.349999999999994</v>
      </c>
      <c r="E440">
        <v>4.55</v>
      </c>
      <c r="F440">
        <v>76.3</v>
      </c>
      <c r="G440">
        <v>76.349999999999994</v>
      </c>
      <c r="H440" t="s">
        <v>1305</v>
      </c>
      <c r="I440">
        <v>1.38</v>
      </c>
      <c r="J440">
        <v>1.38</v>
      </c>
      <c r="K440">
        <v>72.400000000000006</v>
      </c>
      <c r="L440">
        <v>77.08</v>
      </c>
      <c r="M440">
        <v>72.400000000000006</v>
      </c>
      <c r="N440">
        <v>1.1000000000000001</v>
      </c>
      <c r="O440" t="s">
        <v>1306</v>
      </c>
      <c r="P440">
        <v>214.83</v>
      </c>
      <c r="Q440">
        <v>71.8</v>
      </c>
    </row>
    <row r="441" spans="1:17" x14ac:dyDescent="0.5">
      <c r="A441" t="str">
        <f>"002128"</f>
        <v>002128</v>
      </c>
      <c r="B441" t="s">
        <v>1307</v>
      </c>
      <c r="C441" t="s">
        <v>170</v>
      </c>
      <c r="D441">
        <v>10.09</v>
      </c>
      <c r="E441" t="s">
        <v>170</v>
      </c>
      <c r="F441" t="s">
        <v>170</v>
      </c>
      <c r="G441" t="s">
        <v>170</v>
      </c>
      <c r="H441" t="s">
        <v>1308</v>
      </c>
      <c r="I441">
        <v>0</v>
      </c>
      <c r="J441">
        <v>0</v>
      </c>
      <c r="K441" t="s">
        <v>170</v>
      </c>
      <c r="L441" t="s">
        <v>170</v>
      </c>
      <c r="M441" t="s">
        <v>170</v>
      </c>
      <c r="N441">
        <v>0</v>
      </c>
      <c r="O441" t="s">
        <v>1309</v>
      </c>
      <c r="P441">
        <v>10.31</v>
      </c>
      <c r="Q441">
        <v>10.09</v>
      </c>
    </row>
    <row r="442" spans="1:17" x14ac:dyDescent="0.5">
      <c r="A442" t="str">
        <f>"600094"</f>
        <v>600094</v>
      </c>
      <c r="B442" t="s">
        <v>1310</v>
      </c>
      <c r="C442">
        <v>-1.23</v>
      </c>
      <c r="D442">
        <v>7.24</v>
      </c>
      <c r="E442">
        <v>-0.09</v>
      </c>
      <c r="F442">
        <v>7.23</v>
      </c>
      <c r="G442">
        <v>7.24</v>
      </c>
      <c r="H442" t="s">
        <v>1311</v>
      </c>
      <c r="I442">
        <v>0.28999999999999998</v>
      </c>
      <c r="J442">
        <v>0.28999999999999998</v>
      </c>
      <c r="K442">
        <v>7.34</v>
      </c>
      <c r="L442">
        <v>7.36</v>
      </c>
      <c r="M442">
        <v>7.2</v>
      </c>
      <c r="N442">
        <v>0.85</v>
      </c>
      <c r="O442" t="s">
        <v>1312</v>
      </c>
      <c r="P442">
        <v>12.69</v>
      </c>
      <c r="Q442">
        <v>7.33</v>
      </c>
    </row>
    <row r="443" spans="1:17" x14ac:dyDescent="0.5">
      <c r="A443" t="str">
        <f>"002371"</f>
        <v>002371</v>
      </c>
      <c r="B443" t="s">
        <v>1313</v>
      </c>
      <c r="C443">
        <v>10</v>
      </c>
      <c r="D443">
        <v>45.87</v>
      </c>
      <c r="E443">
        <v>4.17</v>
      </c>
      <c r="F443">
        <v>45.86</v>
      </c>
      <c r="G443">
        <v>45.87</v>
      </c>
      <c r="H443" t="s">
        <v>1314</v>
      </c>
      <c r="I443">
        <v>6.61</v>
      </c>
      <c r="J443">
        <v>6.61</v>
      </c>
      <c r="K443">
        <v>42.2</v>
      </c>
      <c r="L443">
        <v>45.87</v>
      </c>
      <c r="M443">
        <v>41.83</v>
      </c>
      <c r="N443">
        <v>1.23</v>
      </c>
      <c r="O443" t="s">
        <v>1315</v>
      </c>
      <c r="P443">
        <v>196.31</v>
      </c>
      <c r="Q443">
        <v>41.7</v>
      </c>
    </row>
    <row r="444" spans="1:17" x14ac:dyDescent="0.5">
      <c r="A444" t="str">
        <f>"600079"</f>
        <v>600079</v>
      </c>
      <c r="B444" t="s">
        <v>1316</v>
      </c>
      <c r="C444">
        <v>2.0299999999999998</v>
      </c>
      <c r="D444">
        <v>15.56</v>
      </c>
      <c r="E444">
        <v>0.31</v>
      </c>
      <c r="F444">
        <v>15.56</v>
      </c>
      <c r="G444">
        <v>15.57</v>
      </c>
      <c r="H444" t="s">
        <v>1317</v>
      </c>
      <c r="I444">
        <v>1.96</v>
      </c>
      <c r="J444">
        <v>1.96</v>
      </c>
      <c r="K444">
        <v>15.26</v>
      </c>
      <c r="L444">
        <v>15.69</v>
      </c>
      <c r="M444">
        <v>15.21</v>
      </c>
      <c r="N444">
        <v>1.19</v>
      </c>
      <c r="O444" t="s">
        <v>1318</v>
      </c>
      <c r="P444">
        <v>8.14</v>
      </c>
      <c r="Q444">
        <v>15.25</v>
      </c>
    </row>
    <row r="445" spans="1:17" x14ac:dyDescent="0.5">
      <c r="A445" t="str">
        <f>"600062"</f>
        <v>600062</v>
      </c>
      <c r="B445" t="s">
        <v>1319</v>
      </c>
      <c r="C445">
        <v>1.96</v>
      </c>
      <c r="D445">
        <v>23.91</v>
      </c>
      <c r="E445">
        <v>0.46</v>
      </c>
      <c r="F445">
        <v>23.94</v>
      </c>
      <c r="G445">
        <v>23.95</v>
      </c>
      <c r="H445" t="s">
        <v>1320</v>
      </c>
      <c r="I445">
        <v>1.94</v>
      </c>
      <c r="J445">
        <v>1.94</v>
      </c>
      <c r="K445">
        <v>23.5</v>
      </c>
      <c r="L445">
        <v>24.16</v>
      </c>
      <c r="M445">
        <v>23.31</v>
      </c>
      <c r="N445">
        <v>1.75</v>
      </c>
      <c r="O445" t="s">
        <v>1321</v>
      </c>
      <c r="P445">
        <v>24.67</v>
      </c>
      <c r="Q445">
        <v>23.45</v>
      </c>
    </row>
    <row r="446" spans="1:17" x14ac:dyDescent="0.5">
      <c r="A446" t="str">
        <f>"002185"</f>
        <v>002185</v>
      </c>
      <c r="B446" t="s">
        <v>1322</v>
      </c>
      <c r="C446">
        <v>4.63</v>
      </c>
      <c r="D446">
        <v>7.69</v>
      </c>
      <c r="E446">
        <v>0.34</v>
      </c>
      <c r="F446">
        <v>7.69</v>
      </c>
      <c r="G446">
        <v>7.7</v>
      </c>
      <c r="H446" t="s">
        <v>1323</v>
      </c>
      <c r="I446">
        <v>2.96</v>
      </c>
      <c r="J446">
        <v>2.96</v>
      </c>
      <c r="K446">
        <v>7.35</v>
      </c>
      <c r="L446">
        <v>7.72</v>
      </c>
      <c r="M446">
        <v>7.33</v>
      </c>
      <c r="N446">
        <v>1.27</v>
      </c>
      <c r="O446" t="s">
        <v>1324</v>
      </c>
      <c r="P446">
        <v>33.1</v>
      </c>
      <c r="Q446">
        <v>7.35</v>
      </c>
    </row>
    <row r="447" spans="1:17" x14ac:dyDescent="0.5">
      <c r="A447" t="str">
        <f>"600717"</f>
        <v>600717</v>
      </c>
      <c r="B447" t="s">
        <v>1325</v>
      </c>
      <c r="C447">
        <v>0.31</v>
      </c>
      <c r="D447">
        <v>9.74</v>
      </c>
      <c r="E447">
        <v>0.03</v>
      </c>
      <c r="F447">
        <v>9.73</v>
      </c>
      <c r="G447">
        <v>9.75</v>
      </c>
      <c r="H447" t="s">
        <v>1326</v>
      </c>
      <c r="I447">
        <v>0.31</v>
      </c>
      <c r="J447">
        <v>0.31</v>
      </c>
      <c r="K447">
        <v>9.74</v>
      </c>
      <c r="L447">
        <v>9.81</v>
      </c>
      <c r="M447">
        <v>9.7100000000000009</v>
      </c>
      <c r="N447">
        <v>0.57999999999999996</v>
      </c>
      <c r="O447" t="s">
        <v>1327</v>
      </c>
      <c r="P447">
        <v>19.8</v>
      </c>
      <c r="Q447">
        <v>9.7100000000000009</v>
      </c>
    </row>
    <row r="448" spans="1:17" x14ac:dyDescent="0.5">
      <c r="A448" t="str">
        <f>"300347"</f>
        <v>300347</v>
      </c>
      <c r="B448" t="s">
        <v>1328</v>
      </c>
      <c r="C448">
        <v>5.52</v>
      </c>
      <c r="D448">
        <v>53.71</v>
      </c>
      <c r="E448">
        <v>2.81</v>
      </c>
      <c r="F448">
        <v>53.7</v>
      </c>
      <c r="G448">
        <v>53.71</v>
      </c>
      <c r="H448" t="s">
        <v>1329</v>
      </c>
      <c r="I448">
        <v>2.78</v>
      </c>
      <c r="J448">
        <v>2.78</v>
      </c>
      <c r="K448">
        <v>50.4</v>
      </c>
      <c r="L448">
        <v>54.4</v>
      </c>
      <c r="M448">
        <v>50.36</v>
      </c>
      <c r="N448">
        <v>1.1299999999999999</v>
      </c>
      <c r="O448" t="s">
        <v>1330</v>
      </c>
      <c r="P448">
        <v>100.56</v>
      </c>
      <c r="Q448">
        <v>50.9</v>
      </c>
    </row>
    <row r="449" spans="1:17" x14ac:dyDescent="0.5">
      <c r="A449" t="str">
        <f>"000960"</f>
        <v>000960</v>
      </c>
      <c r="B449" t="s">
        <v>1331</v>
      </c>
      <c r="C449">
        <v>0.75</v>
      </c>
      <c r="D449">
        <v>13.48</v>
      </c>
      <c r="E449">
        <v>0.1</v>
      </c>
      <c r="F449">
        <v>13.47</v>
      </c>
      <c r="G449">
        <v>13.48</v>
      </c>
      <c r="H449" t="s">
        <v>1332</v>
      </c>
      <c r="I449">
        <v>1.76</v>
      </c>
      <c r="J449">
        <v>1.76</v>
      </c>
      <c r="K449">
        <v>13.44</v>
      </c>
      <c r="L449">
        <v>13.49</v>
      </c>
      <c r="M449">
        <v>13.23</v>
      </c>
      <c r="N449">
        <v>0.76</v>
      </c>
      <c r="O449" t="s">
        <v>1333</v>
      </c>
      <c r="P449">
        <v>31.29</v>
      </c>
      <c r="Q449">
        <v>13.38</v>
      </c>
    </row>
    <row r="450" spans="1:17" x14ac:dyDescent="0.5">
      <c r="A450" t="str">
        <f>"002285"</f>
        <v>002285</v>
      </c>
      <c r="B450" t="s">
        <v>1334</v>
      </c>
      <c r="C450">
        <v>-0.52</v>
      </c>
      <c r="D450">
        <v>9.57</v>
      </c>
      <c r="E450">
        <v>-0.05</v>
      </c>
      <c r="F450">
        <v>9.56</v>
      </c>
      <c r="G450">
        <v>9.57</v>
      </c>
      <c r="H450" t="s">
        <v>1335</v>
      </c>
      <c r="I450">
        <v>1.1499999999999999</v>
      </c>
      <c r="J450">
        <v>1.1499999999999999</v>
      </c>
      <c r="K450">
        <v>9.59</v>
      </c>
      <c r="L450">
        <v>9.59</v>
      </c>
      <c r="M450">
        <v>9.44</v>
      </c>
      <c r="N450">
        <v>0.64</v>
      </c>
      <c r="O450" t="s">
        <v>1336</v>
      </c>
      <c r="P450">
        <v>27.56</v>
      </c>
      <c r="Q450">
        <v>9.6199999999999992</v>
      </c>
    </row>
    <row r="451" spans="1:17" x14ac:dyDescent="0.5">
      <c r="A451" t="str">
        <f>"002573"</f>
        <v>002573</v>
      </c>
      <c r="B451" t="s">
        <v>1337</v>
      </c>
      <c r="C451">
        <v>1.61</v>
      </c>
      <c r="D451">
        <v>15.14</v>
      </c>
      <c r="E451">
        <v>0.24</v>
      </c>
      <c r="F451">
        <v>15.14</v>
      </c>
      <c r="G451">
        <v>15.15</v>
      </c>
      <c r="H451" t="s">
        <v>1338</v>
      </c>
      <c r="I451">
        <v>1.1299999999999999</v>
      </c>
      <c r="J451">
        <v>1.1299999999999999</v>
      </c>
      <c r="K451">
        <v>14.94</v>
      </c>
      <c r="L451">
        <v>15.25</v>
      </c>
      <c r="M451">
        <v>14.94</v>
      </c>
      <c r="N451">
        <v>0.77</v>
      </c>
      <c r="O451" t="s">
        <v>1339</v>
      </c>
      <c r="P451">
        <v>19.73</v>
      </c>
      <c r="Q451">
        <v>14.9</v>
      </c>
    </row>
    <row r="452" spans="1:17" x14ac:dyDescent="0.5">
      <c r="A452" t="str">
        <f>"000878"</f>
        <v>000878</v>
      </c>
      <c r="B452" t="s">
        <v>1340</v>
      </c>
      <c r="C452">
        <v>-0.17</v>
      </c>
      <c r="D452">
        <v>11.42</v>
      </c>
      <c r="E452">
        <v>-0.02</v>
      </c>
      <c r="F452">
        <v>11.41</v>
      </c>
      <c r="G452">
        <v>11.42</v>
      </c>
      <c r="H452" t="s">
        <v>1341</v>
      </c>
      <c r="I452">
        <v>0.66</v>
      </c>
      <c r="J452">
        <v>0.66</v>
      </c>
      <c r="K452">
        <v>11.48</v>
      </c>
      <c r="L452">
        <v>11.48</v>
      </c>
      <c r="M452">
        <v>11.33</v>
      </c>
      <c r="N452">
        <v>0.63</v>
      </c>
      <c r="O452" t="s">
        <v>1342</v>
      </c>
      <c r="P452">
        <v>53.92</v>
      </c>
      <c r="Q452">
        <v>11.44</v>
      </c>
    </row>
    <row r="453" spans="1:17" x14ac:dyDescent="0.5">
      <c r="A453" t="str">
        <f>"601168"</f>
        <v>601168</v>
      </c>
      <c r="B453" t="s">
        <v>1343</v>
      </c>
      <c r="C453">
        <v>0</v>
      </c>
      <c r="D453">
        <v>6.78</v>
      </c>
      <c r="E453">
        <v>0</v>
      </c>
      <c r="F453">
        <v>6.78</v>
      </c>
      <c r="G453">
        <v>6.79</v>
      </c>
      <c r="H453" t="s">
        <v>1344</v>
      </c>
      <c r="I453">
        <v>0.63</v>
      </c>
      <c r="J453">
        <v>0.63</v>
      </c>
      <c r="K453">
        <v>6.81</v>
      </c>
      <c r="L453">
        <v>6.81</v>
      </c>
      <c r="M453">
        <v>6.72</v>
      </c>
      <c r="N453">
        <v>0.59</v>
      </c>
      <c r="O453" t="s">
        <v>1345</v>
      </c>
      <c r="P453">
        <v>61.99</v>
      </c>
      <c r="Q453">
        <v>6.78</v>
      </c>
    </row>
    <row r="454" spans="1:17" x14ac:dyDescent="0.5">
      <c r="A454" t="str">
        <f>"600873"</f>
        <v>600873</v>
      </c>
      <c r="B454" t="s">
        <v>1346</v>
      </c>
      <c r="C454">
        <v>0.19</v>
      </c>
      <c r="D454">
        <v>5.17</v>
      </c>
      <c r="E454">
        <v>0.01</v>
      </c>
      <c r="F454">
        <v>5.17</v>
      </c>
      <c r="G454">
        <v>5.18</v>
      </c>
      <c r="H454" t="s">
        <v>1347</v>
      </c>
      <c r="I454">
        <v>0.51</v>
      </c>
      <c r="J454">
        <v>0.51</v>
      </c>
      <c r="K454">
        <v>5.17</v>
      </c>
      <c r="L454">
        <v>5.22</v>
      </c>
      <c r="M454">
        <v>5.15</v>
      </c>
      <c r="N454">
        <v>0.43</v>
      </c>
      <c r="O454" t="s">
        <v>1348</v>
      </c>
      <c r="P454">
        <v>13.69</v>
      </c>
      <c r="Q454">
        <v>5.16</v>
      </c>
    </row>
    <row r="455" spans="1:17" x14ac:dyDescent="0.5">
      <c r="A455" t="str">
        <f>"601139"</f>
        <v>601139</v>
      </c>
      <c r="B455" t="s">
        <v>1349</v>
      </c>
      <c r="C455">
        <v>1.1000000000000001</v>
      </c>
      <c r="D455">
        <v>7.35</v>
      </c>
      <c r="E455">
        <v>0.08</v>
      </c>
      <c r="F455">
        <v>7.34</v>
      </c>
      <c r="G455">
        <v>7.35</v>
      </c>
      <c r="H455" t="s">
        <v>1350</v>
      </c>
      <c r="I455">
        <v>0.14000000000000001</v>
      </c>
      <c r="J455">
        <v>0.14000000000000001</v>
      </c>
      <c r="K455">
        <v>7.28</v>
      </c>
      <c r="L455">
        <v>7.38</v>
      </c>
      <c r="M455">
        <v>7.26</v>
      </c>
      <c r="N455">
        <v>0.78</v>
      </c>
      <c r="O455" t="s">
        <v>808</v>
      </c>
      <c r="P455">
        <v>15.4</v>
      </c>
      <c r="Q455">
        <v>7.27</v>
      </c>
    </row>
    <row r="456" spans="1:17" x14ac:dyDescent="0.5">
      <c r="A456" t="str">
        <f>"600578"</f>
        <v>600578</v>
      </c>
      <c r="B456" t="s">
        <v>1351</v>
      </c>
      <c r="C456">
        <v>0</v>
      </c>
      <c r="D456">
        <v>3.47</v>
      </c>
      <c r="E456">
        <v>0</v>
      </c>
      <c r="F456">
        <v>3.47</v>
      </c>
      <c r="G456">
        <v>3.48</v>
      </c>
      <c r="H456" t="s">
        <v>1352</v>
      </c>
      <c r="I456">
        <v>7.0000000000000007E-2</v>
      </c>
      <c r="J456">
        <v>7.0000000000000007E-2</v>
      </c>
      <c r="K456">
        <v>3.47</v>
      </c>
      <c r="L456">
        <v>3.49</v>
      </c>
      <c r="M456">
        <v>3.46</v>
      </c>
      <c r="N456">
        <v>0.68</v>
      </c>
      <c r="O456" t="s">
        <v>1353</v>
      </c>
      <c r="P456">
        <v>78.459999999999994</v>
      </c>
      <c r="Q456">
        <v>3.47</v>
      </c>
    </row>
    <row r="457" spans="1:17" x14ac:dyDescent="0.5">
      <c r="A457" t="str">
        <f>"600884"</f>
        <v>600884</v>
      </c>
      <c r="B457" t="s">
        <v>1354</v>
      </c>
      <c r="C457">
        <v>4.1100000000000003</v>
      </c>
      <c r="D457">
        <v>19.489999999999998</v>
      </c>
      <c r="E457">
        <v>0.77</v>
      </c>
      <c r="F457">
        <v>19.489999999999998</v>
      </c>
      <c r="G457">
        <v>19.5</v>
      </c>
      <c r="H457" t="s">
        <v>1355</v>
      </c>
      <c r="I457">
        <v>3.07</v>
      </c>
      <c r="J457">
        <v>3.07</v>
      </c>
      <c r="K457">
        <v>18.87</v>
      </c>
      <c r="L457">
        <v>19.559999999999999</v>
      </c>
      <c r="M457">
        <v>18.850000000000001</v>
      </c>
      <c r="N457">
        <v>1.1100000000000001</v>
      </c>
      <c r="O457" t="s">
        <v>1356</v>
      </c>
      <c r="P457">
        <v>35.07</v>
      </c>
      <c r="Q457">
        <v>18.72</v>
      </c>
    </row>
    <row r="458" spans="1:17" x14ac:dyDescent="0.5">
      <c r="A458" t="str">
        <f>"600643"</f>
        <v>600643</v>
      </c>
      <c r="B458" t="s">
        <v>1357</v>
      </c>
      <c r="C458">
        <v>-0.27</v>
      </c>
      <c r="D458">
        <v>11.16</v>
      </c>
      <c r="E458">
        <v>-0.03</v>
      </c>
      <c r="F458">
        <v>11.16</v>
      </c>
      <c r="G458">
        <v>11.17</v>
      </c>
      <c r="H458" t="s">
        <v>1358</v>
      </c>
      <c r="I458">
        <v>0.5</v>
      </c>
      <c r="J458">
        <v>0.5</v>
      </c>
      <c r="K458">
        <v>11.22</v>
      </c>
      <c r="L458">
        <v>11.28</v>
      </c>
      <c r="M458">
        <v>11.1</v>
      </c>
      <c r="N458">
        <v>0.55000000000000004</v>
      </c>
      <c r="O458" t="s">
        <v>1359</v>
      </c>
      <c r="P458">
        <v>23.29</v>
      </c>
      <c r="Q458">
        <v>11.19</v>
      </c>
    </row>
    <row r="459" spans="1:17" x14ac:dyDescent="0.5">
      <c r="A459" t="str">
        <f>"002302"</f>
        <v>002302</v>
      </c>
      <c r="B459" t="s">
        <v>1360</v>
      </c>
      <c r="C459">
        <v>0.06</v>
      </c>
      <c r="D459">
        <v>15.5</v>
      </c>
      <c r="E459">
        <v>0.01</v>
      </c>
      <c r="F459">
        <v>15.5</v>
      </c>
      <c r="G459">
        <v>15.51</v>
      </c>
      <c r="H459" t="s">
        <v>1361</v>
      </c>
      <c r="I459">
        <v>1.1399999999999999</v>
      </c>
      <c r="J459">
        <v>1.1399999999999999</v>
      </c>
      <c r="K459">
        <v>15.32</v>
      </c>
      <c r="L459">
        <v>15.75</v>
      </c>
      <c r="M459">
        <v>15.32</v>
      </c>
      <c r="N459">
        <v>0.8</v>
      </c>
      <c r="O459" t="s">
        <v>1362</v>
      </c>
      <c r="P459">
        <v>147.66999999999999</v>
      </c>
      <c r="Q459">
        <v>15.49</v>
      </c>
    </row>
    <row r="460" spans="1:17" x14ac:dyDescent="0.5">
      <c r="A460" t="str">
        <f>"600409"</f>
        <v>600409</v>
      </c>
      <c r="B460" t="s">
        <v>1363</v>
      </c>
      <c r="C460">
        <v>0.12</v>
      </c>
      <c r="D460">
        <v>8.61</v>
      </c>
      <c r="E460">
        <v>0.01</v>
      </c>
      <c r="F460">
        <v>8.61</v>
      </c>
      <c r="G460">
        <v>8.6199999999999992</v>
      </c>
      <c r="H460" t="s">
        <v>1364</v>
      </c>
      <c r="I460">
        <v>0.92</v>
      </c>
      <c r="J460">
        <v>0.92</v>
      </c>
      <c r="K460">
        <v>8.59</v>
      </c>
      <c r="L460">
        <v>8.68</v>
      </c>
      <c r="M460">
        <v>8.56</v>
      </c>
      <c r="N460">
        <v>0.62</v>
      </c>
      <c r="O460" t="s">
        <v>1365</v>
      </c>
      <c r="P460">
        <v>9.11</v>
      </c>
      <c r="Q460">
        <v>8.6</v>
      </c>
    </row>
    <row r="461" spans="1:17" x14ac:dyDescent="0.5">
      <c r="A461" t="str">
        <f>"000793"</f>
        <v>000793</v>
      </c>
      <c r="B461" t="s">
        <v>1366</v>
      </c>
      <c r="C461" t="s">
        <v>170</v>
      </c>
      <c r="D461">
        <v>8.4</v>
      </c>
      <c r="E461" t="s">
        <v>170</v>
      </c>
      <c r="F461" t="s">
        <v>170</v>
      </c>
      <c r="G461" t="s">
        <v>170</v>
      </c>
      <c r="H461" t="s">
        <v>1367</v>
      </c>
      <c r="I461">
        <v>0</v>
      </c>
      <c r="J461">
        <v>0</v>
      </c>
      <c r="K461" t="s">
        <v>170</v>
      </c>
      <c r="L461" t="s">
        <v>170</v>
      </c>
      <c r="M461" t="s">
        <v>170</v>
      </c>
      <c r="N461">
        <v>0</v>
      </c>
      <c r="O461" t="s">
        <v>1368</v>
      </c>
      <c r="P461">
        <v>29.15</v>
      </c>
      <c r="Q461">
        <v>8.4</v>
      </c>
    </row>
    <row r="462" spans="1:17" x14ac:dyDescent="0.5">
      <c r="A462" t="str">
        <f>"002056"</f>
        <v>002056</v>
      </c>
      <c r="B462" t="s">
        <v>1369</v>
      </c>
      <c r="C462">
        <v>1.79</v>
      </c>
      <c r="D462">
        <v>9.66</v>
      </c>
      <c r="E462">
        <v>0.17</v>
      </c>
      <c r="F462">
        <v>9.65</v>
      </c>
      <c r="G462">
        <v>9.66</v>
      </c>
      <c r="H462" t="s">
        <v>1370</v>
      </c>
      <c r="I462">
        <v>0.77</v>
      </c>
      <c r="J462">
        <v>0.77</v>
      </c>
      <c r="K462">
        <v>9.5</v>
      </c>
      <c r="L462">
        <v>9.6999999999999993</v>
      </c>
      <c r="M462">
        <v>9.4700000000000006</v>
      </c>
      <c r="N462">
        <v>0.81</v>
      </c>
      <c r="O462" t="s">
        <v>1371</v>
      </c>
      <c r="P462">
        <v>27.47</v>
      </c>
      <c r="Q462">
        <v>9.49</v>
      </c>
    </row>
    <row r="463" spans="1:17" x14ac:dyDescent="0.5">
      <c r="A463" t="str">
        <f>"002210"</f>
        <v>002210</v>
      </c>
      <c r="B463" t="s">
        <v>1372</v>
      </c>
      <c r="C463" t="s">
        <v>170</v>
      </c>
      <c r="D463">
        <v>12.33</v>
      </c>
      <c r="E463" t="s">
        <v>170</v>
      </c>
      <c r="F463" t="s">
        <v>170</v>
      </c>
      <c r="G463" t="s">
        <v>170</v>
      </c>
      <c r="H463" t="s">
        <v>1373</v>
      </c>
      <c r="I463">
        <v>0</v>
      </c>
      <c r="J463">
        <v>0</v>
      </c>
      <c r="K463" t="s">
        <v>170</v>
      </c>
      <c r="L463" t="s">
        <v>170</v>
      </c>
      <c r="M463" t="s">
        <v>170</v>
      </c>
      <c r="N463">
        <v>0</v>
      </c>
      <c r="O463" t="s">
        <v>1374</v>
      </c>
      <c r="P463">
        <v>81.44</v>
      </c>
      <c r="Q463">
        <v>12.33</v>
      </c>
    </row>
    <row r="464" spans="1:17" x14ac:dyDescent="0.5">
      <c r="A464" t="str">
        <f>"600737"</f>
        <v>600737</v>
      </c>
      <c r="B464" t="s">
        <v>1375</v>
      </c>
      <c r="C464">
        <v>-0.13</v>
      </c>
      <c r="D464">
        <v>7.71</v>
      </c>
      <c r="E464">
        <v>-0.01</v>
      </c>
      <c r="F464">
        <v>7.71</v>
      </c>
      <c r="G464">
        <v>7.72</v>
      </c>
      <c r="H464" t="s">
        <v>1376</v>
      </c>
      <c r="I464">
        <v>0.55000000000000004</v>
      </c>
      <c r="J464">
        <v>0.55000000000000004</v>
      </c>
      <c r="K464">
        <v>7.75</v>
      </c>
      <c r="L464">
        <v>7.77</v>
      </c>
      <c r="M464">
        <v>7.68</v>
      </c>
      <c r="N464">
        <v>0.37</v>
      </c>
      <c r="O464" t="s">
        <v>1377</v>
      </c>
      <c r="P464">
        <v>23.52</v>
      </c>
      <c r="Q464">
        <v>7.72</v>
      </c>
    </row>
    <row r="465" spans="1:17" x14ac:dyDescent="0.5">
      <c r="A465" t="str">
        <f>"002019"</f>
        <v>002019</v>
      </c>
      <c r="B465" t="s">
        <v>1378</v>
      </c>
      <c r="C465">
        <v>2.2000000000000002</v>
      </c>
      <c r="D465">
        <v>22.27</v>
      </c>
      <c r="E465">
        <v>0.48</v>
      </c>
      <c r="F465">
        <v>22.26</v>
      </c>
      <c r="G465">
        <v>22.27</v>
      </c>
      <c r="H465" t="s">
        <v>1379</v>
      </c>
      <c r="I465">
        <v>2.66</v>
      </c>
      <c r="J465">
        <v>2.66</v>
      </c>
      <c r="K465">
        <v>21.9</v>
      </c>
      <c r="L465">
        <v>22.43</v>
      </c>
      <c r="M465">
        <v>21.84</v>
      </c>
      <c r="N465">
        <v>0.96</v>
      </c>
      <c r="O465" t="s">
        <v>253</v>
      </c>
      <c r="P465">
        <v>23</v>
      </c>
      <c r="Q465">
        <v>21.79</v>
      </c>
    </row>
    <row r="466" spans="1:17" x14ac:dyDescent="0.5">
      <c r="A466" t="str">
        <f>"002439"</f>
        <v>002439</v>
      </c>
      <c r="B466" t="s">
        <v>1380</v>
      </c>
      <c r="C466">
        <v>8.01</v>
      </c>
      <c r="D466">
        <v>27.36</v>
      </c>
      <c r="E466">
        <v>2.0299999999999998</v>
      </c>
      <c r="F466">
        <v>27.35</v>
      </c>
      <c r="G466">
        <v>27.36</v>
      </c>
      <c r="H466" t="s">
        <v>1381</v>
      </c>
      <c r="I466">
        <v>6.9</v>
      </c>
      <c r="J466">
        <v>6.9</v>
      </c>
      <c r="K466">
        <v>25.57</v>
      </c>
      <c r="L466">
        <v>27.69</v>
      </c>
      <c r="M466">
        <v>25.38</v>
      </c>
      <c r="N466">
        <v>1.8</v>
      </c>
      <c r="O466" t="s">
        <v>1382</v>
      </c>
      <c r="P466">
        <v>54.29</v>
      </c>
      <c r="Q466">
        <v>25.33</v>
      </c>
    </row>
    <row r="467" spans="1:17" x14ac:dyDescent="0.5">
      <c r="A467" t="str">
        <f>"600863"</f>
        <v>600863</v>
      </c>
      <c r="B467" t="s">
        <v>1383</v>
      </c>
      <c r="C467">
        <v>0</v>
      </c>
      <c r="D467">
        <v>2.71</v>
      </c>
      <c r="E467">
        <v>0</v>
      </c>
      <c r="F467">
        <v>2.7</v>
      </c>
      <c r="G467">
        <v>2.71</v>
      </c>
      <c r="H467" t="s">
        <v>1384</v>
      </c>
      <c r="I467">
        <v>0.17</v>
      </c>
      <c r="J467">
        <v>0.17</v>
      </c>
      <c r="K467">
        <v>2.71</v>
      </c>
      <c r="L467">
        <v>2.73</v>
      </c>
      <c r="M467">
        <v>2.69</v>
      </c>
      <c r="N467">
        <v>0.8</v>
      </c>
      <c r="O467" t="s">
        <v>1177</v>
      </c>
      <c r="P467">
        <v>24.33</v>
      </c>
      <c r="Q467">
        <v>2.71</v>
      </c>
    </row>
    <row r="468" spans="1:17" x14ac:dyDescent="0.5">
      <c r="A468" t="str">
        <f>"002419"</f>
        <v>002419</v>
      </c>
      <c r="B468" t="s">
        <v>1385</v>
      </c>
      <c r="C468">
        <v>0.51</v>
      </c>
      <c r="D468">
        <v>19.55</v>
      </c>
      <c r="E468">
        <v>0.1</v>
      </c>
      <c r="F468">
        <v>19.54</v>
      </c>
      <c r="G468">
        <v>19.55</v>
      </c>
      <c r="H468" t="s">
        <v>1386</v>
      </c>
      <c r="I468">
        <v>0.66</v>
      </c>
      <c r="J468">
        <v>0.66</v>
      </c>
      <c r="K468">
        <v>19.47</v>
      </c>
      <c r="L468">
        <v>19.8</v>
      </c>
      <c r="M468">
        <v>19.25</v>
      </c>
      <c r="N468">
        <v>0.54</v>
      </c>
      <c r="O468" t="s">
        <v>244</v>
      </c>
      <c r="P468">
        <v>21.78</v>
      </c>
      <c r="Q468">
        <v>19.45</v>
      </c>
    </row>
    <row r="469" spans="1:17" x14ac:dyDescent="0.5">
      <c r="A469" t="str">
        <f>"600597"</f>
        <v>600597</v>
      </c>
      <c r="B469" t="s">
        <v>1387</v>
      </c>
      <c r="C469">
        <v>0.39</v>
      </c>
      <c r="D469">
        <v>12.77</v>
      </c>
      <c r="E469">
        <v>0.05</v>
      </c>
      <c r="F469">
        <v>12.77</v>
      </c>
      <c r="G469">
        <v>12.78</v>
      </c>
      <c r="H469" t="s">
        <v>1388</v>
      </c>
      <c r="I469">
        <v>0.67</v>
      </c>
      <c r="J469">
        <v>0.67</v>
      </c>
      <c r="K469">
        <v>12.74</v>
      </c>
      <c r="L469">
        <v>12.83</v>
      </c>
      <c r="M469">
        <v>12.6</v>
      </c>
      <c r="N469">
        <v>0.72</v>
      </c>
      <c r="O469" t="s">
        <v>1389</v>
      </c>
      <c r="P469">
        <v>25.33</v>
      </c>
      <c r="Q469">
        <v>12.72</v>
      </c>
    </row>
    <row r="470" spans="1:17" x14ac:dyDescent="0.5">
      <c r="A470" t="str">
        <f>"002624"</f>
        <v>002624</v>
      </c>
      <c r="B470" t="s">
        <v>1390</v>
      </c>
      <c r="C470">
        <v>3.98</v>
      </c>
      <c r="D470">
        <v>33.479999999999997</v>
      </c>
      <c r="E470">
        <v>1.28</v>
      </c>
      <c r="F470">
        <v>33.450000000000003</v>
      </c>
      <c r="G470">
        <v>33.479999999999997</v>
      </c>
      <c r="H470" t="s">
        <v>1391</v>
      </c>
      <c r="I470">
        <v>1.1399999999999999</v>
      </c>
      <c r="J470">
        <v>1.1399999999999999</v>
      </c>
      <c r="K470">
        <v>32.46</v>
      </c>
      <c r="L470">
        <v>33.57</v>
      </c>
      <c r="M470">
        <v>32.270000000000003</v>
      </c>
      <c r="N470">
        <v>1.06</v>
      </c>
      <c r="O470" t="s">
        <v>1392</v>
      </c>
      <c r="P470">
        <v>30.62</v>
      </c>
      <c r="Q470">
        <v>32.200000000000003</v>
      </c>
    </row>
    <row r="471" spans="1:17" x14ac:dyDescent="0.5">
      <c r="A471" t="str">
        <f>"002176"</f>
        <v>002176</v>
      </c>
      <c r="B471" t="s">
        <v>1393</v>
      </c>
      <c r="C471">
        <v>1.35</v>
      </c>
      <c r="D471">
        <v>11.3</v>
      </c>
      <c r="E471">
        <v>0.15</v>
      </c>
      <c r="F471">
        <v>11.29</v>
      </c>
      <c r="G471">
        <v>11.3</v>
      </c>
      <c r="H471" t="s">
        <v>1394</v>
      </c>
      <c r="I471">
        <v>2.59</v>
      </c>
      <c r="J471">
        <v>2.59</v>
      </c>
      <c r="K471">
        <v>11.26</v>
      </c>
      <c r="L471">
        <v>11.43</v>
      </c>
      <c r="M471">
        <v>11.11</v>
      </c>
      <c r="N471">
        <v>0.66</v>
      </c>
      <c r="O471" t="s">
        <v>1395</v>
      </c>
      <c r="P471">
        <v>59.11</v>
      </c>
      <c r="Q471">
        <v>11.15</v>
      </c>
    </row>
    <row r="472" spans="1:17" x14ac:dyDescent="0.5">
      <c r="A472" t="str">
        <f>"600388"</f>
        <v>600388</v>
      </c>
      <c r="B472" t="s">
        <v>1396</v>
      </c>
      <c r="C472">
        <v>0.55000000000000004</v>
      </c>
      <c r="D472">
        <v>14.58</v>
      </c>
      <c r="E472">
        <v>0.08</v>
      </c>
      <c r="F472">
        <v>14.58</v>
      </c>
      <c r="G472">
        <v>14.59</v>
      </c>
      <c r="H472" t="s">
        <v>1397</v>
      </c>
      <c r="I472">
        <v>0.52</v>
      </c>
      <c r="J472">
        <v>0.52</v>
      </c>
      <c r="K472">
        <v>14.48</v>
      </c>
      <c r="L472">
        <v>14.6</v>
      </c>
      <c r="M472">
        <v>14.45</v>
      </c>
      <c r="N472">
        <v>0.65</v>
      </c>
      <c r="O472" t="s">
        <v>1398</v>
      </c>
      <c r="P472">
        <v>24.83</v>
      </c>
      <c r="Q472">
        <v>14.5</v>
      </c>
    </row>
    <row r="473" spans="1:17" x14ac:dyDescent="0.5">
      <c r="A473" t="str">
        <f>"002183"</f>
        <v>002183</v>
      </c>
      <c r="B473" t="s">
        <v>1399</v>
      </c>
      <c r="C473">
        <v>1.66</v>
      </c>
      <c r="D473">
        <v>7.36</v>
      </c>
      <c r="E473">
        <v>0.12</v>
      </c>
      <c r="F473">
        <v>7.36</v>
      </c>
      <c r="G473">
        <v>7.37</v>
      </c>
      <c r="H473" t="s">
        <v>1400</v>
      </c>
      <c r="I473">
        <v>1.1000000000000001</v>
      </c>
      <c r="J473">
        <v>1.1000000000000001</v>
      </c>
      <c r="K473">
        <v>7.24</v>
      </c>
      <c r="L473">
        <v>7.37</v>
      </c>
      <c r="M473">
        <v>7.2</v>
      </c>
      <c r="N473">
        <v>0.89</v>
      </c>
      <c r="O473" t="s">
        <v>1401</v>
      </c>
      <c r="P473">
        <v>24.57</v>
      </c>
      <c r="Q473">
        <v>7.24</v>
      </c>
    </row>
    <row r="474" spans="1:17" x14ac:dyDescent="0.5">
      <c r="A474" t="str">
        <f>"002358"</f>
        <v>002358</v>
      </c>
      <c r="B474" t="s">
        <v>1402</v>
      </c>
      <c r="C474">
        <v>1.66</v>
      </c>
      <c r="D474">
        <v>17.100000000000001</v>
      </c>
      <c r="E474">
        <v>0.28000000000000003</v>
      </c>
      <c r="F474">
        <v>17.100000000000001</v>
      </c>
      <c r="G474">
        <v>17.11</v>
      </c>
      <c r="H474" t="s">
        <v>1403</v>
      </c>
      <c r="I474">
        <v>0.4</v>
      </c>
      <c r="J474">
        <v>0.4</v>
      </c>
      <c r="K474">
        <v>16.809999999999999</v>
      </c>
      <c r="L474">
        <v>17.14</v>
      </c>
      <c r="M474">
        <v>16.809999999999999</v>
      </c>
      <c r="N474">
        <v>0.44</v>
      </c>
      <c r="O474" t="s">
        <v>1404</v>
      </c>
      <c r="P474">
        <v>28.75</v>
      </c>
      <c r="Q474">
        <v>16.82</v>
      </c>
    </row>
    <row r="475" spans="1:17" x14ac:dyDescent="0.5">
      <c r="A475" t="str">
        <f>"002797"</f>
        <v>002797</v>
      </c>
      <c r="B475" t="s">
        <v>1405</v>
      </c>
      <c r="C475">
        <v>0.12</v>
      </c>
      <c r="D475">
        <v>8.09</v>
      </c>
      <c r="E475">
        <v>0.01</v>
      </c>
      <c r="F475">
        <v>8.09</v>
      </c>
      <c r="G475">
        <v>8.1</v>
      </c>
      <c r="H475" t="s">
        <v>1406</v>
      </c>
      <c r="I475">
        <v>2.58</v>
      </c>
      <c r="J475">
        <v>2.58</v>
      </c>
      <c r="K475">
        <v>8.08</v>
      </c>
      <c r="L475">
        <v>8.16</v>
      </c>
      <c r="M475">
        <v>8.0399999999999991</v>
      </c>
      <c r="N475">
        <v>0.71</v>
      </c>
      <c r="O475" t="s">
        <v>1407</v>
      </c>
      <c r="P475">
        <v>71.099999999999994</v>
      </c>
      <c r="Q475">
        <v>8.08</v>
      </c>
    </row>
    <row r="476" spans="1:17" x14ac:dyDescent="0.5">
      <c r="A476" t="str">
        <f>"300418"</f>
        <v>300418</v>
      </c>
      <c r="B476" t="s">
        <v>1408</v>
      </c>
      <c r="C476">
        <v>4.51</v>
      </c>
      <c r="D476">
        <v>26.43</v>
      </c>
      <c r="E476">
        <v>1.1399999999999999</v>
      </c>
      <c r="F476">
        <v>26.42</v>
      </c>
      <c r="G476">
        <v>26.43</v>
      </c>
      <c r="H476" t="s">
        <v>1409</v>
      </c>
      <c r="I476">
        <v>4.87</v>
      </c>
      <c r="J476">
        <v>4.87</v>
      </c>
      <c r="K476">
        <v>25.3</v>
      </c>
      <c r="L476">
        <v>26.44</v>
      </c>
      <c r="M476">
        <v>25.28</v>
      </c>
      <c r="N476">
        <v>0.88</v>
      </c>
      <c r="O476" t="s">
        <v>1297</v>
      </c>
      <c r="P476">
        <v>39.630000000000003</v>
      </c>
      <c r="Q476">
        <v>25.29</v>
      </c>
    </row>
    <row r="477" spans="1:17" x14ac:dyDescent="0.5">
      <c r="A477" t="str">
        <f>"600874"</f>
        <v>600874</v>
      </c>
      <c r="B477" t="s">
        <v>1410</v>
      </c>
      <c r="C477">
        <v>1.8</v>
      </c>
      <c r="D477">
        <v>14.12</v>
      </c>
      <c r="E477">
        <v>0.25</v>
      </c>
      <c r="F477">
        <v>14.11</v>
      </c>
      <c r="G477">
        <v>14.12</v>
      </c>
      <c r="H477" t="s">
        <v>1411</v>
      </c>
      <c r="I477">
        <v>5.03</v>
      </c>
      <c r="J477">
        <v>5.03</v>
      </c>
      <c r="K477">
        <v>13.79</v>
      </c>
      <c r="L477">
        <v>14.35</v>
      </c>
      <c r="M477">
        <v>13.7</v>
      </c>
      <c r="N477">
        <v>1.34</v>
      </c>
      <c r="O477" t="s">
        <v>1412</v>
      </c>
      <c r="P477">
        <v>39.65</v>
      </c>
      <c r="Q477">
        <v>13.87</v>
      </c>
    </row>
    <row r="478" spans="1:17" x14ac:dyDescent="0.5">
      <c r="A478" t="str">
        <f>"603555"</f>
        <v>603555</v>
      </c>
      <c r="B478" t="s">
        <v>1413</v>
      </c>
      <c r="C478">
        <v>1.96</v>
      </c>
      <c r="D478">
        <v>24.4</v>
      </c>
      <c r="E478">
        <v>0.47</v>
      </c>
      <c r="F478">
        <v>24.42</v>
      </c>
      <c r="G478">
        <v>24.44</v>
      </c>
      <c r="H478" t="s">
        <v>1414</v>
      </c>
      <c r="I478">
        <v>0.45</v>
      </c>
      <c r="J478">
        <v>0.45</v>
      </c>
      <c r="K478">
        <v>23.93</v>
      </c>
      <c r="L478">
        <v>25.84</v>
      </c>
      <c r="M478">
        <v>23.93</v>
      </c>
      <c r="N478">
        <v>2.2400000000000002</v>
      </c>
      <c r="O478" t="s">
        <v>1415</v>
      </c>
      <c r="P478">
        <v>77.78</v>
      </c>
      <c r="Q478">
        <v>23.93</v>
      </c>
    </row>
    <row r="479" spans="1:17" x14ac:dyDescent="0.5">
      <c r="A479" t="str">
        <f>"600143"</f>
        <v>600143</v>
      </c>
      <c r="B479" t="s">
        <v>1416</v>
      </c>
      <c r="C479">
        <v>0</v>
      </c>
      <c r="D479">
        <v>5.99</v>
      </c>
      <c r="E479">
        <v>0</v>
      </c>
      <c r="F479">
        <v>5.98</v>
      </c>
      <c r="G479">
        <v>5.99</v>
      </c>
      <c r="H479" t="s">
        <v>1417</v>
      </c>
      <c r="I479">
        <v>0.21</v>
      </c>
      <c r="J479">
        <v>0.21</v>
      </c>
      <c r="K479">
        <v>6.03</v>
      </c>
      <c r="L479">
        <v>6.03</v>
      </c>
      <c r="M479">
        <v>5.96</v>
      </c>
      <c r="N479">
        <v>0.57999999999999996</v>
      </c>
      <c r="O479" t="s">
        <v>307</v>
      </c>
      <c r="P479">
        <v>26.66</v>
      </c>
      <c r="Q479">
        <v>5.99</v>
      </c>
    </row>
    <row r="480" spans="1:17" x14ac:dyDescent="0.5">
      <c r="A480" t="str">
        <f>"600500"</f>
        <v>600500</v>
      </c>
      <c r="B480" t="s">
        <v>1418</v>
      </c>
      <c r="C480">
        <v>0.27</v>
      </c>
      <c r="D480">
        <v>7.36</v>
      </c>
      <c r="E480">
        <v>0.02</v>
      </c>
      <c r="F480">
        <v>7.36</v>
      </c>
      <c r="G480">
        <v>7.37</v>
      </c>
      <c r="H480" t="s">
        <v>1419</v>
      </c>
      <c r="I480">
        <v>0.34</v>
      </c>
      <c r="J480">
        <v>0.34</v>
      </c>
      <c r="K480">
        <v>7.43</v>
      </c>
      <c r="L480">
        <v>7.46</v>
      </c>
      <c r="M480">
        <v>7.31</v>
      </c>
      <c r="N480">
        <v>0.8</v>
      </c>
      <c r="O480" t="s">
        <v>1420</v>
      </c>
      <c r="P480">
        <v>29.85</v>
      </c>
      <c r="Q480">
        <v>7.34</v>
      </c>
    </row>
    <row r="481" spans="1:17" x14ac:dyDescent="0.5">
      <c r="A481" t="str">
        <f>"002603"</f>
        <v>002603</v>
      </c>
      <c r="B481" t="s">
        <v>1421</v>
      </c>
      <c r="C481">
        <v>0.92</v>
      </c>
      <c r="D481">
        <v>15.42</v>
      </c>
      <c r="E481">
        <v>0.14000000000000001</v>
      </c>
      <c r="F481">
        <v>15.41</v>
      </c>
      <c r="G481">
        <v>15.42</v>
      </c>
      <c r="H481" t="s">
        <v>1422</v>
      </c>
      <c r="I481">
        <v>0.39</v>
      </c>
      <c r="J481">
        <v>0.39</v>
      </c>
      <c r="K481">
        <v>15.28</v>
      </c>
      <c r="L481">
        <v>15.54</v>
      </c>
      <c r="M481">
        <v>15.22</v>
      </c>
      <c r="N481">
        <v>0.51</v>
      </c>
      <c r="O481" t="s">
        <v>1423</v>
      </c>
      <c r="P481">
        <v>31.02</v>
      </c>
      <c r="Q481">
        <v>15.28</v>
      </c>
    </row>
    <row r="482" spans="1:17" x14ac:dyDescent="0.5">
      <c r="A482" t="str">
        <f>"601258"</f>
        <v>601258</v>
      </c>
      <c r="B482" t="s">
        <v>1424</v>
      </c>
      <c r="C482">
        <v>-0.43</v>
      </c>
      <c r="D482">
        <v>2.33</v>
      </c>
      <c r="E482">
        <v>-0.01</v>
      </c>
      <c r="F482">
        <v>2.33</v>
      </c>
      <c r="G482">
        <v>2.34</v>
      </c>
      <c r="H482" t="s">
        <v>1425</v>
      </c>
      <c r="I482">
        <v>0.92</v>
      </c>
      <c r="J482">
        <v>0.92</v>
      </c>
      <c r="K482">
        <v>2.34</v>
      </c>
      <c r="L482">
        <v>2.34</v>
      </c>
      <c r="M482">
        <v>2.31</v>
      </c>
      <c r="N482">
        <v>0.46</v>
      </c>
      <c r="O482" t="s">
        <v>1315</v>
      </c>
      <c r="P482">
        <v>35.200000000000003</v>
      </c>
      <c r="Q482">
        <v>2.34</v>
      </c>
    </row>
    <row r="483" spans="1:17" x14ac:dyDescent="0.5">
      <c r="A483" t="str">
        <f>"601608"</f>
        <v>601608</v>
      </c>
      <c r="B483" t="s">
        <v>1426</v>
      </c>
      <c r="C483">
        <v>1.43</v>
      </c>
      <c r="D483">
        <v>3.54</v>
      </c>
      <c r="E483">
        <v>0.05</v>
      </c>
      <c r="F483">
        <v>3.53</v>
      </c>
      <c r="G483">
        <v>3.54</v>
      </c>
      <c r="H483" t="s">
        <v>1427</v>
      </c>
      <c r="I483">
        <v>0.22</v>
      </c>
      <c r="J483">
        <v>0.22</v>
      </c>
      <c r="K483">
        <v>3.49</v>
      </c>
      <c r="L483">
        <v>3.57</v>
      </c>
      <c r="M483">
        <v>3.48</v>
      </c>
      <c r="N483">
        <v>0.83</v>
      </c>
      <c r="O483" t="s">
        <v>1428</v>
      </c>
      <c r="P483">
        <v>490.44</v>
      </c>
      <c r="Q483">
        <v>3.49</v>
      </c>
    </row>
    <row r="484" spans="1:17" x14ac:dyDescent="0.5">
      <c r="A484" t="str">
        <f>"601799"</f>
        <v>601799</v>
      </c>
      <c r="B484" t="s">
        <v>1429</v>
      </c>
      <c r="C484">
        <v>3.41</v>
      </c>
      <c r="D484">
        <v>55.12</v>
      </c>
      <c r="E484">
        <v>1.82</v>
      </c>
      <c r="F484">
        <v>55.01</v>
      </c>
      <c r="G484">
        <v>55.13</v>
      </c>
      <c r="H484" t="s">
        <v>1427</v>
      </c>
      <c r="I484">
        <v>0.39</v>
      </c>
      <c r="J484">
        <v>0.39</v>
      </c>
      <c r="K484">
        <v>52.76</v>
      </c>
      <c r="L484">
        <v>55.5</v>
      </c>
      <c r="M484">
        <v>52.52</v>
      </c>
      <c r="N484">
        <v>1.44</v>
      </c>
      <c r="O484" t="s">
        <v>1430</v>
      </c>
      <c r="P484">
        <v>35.28</v>
      </c>
      <c r="Q484">
        <v>53.3</v>
      </c>
    </row>
    <row r="485" spans="1:17" x14ac:dyDescent="0.5">
      <c r="A485" t="str">
        <f>"000939"</f>
        <v>000939</v>
      </c>
      <c r="B485" t="s">
        <v>1431</v>
      </c>
      <c r="C485" t="s">
        <v>170</v>
      </c>
      <c r="D485">
        <v>4.99</v>
      </c>
      <c r="E485" t="s">
        <v>170</v>
      </c>
      <c r="F485" t="s">
        <v>170</v>
      </c>
      <c r="G485" t="s">
        <v>170</v>
      </c>
      <c r="H485" t="s">
        <v>1432</v>
      </c>
      <c r="I485">
        <v>0</v>
      </c>
      <c r="J485">
        <v>0</v>
      </c>
      <c r="K485" t="s">
        <v>170</v>
      </c>
      <c r="L485" t="s">
        <v>170</v>
      </c>
      <c r="M485" t="s">
        <v>170</v>
      </c>
      <c r="N485">
        <v>0</v>
      </c>
      <c r="O485" t="s">
        <v>1433</v>
      </c>
      <c r="P485">
        <v>84.05</v>
      </c>
      <c r="Q485">
        <v>4.99</v>
      </c>
    </row>
    <row r="486" spans="1:17" x14ac:dyDescent="0.5">
      <c r="A486" t="str">
        <f>"000555"</f>
        <v>000555</v>
      </c>
      <c r="B486" t="s">
        <v>1434</v>
      </c>
      <c r="C486">
        <v>4.6100000000000003</v>
      </c>
      <c r="D486">
        <v>16.55</v>
      </c>
      <c r="E486">
        <v>0.73</v>
      </c>
      <c r="F486">
        <v>16.55</v>
      </c>
      <c r="G486">
        <v>16.559999999999999</v>
      </c>
      <c r="H486" t="s">
        <v>1435</v>
      </c>
      <c r="I486">
        <v>5.81</v>
      </c>
      <c r="J486">
        <v>5.81</v>
      </c>
      <c r="K486">
        <v>16.190000000000001</v>
      </c>
      <c r="L486">
        <v>16.96</v>
      </c>
      <c r="M486">
        <v>15.91</v>
      </c>
      <c r="N486">
        <v>0.92</v>
      </c>
      <c r="O486" t="s">
        <v>1436</v>
      </c>
      <c r="P486">
        <v>52.69</v>
      </c>
      <c r="Q486">
        <v>15.82</v>
      </c>
    </row>
    <row r="487" spans="1:17" x14ac:dyDescent="0.5">
      <c r="A487" t="str">
        <f>"601003"</f>
        <v>601003</v>
      </c>
      <c r="B487" t="s">
        <v>1437</v>
      </c>
      <c r="C487">
        <v>-1.5</v>
      </c>
      <c r="D487">
        <v>5.9</v>
      </c>
      <c r="E487">
        <v>-0.09</v>
      </c>
      <c r="F487">
        <v>5.9</v>
      </c>
      <c r="G487">
        <v>5.91</v>
      </c>
      <c r="H487" t="s">
        <v>1438</v>
      </c>
      <c r="I487">
        <v>0.67</v>
      </c>
      <c r="J487">
        <v>0.67</v>
      </c>
      <c r="K487">
        <v>5.9</v>
      </c>
      <c r="L487">
        <v>6.02</v>
      </c>
      <c r="M487">
        <v>5.85</v>
      </c>
      <c r="N487">
        <v>0.8</v>
      </c>
      <c r="O487" t="s">
        <v>1439</v>
      </c>
      <c r="P487">
        <v>9.0299999999999994</v>
      </c>
      <c r="Q487">
        <v>5.99</v>
      </c>
    </row>
    <row r="488" spans="1:17" x14ac:dyDescent="0.5">
      <c r="A488" t="str">
        <f>"300176"</f>
        <v>300176</v>
      </c>
      <c r="B488" t="s">
        <v>1440</v>
      </c>
      <c r="C488">
        <v>-3.01</v>
      </c>
      <c r="D488">
        <v>140.93</v>
      </c>
      <c r="E488">
        <v>-4.37</v>
      </c>
      <c r="F488">
        <v>140.93</v>
      </c>
      <c r="G488">
        <v>140.94</v>
      </c>
      <c r="H488" t="s">
        <v>1441</v>
      </c>
      <c r="I488">
        <v>1.77</v>
      </c>
      <c r="J488">
        <v>1.77</v>
      </c>
      <c r="K488">
        <v>145.55000000000001</v>
      </c>
      <c r="L488">
        <v>146.78</v>
      </c>
      <c r="M488">
        <v>140.61000000000001</v>
      </c>
      <c r="N488">
        <v>1.2</v>
      </c>
      <c r="O488" t="s">
        <v>1442</v>
      </c>
      <c r="P488">
        <v>40.42</v>
      </c>
      <c r="Q488">
        <v>145.30000000000001</v>
      </c>
    </row>
    <row r="489" spans="1:17" x14ac:dyDescent="0.5">
      <c r="A489" t="str">
        <f>"600267"</f>
        <v>600267</v>
      </c>
      <c r="B489" t="s">
        <v>1443</v>
      </c>
      <c r="C489">
        <v>2.56</v>
      </c>
      <c r="D489">
        <v>15.6</v>
      </c>
      <c r="E489">
        <v>0.39</v>
      </c>
      <c r="F489">
        <v>15.6</v>
      </c>
      <c r="G489">
        <v>15.61</v>
      </c>
      <c r="H489" t="s">
        <v>1444</v>
      </c>
      <c r="I489">
        <v>1.55</v>
      </c>
      <c r="J489">
        <v>1.55</v>
      </c>
      <c r="K489">
        <v>15.25</v>
      </c>
      <c r="L489">
        <v>15.75</v>
      </c>
      <c r="M489">
        <v>15.2</v>
      </c>
      <c r="N489">
        <v>1.1100000000000001</v>
      </c>
      <c r="O489" t="s">
        <v>1445</v>
      </c>
      <c r="P489">
        <v>1110.28</v>
      </c>
      <c r="Q489">
        <v>15.21</v>
      </c>
    </row>
    <row r="490" spans="1:17" x14ac:dyDescent="0.5">
      <c r="A490" t="str">
        <f>"000598"</f>
        <v>000598</v>
      </c>
      <c r="B490" t="s">
        <v>1446</v>
      </c>
      <c r="C490">
        <v>0</v>
      </c>
      <c r="D490">
        <v>5.04</v>
      </c>
      <c r="E490">
        <v>0</v>
      </c>
      <c r="F490">
        <v>5.03</v>
      </c>
      <c r="G490">
        <v>5.04</v>
      </c>
      <c r="H490" t="s">
        <v>1447</v>
      </c>
      <c r="I490">
        <v>0.33</v>
      </c>
      <c r="J490">
        <v>0.33</v>
      </c>
      <c r="K490">
        <v>5.05</v>
      </c>
      <c r="L490">
        <v>5.07</v>
      </c>
      <c r="M490">
        <v>5.0199999999999996</v>
      </c>
      <c r="N490">
        <v>0.56999999999999995</v>
      </c>
      <c r="O490" t="s">
        <v>1448</v>
      </c>
      <c r="P490">
        <v>15.17</v>
      </c>
      <c r="Q490">
        <v>5.04</v>
      </c>
    </row>
    <row r="491" spans="1:17" x14ac:dyDescent="0.5">
      <c r="A491" t="str">
        <f>"000717"</f>
        <v>000717</v>
      </c>
      <c r="B491" t="s">
        <v>1449</v>
      </c>
      <c r="C491">
        <v>-0.48</v>
      </c>
      <c r="D491">
        <v>6.22</v>
      </c>
      <c r="E491">
        <v>-0.03</v>
      </c>
      <c r="F491">
        <v>6.22</v>
      </c>
      <c r="G491">
        <v>6.23</v>
      </c>
      <c r="H491" t="s">
        <v>1450</v>
      </c>
      <c r="I491">
        <v>1.54</v>
      </c>
      <c r="J491">
        <v>1.54</v>
      </c>
      <c r="K491">
        <v>6.21</v>
      </c>
      <c r="L491">
        <v>6.26</v>
      </c>
      <c r="M491">
        <v>6.15</v>
      </c>
      <c r="N491">
        <v>0.77</v>
      </c>
      <c r="O491" t="s">
        <v>1451</v>
      </c>
      <c r="P491">
        <v>5.98</v>
      </c>
      <c r="Q491">
        <v>6.25</v>
      </c>
    </row>
    <row r="492" spans="1:17" x14ac:dyDescent="0.5">
      <c r="A492" t="str">
        <f>"600037"</f>
        <v>600037</v>
      </c>
      <c r="B492" t="s">
        <v>1452</v>
      </c>
      <c r="C492">
        <v>1.74</v>
      </c>
      <c r="D492">
        <v>12.88</v>
      </c>
      <c r="E492">
        <v>0.22</v>
      </c>
      <c r="F492">
        <v>12.86</v>
      </c>
      <c r="G492">
        <v>12.88</v>
      </c>
      <c r="H492" t="s">
        <v>1453</v>
      </c>
      <c r="I492">
        <v>0.56999999999999995</v>
      </c>
      <c r="J492">
        <v>0.56999999999999995</v>
      </c>
      <c r="K492">
        <v>12.72</v>
      </c>
      <c r="L492">
        <v>12.92</v>
      </c>
      <c r="M492">
        <v>12.66</v>
      </c>
      <c r="N492">
        <v>0.7</v>
      </c>
      <c r="O492" t="s">
        <v>1454</v>
      </c>
      <c r="P492">
        <v>21.1</v>
      </c>
      <c r="Q492">
        <v>12.66</v>
      </c>
    </row>
    <row r="493" spans="1:17" x14ac:dyDescent="0.5">
      <c r="A493" t="str">
        <f>"600970"</f>
        <v>600970</v>
      </c>
      <c r="B493" t="s">
        <v>1455</v>
      </c>
      <c r="C493">
        <v>-0.78</v>
      </c>
      <c r="D493">
        <v>8.94</v>
      </c>
      <c r="E493">
        <v>-7.0000000000000007E-2</v>
      </c>
      <c r="F493">
        <v>8.94</v>
      </c>
      <c r="G493">
        <v>8.9499999999999993</v>
      </c>
      <c r="H493" t="s">
        <v>1453</v>
      </c>
      <c r="I493">
        <v>1.06</v>
      </c>
      <c r="J493">
        <v>1.06</v>
      </c>
      <c r="K493">
        <v>9.06</v>
      </c>
      <c r="L493">
        <v>9.06</v>
      </c>
      <c r="M493">
        <v>8.9</v>
      </c>
      <c r="N493">
        <v>0.71</v>
      </c>
      <c r="O493" t="s">
        <v>1456</v>
      </c>
      <c r="P493">
        <v>16.05</v>
      </c>
      <c r="Q493">
        <v>9.01</v>
      </c>
    </row>
    <row r="494" spans="1:17" x14ac:dyDescent="0.5">
      <c r="A494" t="str">
        <f>"600307"</f>
        <v>600307</v>
      </c>
      <c r="B494" t="s">
        <v>1457</v>
      </c>
      <c r="C494">
        <v>0</v>
      </c>
      <c r="D494">
        <v>2.4</v>
      </c>
      <c r="E494">
        <v>0</v>
      </c>
      <c r="F494">
        <v>2.39</v>
      </c>
      <c r="G494">
        <v>2.4</v>
      </c>
      <c r="H494" t="s">
        <v>1458</v>
      </c>
      <c r="I494">
        <v>0.35</v>
      </c>
      <c r="J494">
        <v>0.35</v>
      </c>
      <c r="K494">
        <v>2.39</v>
      </c>
      <c r="L494">
        <v>2.41</v>
      </c>
      <c r="M494">
        <v>2.37</v>
      </c>
      <c r="N494">
        <v>0.54</v>
      </c>
      <c r="O494" t="s">
        <v>1459</v>
      </c>
      <c r="P494">
        <v>16.96</v>
      </c>
      <c r="Q494">
        <v>2.4</v>
      </c>
    </row>
    <row r="495" spans="1:17" x14ac:dyDescent="0.5">
      <c r="A495" t="str">
        <f>"000938"</f>
        <v>000938</v>
      </c>
      <c r="B495" t="s">
        <v>1460</v>
      </c>
      <c r="C495">
        <v>6.07</v>
      </c>
      <c r="D495">
        <v>72.849999999999994</v>
      </c>
      <c r="E495">
        <v>4.17</v>
      </c>
      <c r="F495">
        <v>72.84</v>
      </c>
      <c r="G495">
        <v>72.849999999999994</v>
      </c>
      <c r="H495" t="s">
        <v>1461</v>
      </c>
      <c r="I495">
        <v>6.79</v>
      </c>
      <c r="J495">
        <v>6.79</v>
      </c>
      <c r="K495">
        <v>69.36</v>
      </c>
      <c r="L495">
        <v>74.400000000000006</v>
      </c>
      <c r="M495">
        <v>69.25</v>
      </c>
      <c r="N495">
        <v>1.94</v>
      </c>
      <c r="O495" t="s">
        <v>577</v>
      </c>
      <c r="P495">
        <v>50.57</v>
      </c>
      <c r="Q495">
        <v>68.680000000000007</v>
      </c>
    </row>
    <row r="496" spans="1:17" x14ac:dyDescent="0.5">
      <c r="A496" t="str">
        <f>"600258"</f>
        <v>600258</v>
      </c>
      <c r="B496" t="s">
        <v>1462</v>
      </c>
      <c r="C496">
        <v>-1.97</v>
      </c>
      <c r="D496">
        <v>28.8</v>
      </c>
      <c r="E496">
        <v>-0.57999999999999996</v>
      </c>
      <c r="F496">
        <v>28.78</v>
      </c>
      <c r="G496">
        <v>28.79</v>
      </c>
      <c r="H496" t="s">
        <v>1463</v>
      </c>
      <c r="I496">
        <v>2.39</v>
      </c>
      <c r="J496">
        <v>2.39</v>
      </c>
      <c r="K496">
        <v>29.6</v>
      </c>
      <c r="L496">
        <v>30.47</v>
      </c>
      <c r="M496">
        <v>28.37</v>
      </c>
      <c r="N496">
        <v>2.0099999999999998</v>
      </c>
      <c r="O496" t="s">
        <v>1464</v>
      </c>
      <c r="P496">
        <v>32.01</v>
      </c>
      <c r="Q496">
        <v>29.38</v>
      </c>
    </row>
    <row r="497" spans="1:17" x14ac:dyDescent="0.5">
      <c r="A497" t="str">
        <f>"300055"</f>
        <v>300055</v>
      </c>
      <c r="B497" t="s">
        <v>1465</v>
      </c>
      <c r="C497">
        <v>2.86</v>
      </c>
      <c r="D497">
        <v>17.25</v>
      </c>
      <c r="E497">
        <v>0.48</v>
      </c>
      <c r="F497">
        <v>17.239999999999998</v>
      </c>
      <c r="G497">
        <v>17.25</v>
      </c>
      <c r="H497" t="s">
        <v>1466</v>
      </c>
      <c r="I497">
        <v>1.43</v>
      </c>
      <c r="J497">
        <v>1.43</v>
      </c>
      <c r="K497">
        <v>16.73</v>
      </c>
      <c r="L497">
        <v>17.34</v>
      </c>
      <c r="M497">
        <v>16.73</v>
      </c>
      <c r="N497">
        <v>1.0900000000000001</v>
      </c>
      <c r="O497" t="s">
        <v>1467</v>
      </c>
      <c r="P497">
        <v>37.82</v>
      </c>
      <c r="Q497">
        <v>16.77</v>
      </c>
    </row>
    <row r="498" spans="1:17" x14ac:dyDescent="0.5">
      <c r="A498" t="str">
        <f>"000937"</f>
        <v>000937</v>
      </c>
      <c r="B498" t="s">
        <v>1468</v>
      </c>
      <c r="C498">
        <v>-0.39</v>
      </c>
      <c r="D498">
        <v>5.12</v>
      </c>
      <c r="E498">
        <v>-0.02</v>
      </c>
      <c r="F498">
        <v>5.1100000000000003</v>
      </c>
      <c r="G498">
        <v>5.12</v>
      </c>
      <c r="H498" t="s">
        <v>1469</v>
      </c>
      <c r="I498">
        <v>0.43</v>
      </c>
      <c r="J498">
        <v>0.43</v>
      </c>
      <c r="K498">
        <v>5.14</v>
      </c>
      <c r="L498">
        <v>5.17</v>
      </c>
      <c r="M498">
        <v>5.09</v>
      </c>
      <c r="N498">
        <v>0.76</v>
      </c>
      <c r="O498" t="s">
        <v>1470</v>
      </c>
      <c r="P498">
        <v>16.13</v>
      </c>
      <c r="Q498">
        <v>5.14</v>
      </c>
    </row>
    <row r="499" spans="1:17" x14ac:dyDescent="0.5">
      <c r="A499" t="str">
        <f>"002507"</f>
        <v>002507</v>
      </c>
      <c r="B499" t="s">
        <v>1471</v>
      </c>
      <c r="C499">
        <v>4.6100000000000003</v>
      </c>
      <c r="D499">
        <v>19.3</v>
      </c>
      <c r="E499">
        <v>0.85</v>
      </c>
      <c r="F499">
        <v>19.3</v>
      </c>
      <c r="G499">
        <v>19.309999999999999</v>
      </c>
      <c r="H499" t="s">
        <v>1472</v>
      </c>
      <c r="I499">
        <v>4.63</v>
      </c>
      <c r="J499">
        <v>4.63</v>
      </c>
      <c r="K499">
        <v>18.68</v>
      </c>
      <c r="L499">
        <v>20.18</v>
      </c>
      <c r="M499">
        <v>18.45</v>
      </c>
      <c r="N499">
        <v>2.02</v>
      </c>
      <c r="O499" t="s">
        <v>1473</v>
      </c>
      <c r="P499">
        <v>36.79</v>
      </c>
      <c r="Q499">
        <v>18.45</v>
      </c>
    </row>
    <row r="500" spans="1:17" x14ac:dyDescent="0.5">
      <c r="A500" t="str">
        <f>"002127"</f>
        <v>002127</v>
      </c>
      <c r="B500" t="s">
        <v>1474</v>
      </c>
      <c r="C500">
        <v>0.59</v>
      </c>
      <c r="D500">
        <v>15.36</v>
      </c>
      <c r="E500">
        <v>0.09</v>
      </c>
      <c r="F500">
        <v>15.35</v>
      </c>
      <c r="G500">
        <v>15.36</v>
      </c>
      <c r="H500" t="s">
        <v>1475</v>
      </c>
      <c r="I500">
        <v>1.24</v>
      </c>
      <c r="J500">
        <v>1.24</v>
      </c>
      <c r="K500">
        <v>15.28</v>
      </c>
      <c r="L500">
        <v>15.54</v>
      </c>
      <c r="M500">
        <v>15.04</v>
      </c>
      <c r="N500">
        <v>0.77</v>
      </c>
      <c r="O500" t="s">
        <v>1476</v>
      </c>
      <c r="P500">
        <v>77.599999999999994</v>
      </c>
      <c r="Q500">
        <v>15.27</v>
      </c>
    </row>
    <row r="501" spans="1:17" x14ac:dyDescent="0.5">
      <c r="A501" t="str">
        <f>"600486"</f>
        <v>600486</v>
      </c>
      <c r="B501" t="s">
        <v>1477</v>
      </c>
      <c r="C501">
        <v>2.5299999999999998</v>
      </c>
      <c r="D501">
        <v>47.9</v>
      </c>
      <c r="E501">
        <v>1.18</v>
      </c>
      <c r="F501">
        <v>47.91</v>
      </c>
      <c r="G501">
        <v>47.98</v>
      </c>
      <c r="H501" t="s">
        <v>1478</v>
      </c>
      <c r="I501">
        <v>0.77</v>
      </c>
      <c r="J501">
        <v>0.77</v>
      </c>
      <c r="K501">
        <v>46.61</v>
      </c>
      <c r="L501">
        <v>48.56</v>
      </c>
      <c r="M501">
        <v>45.81</v>
      </c>
      <c r="N501">
        <v>0.67</v>
      </c>
      <c r="O501" t="s">
        <v>1479</v>
      </c>
      <c r="P501">
        <v>27.36</v>
      </c>
      <c r="Q501">
        <v>46.72</v>
      </c>
    </row>
    <row r="502" spans="1:17" x14ac:dyDescent="0.5">
      <c r="A502" t="str">
        <f>"600655"</f>
        <v>600655</v>
      </c>
      <c r="B502" t="s">
        <v>1480</v>
      </c>
      <c r="C502">
        <v>0.88</v>
      </c>
      <c r="D502">
        <v>10.3</v>
      </c>
      <c r="E502">
        <v>0.09</v>
      </c>
      <c r="F502">
        <v>10.29</v>
      </c>
      <c r="G502">
        <v>10.3</v>
      </c>
      <c r="H502" t="s">
        <v>1481</v>
      </c>
      <c r="I502">
        <v>0.37</v>
      </c>
      <c r="J502">
        <v>0.37</v>
      </c>
      <c r="K502">
        <v>10.19</v>
      </c>
      <c r="L502">
        <v>10.35</v>
      </c>
      <c r="M502">
        <v>10.16</v>
      </c>
      <c r="N502">
        <v>0.48</v>
      </c>
      <c r="O502" t="s">
        <v>1482</v>
      </c>
      <c r="P502">
        <v>21.14</v>
      </c>
      <c r="Q502">
        <v>10.210000000000001</v>
      </c>
    </row>
    <row r="503" spans="1:17" x14ac:dyDescent="0.5">
      <c r="A503" t="str">
        <f>"300146"</f>
        <v>300146</v>
      </c>
      <c r="B503" t="s">
        <v>1483</v>
      </c>
      <c r="C503" t="s">
        <v>170</v>
      </c>
      <c r="D503">
        <v>16.93</v>
      </c>
      <c r="E503" t="s">
        <v>170</v>
      </c>
      <c r="F503" t="s">
        <v>170</v>
      </c>
      <c r="G503" t="s">
        <v>170</v>
      </c>
      <c r="H503" t="s">
        <v>1484</v>
      </c>
      <c r="I503">
        <v>0</v>
      </c>
      <c r="J503">
        <v>0</v>
      </c>
      <c r="K503" t="s">
        <v>170</v>
      </c>
      <c r="L503" t="s">
        <v>170</v>
      </c>
      <c r="M503" t="s">
        <v>170</v>
      </c>
      <c r="N503">
        <v>0</v>
      </c>
      <c r="O503" t="s">
        <v>1485</v>
      </c>
      <c r="P503">
        <v>32.46</v>
      </c>
      <c r="Q503">
        <v>16.93</v>
      </c>
    </row>
    <row r="504" spans="1:17" x14ac:dyDescent="0.5">
      <c r="A504" t="str">
        <f>"600277"</f>
        <v>600277</v>
      </c>
      <c r="B504" t="s">
        <v>1486</v>
      </c>
      <c r="C504">
        <v>1.84</v>
      </c>
      <c r="D504">
        <v>5.53</v>
      </c>
      <c r="E504">
        <v>0.1</v>
      </c>
      <c r="F504">
        <v>5.52</v>
      </c>
      <c r="G504">
        <v>5.53</v>
      </c>
      <c r="H504" t="s">
        <v>1487</v>
      </c>
      <c r="I504">
        <v>0.32</v>
      </c>
      <c r="J504">
        <v>0.32</v>
      </c>
      <c r="K504">
        <v>5.43</v>
      </c>
      <c r="L504">
        <v>5.56</v>
      </c>
      <c r="M504">
        <v>5.43</v>
      </c>
      <c r="N504">
        <v>0.93</v>
      </c>
      <c r="O504" t="s">
        <v>1488</v>
      </c>
      <c r="P504">
        <v>40.299999999999997</v>
      </c>
      <c r="Q504">
        <v>5.43</v>
      </c>
    </row>
    <row r="505" spans="1:17" x14ac:dyDescent="0.5">
      <c r="A505" t="str">
        <f>"600026"</f>
        <v>600026</v>
      </c>
      <c r="B505" t="s">
        <v>1489</v>
      </c>
      <c r="C505">
        <v>0.56000000000000005</v>
      </c>
      <c r="D505">
        <v>5.4</v>
      </c>
      <c r="E505">
        <v>0.03</v>
      </c>
      <c r="F505">
        <v>5.39</v>
      </c>
      <c r="G505">
        <v>5.4</v>
      </c>
      <c r="H505" t="s">
        <v>1490</v>
      </c>
      <c r="I505">
        <v>0.21</v>
      </c>
      <c r="J505">
        <v>0.21</v>
      </c>
      <c r="K505">
        <v>5.38</v>
      </c>
      <c r="L505">
        <v>5.41</v>
      </c>
      <c r="M505">
        <v>5.35</v>
      </c>
      <c r="N505">
        <v>0.7</v>
      </c>
      <c r="O505" t="s">
        <v>1491</v>
      </c>
      <c r="P505">
        <v>12.33</v>
      </c>
      <c r="Q505">
        <v>5.37</v>
      </c>
    </row>
    <row r="506" spans="1:17" x14ac:dyDescent="0.5">
      <c r="A506" t="str">
        <f>"603806"</f>
        <v>603806</v>
      </c>
      <c r="B506" t="s">
        <v>1492</v>
      </c>
      <c r="C506">
        <v>1.83</v>
      </c>
      <c r="D506">
        <v>36.659999999999997</v>
      </c>
      <c r="E506">
        <v>0.66</v>
      </c>
      <c r="F506">
        <v>36.65</v>
      </c>
      <c r="G506">
        <v>36.700000000000003</v>
      </c>
      <c r="H506" t="s">
        <v>1493</v>
      </c>
      <c r="I506">
        <v>0.45</v>
      </c>
      <c r="J506">
        <v>0.45</v>
      </c>
      <c r="K506">
        <v>35.9</v>
      </c>
      <c r="L506">
        <v>36.799999999999997</v>
      </c>
      <c r="M506">
        <v>35.83</v>
      </c>
      <c r="N506">
        <v>0.82</v>
      </c>
      <c r="O506" t="s">
        <v>1494</v>
      </c>
      <c r="P506">
        <v>25.18</v>
      </c>
      <c r="Q506">
        <v>36</v>
      </c>
    </row>
    <row r="507" spans="1:17" x14ac:dyDescent="0.5">
      <c r="A507" t="str">
        <f>"300253"</f>
        <v>300253</v>
      </c>
      <c r="B507" t="s">
        <v>1495</v>
      </c>
      <c r="C507">
        <v>5.4</v>
      </c>
      <c r="D507">
        <v>12.29</v>
      </c>
      <c r="E507">
        <v>0.63</v>
      </c>
      <c r="F507">
        <v>12.28</v>
      </c>
      <c r="G507">
        <v>12.29</v>
      </c>
      <c r="H507" t="s">
        <v>1496</v>
      </c>
      <c r="I507">
        <v>8.0299999999999994</v>
      </c>
      <c r="J507">
        <v>8.0299999999999994</v>
      </c>
      <c r="K507">
        <v>11.74</v>
      </c>
      <c r="L507">
        <v>12.58</v>
      </c>
      <c r="M507">
        <v>11.52</v>
      </c>
      <c r="N507">
        <v>1.02</v>
      </c>
      <c r="O507" t="s">
        <v>1497</v>
      </c>
      <c r="P507">
        <v>111</v>
      </c>
      <c r="Q507">
        <v>11.66</v>
      </c>
    </row>
    <row r="508" spans="1:17" x14ac:dyDescent="0.5">
      <c r="A508" t="str">
        <f>"300133"</f>
        <v>300133</v>
      </c>
      <c r="B508" t="s">
        <v>1498</v>
      </c>
      <c r="C508">
        <v>2.12</v>
      </c>
      <c r="D508">
        <v>12.04</v>
      </c>
      <c r="E508">
        <v>0.25</v>
      </c>
      <c r="F508">
        <v>12.03</v>
      </c>
      <c r="G508">
        <v>12.04</v>
      </c>
      <c r="H508" t="s">
        <v>1499</v>
      </c>
      <c r="I508">
        <v>1.37</v>
      </c>
      <c r="J508">
        <v>1.37</v>
      </c>
      <c r="K508">
        <v>11.85</v>
      </c>
      <c r="L508">
        <v>12.12</v>
      </c>
      <c r="M508">
        <v>11.81</v>
      </c>
      <c r="N508">
        <v>0.87</v>
      </c>
      <c r="O508" t="s">
        <v>1500</v>
      </c>
      <c r="P508">
        <v>51.89</v>
      </c>
      <c r="Q508">
        <v>11.79</v>
      </c>
    </row>
    <row r="509" spans="1:17" x14ac:dyDescent="0.5">
      <c r="A509" t="str">
        <f>"300182"</f>
        <v>300182</v>
      </c>
      <c r="B509" t="s">
        <v>1501</v>
      </c>
      <c r="C509">
        <v>3.83</v>
      </c>
      <c r="D509">
        <v>10.56</v>
      </c>
      <c r="E509">
        <v>0.39</v>
      </c>
      <c r="F509">
        <v>10.56</v>
      </c>
      <c r="G509">
        <v>10.57</v>
      </c>
      <c r="H509" t="s">
        <v>1502</v>
      </c>
      <c r="I509">
        <v>2.65</v>
      </c>
      <c r="J509">
        <v>2.65</v>
      </c>
      <c r="K509">
        <v>10.23</v>
      </c>
      <c r="L509">
        <v>10.62</v>
      </c>
      <c r="M509">
        <v>10.210000000000001</v>
      </c>
      <c r="N509">
        <v>1.03</v>
      </c>
      <c r="O509" t="s">
        <v>1503</v>
      </c>
      <c r="P509">
        <v>26.45</v>
      </c>
      <c r="Q509">
        <v>10.17</v>
      </c>
    </row>
    <row r="510" spans="1:17" x14ac:dyDescent="0.5">
      <c r="A510" t="str">
        <f>"300014"</f>
        <v>300014</v>
      </c>
      <c r="B510" t="s">
        <v>1504</v>
      </c>
      <c r="C510">
        <v>2.2200000000000002</v>
      </c>
      <c r="D510">
        <v>17.920000000000002</v>
      </c>
      <c r="E510">
        <v>0.39</v>
      </c>
      <c r="F510">
        <v>17.920000000000002</v>
      </c>
      <c r="G510">
        <v>17.93</v>
      </c>
      <c r="H510" t="s">
        <v>1505</v>
      </c>
      <c r="I510">
        <v>1.83</v>
      </c>
      <c r="J510">
        <v>1.83</v>
      </c>
      <c r="K510">
        <v>17.72</v>
      </c>
      <c r="L510">
        <v>18</v>
      </c>
      <c r="M510">
        <v>17.55</v>
      </c>
      <c r="N510">
        <v>0.82</v>
      </c>
      <c r="O510" t="s">
        <v>595</v>
      </c>
      <c r="P510">
        <v>38.049999999999997</v>
      </c>
      <c r="Q510">
        <v>17.53</v>
      </c>
    </row>
    <row r="511" spans="1:17" x14ac:dyDescent="0.5">
      <c r="A511" t="str">
        <f>"600811"</f>
        <v>600811</v>
      </c>
      <c r="B511" t="s">
        <v>1506</v>
      </c>
      <c r="C511">
        <v>0</v>
      </c>
      <c r="D511">
        <v>4.4800000000000004</v>
      </c>
      <c r="E511">
        <v>0</v>
      </c>
      <c r="F511">
        <v>4.4800000000000004</v>
      </c>
      <c r="G511">
        <v>4.49</v>
      </c>
      <c r="H511" t="s">
        <v>1507</v>
      </c>
      <c r="I511">
        <v>0.21</v>
      </c>
      <c r="J511">
        <v>0.21</v>
      </c>
      <c r="K511">
        <v>4.49</v>
      </c>
      <c r="L511">
        <v>4.5</v>
      </c>
      <c r="M511">
        <v>4.46</v>
      </c>
      <c r="N511">
        <v>0.38</v>
      </c>
      <c r="O511" t="s">
        <v>1508</v>
      </c>
      <c r="P511">
        <v>25.47</v>
      </c>
      <c r="Q511">
        <v>4.4800000000000004</v>
      </c>
    </row>
    <row r="512" spans="1:17" x14ac:dyDescent="0.5">
      <c r="A512" t="str">
        <f>"600325"</f>
        <v>600325</v>
      </c>
      <c r="B512" t="s">
        <v>1509</v>
      </c>
      <c r="C512">
        <v>-1.54</v>
      </c>
      <c r="D512">
        <v>7.66</v>
      </c>
      <c r="E512">
        <v>-0.12</v>
      </c>
      <c r="F512">
        <v>7.65</v>
      </c>
      <c r="G512">
        <v>7.66</v>
      </c>
      <c r="H512" t="s">
        <v>1510</v>
      </c>
      <c r="I512">
        <v>1.31</v>
      </c>
      <c r="J512">
        <v>1.31</v>
      </c>
      <c r="K512">
        <v>7.7</v>
      </c>
      <c r="L512">
        <v>7.74</v>
      </c>
      <c r="M512">
        <v>7.6</v>
      </c>
      <c r="N512">
        <v>0.76</v>
      </c>
      <c r="O512" t="s">
        <v>1511</v>
      </c>
      <c r="P512">
        <v>14.06</v>
      </c>
      <c r="Q512">
        <v>7.78</v>
      </c>
    </row>
    <row r="513" spans="1:17" x14ac:dyDescent="0.5">
      <c r="A513" t="str">
        <f>"000959"</f>
        <v>000959</v>
      </c>
      <c r="B513" t="s">
        <v>1512</v>
      </c>
      <c r="C513">
        <v>0</v>
      </c>
      <c r="D513">
        <v>4.9400000000000004</v>
      </c>
      <c r="E513">
        <v>0</v>
      </c>
      <c r="F513">
        <v>4.9400000000000004</v>
      </c>
      <c r="G513">
        <v>4.95</v>
      </c>
      <c r="H513" t="s">
        <v>1513</v>
      </c>
      <c r="I513">
        <v>0.28000000000000003</v>
      </c>
      <c r="J513">
        <v>0.28000000000000003</v>
      </c>
      <c r="K513">
        <v>4.9800000000000004</v>
      </c>
      <c r="L513">
        <v>5.0199999999999996</v>
      </c>
      <c r="M513">
        <v>4.92</v>
      </c>
      <c r="N513">
        <v>0.7</v>
      </c>
      <c r="O513" t="s">
        <v>402</v>
      </c>
      <c r="P513">
        <v>11.12</v>
      </c>
      <c r="Q513">
        <v>4.9400000000000004</v>
      </c>
    </row>
    <row r="514" spans="1:17" x14ac:dyDescent="0.5">
      <c r="A514" t="str">
        <f>"300166"</f>
        <v>300166</v>
      </c>
      <c r="B514" t="s">
        <v>1514</v>
      </c>
      <c r="C514">
        <v>5.53</v>
      </c>
      <c r="D514">
        <v>18.12</v>
      </c>
      <c r="E514">
        <v>0.95</v>
      </c>
      <c r="F514">
        <v>18.12</v>
      </c>
      <c r="G514">
        <v>18.13</v>
      </c>
      <c r="H514" t="s">
        <v>1515</v>
      </c>
      <c r="I514">
        <v>4.42</v>
      </c>
      <c r="J514">
        <v>4.42</v>
      </c>
      <c r="K514">
        <v>17.29</v>
      </c>
      <c r="L514">
        <v>18.12</v>
      </c>
      <c r="M514">
        <v>17.260000000000002</v>
      </c>
      <c r="N514">
        <v>0.97</v>
      </c>
      <c r="O514" t="s">
        <v>1516</v>
      </c>
      <c r="P514">
        <v>90.72</v>
      </c>
      <c r="Q514">
        <v>17.170000000000002</v>
      </c>
    </row>
    <row r="515" spans="1:17" x14ac:dyDescent="0.5">
      <c r="A515" t="str">
        <f>"603699"</f>
        <v>603699</v>
      </c>
      <c r="B515" t="s">
        <v>1517</v>
      </c>
      <c r="C515">
        <v>2.7</v>
      </c>
      <c r="D515">
        <v>19.38</v>
      </c>
      <c r="E515">
        <v>0.51</v>
      </c>
      <c r="F515">
        <v>19.38</v>
      </c>
      <c r="G515">
        <v>19.39</v>
      </c>
      <c r="H515" t="s">
        <v>1518</v>
      </c>
      <c r="I515">
        <v>0.32</v>
      </c>
      <c r="J515">
        <v>0.32</v>
      </c>
      <c r="K515">
        <v>18.97</v>
      </c>
      <c r="L515">
        <v>19.39</v>
      </c>
      <c r="M515">
        <v>18.86</v>
      </c>
      <c r="N515">
        <v>1.32</v>
      </c>
      <c r="O515" t="s">
        <v>695</v>
      </c>
      <c r="P515">
        <v>70.069999999999993</v>
      </c>
      <c r="Q515">
        <v>18.87</v>
      </c>
    </row>
    <row r="516" spans="1:17" x14ac:dyDescent="0.5">
      <c r="A516" t="str">
        <f>"000031"</f>
        <v>000031</v>
      </c>
      <c r="B516" t="s">
        <v>1519</v>
      </c>
      <c r="C516" t="s">
        <v>170</v>
      </c>
      <c r="D516">
        <v>8</v>
      </c>
      <c r="E516" t="s">
        <v>170</v>
      </c>
      <c r="F516" t="s">
        <v>170</v>
      </c>
      <c r="G516" t="s">
        <v>170</v>
      </c>
      <c r="H516" t="s">
        <v>1520</v>
      </c>
      <c r="I516">
        <v>0</v>
      </c>
      <c r="J516">
        <v>0</v>
      </c>
      <c r="K516" t="s">
        <v>170</v>
      </c>
      <c r="L516" t="s">
        <v>170</v>
      </c>
      <c r="M516" t="s">
        <v>170</v>
      </c>
      <c r="N516">
        <v>0</v>
      </c>
      <c r="O516" t="s">
        <v>1521</v>
      </c>
      <c r="P516">
        <v>15.35</v>
      </c>
      <c r="Q516">
        <v>8</v>
      </c>
    </row>
    <row r="517" spans="1:17" x14ac:dyDescent="0.5">
      <c r="A517" t="str">
        <f>"600845"</f>
        <v>600845</v>
      </c>
      <c r="B517" t="s">
        <v>1522</v>
      </c>
      <c r="C517">
        <v>6.5</v>
      </c>
      <c r="D517">
        <v>27.69</v>
      </c>
      <c r="E517">
        <v>1.69</v>
      </c>
      <c r="F517">
        <v>27.75</v>
      </c>
      <c r="G517">
        <v>27.77</v>
      </c>
      <c r="H517" t="s">
        <v>1523</v>
      </c>
      <c r="I517">
        <v>2.4700000000000002</v>
      </c>
      <c r="J517">
        <v>2.4700000000000002</v>
      </c>
      <c r="K517">
        <v>26.37</v>
      </c>
      <c r="L517">
        <v>28.5</v>
      </c>
      <c r="M517">
        <v>26.37</v>
      </c>
      <c r="N517">
        <v>1.21</v>
      </c>
      <c r="O517" t="s">
        <v>1524</v>
      </c>
      <c r="P517">
        <v>51.5</v>
      </c>
      <c r="Q517">
        <v>26</v>
      </c>
    </row>
    <row r="518" spans="1:17" x14ac:dyDescent="0.5">
      <c r="A518" t="str">
        <f>"600801"</f>
        <v>600801</v>
      </c>
      <c r="B518" t="s">
        <v>1525</v>
      </c>
      <c r="C518">
        <v>0.47</v>
      </c>
      <c r="D518">
        <v>14.9</v>
      </c>
      <c r="E518">
        <v>7.0000000000000007E-2</v>
      </c>
      <c r="F518">
        <v>14.9</v>
      </c>
      <c r="G518">
        <v>14.91</v>
      </c>
      <c r="H518" t="s">
        <v>1526</v>
      </c>
      <c r="I518">
        <v>2.37</v>
      </c>
      <c r="J518">
        <v>2.37</v>
      </c>
      <c r="K518">
        <v>14.84</v>
      </c>
      <c r="L518">
        <v>14.95</v>
      </c>
      <c r="M518">
        <v>14.65</v>
      </c>
      <c r="N518">
        <v>0.99</v>
      </c>
      <c r="O518" t="s">
        <v>1527</v>
      </c>
      <c r="P518">
        <v>10.74</v>
      </c>
      <c r="Q518">
        <v>14.83</v>
      </c>
    </row>
    <row r="519" spans="1:17" x14ac:dyDescent="0.5">
      <c r="A519" t="str">
        <f>"300104"</f>
        <v>300104</v>
      </c>
      <c r="B519" t="s">
        <v>1528</v>
      </c>
      <c r="C519">
        <v>-0.42</v>
      </c>
      <c r="D519">
        <v>4.76</v>
      </c>
      <c r="E519">
        <v>-0.02</v>
      </c>
      <c r="F519">
        <v>4.76</v>
      </c>
      <c r="G519">
        <v>4.7699999999999996</v>
      </c>
      <c r="H519" t="s">
        <v>1529</v>
      </c>
      <c r="I519">
        <v>5.21</v>
      </c>
      <c r="J519">
        <v>5.21</v>
      </c>
      <c r="K519">
        <v>4.79</v>
      </c>
      <c r="L519">
        <v>4.87</v>
      </c>
      <c r="M519">
        <v>4.72</v>
      </c>
      <c r="N519">
        <v>0.54</v>
      </c>
      <c r="O519" t="s">
        <v>1530</v>
      </c>
      <c r="P519" t="s">
        <v>170</v>
      </c>
      <c r="Q519">
        <v>4.78</v>
      </c>
    </row>
    <row r="520" spans="1:17" x14ac:dyDescent="0.5">
      <c r="A520" t="str">
        <f>"601969"</f>
        <v>601969</v>
      </c>
      <c r="B520" t="s">
        <v>1531</v>
      </c>
      <c r="C520">
        <v>1.23</v>
      </c>
      <c r="D520">
        <v>7.4</v>
      </c>
      <c r="E520">
        <v>0.09</v>
      </c>
      <c r="F520">
        <v>7.38</v>
      </c>
      <c r="G520">
        <v>7.39</v>
      </c>
      <c r="H520" t="s">
        <v>1532</v>
      </c>
      <c r="I520">
        <v>0.25</v>
      </c>
      <c r="J520">
        <v>0.25</v>
      </c>
      <c r="K520">
        <v>7.3</v>
      </c>
      <c r="L520">
        <v>7.5</v>
      </c>
      <c r="M520">
        <v>7.25</v>
      </c>
      <c r="N520">
        <v>1</v>
      </c>
      <c r="O520" t="s">
        <v>1533</v>
      </c>
      <c r="P520">
        <v>317.64</v>
      </c>
      <c r="Q520">
        <v>7.31</v>
      </c>
    </row>
    <row r="521" spans="1:17" x14ac:dyDescent="0.5">
      <c r="A521" t="str">
        <f>"000059"</f>
        <v>000059</v>
      </c>
      <c r="B521" t="s">
        <v>1534</v>
      </c>
      <c r="C521">
        <v>-0.11</v>
      </c>
      <c r="D521">
        <v>9.0399999999999991</v>
      </c>
      <c r="E521">
        <v>-0.01</v>
      </c>
      <c r="F521">
        <v>9.0299999999999994</v>
      </c>
      <c r="G521">
        <v>9.0399999999999991</v>
      </c>
      <c r="H521" t="s">
        <v>1535</v>
      </c>
      <c r="I521">
        <v>0.57999999999999996</v>
      </c>
      <c r="J521">
        <v>0.57999999999999996</v>
      </c>
      <c r="K521">
        <v>9.0500000000000007</v>
      </c>
      <c r="L521">
        <v>9.07</v>
      </c>
      <c r="M521">
        <v>9</v>
      </c>
      <c r="N521">
        <v>0.57999999999999996</v>
      </c>
      <c r="O521" t="s">
        <v>1536</v>
      </c>
      <c r="P521">
        <v>8.82</v>
      </c>
      <c r="Q521">
        <v>9.0500000000000007</v>
      </c>
    </row>
    <row r="522" spans="1:17" x14ac:dyDescent="0.5">
      <c r="A522" t="str">
        <f>"601636"</f>
        <v>601636</v>
      </c>
      <c r="B522" t="s">
        <v>1537</v>
      </c>
      <c r="C522">
        <v>-1.54</v>
      </c>
      <c r="D522">
        <v>5.75</v>
      </c>
      <c r="E522">
        <v>-0.09</v>
      </c>
      <c r="F522">
        <v>5.75</v>
      </c>
      <c r="G522">
        <v>5.76</v>
      </c>
      <c r="H522" t="s">
        <v>1538</v>
      </c>
      <c r="I522">
        <v>2.36</v>
      </c>
      <c r="J522">
        <v>2.36</v>
      </c>
      <c r="K522">
        <v>5.8</v>
      </c>
      <c r="L522">
        <v>5.82</v>
      </c>
      <c r="M522">
        <v>5.7</v>
      </c>
      <c r="N522">
        <v>0.78</v>
      </c>
      <c r="O522" t="s">
        <v>1539</v>
      </c>
      <c r="P522">
        <v>13.54</v>
      </c>
      <c r="Q522">
        <v>5.84</v>
      </c>
    </row>
    <row r="523" spans="1:17" x14ac:dyDescent="0.5">
      <c r="A523" t="str">
        <f>"600839"</f>
        <v>600839</v>
      </c>
      <c r="B523" t="s">
        <v>1540</v>
      </c>
      <c r="C523">
        <v>0</v>
      </c>
      <c r="D523">
        <v>3.13</v>
      </c>
      <c r="E523">
        <v>0</v>
      </c>
      <c r="F523">
        <v>3.12</v>
      </c>
      <c r="G523">
        <v>3.13</v>
      </c>
      <c r="H523" t="s">
        <v>1541</v>
      </c>
      <c r="I523">
        <v>0.46</v>
      </c>
      <c r="J523">
        <v>0.46</v>
      </c>
      <c r="K523">
        <v>3.13</v>
      </c>
      <c r="L523">
        <v>3.15</v>
      </c>
      <c r="M523">
        <v>3.09</v>
      </c>
      <c r="N523">
        <v>0.71</v>
      </c>
      <c r="O523" t="s">
        <v>1542</v>
      </c>
      <c r="P523">
        <v>64.849999999999994</v>
      </c>
      <c r="Q523">
        <v>3.13</v>
      </c>
    </row>
    <row r="524" spans="1:17" x14ac:dyDescent="0.5">
      <c r="A524" t="str">
        <f>"600572"</f>
        <v>600572</v>
      </c>
      <c r="B524" t="s">
        <v>1543</v>
      </c>
      <c r="C524">
        <v>0.72</v>
      </c>
      <c r="D524">
        <v>7.01</v>
      </c>
      <c r="E524">
        <v>0.05</v>
      </c>
      <c r="F524">
        <v>7.01</v>
      </c>
      <c r="G524">
        <v>7.02</v>
      </c>
      <c r="H524" t="s">
        <v>1544</v>
      </c>
      <c r="I524">
        <v>0.43</v>
      </c>
      <c r="J524">
        <v>0.43</v>
      </c>
      <c r="K524">
        <v>6.95</v>
      </c>
      <c r="L524">
        <v>7.03</v>
      </c>
      <c r="M524">
        <v>6.95</v>
      </c>
      <c r="N524">
        <v>0.87</v>
      </c>
      <c r="O524" t="s">
        <v>992</v>
      </c>
      <c r="P524">
        <v>23.1</v>
      </c>
      <c r="Q524">
        <v>6.96</v>
      </c>
    </row>
    <row r="525" spans="1:17" x14ac:dyDescent="0.5">
      <c r="A525" t="str">
        <f>"000800"</f>
        <v>000800</v>
      </c>
      <c r="B525" t="s">
        <v>1545</v>
      </c>
      <c r="C525">
        <v>0.59</v>
      </c>
      <c r="D525">
        <v>10.199999999999999</v>
      </c>
      <c r="E525">
        <v>0.06</v>
      </c>
      <c r="F525">
        <v>10.19</v>
      </c>
      <c r="G525">
        <v>10.199999999999999</v>
      </c>
      <c r="H525" t="s">
        <v>1546</v>
      </c>
      <c r="I525">
        <v>0.98</v>
      </c>
      <c r="J525">
        <v>0.98</v>
      </c>
      <c r="K525">
        <v>10.15</v>
      </c>
      <c r="L525">
        <v>10.25</v>
      </c>
      <c r="M525">
        <v>10.1</v>
      </c>
      <c r="N525">
        <v>1.07</v>
      </c>
      <c r="O525" t="s">
        <v>721</v>
      </c>
      <c r="P525">
        <v>42.75</v>
      </c>
      <c r="Q525">
        <v>10.14</v>
      </c>
    </row>
    <row r="526" spans="1:17" x14ac:dyDescent="0.5">
      <c r="A526" t="str">
        <f>"600803"</f>
        <v>600803</v>
      </c>
      <c r="B526" t="s">
        <v>1547</v>
      </c>
      <c r="C526">
        <v>-0.26</v>
      </c>
      <c r="D526">
        <v>11.71</v>
      </c>
      <c r="E526">
        <v>-0.03</v>
      </c>
      <c r="F526">
        <v>11.71</v>
      </c>
      <c r="G526">
        <v>11.72</v>
      </c>
      <c r="H526" t="s">
        <v>1548</v>
      </c>
      <c r="I526">
        <v>0.94</v>
      </c>
      <c r="J526">
        <v>0.94</v>
      </c>
      <c r="K526">
        <v>11.76</v>
      </c>
      <c r="L526">
        <v>11.87</v>
      </c>
      <c r="M526">
        <v>11.66</v>
      </c>
      <c r="N526">
        <v>1.08</v>
      </c>
      <c r="O526" t="s">
        <v>1549</v>
      </c>
      <c r="P526">
        <v>28.1</v>
      </c>
      <c r="Q526">
        <v>11.74</v>
      </c>
    </row>
    <row r="527" spans="1:17" x14ac:dyDescent="0.5">
      <c r="A527" t="str">
        <f>"600007"</f>
        <v>600007</v>
      </c>
      <c r="B527" t="s">
        <v>1550</v>
      </c>
      <c r="C527">
        <v>-0.21</v>
      </c>
      <c r="D527">
        <v>14.28</v>
      </c>
      <c r="E527">
        <v>-0.03</v>
      </c>
      <c r="F527">
        <v>14.27</v>
      </c>
      <c r="G527">
        <v>14.28</v>
      </c>
      <c r="H527" t="s">
        <v>1551</v>
      </c>
      <c r="I527">
        <v>7.0000000000000007E-2</v>
      </c>
      <c r="J527">
        <v>7.0000000000000007E-2</v>
      </c>
      <c r="K527">
        <v>14.3</v>
      </c>
      <c r="L527">
        <v>14.34</v>
      </c>
      <c r="M527">
        <v>14.21</v>
      </c>
      <c r="N527">
        <v>0.32</v>
      </c>
      <c r="O527" t="s">
        <v>1552</v>
      </c>
      <c r="P527">
        <v>22.66</v>
      </c>
      <c r="Q527">
        <v>14.31</v>
      </c>
    </row>
    <row r="528" spans="1:17" x14ac:dyDescent="0.5">
      <c r="A528" t="str">
        <f>"600216"</f>
        <v>600216</v>
      </c>
      <c r="B528" t="s">
        <v>1553</v>
      </c>
      <c r="C528">
        <v>-1.36</v>
      </c>
      <c r="D528">
        <v>15.18</v>
      </c>
      <c r="E528">
        <v>-0.21</v>
      </c>
      <c r="F528">
        <v>15.18</v>
      </c>
      <c r="G528">
        <v>15.19</v>
      </c>
      <c r="H528" t="s">
        <v>1554</v>
      </c>
      <c r="I528">
        <v>1.98</v>
      </c>
      <c r="J528">
        <v>1.98</v>
      </c>
      <c r="K528">
        <v>15.49</v>
      </c>
      <c r="L528">
        <v>15.49</v>
      </c>
      <c r="M528">
        <v>15.12</v>
      </c>
      <c r="N528">
        <v>1.1100000000000001</v>
      </c>
      <c r="O528" t="s">
        <v>1555</v>
      </c>
      <c r="P528">
        <v>83.63</v>
      </c>
      <c r="Q528">
        <v>15.39</v>
      </c>
    </row>
    <row r="529" spans="1:17" x14ac:dyDescent="0.5">
      <c r="A529" t="str">
        <f>"600320"</f>
        <v>600320</v>
      </c>
      <c r="B529" t="s">
        <v>1556</v>
      </c>
      <c r="C529">
        <v>0.98</v>
      </c>
      <c r="D529">
        <v>5.15</v>
      </c>
      <c r="E529">
        <v>0.05</v>
      </c>
      <c r="F529">
        <v>5.14</v>
      </c>
      <c r="G529">
        <v>5.15</v>
      </c>
      <c r="H529" t="s">
        <v>1557</v>
      </c>
      <c r="I529">
        <v>0.35</v>
      </c>
      <c r="J529">
        <v>0.35</v>
      </c>
      <c r="K529">
        <v>5.13</v>
      </c>
      <c r="L529">
        <v>5.2</v>
      </c>
      <c r="M529">
        <v>5.0999999999999996</v>
      </c>
      <c r="N529">
        <v>0.98</v>
      </c>
      <c r="O529" t="s">
        <v>1558</v>
      </c>
      <c r="P529">
        <v>99.18</v>
      </c>
      <c r="Q529">
        <v>5.0999999999999996</v>
      </c>
    </row>
    <row r="530" spans="1:17" x14ac:dyDescent="0.5">
      <c r="A530" t="str">
        <f>"000933"</f>
        <v>000933</v>
      </c>
      <c r="B530" t="s">
        <v>1559</v>
      </c>
      <c r="C530">
        <v>-1.06</v>
      </c>
      <c r="D530">
        <v>7.5</v>
      </c>
      <c r="E530">
        <v>-0.08</v>
      </c>
      <c r="F530">
        <v>7.5</v>
      </c>
      <c r="G530">
        <v>7.51</v>
      </c>
      <c r="H530" t="s">
        <v>1560</v>
      </c>
      <c r="I530">
        <v>2.09</v>
      </c>
      <c r="J530">
        <v>2.09</v>
      </c>
      <c r="K530">
        <v>7.51</v>
      </c>
      <c r="L530">
        <v>7.56</v>
      </c>
      <c r="M530">
        <v>7.44</v>
      </c>
      <c r="N530">
        <v>0.72</v>
      </c>
      <c r="O530" t="s">
        <v>1561</v>
      </c>
      <c r="P530">
        <v>12.03</v>
      </c>
      <c r="Q530">
        <v>7.58</v>
      </c>
    </row>
    <row r="531" spans="1:17" x14ac:dyDescent="0.5">
      <c r="A531" t="str">
        <f>"000566"</f>
        <v>000566</v>
      </c>
      <c r="B531" t="s">
        <v>1562</v>
      </c>
      <c r="C531" t="s">
        <v>170</v>
      </c>
      <c r="D531">
        <v>12.89</v>
      </c>
      <c r="E531" t="s">
        <v>170</v>
      </c>
      <c r="F531" t="s">
        <v>170</v>
      </c>
      <c r="G531" t="s">
        <v>170</v>
      </c>
      <c r="H531" t="s">
        <v>1563</v>
      </c>
      <c r="I531">
        <v>0</v>
      </c>
      <c r="J531">
        <v>0</v>
      </c>
      <c r="K531" t="s">
        <v>170</v>
      </c>
      <c r="L531" t="s">
        <v>170</v>
      </c>
      <c r="M531" t="s">
        <v>170</v>
      </c>
      <c r="N531">
        <v>0</v>
      </c>
      <c r="O531" t="s">
        <v>751</v>
      </c>
      <c r="P531">
        <v>73.34</v>
      </c>
      <c r="Q531">
        <v>12.89</v>
      </c>
    </row>
    <row r="532" spans="1:17" x14ac:dyDescent="0.5">
      <c r="A532" t="str">
        <f>"000088"</f>
        <v>000088</v>
      </c>
      <c r="B532" t="s">
        <v>1564</v>
      </c>
      <c r="C532">
        <v>0.55000000000000004</v>
      </c>
      <c r="D532">
        <v>7.3</v>
      </c>
      <c r="E532">
        <v>0.04</v>
      </c>
      <c r="F532">
        <v>7.3</v>
      </c>
      <c r="G532">
        <v>7.31</v>
      </c>
      <c r="H532" t="s">
        <v>1565</v>
      </c>
      <c r="I532">
        <v>0.31</v>
      </c>
      <c r="J532">
        <v>0.31</v>
      </c>
      <c r="K532">
        <v>7.28</v>
      </c>
      <c r="L532">
        <v>7.35</v>
      </c>
      <c r="M532">
        <v>7.22</v>
      </c>
      <c r="N532">
        <v>0.81</v>
      </c>
      <c r="O532" t="s">
        <v>1240</v>
      </c>
      <c r="P532">
        <v>37.49</v>
      </c>
      <c r="Q532">
        <v>7.26</v>
      </c>
    </row>
    <row r="533" spans="1:17" x14ac:dyDescent="0.5">
      <c r="A533" t="str">
        <f>"002384"</f>
        <v>002384</v>
      </c>
      <c r="B533" t="s">
        <v>1566</v>
      </c>
      <c r="C533" t="s">
        <v>170</v>
      </c>
      <c r="D533">
        <v>25.99</v>
      </c>
      <c r="E533" t="s">
        <v>170</v>
      </c>
      <c r="F533" t="s">
        <v>170</v>
      </c>
      <c r="G533" t="s">
        <v>170</v>
      </c>
      <c r="H533" t="s">
        <v>1567</v>
      </c>
      <c r="I533">
        <v>0</v>
      </c>
      <c r="J533">
        <v>0</v>
      </c>
      <c r="K533" t="s">
        <v>170</v>
      </c>
      <c r="L533" t="s">
        <v>170</v>
      </c>
      <c r="M533" t="s">
        <v>170</v>
      </c>
      <c r="N533">
        <v>0</v>
      </c>
      <c r="O533" t="s">
        <v>1568</v>
      </c>
      <c r="P533">
        <v>56.33</v>
      </c>
      <c r="Q533">
        <v>25.99</v>
      </c>
    </row>
    <row r="534" spans="1:17" x14ac:dyDescent="0.5">
      <c r="A534" t="str">
        <f>"000979"</f>
        <v>000979</v>
      </c>
      <c r="B534" t="s">
        <v>1569</v>
      </c>
      <c r="C534">
        <v>-1.18</v>
      </c>
      <c r="D534">
        <v>1.68</v>
      </c>
      <c r="E534">
        <v>-0.02</v>
      </c>
      <c r="F534">
        <v>1.67</v>
      </c>
      <c r="G534">
        <v>1.68</v>
      </c>
      <c r="H534" t="s">
        <v>1570</v>
      </c>
      <c r="I534">
        <v>0.94</v>
      </c>
      <c r="J534">
        <v>0.94</v>
      </c>
      <c r="K534">
        <v>1.68</v>
      </c>
      <c r="L534">
        <v>1.7</v>
      </c>
      <c r="M534">
        <v>1.67</v>
      </c>
      <c r="N534">
        <v>0.47</v>
      </c>
      <c r="O534" t="s">
        <v>1571</v>
      </c>
      <c r="P534">
        <v>127.86</v>
      </c>
      <c r="Q534">
        <v>1.7</v>
      </c>
    </row>
    <row r="535" spans="1:17" x14ac:dyDescent="0.5">
      <c r="A535" t="str">
        <f>"603766"</f>
        <v>603766</v>
      </c>
      <c r="B535" t="s">
        <v>1572</v>
      </c>
      <c r="C535">
        <v>1.35</v>
      </c>
      <c r="D535">
        <v>6.74</v>
      </c>
      <c r="E535">
        <v>0.09</v>
      </c>
      <c r="F535">
        <v>6.74</v>
      </c>
      <c r="G535">
        <v>6.75</v>
      </c>
      <c r="H535" t="s">
        <v>1573</v>
      </c>
      <c r="I535">
        <v>0.54</v>
      </c>
      <c r="J535">
        <v>0.54</v>
      </c>
      <c r="K535">
        <v>6.75</v>
      </c>
      <c r="L535">
        <v>6.78</v>
      </c>
      <c r="M535">
        <v>6.64</v>
      </c>
      <c r="N535">
        <v>0.83</v>
      </c>
      <c r="O535" t="s">
        <v>1574</v>
      </c>
      <c r="P535">
        <v>15.47</v>
      </c>
      <c r="Q535">
        <v>6.65</v>
      </c>
    </row>
    <row r="536" spans="1:17" x14ac:dyDescent="0.5">
      <c r="A536" t="str">
        <f>"600666"</f>
        <v>600666</v>
      </c>
      <c r="B536" t="s">
        <v>1575</v>
      </c>
      <c r="C536">
        <v>0</v>
      </c>
      <c r="D536">
        <v>17.399999999999999</v>
      </c>
      <c r="E536">
        <v>0</v>
      </c>
      <c r="F536" t="s">
        <v>170</v>
      </c>
      <c r="G536" t="s">
        <v>170</v>
      </c>
      <c r="H536" t="s">
        <v>1576</v>
      </c>
      <c r="I536">
        <v>0</v>
      </c>
      <c r="J536">
        <v>0</v>
      </c>
      <c r="K536" t="s">
        <v>170</v>
      </c>
      <c r="L536" t="s">
        <v>170</v>
      </c>
      <c r="M536" t="s">
        <v>170</v>
      </c>
      <c r="N536">
        <v>0</v>
      </c>
      <c r="O536" t="s">
        <v>1577</v>
      </c>
      <c r="P536">
        <v>207.42</v>
      </c>
      <c r="Q536">
        <v>17.399999999999999</v>
      </c>
    </row>
    <row r="537" spans="1:17" x14ac:dyDescent="0.5">
      <c r="A537" t="str">
        <f>"601222"</f>
        <v>601222</v>
      </c>
      <c r="B537" t="s">
        <v>1578</v>
      </c>
      <c r="C537">
        <v>1.52</v>
      </c>
      <c r="D537">
        <v>8.02</v>
      </c>
      <c r="E537">
        <v>0.12</v>
      </c>
      <c r="F537">
        <v>8.01</v>
      </c>
      <c r="G537">
        <v>8.02</v>
      </c>
      <c r="H537" t="s">
        <v>1579</v>
      </c>
      <c r="I537">
        <v>0.37</v>
      </c>
      <c r="J537">
        <v>0.37</v>
      </c>
      <c r="K537">
        <v>7.9</v>
      </c>
      <c r="L537">
        <v>8.07</v>
      </c>
      <c r="M537">
        <v>7.89</v>
      </c>
      <c r="N537">
        <v>0.59</v>
      </c>
      <c r="O537" t="s">
        <v>610</v>
      </c>
      <c r="P537">
        <v>19.329999999999998</v>
      </c>
      <c r="Q537">
        <v>7.9</v>
      </c>
    </row>
    <row r="538" spans="1:17" x14ac:dyDescent="0.5">
      <c r="A538" t="str">
        <f>"600252"</f>
        <v>600252</v>
      </c>
      <c r="B538" t="s">
        <v>1580</v>
      </c>
      <c r="C538">
        <v>0.25</v>
      </c>
      <c r="D538">
        <v>4.0199999999999996</v>
      </c>
      <c r="E538">
        <v>0.01</v>
      </c>
      <c r="F538">
        <v>4.01</v>
      </c>
      <c r="G538">
        <v>4.0199999999999996</v>
      </c>
      <c r="H538" t="s">
        <v>1581</v>
      </c>
      <c r="I538">
        <v>0.57999999999999996</v>
      </c>
      <c r="J538">
        <v>0.57999999999999996</v>
      </c>
      <c r="K538">
        <v>4.0199999999999996</v>
      </c>
      <c r="L538">
        <v>4.03</v>
      </c>
      <c r="M538">
        <v>3.98</v>
      </c>
      <c r="N538">
        <v>1</v>
      </c>
      <c r="O538" t="s">
        <v>1582</v>
      </c>
      <c r="P538">
        <v>19.73</v>
      </c>
      <c r="Q538">
        <v>4.01</v>
      </c>
    </row>
    <row r="539" spans="1:17" x14ac:dyDescent="0.5">
      <c r="A539" t="str">
        <f>"002152"</f>
        <v>002152</v>
      </c>
      <c r="B539" t="s">
        <v>1583</v>
      </c>
      <c r="C539">
        <v>2.15</v>
      </c>
      <c r="D539">
        <v>7.14</v>
      </c>
      <c r="E539">
        <v>0.15</v>
      </c>
      <c r="F539">
        <v>7.14</v>
      </c>
      <c r="G539">
        <v>7.15</v>
      </c>
      <c r="H539" t="s">
        <v>1584</v>
      </c>
      <c r="I539">
        <v>1</v>
      </c>
      <c r="J539">
        <v>1</v>
      </c>
      <c r="K539">
        <v>7.02</v>
      </c>
      <c r="L539">
        <v>7.17</v>
      </c>
      <c r="M539">
        <v>7.02</v>
      </c>
      <c r="N539">
        <v>0.81</v>
      </c>
      <c r="O539" t="s">
        <v>1585</v>
      </c>
      <c r="P539">
        <v>19.760000000000002</v>
      </c>
      <c r="Q539">
        <v>6.99</v>
      </c>
    </row>
    <row r="540" spans="1:17" x14ac:dyDescent="0.5">
      <c r="A540" t="str">
        <f>"600728"</f>
        <v>600728</v>
      </c>
      <c r="B540" t="s">
        <v>1586</v>
      </c>
      <c r="C540">
        <v>3.16</v>
      </c>
      <c r="D540">
        <v>10.119999999999999</v>
      </c>
      <c r="E540">
        <v>0.31</v>
      </c>
      <c r="F540">
        <v>10.11</v>
      </c>
      <c r="G540">
        <v>10.119999999999999</v>
      </c>
      <c r="H540" t="s">
        <v>1587</v>
      </c>
      <c r="I540">
        <v>5.57</v>
      </c>
      <c r="J540">
        <v>5.57</v>
      </c>
      <c r="K540">
        <v>9.9</v>
      </c>
      <c r="L540">
        <v>10.210000000000001</v>
      </c>
      <c r="M540">
        <v>9.82</v>
      </c>
      <c r="N540">
        <v>0.87</v>
      </c>
      <c r="O540" t="s">
        <v>1588</v>
      </c>
      <c r="P540">
        <v>77.02</v>
      </c>
      <c r="Q540">
        <v>9.81</v>
      </c>
    </row>
    <row r="541" spans="1:17" x14ac:dyDescent="0.5">
      <c r="A541" t="str">
        <f>"600967"</f>
        <v>600967</v>
      </c>
      <c r="B541" t="s">
        <v>1589</v>
      </c>
      <c r="C541">
        <v>1.26</v>
      </c>
      <c r="D541">
        <v>14.51</v>
      </c>
      <c r="E541">
        <v>0.18</v>
      </c>
      <c r="F541">
        <v>14.51</v>
      </c>
      <c r="G541">
        <v>14.52</v>
      </c>
      <c r="H541" t="s">
        <v>1590</v>
      </c>
      <c r="I541">
        <v>1.91</v>
      </c>
      <c r="J541">
        <v>1.91</v>
      </c>
      <c r="K541">
        <v>14.32</v>
      </c>
      <c r="L541">
        <v>14.85</v>
      </c>
      <c r="M541">
        <v>14.22</v>
      </c>
      <c r="N541">
        <v>0.68</v>
      </c>
      <c r="O541" t="s">
        <v>1591</v>
      </c>
      <c r="P541">
        <v>57.41</v>
      </c>
      <c r="Q541">
        <v>14.33</v>
      </c>
    </row>
    <row r="542" spans="1:17" x14ac:dyDescent="0.5">
      <c r="A542" t="str">
        <f>"002597"</f>
        <v>002597</v>
      </c>
      <c r="B542" t="s">
        <v>1592</v>
      </c>
      <c r="C542">
        <v>0.77</v>
      </c>
      <c r="D542">
        <v>24.83</v>
      </c>
      <c r="E542">
        <v>0.19</v>
      </c>
      <c r="F542">
        <v>24.83</v>
      </c>
      <c r="G542">
        <v>24.84</v>
      </c>
      <c r="H542" t="s">
        <v>1593</v>
      </c>
      <c r="I542">
        <v>1.24</v>
      </c>
      <c r="J542">
        <v>1.24</v>
      </c>
      <c r="K542">
        <v>24.88</v>
      </c>
      <c r="L542">
        <v>24.88</v>
      </c>
      <c r="M542">
        <v>24.42</v>
      </c>
      <c r="N542">
        <v>0.74</v>
      </c>
      <c r="O542" t="s">
        <v>1594</v>
      </c>
      <c r="P542">
        <v>13.7</v>
      </c>
      <c r="Q542">
        <v>24.64</v>
      </c>
    </row>
    <row r="543" spans="1:17" x14ac:dyDescent="0.5">
      <c r="A543" t="str">
        <f>"002074"</f>
        <v>002074</v>
      </c>
      <c r="B543" t="s">
        <v>1595</v>
      </c>
      <c r="C543">
        <v>0.96</v>
      </c>
      <c r="D543">
        <v>22.01</v>
      </c>
      <c r="E543">
        <v>0.21</v>
      </c>
      <c r="F543">
        <v>22</v>
      </c>
      <c r="G543">
        <v>22.01</v>
      </c>
      <c r="H543" t="s">
        <v>1596</v>
      </c>
      <c r="I543">
        <v>1.68</v>
      </c>
      <c r="J543">
        <v>1.68</v>
      </c>
      <c r="K543">
        <v>21.86</v>
      </c>
      <c r="L543">
        <v>22.17</v>
      </c>
      <c r="M543">
        <v>21.75</v>
      </c>
      <c r="N543">
        <v>0.84</v>
      </c>
      <c r="O543" t="s">
        <v>1597</v>
      </c>
      <c r="P543">
        <v>29.33</v>
      </c>
      <c r="Q543">
        <v>21.8</v>
      </c>
    </row>
    <row r="544" spans="1:17" x14ac:dyDescent="0.5">
      <c r="A544" t="str">
        <f>"000712"</f>
        <v>000712</v>
      </c>
      <c r="B544" t="s">
        <v>1598</v>
      </c>
      <c r="C544">
        <v>-0.06</v>
      </c>
      <c r="D544">
        <v>15.47</v>
      </c>
      <c r="E544">
        <v>-0.01</v>
      </c>
      <c r="F544">
        <v>15.47</v>
      </c>
      <c r="G544">
        <v>15.48</v>
      </c>
      <c r="H544" t="s">
        <v>1599</v>
      </c>
      <c r="I544">
        <v>0.86</v>
      </c>
      <c r="J544">
        <v>0.86</v>
      </c>
      <c r="K544">
        <v>15.44</v>
      </c>
      <c r="L544">
        <v>15.62</v>
      </c>
      <c r="M544">
        <v>15.3</v>
      </c>
      <c r="N544">
        <v>0.92</v>
      </c>
      <c r="O544" t="s">
        <v>1600</v>
      </c>
      <c r="P544">
        <v>71.34</v>
      </c>
      <c r="Q544">
        <v>15.48</v>
      </c>
    </row>
    <row r="545" spans="1:17" x14ac:dyDescent="0.5">
      <c r="A545" t="str">
        <f>"002242"</f>
        <v>002242</v>
      </c>
      <c r="B545" t="s">
        <v>1601</v>
      </c>
      <c r="C545">
        <v>1.01</v>
      </c>
      <c r="D545">
        <v>18.02</v>
      </c>
      <c r="E545">
        <v>0.18</v>
      </c>
      <c r="F545">
        <v>18.02</v>
      </c>
      <c r="G545">
        <v>18.03</v>
      </c>
      <c r="H545" t="s">
        <v>1602</v>
      </c>
      <c r="I545">
        <v>0.89</v>
      </c>
      <c r="J545">
        <v>0.89</v>
      </c>
      <c r="K545">
        <v>17.899999999999999</v>
      </c>
      <c r="L545">
        <v>18.239999999999998</v>
      </c>
      <c r="M545">
        <v>17.63</v>
      </c>
      <c r="N545">
        <v>1.35</v>
      </c>
      <c r="O545" t="s">
        <v>1603</v>
      </c>
      <c r="P545">
        <v>19.260000000000002</v>
      </c>
      <c r="Q545">
        <v>17.84</v>
      </c>
    </row>
    <row r="546" spans="1:17" x14ac:dyDescent="0.5">
      <c r="A546" t="str">
        <f>"000988"</f>
        <v>000988</v>
      </c>
      <c r="B546" t="s">
        <v>1604</v>
      </c>
      <c r="C546">
        <v>3</v>
      </c>
      <c r="D546">
        <v>15.46</v>
      </c>
      <c r="E546">
        <v>0.45</v>
      </c>
      <c r="F546">
        <v>15.45</v>
      </c>
      <c r="G546">
        <v>15.46</v>
      </c>
      <c r="H546" t="s">
        <v>1605</v>
      </c>
      <c r="I546">
        <v>1.22</v>
      </c>
      <c r="J546">
        <v>1.22</v>
      </c>
      <c r="K546">
        <v>15.14</v>
      </c>
      <c r="L546">
        <v>15.47</v>
      </c>
      <c r="M546">
        <v>14.97</v>
      </c>
      <c r="N546">
        <v>0.98</v>
      </c>
      <c r="O546" t="s">
        <v>1606</v>
      </c>
      <c r="P546">
        <v>45.73</v>
      </c>
      <c r="Q546">
        <v>15.01</v>
      </c>
    </row>
    <row r="547" spans="1:17" x14ac:dyDescent="0.5">
      <c r="A547" t="str">
        <f>"002699"</f>
        <v>002699</v>
      </c>
      <c r="B547" t="s">
        <v>1607</v>
      </c>
      <c r="C547" t="s">
        <v>170</v>
      </c>
      <c r="D547">
        <v>18.760000000000002</v>
      </c>
      <c r="E547" t="s">
        <v>170</v>
      </c>
      <c r="F547" t="s">
        <v>170</v>
      </c>
      <c r="G547" t="s">
        <v>170</v>
      </c>
      <c r="H547" t="s">
        <v>1608</v>
      </c>
      <c r="I547">
        <v>0</v>
      </c>
      <c r="J547">
        <v>0</v>
      </c>
      <c r="K547" t="s">
        <v>170</v>
      </c>
      <c r="L547" t="s">
        <v>170</v>
      </c>
      <c r="M547" t="s">
        <v>170</v>
      </c>
      <c r="N547">
        <v>0</v>
      </c>
      <c r="O547" t="s">
        <v>1609</v>
      </c>
      <c r="P547">
        <v>42.41</v>
      </c>
      <c r="Q547">
        <v>18.760000000000002</v>
      </c>
    </row>
    <row r="548" spans="1:17" x14ac:dyDescent="0.5">
      <c r="A548" t="str">
        <f>"002505"</f>
        <v>002505</v>
      </c>
      <c r="B548" t="s">
        <v>1610</v>
      </c>
      <c r="C548">
        <v>0</v>
      </c>
      <c r="D548">
        <v>2.5</v>
      </c>
      <c r="E548">
        <v>0</v>
      </c>
      <c r="F548">
        <v>2.4900000000000002</v>
      </c>
      <c r="G548">
        <v>2.5</v>
      </c>
      <c r="H548" t="s">
        <v>1611</v>
      </c>
      <c r="I548">
        <v>0.94</v>
      </c>
      <c r="J548">
        <v>0.94</v>
      </c>
      <c r="K548">
        <v>2.5099999999999998</v>
      </c>
      <c r="L548">
        <v>2.56</v>
      </c>
      <c r="M548">
        <v>2.46</v>
      </c>
      <c r="N548">
        <v>0.35</v>
      </c>
      <c r="O548" t="s">
        <v>1612</v>
      </c>
      <c r="P548">
        <v>426.45</v>
      </c>
      <c r="Q548">
        <v>2.5</v>
      </c>
    </row>
    <row r="549" spans="1:17" x14ac:dyDescent="0.5">
      <c r="A549" t="str">
        <f>"300033"</f>
        <v>300033</v>
      </c>
      <c r="B549" t="s">
        <v>1613</v>
      </c>
      <c r="C549">
        <v>3.22</v>
      </c>
      <c r="D549">
        <v>51.9</v>
      </c>
      <c r="E549">
        <v>1.62</v>
      </c>
      <c r="F549">
        <v>51.89</v>
      </c>
      <c r="G549">
        <v>51.9</v>
      </c>
      <c r="H549" t="s">
        <v>1614</v>
      </c>
      <c r="I549">
        <v>3.08</v>
      </c>
      <c r="J549">
        <v>3.08</v>
      </c>
      <c r="K549">
        <v>50.8</v>
      </c>
      <c r="L549">
        <v>52.2</v>
      </c>
      <c r="M549">
        <v>50.28</v>
      </c>
      <c r="N549">
        <v>1.26</v>
      </c>
      <c r="O549" t="s">
        <v>1615</v>
      </c>
      <c r="P549">
        <v>38.450000000000003</v>
      </c>
      <c r="Q549">
        <v>50.28</v>
      </c>
    </row>
    <row r="550" spans="1:17" x14ac:dyDescent="0.5">
      <c r="A550" t="str">
        <f>"600745"</f>
        <v>600745</v>
      </c>
      <c r="B550" t="s">
        <v>1616</v>
      </c>
      <c r="C550">
        <v>3.83</v>
      </c>
      <c r="D550">
        <v>28.2</v>
      </c>
      <c r="E550">
        <v>1.04</v>
      </c>
      <c r="F550">
        <v>28.2</v>
      </c>
      <c r="G550">
        <v>28.23</v>
      </c>
      <c r="H550" t="s">
        <v>1617</v>
      </c>
      <c r="I550">
        <v>0.79</v>
      </c>
      <c r="J550">
        <v>0.79</v>
      </c>
      <c r="K550">
        <v>27.18</v>
      </c>
      <c r="L550">
        <v>28.36</v>
      </c>
      <c r="M550">
        <v>26.9</v>
      </c>
      <c r="N550">
        <v>0.98</v>
      </c>
      <c r="O550" t="s">
        <v>1618</v>
      </c>
      <c r="P550">
        <v>47.84</v>
      </c>
      <c r="Q550">
        <v>27.16</v>
      </c>
    </row>
    <row r="551" spans="1:17" x14ac:dyDescent="0.5">
      <c r="A551" t="str">
        <f>"002035"</f>
        <v>002035</v>
      </c>
      <c r="B551" t="s">
        <v>1619</v>
      </c>
      <c r="C551">
        <v>-1.17</v>
      </c>
      <c r="D551">
        <v>26.16</v>
      </c>
      <c r="E551">
        <v>-0.31</v>
      </c>
      <c r="F551">
        <v>26.15</v>
      </c>
      <c r="G551">
        <v>26.16</v>
      </c>
      <c r="H551" t="s">
        <v>1620</v>
      </c>
      <c r="I551">
        <v>0.63</v>
      </c>
      <c r="J551">
        <v>0.63</v>
      </c>
      <c r="K551">
        <v>26.39</v>
      </c>
      <c r="L551">
        <v>26.65</v>
      </c>
      <c r="M551">
        <v>26.04</v>
      </c>
      <c r="N551">
        <v>0.63</v>
      </c>
      <c r="O551" t="s">
        <v>1621</v>
      </c>
      <c r="P551">
        <v>36.619999999999997</v>
      </c>
      <c r="Q551">
        <v>26.47</v>
      </c>
    </row>
    <row r="552" spans="1:17" x14ac:dyDescent="0.5">
      <c r="A552" t="str">
        <f>"300323"</f>
        <v>300323</v>
      </c>
      <c r="B552" t="s">
        <v>1622</v>
      </c>
      <c r="C552">
        <v>7.32</v>
      </c>
      <c r="D552">
        <v>19.64</v>
      </c>
      <c r="E552">
        <v>1.34</v>
      </c>
      <c r="F552">
        <v>19.63</v>
      </c>
      <c r="G552">
        <v>19.64</v>
      </c>
      <c r="H552" t="s">
        <v>1623</v>
      </c>
      <c r="I552">
        <v>3.27</v>
      </c>
      <c r="J552">
        <v>3.27</v>
      </c>
      <c r="K552">
        <v>18.36</v>
      </c>
      <c r="L552">
        <v>19.64</v>
      </c>
      <c r="M552">
        <v>18.36</v>
      </c>
      <c r="N552">
        <v>1.46</v>
      </c>
      <c r="O552" t="s">
        <v>1624</v>
      </c>
      <c r="P552">
        <v>33.380000000000003</v>
      </c>
      <c r="Q552">
        <v>18.3</v>
      </c>
    </row>
    <row r="553" spans="1:17" x14ac:dyDescent="0.5">
      <c r="A553" t="str">
        <f>"002537"</f>
        <v>002537</v>
      </c>
      <c r="B553" t="s">
        <v>1625</v>
      </c>
      <c r="C553">
        <v>-1.03</v>
      </c>
      <c r="D553">
        <v>11.51</v>
      </c>
      <c r="E553">
        <v>-0.12</v>
      </c>
      <c r="F553">
        <v>11.51</v>
      </c>
      <c r="G553">
        <v>11.52</v>
      </c>
      <c r="H553" t="s">
        <v>1626</v>
      </c>
      <c r="I553">
        <v>0.92</v>
      </c>
      <c r="J553">
        <v>0.92</v>
      </c>
      <c r="K553">
        <v>11.6</v>
      </c>
      <c r="L553">
        <v>11.73</v>
      </c>
      <c r="M553">
        <v>11.44</v>
      </c>
      <c r="N553">
        <v>0.53</v>
      </c>
      <c r="O553" t="s">
        <v>1627</v>
      </c>
      <c r="P553">
        <v>38.06</v>
      </c>
      <c r="Q553">
        <v>11.63</v>
      </c>
    </row>
    <row r="554" spans="1:17" x14ac:dyDescent="0.5">
      <c r="A554" t="str">
        <f>"600346"</f>
        <v>600346</v>
      </c>
      <c r="B554" t="s">
        <v>1628</v>
      </c>
      <c r="C554">
        <v>-0.41</v>
      </c>
      <c r="D554">
        <v>14.63</v>
      </c>
      <c r="E554">
        <v>-0.06</v>
      </c>
      <c r="F554">
        <v>14.62</v>
      </c>
      <c r="G554">
        <v>14.63</v>
      </c>
      <c r="H554" t="s">
        <v>1629</v>
      </c>
      <c r="I554">
        <v>1.57</v>
      </c>
      <c r="J554">
        <v>1.57</v>
      </c>
      <c r="K554">
        <v>14.92</v>
      </c>
      <c r="L554">
        <v>15.1</v>
      </c>
      <c r="M554">
        <v>14.5</v>
      </c>
      <c r="N554">
        <v>0.8</v>
      </c>
      <c r="O554" t="s">
        <v>1630</v>
      </c>
      <c r="P554">
        <v>38.67</v>
      </c>
      <c r="Q554">
        <v>14.69</v>
      </c>
    </row>
    <row r="555" spans="1:17" x14ac:dyDescent="0.5">
      <c r="A555" t="str">
        <f>"300058"</f>
        <v>300058</v>
      </c>
      <c r="B555" t="s">
        <v>1631</v>
      </c>
      <c r="C555">
        <v>3.64</v>
      </c>
      <c r="D555">
        <v>7.98</v>
      </c>
      <c r="E555">
        <v>0.28000000000000003</v>
      </c>
      <c r="F555">
        <v>7.98</v>
      </c>
      <c r="G555">
        <v>7.99</v>
      </c>
      <c r="H555" t="s">
        <v>1632</v>
      </c>
      <c r="I555">
        <v>3.6</v>
      </c>
      <c r="J555">
        <v>3.6</v>
      </c>
      <c r="K555">
        <v>7.7</v>
      </c>
      <c r="L555">
        <v>8.07</v>
      </c>
      <c r="M555">
        <v>7.63</v>
      </c>
      <c r="N555">
        <v>1.39</v>
      </c>
      <c r="O555" t="s">
        <v>1633</v>
      </c>
      <c r="P555">
        <v>46.8</v>
      </c>
      <c r="Q555">
        <v>7.7</v>
      </c>
    </row>
    <row r="556" spans="1:17" x14ac:dyDescent="0.5">
      <c r="A556" t="str">
        <f>"600490"</f>
        <v>600490</v>
      </c>
      <c r="B556" t="s">
        <v>1634</v>
      </c>
      <c r="C556">
        <v>1.1200000000000001</v>
      </c>
      <c r="D556">
        <v>9.02</v>
      </c>
      <c r="E556">
        <v>0.1</v>
      </c>
      <c r="F556">
        <v>9.01</v>
      </c>
      <c r="G556">
        <v>9.02</v>
      </c>
      <c r="H556" t="s">
        <v>1635</v>
      </c>
      <c r="I556">
        <v>2.15</v>
      </c>
      <c r="J556">
        <v>2.15</v>
      </c>
      <c r="K556">
        <v>8.93</v>
      </c>
      <c r="L556">
        <v>9.02</v>
      </c>
      <c r="M556">
        <v>8.8000000000000007</v>
      </c>
      <c r="N556">
        <v>0.81</v>
      </c>
      <c r="O556" t="s">
        <v>1636</v>
      </c>
      <c r="P556">
        <v>56.64</v>
      </c>
      <c r="Q556">
        <v>8.92</v>
      </c>
    </row>
    <row r="557" spans="1:17" x14ac:dyDescent="0.5">
      <c r="A557" t="str">
        <f>"002373"</f>
        <v>002373</v>
      </c>
      <c r="B557" t="s">
        <v>1637</v>
      </c>
      <c r="C557">
        <v>2.7</v>
      </c>
      <c r="D557">
        <v>16.36</v>
      </c>
      <c r="E557">
        <v>0.43</v>
      </c>
      <c r="F557">
        <v>16.350000000000001</v>
      </c>
      <c r="G557">
        <v>16.36</v>
      </c>
      <c r="H557" t="s">
        <v>1638</v>
      </c>
      <c r="I557">
        <v>3.38</v>
      </c>
      <c r="J557">
        <v>3.38</v>
      </c>
      <c r="K557">
        <v>16</v>
      </c>
      <c r="L557">
        <v>16.38</v>
      </c>
      <c r="M557">
        <v>15.9</v>
      </c>
      <c r="N557">
        <v>1.43</v>
      </c>
      <c r="O557" t="s">
        <v>857</v>
      </c>
      <c r="P557">
        <v>53.44</v>
      </c>
      <c r="Q557">
        <v>15.93</v>
      </c>
    </row>
    <row r="558" spans="1:17" x14ac:dyDescent="0.5">
      <c r="A558" t="str">
        <f>"600763"</f>
        <v>600763</v>
      </c>
      <c r="B558" t="s">
        <v>1639</v>
      </c>
      <c r="C558">
        <v>4.5599999999999996</v>
      </c>
      <c r="D558">
        <v>41.3</v>
      </c>
      <c r="E558">
        <v>1.8</v>
      </c>
      <c r="F558">
        <v>41.3</v>
      </c>
      <c r="G558">
        <v>41.31</v>
      </c>
      <c r="H558" t="s">
        <v>1640</v>
      </c>
      <c r="I558">
        <v>1.5</v>
      </c>
      <c r="J558">
        <v>1.5</v>
      </c>
      <c r="K558">
        <v>39.619999999999997</v>
      </c>
      <c r="L558">
        <v>41.52</v>
      </c>
      <c r="M558">
        <v>39.380000000000003</v>
      </c>
      <c r="N558">
        <v>0.69</v>
      </c>
      <c r="O558" t="s">
        <v>1641</v>
      </c>
      <c r="P558">
        <v>54.58</v>
      </c>
      <c r="Q558">
        <v>39.5</v>
      </c>
    </row>
    <row r="559" spans="1:17" x14ac:dyDescent="0.5">
      <c r="A559" t="str">
        <f>"002002"</f>
        <v>002002</v>
      </c>
      <c r="B559" t="s">
        <v>1642</v>
      </c>
      <c r="C559" t="s">
        <v>170</v>
      </c>
      <c r="D559">
        <v>6.34</v>
      </c>
      <c r="E559" t="s">
        <v>170</v>
      </c>
      <c r="F559" t="s">
        <v>170</v>
      </c>
      <c r="G559" t="s">
        <v>170</v>
      </c>
      <c r="H559" t="s">
        <v>1643</v>
      </c>
      <c r="I559">
        <v>0</v>
      </c>
      <c r="J559">
        <v>0</v>
      </c>
      <c r="K559" t="s">
        <v>170</v>
      </c>
      <c r="L559" t="s">
        <v>170</v>
      </c>
      <c r="M559" t="s">
        <v>170</v>
      </c>
      <c r="N559">
        <v>0</v>
      </c>
      <c r="O559" t="s">
        <v>1644</v>
      </c>
      <c r="P559">
        <v>14.35</v>
      </c>
      <c r="Q559">
        <v>6.34</v>
      </c>
    </row>
    <row r="560" spans="1:17" x14ac:dyDescent="0.5">
      <c r="A560" t="str">
        <f>"000970"</f>
        <v>000970</v>
      </c>
      <c r="B560" t="s">
        <v>1645</v>
      </c>
      <c r="C560">
        <v>1.56</v>
      </c>
      <c r="D560">
        <v>12.4</v>
      </c>
      <c r="E560">
        <v>0.19</v>
      </c>
      <c r="F560">
        <v>12.4</v>
      </c>
      <c r="G560">
        <v>12.41</v>
      </c>
      <c r="H560" t="s">
        <v>1646</v>
      </c>
      <c r="I560">
        <v>1.83</v>
      </c>
      <c r="J560">
        <v>1.83</v>
      </c>
      <c r="K560">
        <v>12.29</v>
      </c>
      <c r="L560">
        <v>12.42</v>
      </c>
      <c r="M560">
        <v>12.2</v>
      </c>
      <c r="N560">
        <v>0.66</v>
      </c>
      <c r="O560" t="s">
        <v>1647</v>
      </c>
      <c r="P560">
        <v>49.22</v>
      </c>
      <c r="Q560">
        <v>12.21</v>
      </c>
    </row>
    <row r="561" spans="1:17" x14ac:dyDescent="0.5">
      <c r="A561" t="str">
        <f>"600771"</f>
        <v>600771</v>
      </c>
      <c r="B561" t="s">
        <v>1648</v>
      </c>
      <c r="C561">
        <v>3.87</v>
      </c>
      <c r="D561">
        <v>49.12</v>
      </c>
      <c r="E561">
        <v>1.83</v>
      </c>
      <c r="F561">
        <v>49.15</v>
      </c>
      <c r="G561">
        <v>49.17</v>
      </c>
      <c r="H561" t="s">
        <v>1649</v>
      </c>
      <c r="I561">
        <v>1.26</v>
      </c>
      <c r="J561">
        <v>1.26</v>
      </c>
      <c r="K561">
        <v>47.28</v>
      </c>
      <c r="L561">
        <v>49.98</v>
      </c>
      <c r="M561">
        <v>47.25</v>
      </c>
      <c r="N561">
        <v>1.28</v>
      </c>
      <c r="O561" t="s">
        <v>1650</v>
      </c>
      <c r="P561">
        <v>125.57</v>
      </c>
      <c r="Q561">
        <v>47.29</v>
      </c>
    </row>
    <row r="562" spans="1:17" x14ac:dyDescent="0.5">
      <c r="A562" t="str">
        <f>"002287"</f>
        <v>002287</v>
      </c>
      <c r="B562" t="s">
        <v>1651</v>
      </c>
      <c r="C562">
        <v>3.05</v>
      </c>
      <c r="D562">
        <v>32.42</v>
      </c>
      <c r="E562">
        <v>0.96</v>
      </c>
      <c r="F562">
        <v>32.42</v>
      </c>
      <c r="G562">
        <v>32.43</v>
      </c>
      <c r="H562" t="s">
        <v>1652</v>
      </c>
      <c r="I562">
        <v>0.47</v>
      </c>
      <c r="J562">
        <v>0.47</v>
      </c>
      <c r="K562">
        <v>31.35</v>
      </c>
      <c r="L562">
        <v>32.78</v>
      </c>
      <c r="M562">
        <v>31.35</v>
      </c>
      <c r="N562">
        <v>1.34</v>
      </c>
      <c r="O562" t="s">
        <v>1153</v>
      </c>
      <c r="P562">
        <v>47.46</v>
      </c>
      <c r="Q562">
        <v>31.46</v>
      </c>
    </row>
    <row r="563" spans="1:17" x14ac:dyDescent="0.5">
      <c r="A563" t="str">
        <f>"600446"</f>
        <v>600446</v>
      </c>
      <c r="B563" t="s">
        <v>1653</v>
      </c>
      <c r="C563">
        <v>3.99</v>
      </c>
      <c r="D563">
        <v>16.41</v>
      </c>
      <c r="E563">
        <v>0.63</v>
      </c>
      <c r="F563">
        <v>16.399999999999999</v>
      </c>
      <c r="G563">
        <v>16.41</v>
      </c>
      <c r="H563" t="s">
        <v>1654</v>
      </c>
      <c r="I563">
        <v>1.97</v>
      </c>
      <c r="J563">
        <v>1.97</v>
      </c>
      <c r="K563">
        <v>15.95</v>
      </c>
      <c r="L563">
        <v>16.45</v>
      </c>
      <c r="M563">
        <v>15.83</v>
      </c>
      <c r="N563">
        <v>1.1399999999999999</v>
      </c>
      <c r="O563" t="s">
        <v>1655</v>
      </c>
      <c r="P563">
        <v>355.21</v>
      </c>
      <c r="Q563">
        <v>15.78</v>
      </c>
    </row>
    <row r="564" spans="1:17" x14ac:dyDescent="0.5">
      <c r="A564" t="str">
        <f>"600614"</f>
        <v>600614</v>
      </c>
      <c r="B564" t="s">
        <v>1656</v>
      </c>
      <c r="C564">
        <v>0</v>
      </c>
      <c r="D564">
        <v>10.16</v>
      </c>
      <c r="E564">
        <v>0</v>
      </c>
      <c r="F564" t="s">
        <v>170</v>
      </c>
      <c r="G564" t="s">
        <v>170</v>
      </c>
      <c r="H564" t="s">
        <v>1657</v>
      </c>
      <c r="I564">
        <v>0</v>
      </c>
      <c r="J564">
        <v>0</v>
      </c>
      <c r="K564" t="s">
        <v>170</v>
      </c>
      <c r="L564" t="s">
        <v>170</v>
      </c>
      <c r="M564" t="s">
        <v>170</v>
      </c>
      <c r="N564">
        <v>0</v>
      </c>
      <c r="O564" t="s">
        <v>1658</v>
      </c>
      <c r="P564">
        <v>51.94</v>
      </c>
      <c r="Q564">
        <v>10.16</v>
      </c>
    </row>
    <row r="565" spans="1:17" x14ac:dyDescent="0.5">
      <c r="A565" t="str">
        <f>"600499"</f>
        <v>600499</v>
      </c>
      <c r="B565" t="s">
        <v>1659</v>
      </c>
      <c r="C565">
        <v>4.26</v>
      </c>
      <c r="D565">
        <v>9.2899999999999991</v>
      </c>
      <c r="E565">
        <v>0.38</v>
      </c>
      <c r="F565">
        <v>9.2899999999999991</v>
      </c>
      <c r="G565">
        <v>9.3000000000000007</v>
      </c>
      <c r="H565" t="s">
        <v>1660</v>
      </c>
      <c r="I565">
        <v>1.56</v>
      </c>
      <c r="J565">
        <v>1.56</v>
      </c>
      <c r="K565">
        <v>8.93</v>
      </c>
      <c r="L565">
        <v>9.31</v>
      </c>
      <c r="M565">
        <v>8.93</v>
      </c>
      <c r="N565">
        <v>1.02</v>
      </c>
      <c r="O565" t="s">
        <v>1661</v>
      </c>
      <c r="P565">
        <v>27.16</v>
      </c>
      <c r="Q565">
        <v>8.91</v>
      </c>
    </row>
    <row r="566" spans="1:17" x14ac:dyDescent="0.5">
      <c r="A566" t="str">
        <f>"000062"</f>
        <v>000062</v>
      </c>
      <c r="B566" t="s">
        <v>1662</v>
      </c>
      <c r="C566">
        <v>2.19</v>
      </c>
      <c r="D566">
        <v>19.64</v>
      </c>
      <c r="E566">
        <v>0.42</v>
      </c>
      <c r="F566">
        <v>19.63</v>
      </c>
      <c r="G566">
        <v>19.64</v>
      </c>
      <c r="H566" t="s">
        <v>1663</v>
      </c>
      <c r="I566">
        <v>0.31</v>
      </c>
      <c r="J566">
        <v>0.31</v>
      </c>
      <c r="K566">
        <v>19.27</v>
      </c>
      <c r="L566">
        <v>19.7</v>
      </c>
      <c r="M566">
        <v>19.13</v>
      </c>
      <c r="N566">
        <v>0.73</v>
      </c>
      <c r="O566" t="s">
        <v>1552</v>
      </c>
      <c r="P566">
        <v>34.36</v>
      </c>
      <c r="Q566">
        <v>19.22</v>
      </c>
    </row>
    <row r="567" spans="1:17" x14ac:dyDescent="0.5">
      <c r="A567" t="str">
        <f>"002440"</f>
        <v>002440</v>
      </c>
      <c r="B567" t="s">
        <v>1664</v>
      </c>
      <c r="C567">
        <v>-0.42</v>
      </c>
      <c r="D567">
        <v>21.33</v>
      </c>
      <c r="E567">
        <v>-0.09</v>
      </c>
      <c r="F567">
        <v>21.3</v>
      </c>
      <c r="G567">
        <v>21.33</v>
      </c>
      <c r="H567" t="s">
        <v>1665</v>
      </c>
      <c r="I567">
        <v>2.79</v>
      </c>
      <c r="J567">
        <v>2.79</v>
      </c>
      <c r="K567">
        <v>21.88</v>
      </c>
      <c r="L567">
        <v>21.88</v>
      </c>
      <c r="M567">
        <v>21.16</v>
      </c>
      <c r="N567">
        <v>1.26</v>
      </c>
      <c r="O567" t="s">
        <v>1666</v>
      </c>
      <c r="P567">
        <v>19.16</v>
      </c>
      <c r="Q567">
        <v>21.42</v>
      </c>
    </row>
    <row r="568" spans="1:17" x14ac:dyDescent="0.5">
      <c r="A568" t="str">
        <f>"300009"</f>
        <v>300009</v>
      </c>
      <c r="B568" t="s">
        <v>1667</v>
      </c>
      <c r="C568">
        <v>9.1999999999999993</v>
      </c>
      <c r="D568">
        <v>28.38</v>
      </c>
      <c r="E568">
        <v>2.39</v>
      </c>
      <c r="F568">
        <v>28.38</v>
      </c>
      <c r="G568">
        <v>28.39</v>
      </c>
      <c r="H568" t="s">
        <v>1668</v>
      </c>
      <c r="I568">
        <v>5.99</v>
      </c>
      <c r="J568">
        <v>5.99</v>
      </c>
      <c r="K568">
        <v>26.06</v>
      </c>
      <c r="L568">
        <v>28.47</v>
      </c>
      <c r="M568">
        <v>26.06</v>
      </c>
      <c r="N568">
        <v>1.9</v>
      </c>
      <c r="O568" t="s">
        <v>1669</v>
      </c>
      <c r="P568">
        <v>72.8</v>
      </c>
      <c r="Q568">
        <v>25.99</v>
      </c>
    </row>
    <row r="569" spans="1:17" x14ac:dyDescent="0.5">
      <c r="A569" t="str">
        <f>"300203"</f>
        <v>300203</v>
      </c>
      <c r="B569" t="s">
        <v>1670</v>
      </c>
      <c r="C569">
        <v>1.05</v>
      </c>
      <c r="D569">
        <v>28.93</v>
      </c>
      <c r="E569">
        <v>0.3</v>
      </c>
      <c r="F569">
        <v>28.93</v>
      </c>
      <c r="G569">
        <v>28.94</v>
      </c>
      <c r="H569" t="s">
        <v>1671</v>
      </c>
      <c r="I569">
        <v>1.7</v>
      </c>
      <c r="J569">
        <v>1.7</v>
      </c>
      <c r="K569">
        <v>28.3</v>
      </c>
      <c r="L569">
        <v>29.31</v>
      </c>
      <c r="M569">
        <v>28.3</v>
      </c>
      <c r="N569">
        <v>0.86</v>
      </c>
      <c r="O569" t="s">
        <v>1672</v>
      </c>
      <c r="P569">
        <v>30.49</v>
      </c>
      <c r="Q569">
        <v>28.63</v>
      </c>
    </row>
    <row r="570" spans="1:17" x14ac:dyDescent="0.5">
      <c r="A570" t="str">
        <f>"300257"</f>
        <v>300257</v>
      </c>
      <c r="B570" t="s">
        <v>1673</v>
      </c>
      <c r="C570">
        <v>1.59</v>
      </c>
      <c r="D570">
        <v>15.93</v>
      </c>
      <c r="E570">
        <v>0.25</v>
      </c>
      <c r="F570">
        <v>15.93</v>
      </c>
      <c r="G570">
        <v>15.94</v>
      </c>
      <c r="H570" t="s">
        <v>1674</v>
      </c>
      <c r="I570">
        <v>0.25</v>
      </c>
      <c r="J570">
        <v>0.25</v>
      </c>
      <c r="K570">
        <v>15.61</v>
      </c>
      <c r="L570">
        <v>15.95</v>
      </c>
      <c r="M570">
        <v>15.61</v>
      </c>
      <c r="N570">
        <v>1.01</v>
      </c>
      <c r="O570" t="s">
        <v>1675</v>
      </c>
      <c r="P570">
        <v>159.33000000000001</v>
      </c>
      <c r="Q570">
        <v>15.68</v>
      </c>
    </row>
    <row r="571" spans="1:17" x14ac:dyDescent="0.5">
      <c r="A571" t="str">
        <f>"300207"</f>
        <v>300207</v>
      </c>
      <c r="B571" t="s">
        <v>1676</v>
      </c>
      <c r="C571">
        <v>4.62</v>
      </c>
      <c r="D571">
        <v>11.56</v>
      </c>
      <c r="E571">
        <v>0.51</v>
      </c>
      <c r="F571">
        <v>11.56</v>
      </c>
      <c r="G571">
        <v>11.57</v>
      </c>
      <c r="H571" t="s">
        <v>1677</v>
      </c>
      <c r="I571">
        <v>1.87</v>
      </c>
      <c r="J571">
        <v>1.87</v>
      </c>
      <c r="K571">
        <v>11.16</v>
      </c>
      <c r="L571">
        <v>11.68</v>
      </c>
      <c r="M571">
        <v>11.05</v>
      </c>
      <c r="N571">
        <v>0.95</v>
      </c>
      <c r="O571" t="s">
        <v>1678</v>
      </c>
      <c r="P571">
        <v>37</v>
      </c>
      <c r="Q571">
        <v>11.05</v>
      </c>
    </row>
    <row r="572" spans="1:17" x14ac:dyDescent="0.5">
      <c r="A572" t="str">
        <f>"002396"</f>
        <v>002396</v>
      </c>
      <c r="B572" t="s">
        <v>1679</v>
      </c>
      <c r="C572">
        <v>3.17</v>
      </c>
      <c r="D572">
        <v>24.43</v>
      </c>
      <c r="E572">
        <v>0.75</v>
      </c>
      <c r="F572">
        <v>24.43</v>
      </c>
      <c r="G572">
        <v>24.44</v>
      </c>
      <c r="H572" t="s">
        <v>1680</v>
      </c>
      <c r="I572">
        <v>8.2799999999999994</v>
      </c>
      <c r="J572">
        <v>8.2799999999999994</v>
      </c>
      <c r="K572">
        <v>23.1</v>
      </c>
      <c r="L572">
        <v>24.55</v>
      </c>
      <c r="M572">
        <v>22.81</v>
      </c>
      <c r="N572">
        <v>2.23</v>
      </c>
      <c r="O572" t="s">
        <v>1681</v>
      </c>
      <c r="P572">
        <v>39.409999999999997</v>
      </c>
      <c r="Q572">
        <v>23.68</v>
      </c>
    </row>
    <row r="573" spans="1:17" x14ac:dyDescent="0.5">
      <c r="A573" t="str">
        <f>"002385"</f>
        <v>002385</v>
      </c>
      <c r="B573" t="s">
        <v>1682</v>
      </c>
      <c r="C573">
        <v>-0.17</v>
      </c>
      <c r="D573">
        <v>5.75</v>
      </c>
      <c r="E573">
        <v>-0.01</v>
      </c>
      <c r="F573">
        <v>5.75</v>
      </c>
      <c r="G573">
        <v>5.76</v>
      </c>
      <c r="H573" t="s">
        <v>1683</v>
      </c>
      <c r="I573">
        <v>0.56000000000000005</v>
      </c>
      <c r="J573">
        <v>0.56000000000000005</v>
      </c>
      <c r="K573">
        <v>5.76</v>
      </c>
      <c r="L573">
        <v>5.81</v>
      </c>
      <c r="M573">
        <v>5.72</v>
      </c>
      <c r="N573">
        <v>0.36</v>
      </c>
      <c r="O573" t="s">
        <v>1684</v>
      </c>
      <c r="P573">
        <v>21.8</v>
      </c>
      <c r="Q573">
        <v>5.76</v>
      </c>
    </row>
    <row r="574" spans="1:17" x14ac:dyDescent="0.5">
      <c r="A574" t="str">
        <f>"000426"</f>
        <v>000426</v>
      </c>
      <c r="B574" t="s">
        <v>1685</v>
      </c>
      <c r="C574">
        <v>1.03</v>
      </c>
      <c r="D574">
        <v>9.7899999999999991</v>
      </c>
      <c r="E574">
        <v>0.1</v>
      </c>
      <c r="F574">
        <v>9.7799999999999994</v>
      </c>
      <c r="G574">
        <v>9.7899999999999991</v>
      </c>
      <c r="H574" t="s">
        <v>1686</v>
      </c>
      <c r="I574">
        <v>1</v>
      </c>
      <c r="J574">
        <v>1</v>
      </c>
      <c r="K574">
        <v>9.68</v>
      </c>
      <c r="L574">
        <v>9.84</v>
      </c>
      <c r="M574">
        <v>9.6199999999999992</v>
      </c>
      <c r="N574">
        <v>0.6</v>
      </c>
      <c r="O574" t="s">
        <v>1687</v>
      </c>
      <c r="P574">
        <v>34.200000000000003</v>
      </c>
      <c r="Q574">
        <v>9.69</v>
      </c>
    </row>
    <row r="575" spans="1:17" x14ac:dyDescent="0.5">
      <c r="A575" t="str">
        <f>"002153"</f>
        <v>002153</v>
      </c>
      <c r="B575" t="s">
        <v>1688</v>
      </c>
      <c r="C575">
        <v>5.63</v>
      </c>
      <c r="D575">
        <v>26.83</v>
      </c>
      <c r="E575">
        <v>1.43</v>
      </c>
      <c r="F575">
        <v>26.82</v>
      </c>
      <c r="G575">
        <v>26.83</v>
      </c>
      <c r="H575" t="s">
        <v>1689</v>
      </c>
      <c r="I575">
        <v>3.07</v>
      </c>
      <c r="J575">
        <v>3.07</v>
      </c>
      <c r="K575">
        <v>25.44</v>
      </c>
      <c r="L575">
        <v>27.21</v>
      </c>
      <c r="M575">
        <v>25.4</v>
      </c>
      <c r="N575">
        <v>1.1399999999999999</v>
      </c>
      <c r="O575" t="s">
        <v>1497</v>
      </c>
      <c r="P575">
        <v>77.09</v>
      </c>
      <c r="Q575">
        <v>25.4</v>
      </c>
    </row>
    <row r="576" spans="1:17" x14ac:dyDescent="0.5">
      <c r="A576" t="str">
        <f>"600664"</f>
        <v>600664</v>
      </c>
      <c r="B576" t="s">
        <v>1690</v>
      </c>
      <c r="C576">
        <v>-0.19</v>
      </c>
      <c r="D576">
        <v>5.21</v>
      </c>
      <c r="E576">
        <v>-0.01</v>
      </c>
      <c r="F576">
        <v>5.21</v>
      </c>
      <c r="G576">
        <v>5.22</v>
      </c>
      <c r="H576" t="s">
        <v>1691</v>
      </c>
      <c r="I576">
        <v>0.57999999999999996</v>
      </c>
      <c r="J576">
        <v>0.57999999999999996</v>
      </c>
      <c r="K576">
        <v>5.22</v>
      </c>
      <c r="L576">
        <v>5.26</v>
      </c>
      <c r="M576">
        <v>5.19</v>
      </c>
      <c r="N576">
        <v>0.79</v>
      </c>
      <c r="O576" t="s">
        <v>334</v>
      </c>
      <c r="P576">
        <v>32.58</v>
      </c>
      <c r="Q576">
        <v>5.22</v>
      </c>
    </row>
    <row r="577" spans="1:17" x14ac:dyDescent="0.5">
      <c r="A577" t="str">
        <f>"002262"</f>
        <v>002262</v>
      </c>
      <c r="B577" t="s">
        <v>1692</v>
      </c>
      <c r="C577">
        <v>4.93</v>
      </c>
      <c r="D577">
        <v>14.68</v>
      </c>
      <c r="E577">
        <v>0.69</v>
      </c>
      <c r="F577">
        <v>14.67</v>
      </c>
      <c r="G577">
        <v>14.68</v>
      </c>
      <c r="H577" t="s">
        <v>1693</v>
      </c>
      <c r="I577">
        <v>1.45</v>
      </c>
      <c r="J577">
        <v>1.45</v>
      </c>
      <c r="K577">
        <v>14.05</v>
      </c>
      <c r="L577">
        <v>14.75</v>
      </c>
      <c r="M577">
        <v>13.83</v>
      </c>
      <c r="N577">
        <v>2.02</v>
      </c>
      <c r="O577" t="s">
        <v>1694</v>
      </c>
      <c r="P577">
        <v>37.54</v>
      </c>
      <c r="Q577">
        <v>13.99</v>
      </c>
    </row>
    <row r="578" spans="1:17" x14ac:dyDescent="0.5">
      <c r="A578" t="str">
        <f>"600612"</f>
        <v>600612</v>
      </c>
      <c r="B578" t="s">
        <v>1695</v>
      </c>
      <c r="C578">
        <v>-0.22</v>
      </c>
      <c r="D578">
        <v>40.909999999999997</v>
      </c>
      <c r="E578">
        <v>-0.09</v>
      </c>
      <c r="F578">
        <v>40.909999999999997</v>
      </c>
      <c r="G578">
        <v>40.92</v>
      </c>
      <c r="H578" t="s">
        <v>1696</v>
      </c>
      <c r="I578">
        <v>0.18</v>
      </c>
      <c r="J578">
        <v>0.18</v>
      </c>
      <c r="K578">
        <v>40.869999999999997</v>
      </c>
      <c r="L578">
        <v>41.16</v>
      </c>
      <c r="M578">
        <v>40.770000000000003</v>
      </c>
      <c r="N578">
        <v>0.38</v>
      </c>
      <c r="O578" t="s">
        <v>1697</v>
      </c>
      <c r="P578">
        <v>17.899999999999999</v>
      </c>
      <c r="Q578">
        <v>41</v>
      </c>
    </row>
    <row r="579" spans="1:17" x14ac:dyDescent="0.5">
      <c r="A579" t="str">
        <f>"002280"</f>
        <v>002280</v>
      </c>
      <c r="B579" t="s">
        <v>1698</v>
      </c>
      <c r="C579">
        <v>2.19</v>
      </c>
      <c r="D579">
        <v>7.01</v>
      </c>
      <c r="E579">
        <v>0.15</v>
      </c>
      <c r="F579">
        <v>7.01</v>
      </c>
      <c r="G579">
        <v>7.02</v>
      </c>
      <c r="H579" t="s">
        <v>1699</v>
      </c>
      <c r="I579">
        <v>1.17</v>
      </c>
      <c r="J579">
        <v>1.17</v>
      </c>
      <c r="K579">
        <v>6.9</v>
      </c>
      <c r="L579">
        <v>7.05</v>
      </c>
      <c r="M579">
        <v>6.86</v>
      </c>
      <c r="N579">
        <v>0.88</v>
      </c>
      <c r="O579" t="s">
        <v>1700</v>
      </c>
      <c r="P579">
        <v>343.45</v>
      </c>
      <c r="Q579">
        <v>6.86</v>
      </c>
    </row>
    <row r="580" spans="1:17" x14ac:dyDescent="0.5">
      <c r="A580" t="str">
        <f>"601016"</f>
        <v>601016</v>
      </c>
      <c r="B580" t="s">
        <v>1701</v>
      </c>
      <c r="C580">
        <v>0.32</v>
      </c>
      <c r="D580">
        <v>3.12</v>
      </c>
      <c r="E580">
        <v>0.01</v>
      </c>
      <c r="F580">
        <v>3.11</v>
      </c>
      <c r="G580">
        <v>3.12</v>
      </c>
      <c r="H580" t="s">
        <v>1702</v>
      </c>
      <c r="I580">
        <v>0.25</v>
      </c>
      <c r="J580">
        <v>0.25</v>
      </c>
      <c r="K580">
        <v>3.12</v>
      </c>
      <c r="L580">
        <v>3.14</v>
      </c>
      <c r="M580">
        <v>3.09</v>
      </c>
      <c r="N580">
        <v>0.64</v>
      </c>
      <c r="O580" t="s">
        <v>1703</v>
      </c>
      <c r="P580">
        <v>34.24</v>
      </c>
      <c r="Q580">
        <v>3.11</v>
      </c>
    </row>
    <row r="581" spans="1:17" x14ac:dyDescent="0.5">
      <c r="A581" t="str">
        <f>"300324"</f>
        <v>300324</v>
      </c>
      <c r="B581" t="s">
        <v>1704</v>
      </c>
      <c r="C581">
        <v>4.03</v>
      </c>
      <c r="D581">
        <v>19.12</v>
      </c>
      <c r="E581">
        <v>0.74</v>
      </c>
      <c r="F581">
        <v>19.11</v>
      </c>
      <c r="G581">
        <v>19.12</v>
      </c>
      <c r="H581" t="s">
        <v>1705</v>
      </c>
      <c r="I581">
        <v>3.73</v>
      </c>
      <c r="J581">
        <v>3.73</v>
      </c>
      <c r="K581">
        <v>18.34</v>
      </c>
      <c r="L581">
        <v>19.27</v>
      </c>
      <c r="M581">
        <v>18.34</v>
      </c>
      <c r="N581">
        <v>0.99</v>
      </c>
      <c r="O581" t="s">
        <v>474</v>
      </c>
      <c r="P581">
        <v>58.96</v>
      </c>
      <c r="Q581">
        <v>18.38</v>
      </c>
    </row>
    <row r="582" spans="1:17" x14ac:dyDescent="0.5">
      <c r="A582" t="str">
        <f>"600410"</f>
        <v>600410</v>
      </c>
      <c r="B582" t="s">
        <v>1706</v>
      </c>
      <c r="C582">
        <v>3.86</v>
      </c>
      <c r="D582">
        <v>11.84</v>
      </c>
      <c r="E582">
        <v>0.44</v>
      </c>
      <c r="F582">
        <v>11.83</v>
      </c>
      <c r="G582">
        <v>11.84</v>
      </c>
      <c r="H582" t="s">
        <v>1707</v>
      </c>
      <c r="I582">
        <v>4.76</v>
      </c>
      <c r="J582">
        <v>4.76</v>
      </c>
      <c r="K582">
        <v>11.49</v>
      </c>
      <c r="L582">
        <v>11.92</v>
      </c>
      <c r="M582">
        <v>11.49</v>
      </c>
      <c r="N582">
        <v>1.17</v>
      </c>
      <c r="O582" t="s">
        <v>1708</v>
      </c>
      <c r="P582">
        <v>51.81</v>
      </c>
      <c r="Q582">
        <v>11.4</v>
      </c>
    </row>
    <row r="583" spans="1:17" x14ac:dyDescent="0.5">
      <c r="A583" t="str">
        <f>"600711"</f>
        <v>600711</v>
      </c>
      <c r="B583" t="s">
        <v>1709</v>
      </c>
      <c r="C583">
        <v>0</v>
      </c>
      <c r="D583">
        <v>8.65</v>
      </c>
      <c r="E583">
        <v>0</v>
      </c>
      <c r="F583" t="s">
        <v>170</v>
      </c>
      <c r="G583" t="s">
        <v>170</v>
      </c>
      <c r="H583" t="s">
        <v>1710</v>
      </c>
      <c r="I583">
        <v>0</v>
      </c>
      <c r="J583">
        <v>0</v>
      </c>
      <c r="K583" t="s">
        <v>170</v>
      </c>
      <c r="L583" t="s">
        <v>170</v>
      </c>
      <c r="M583" t="s">
        <v>170</v>
      </c>
      <c r="N583">
        <v>0</v>
      </c>
      <c r="O583" t="s">
        <v>1711</v>
      </c>
      <c r="P583">
        <v>23.76</v>
      </c>
      <c r="Q583">
        <v>8.65</v>
      </c>
    </row>
    <row r="584" spans="1:17" x14ac:dyDescent="0.5">
      <c r="A584" t="str">
        <f>"300450"</f>
        <v>300450</v>
      </c>
      <c r="B584" t="s">
        <v>1712</v>
      </c>
      <c r="C584">
        <v>3.6</v>
      </c>
      <c r="D584">
        <v>76.62</v>
      </c>
      <c r="E584">
        <v>2.66</v>
      </c>
      <c r="F584">
        <v>76.62</v>
      </c>
      <c r="G584">
        <v>76.63</v>
      </c>
      <c r="H584" t="s">
        <v>1713</v>
      </c>
      <c r="I584">
        <v>3.13</v>
      </c>
      <c r="J584">
        <v>3.13</v>
      </c>
      <c r="K584">
        <v>74.3</v>
      </c>
      <c r="L584">
        <v>76.75</v>
      </c>
      <c r="M584">
        <v>73.260000000000005</v>
      </c>
      <c r="N584">
        <v>0.81</v>
      </c>
      <c r="O584" t="s">
        <v>556</v>
      </c>
      <c r="P584">
        <v>62.74</v>
      </c>
      <c r="Q584">
        <v>73.959999999999994</v>
      </c>
    </row>
    <row r="585" spans="1:17" x14ac:dyDescent="0.5">
      <c r="A585" t="str">
        <f>"002366"</f>
        <v>002366</v>
      </c>
      <c r="B585" t="s">
        <v>1714</v>
      </c>
      <c r="C585" t="s">
        <v>170</v>
      </c>
      <c r="D585">
        <v>26.45</v>
      </c>
      <c r="E585" t="s">
        <v>170</v>
      </c>
      <c r="F585" t="s">
        <v>170</v>
      </c>
      <c r="G585" t="s">
        <v>170</v>
      </c>
      <c r="H585" t="s">
        <v>1715</v>
      </c>
      <c r="I585">
        <v>0</v>
      </c>
      <c r="J585">
        <v>0</v>
      </c>
      <c r="K585" t="s">
        <v>170</v>
      </c>
      <c r="L585" t="s">
        <v>170</v>
      </c>
      <c r="M585" t="s">
        <v>170</v>
      </c>
      <c r="N585">
        <v>0</v>
      </c>
      <c r="O585" t="s">
        <v>1716</v>
      </c>
      <c r="P585">
        <v>26.28</v>
      </c>
      <c r="Q585">
        <v>26.45</v>
      </c>
    </row>
    <row r="586" spans="1:17" x14ac:dyDescent="0.5">
      <c r="A586" t="str">
        <f>"002320"</f>
        <v>002320</v>
      </c>
      <c r="B586" t="s">
        <v>1717</v>
      </c>
      <c r="C586">
        <v>8.82</v>
      </c>
      <c r="D586">
        <v>30.09</v>
      </c>
      <c r="E586">
        <v>2.44</v>
      </c>
      <c r="F586">
        <v>30.09</v>
      </c>
      <c r="G586">
        <v>30.1</v>
      </c>
      <c r="H586" t="s">
        <v>1718</v>
      </c>
      <c r="I586">
        <v>3.21</v>
      </c>
      <c r="J586">
        <v>3.21</v>
      </c>
      <c r="K586">
        <v>27.5</v>
      </c>
      <c r="L586">
        <v>30.4</v>
      </c>
      <c r="M586">
        <v>27.49</v>
      </c>
      <c r="N586">
        <v>0.98</v>
      </c>
      <c r="O586" t="s">
        <v>1719</v>
      </c>
      <c r="P586">
        <v>53.9</v>
      </c>
      <c r="Q586">
        <v>27.65</v>
      </c>
    </row>
    <row r="587" spans="1:17" x14ac:dyDescent="0.5">
      <c r="A587" t="str">
        <f>"600856"</f>
        <v>600856</v>
      </c>
      <c r="B587" t="s">
        <v>1720</v>
      </c>
      <c r="C587">
        <v>0</v>
      </c>
      <c r="D587">
        <v>11.39</v>
      </c>
      <c r="E587">
        <v>0</v>
      </c>
      <c r="F587" t="s">
        <v>170</v>
      </c>
      <c r="G587" t="s">
        <v>170</v>
      </c>
      <c r="H587" t="s">
        <v>1721</v>
      </c>
      <c r="I587">
        <v>0</v>
      </c>
      <c r="J587">
        <v>0</v>
      </c>
      <c r="K587" t="s">
        <v>170</v>
      </c>
      <c r="L587" t="s">
        <v>170</v>
      </c>
      <c r="M587" t="s">
        <v>170</v>
      </c>
      <c r="N587">
        <v>0</v>
      </c>
      <c r="O587" t="s">
        <v>1430</v>
      </c>
      <c r="P587">
        <v>28.22</v>
      </c>
      <c r="Q587">
        <v>11.39</v>
      </c>
    </row>
    <row r="588" spans="1:17" x14ac:dyDescent="0.5">
      <c r="A588" t="str">
        <f>"002531"</f>
        <v>002531</v>
      </c>
      <c r="B588" t="s">
        <v>1722</v>
      </c>
      <c r="C588">
        <v>1.53</v>
      </c>
      <c r="D588">
        <v>7.3</v>
      </c>
      <c r="E588">
        <v>0.11</v>
      </c>
      <c r="F588">
        <v>7.29</v>
      </c>
      <c r="G588">
        <v>7.3</v>
      </c>
      <c r="H588" t="s">
        <v>1723</v>
      </c>
      <c r="I588">
        <v>0.42</v>
      </c>
      <c r="J588">
        <v>0.42</v>
      </c>
      <c r="K588">
        <v>7.21</v>
      </c>
      <c r="L588">
        <v>7.33</v>
      </c>
      <c r="M588">
        <v>7.16</v>
      </c>
      <c r="N588">
        <v>0.8</v>
      </c>
      <c r="O588" t="s">
        <v>1606</v>
      </c>
      <c r="P588">
        <v>27.27</v>
      </c>
      <c r="Q588">
        <v>7.19</v>
      </c>
    </row>
    <row r="589" spans="1:17" x14ac:dyDescent="0.5">
      <c r="A589" t="str">
        <f>"002429"</f>
        <v>002429</v>
      </c>
      <c r="B589" t="s">
        <v>1724</v>
      </c>
      <c r="C589">
        <v>1.89</v>
      </c>
      <c r="D589">
        <v>3.24</v>
      </c>
      <c r="E589">
        <v>0.06</v>
      </c>
      <c r="F589">
        <v>3.24</v>
      </c>
      <c r="G589">
        <v>3.25</v>
      </c>
      <c r="H589" t="s">
        <v>1725</v>
      </c>
      <c r="I589">
        <v>0.64</v>
      </c>
      <c r="J589">
        <v>0.64</v>
      </c>
      <c r="K589">
        <v>3.19</v>
      </c>
      <c r="L589">
        <v>3.27</v>
      </c>
      <c r="M589">
        <v>3.16</v>
      </c>
      <c r="N589">
        <v>1.0900000000000001</v>
      </c>
      <c r="O589" t="s">
        <v>1726</v>
      </c>
      <c r="P589">
        <v>22.41</v>
      </c>
      <c r="Q589">
        <v>3.18</v>
      </c>
    </row>
    <row r="590" spans="1:17" x14ac:dyDescent="0.5">
      <c r="A590" t="str">
        <f>"000009"</f>
        <v>000009</v>
      </c>
      <c r="B590" t="s">
        <v>1727</v>
      </c>
      <c r="C590">
        <v>0.17</v>
      </c>
      <c r="D590">
        <v>6.07</v>
      </c>
      <c r="E590">
        <v>0.01</v>
      </c>
      <c r="F590">
        <v>6.06</v>
      </c>
      <c r="G590">
        <v>6.07</v>
      </c>
      <c r="H590" t="s">
        <v>1728</v>
      </c>
      <c r="I590">
        <v>0.85</v>
      </c>
      <c r="J590">
        <v>0.85</v>
      </c>
      <c r="K590">
        <v>6.08</v>
      </c>
      <c r="L590">
        <v>6.1</v>
      </c>
      <c r="M590">
        <v>5.97</v>
      </c>
      <c r="N590">
        <v>0.99</v>
      </c>
      <c r="O590" t="s">
        <v>799</v>
      </c>
      <c r="P590">
        <v>54.22</v>
      </c>
      <c r="Q590">
        <v>6.06</v>
      </c>
    </row>
    <row r="591" spans="1:17" x14ac:dyDescent="0.5">
      <c r="A591" t="str">
        <f>"000930"</f>
        <v>000930</v>
      </c>
      <c r="B591" t="s">
        <v>1729</v>
      </c>
      <c r="C591" t="s">
        <v>170</v>
      </c>
      <c r="D591">
        <v>13.34</v>
      </c>
      <c r="E591" t="s">
        <v>170</v>
      </c>
      <c r="F591" t="s">
        <v>170</v>
      </c>
      <c r="G591" t="s">
        <v>170</v>
      </c>
      <c r="H591" t="s">
        <v>1730</v>
      </c>
      <c r="I591">
        <v>0</v>
      </c>
      <c r="J591">
        <v>0</v>
      </c>
      <c r="K591" t="s">
        <v>170</v>
      </c>
      <c r="L591" t="s">
        <v>170</v>
      </c>
      <c r="M591" t="s">
        <v>170</v>
      </c>
      <c r="N591">
        <v>0</v>
      </c>
      <c r="O591" t="s">
        <v>772</v>
      </c>
      <c r="P591">
        <v>54.21</v>
      </c>
      <c r="Q591">
        <v>13.34</v>
      </c>
    </row>
    <row r="592" spans="1:17" x14ac:dyDescent="0.5">
      <c r="A592" t="str">
        <f>"600233"</f>
        <v>600233</v>
      </c>
      <c r="B592" t="s">
        <v>1731</v>
      </c>
      <c r="C592">
        <v>1.55</v>
      </c>
      <c r="D592">
        <v>16.399999999999999</v>
      </c>
      <c r="E592">
        <v>0.25</v>
      </c>
      <c r="F592">
        <v>16.39</v>
      </c>
      <c r="G592">
        <v>16.399999999999999</v>
      </c>
      <c r="H592" t="s">
        <v>1732</v>
      </c>
      <c r="I592">
        <v>0.45</v>
      </c>
      <c r="J592">
        <v>0.45</v>
      </c>
      <c r="K592">
        <v>16.149999999999999</v>
      </c>
      <c r="L592">
        <v>16.45</v>
      </c>
      <c r="M592">
        <v>16.010000000000002</v>
      </c>
      <c r="N592">
        <v>0.68</v>
      </c>
      <c r="O592" t="s">
        <v>1733</v>
      </c>
      <c r="P592">
        <v>32.119999999999997</v>
      </c>
      <c r="Q592">
        <v>16.149999999999999</v>
      </c>
    </row>
    <row r="593" spans="1:17" x14ac:dyDescent="0.5">
      <c r="A593" t="str">
        <f>"000021"</f>
        <v>000021</v>
      </c>
      <c r="B593" t="s">
        <v>1734</v>
      </c>
      <c r="C593">
        <v>3.31</v>
      </c>
      <c r="D593">
        <v>8.74</v>
      </c>
      <c r="E593">
        <v>0.28000000000000003</v>
      </c>
      <c r="F593">
        <v>8.73</v>
      </c>
      <c r="G593">
        <v>8.74</v>
      </c>
      <c r="H593" t="s">
        <v>1735</v>
      </c>
      <c r="I593">
        <v>1.54</v>
      </c>
      <c r="J593">
        <v>1.54</v>
      </c>
      <c r="K593">
        <v>8.5</v>
      </c>
      <c r="L593">
        <v>8.84</v>
      </c>
      <c r="M593">
        <v>8.5</v>
      </c>
      <c r="N593">
        <v>1.1000000000000001</v>
      </c>
      <c r="O593" t="s">
        <v>1618</v>
      </c>
      <c r="P593">
        <v>20.56</v>
      </c>
      <c r="Q593">
        <v>8.4600000000000009</v>
      </c>
    </row>
    <row r="594" spans="1:17" x14ac:dyDescent="0.5">
      <c r="A594" t="str">
        <f>"601369"</f>
        <v>601369</v>
      </c>
      <c r="B594" t="s">
        <v>1736</v>
      </c>
      <c r="C594">
        <v>-2.4900000000000002</v>
      </c>
      <c r="D594">
        <v>7.82</v>
      </c>
      <c r="E594">
        <v>-0.2</v>
      </c>
      <c r="F594">
        <v>7.83</v>
      </c>
      <c r="G594">
        <v>7.84</v>
      </c>
      <c r="H594" t="s">
        <v>1737</v>
      </c>
      <c r="I594">
        <v>0.96</v>
      </c>
      <c r="J594">
        <v>0.96</v>
      </c>
      <c r="K594">
        <v>7.92</v>
      </c>
      <c r="L594">
        <v>8.0299999999999994</v>
      </c>
      <c r="M594">
        <v>7.77</v>
      </c>
      <c r="N594">
        <v>1.63</v>
      </c>
      <c r="O594" t="s">
        <v>1627</v>
      </c>
      <c r="P594">
        <v>38.08</v>
      </c>
      <c r="Q594">
        <v>8.02</v>
      </c>
    </row>
    <row r="595" spans="1:17" x14ac:dyDescent="0.5">
      <c r="A595" t="str">
        <f>"000517"</f>
        <v>000517</v>
      </c>
      <c r="B595" t="s">
        <v>1738</v>
      </c>
      <c r="C595">
        <v>-3.21</v>
      </c>
      <c r="D595">
        <v>4.22</v>
      </c>
      <c r="E595">
        <v>-0.14000000000000001</v>
      </c>
      <c r="F595">
        <v>4.22</v>
      </c>
      <c r="G595">
        <v>4.2300000000000004</v>
      </c>
      <c r="H595" t="s">
        <v>1739</v>
      </c>
      <c r="I595">
        <v>2.2400000000000002</v>
      </c>
      <c r="J595">
        <v>2.2400000000000002</v>
      </c>
      <c r="K595">
        <v>4.3499999999999996</v>
      </c>
      <c r="L595">
        <v>4.3499999999999996</v>
      </c>
      <c r="M595">
        <v>4.2</v>
      </c>
      <c r="N595">
        <v>1.68</v>
      </c>
      <c r="O595" t="s">
        <v>1740</v>
      </c>
      <c r="P595">
        <v>24.8</v>
      </c>
      <c r="Q595">
        <v>4.3600000000000003</v>
      </c>
    </row>
    <row r="596" spans="1:17" x14ac:dyDescent="0.5">
      <c r="A596" t="str">
        <f>"002203"</f>
        <v>002203</v>
      </c>
      <c r="B596" t="s">
        <v>1741</v>
      </c>
      <c r="C596">
        <v>0.23</v>
      </c>
      <c r="D596">
        <v>8.67</v>
      </c>
      <c r="E596">
        <v>0.02</v>
      </c>
      <c r="F596">
        <v>8.67</v>
      </c>
      <c r="G596">
        <v>8.68</v>
      </c>
      <c r="H596" t="s">
        <v>1742</v>
      </c>
      <c r="I596">
        <v>0.28000000000000003</v>
      </c>
      <c r="J596">
        <v>0.28000000000000003</v>
      </c>
      <c r="K596">
        <v>8.66</v>
      </c>
      <c r="L596">
        <v>8.73</v>
      </c>
      <c r="M596">
        <v>8.61</v>
      </c>
      <c r="N596">
        <v>0.61</v>
      </c>
      <c r="O596" t="s">
        <v>1743</v>
      </c>
      <c r="P596">
        <v>19.170000000000002</v>
      </c>
      <c r="Q596">
        <v>8.65</v>
      </c>
    </row>
    <row r="597" spans="1:17" x14ac:dyDescent="0.5">
      <c r="A597" t="str">
        <f>"601881"</f>
        <v>601881</v>
      </c>
      <c r="B597" t="s">
        <v>1744</v>
      </c>
      <c r="C597">
        <v>-0.28999999999999998</v>
      </c>
      <c r="D597">
        <v>10.37</v>
      </c>
      <c r="E597">
        <v>-0.03</v>
      </c>
      <c r="F597">
        <v>10.36</v>
      </c>
      <c r="G597">
        <v>10.37</v>
      </c>
      <c r="H597" t="s">
        <v>1745</v>
      </c>
      <c r="I597">
        <v>2.13</v>
      </c>
      <c r="J597">
        <v>2.13</v>
      </c>
      <c r="K597">
        <v>10.47</v>
      </c>
      <c r="L597">
        <v>10.56</v>
      </c>
      <c r="M597">
        <v>10.32</v>
      </c>
      <c r="N597">
        <v>0.78</v>
      </c>
      <c r="O597" t="s">
        <v>1746</v>
      </c>
      <c r="P597">
        <v>26.41</v>
      </c>
      <c r="Q597">
        <v>10.4</v>
      </c>
    </row>
    <row r="598" spans="1:17" x14ac:dyDescent="0.5">
      <c r="A598" t="str">
        <f>"000636"</f>
        <v>000636</v>
      </c>
      <c r="B598" t="s">
        <v>1747</v>
      </c>
      <c r="C598">
        <v>4.53</v>
      </c>
      <c r="D598">
        <v>14.53</v>
      </c>
      <c r="E598">
        <v>0.63</v>
      </c>
      <c r="F598">
        <v>14.53</v>
      </c>
      <c r="G598">
        <v>14.54</v>
      </c>
      <c r="H598" t="s">
        <v>1748</v>
      </c>
      <c r="I598">
        <v>7.23</v>
      </c>
      <c r="J598">
        <v>7.23</v>
      </c>
      <c r="K598">
        <v>14.05</v>
      </c>
      <c r="L598">
        <v>14.88</v>
      </c>
      <c r="M598">
        <v>14</v>
      </c>
      <c r="N598">
        <v>0.95</v>
      </c>
      <c r="O598" t="s">
        <v>1749</v>
      </c>
      <c r="P598">
        <v>53.45</v>
      </c>
      <c r="Q598">
        <v>13.9</v>
      </c>
    </row>
    <row r="599" spans="1:17" x14ac:dyDescent="0.5">
      <c r="A599" t="str">
        <f>"000918"</f>
        <v>000918</v>
      </c>
      <c r="B599" t="s">
        <v>1750</v>
      </c>
      <c r="C599">
        <v>-0.7</v>
      </c>
      <c r="D599">
        <v>7.05</v>
      </c>
      <c r="E599">
        <v>-0.05</v>
      </c>
      <c r="F599">
        <v>7.05</v>
      </c>
      <c r="G599">
        <v>7.06</v>
      </c>
      <c r="H599" t="s">
        <v>1748</v>
      </c>
      <c r="I599">
        <v>0.39</v>
      </c>
      <c r="J599">
        <v>0.39</v>
      </c>
      <c r="K599">
        <v>7.1</v>
      </c>
      <c r="L599">
        <v>7.11</v>
      </c>
      <c r="M599">
        <v>7.01</v>
      </c>
      <c r="N599">
        <v>1.03</v>
      </c>
      <c r="O599" t="s">
        <v>1751</v>
      </c>
      <c r="P599">
        <v>6.4</v>
      </c>
      <c r="Q599">
        <v>7.1</v>
      </c>
    </row>
    <row r="600" spans="1:17" x14ac:dyDescent="0.5">
      <c r="A600" t="str">
        <f>"002095"</f>
        <v>002095</v>
      </c>
      <c r="B600" t="s">
        <v>1752</v>
      </c>
      <c r="C600">
        <v>5.3</v>
      </c>
      <c r="D600">
        <v>50.45</v>
      </c>
      <c r="E600">
        <v>2.54</v>
      </c>
      <c r="F600">
        <v>50.45</v>
      </c>
      <c r="G600">
        <v>50.46</v>
      </c>
      <c r="H600" t="s">
        <v>1753</v>
      </c>
      <c r="I600">
        <v>2.2599999999999998</v>
      </c>
      <c r="J600">
        <v>2.2599999999999998</v>
      </c>
      <c r="K600">
        <v>48.14</v>
      </c>
      <c r="L600">
        <v>51.6</v>
      </c>
      <c r="M600">
        <v>48.1</v>
      </c>
      <c r="N600">
        <v>1.07</v>
      </c>
      <c r="O600" t="s">
        <v>1754</v>
      </c>
      <c r="P600">
        <v>472.68</v>
      </c>
      <c r="Q600">
        <v>47.91</v>
      </c>
    </row>
    <row r="601" spans="1:17" x14ac:dyDescent="0.5">
      <c r="A601" t="str">
        <f>"002174"</f>
        <v>002174</v>
      </c>
      <c r="B601" t="s">
        <v>1755</v>
      </c>
      <c r="C601">
        <v>1.38</v>
      </c>
      <c r="D601">
        <v>22</v>
      </c>
      <c r="E601">
        <v>0.3</v>
      </c>
      <c r="F601">
        <v>21.99</v>
      </c>
      <c r="G601">
        <v>22</v>
      </c>
      <c r="H601" t="s">
        <v>1756</v>
      </c>
      <c r="I601">
        <v>2.27</v>
      </c>
      <c r="J601">
        <v>2.27</v>
      </c>
      <c r="K601">
        <v>21.5</v>
      </c>
      <c r="L601">
        <v>22.22</v>
      </c>
      <c r="M601">
        <v>21.33</v>
      </c>
      <c r="N601">
        <v>1.32</v>
      </c>
      <c r="O601" t="s">
        <v>1757</v>
      </c>
      <c r="P601">
        <v>31.91</v>
      </c>
      <c r="Q601">
        <v>21.7</v>
      </c>
    </row>
    <row r="602" spans="1:17" x14ac:dyDescent="0.5">
      <c r="A602" t="str">
        <f>"603589"</f>
        <v>603589</v>
      </c>
      <c r="B602" t="s">
        <v>1758</v>
      </c>
      <c r="C602">
        <v>0</v>
      </c>
      <c r="D602">
        <v>43.15</v>
      </c>
      <c r="E602">
        <v>0</v>
      </c>
      <c r="F602">
        <v>43.14</v>
      </c>
      <c r="G602">
        <v>43.15</v>
      </c>
      <c r="H602" t="s">
        <v>1759</v>
      </c>
      <c r="I602">
        <v>0.53</v>
      </c>
      <c r="J602">
        <v>0.53</v>
      </c>
      <c r="K602">
        <v>43</v>
      </c>
      <c r="L602">
        <v>43.83</v>
      </c>
      <c r="M602">
        <v>42.92</v>
      </c>
      <c r="N602">
        <v>0.49</v>
      </c>
      <c r="O602" t="s">
        <v>1760</v>
      </c>
      <c r="P602">
        <v>21.55</v>
      </c>
      <c r="Q602">
        <v>43.15</v>
      </c>
    </row>
    <row r="603" spans="1:17" x14ac:dyDescent="0.5">
      <c r="A603" t="str">
        <f>"601200"</f>
        <v>601200</v>
      </c>
      <c r="B603" t="s">
        <v>1761</v>
      </c>
      <c r="C603">
        <v>0.91</v>
      </c>
      <c r="D603">
        <v>18.77</v>
      </c>
      <c r="E603">
        <v>0.17</v>
      </c>
      <c r="F603">
        <v>18.77</v>
      </c>
      <c r="G603">
        <v>18.78</v>
      </c>
      <c r="H603" t="s">
        <v>1762</v>
      </c>
      <c r="I603">
        <v>0.66</v>
      </c>
      <c r="J603">
        <v>0.66</v>
      </c>
      <c r="K603">
        <v>18.68</v>
      </c>
      <c r="L603">
        <v>18.79</v>
      </c>
      <c r="M603">
        <v>18.55</v>
      </c>
      <c r="N603">
        <v>0.63</v>
      </c>
      <c r="O603" t="s">
        <v>1763</v>
      </c>
      <c r="P603">
        <v>26.06</v>
      </c>
      <c r="Q603">
        <v>18.600000000000001</v>
      </c>
    </row>
    <row r="604" spans="1:17" x14ac:dyDescent="0.5">
      <c r="A604" t="str">
        <f>"000685"</f>
        <v>000685</v>
      </c>
      <c r="B604" t="s">
        <v>1764</v>
      </c>
      <c r="C604">
        <v>0</v>
      </c>
      <c r="D604">
        <v>10.050000000000001</v>
      </c>
      <c r="E604">
        <v>0</v>
      </c>
      <c r="F604">
        <v>10.039999999999999</v>
      </c>
      <c r="G604">
        <v>10.050000000000001</v>
      </c>
      <c r="H604" t="s">
        <v>1765</v>
      </c>
      <c r="I604">
        <v>0.28999999999999998</v>
      </c>
      <c r="J604">
        <v>0.28999999999999998</v>
      </c>
      <c r="K604">
        <v>10.09</v>
      </c>
      <c r="L604">
        <v>10.15</v>
      </c>
      <c r="M604">
        <v>10.02</v>
      </c>
      <c r="N604">
        <v>0.69</v>
      </c>
      <c r="O604" t="s">
        <v>1766</v>
      </c>
      <c r="P604">
        <v>13.59</v>
      </c>
      <c r="Q604">
        <v>10.050000000000001</v>
      </c>
    </row>
    <row r="605" spans="1:17" x14ac:dyDescent="0.5">
      <c r="A605" t="str">
        <f>"603833"</f>
        <v>603833</v>
      </c>
      <c r="B605" t="s">
        <v>1767</v>
      </c>
      <c r="C605">
        <v>-0.02</v>
      </c>
      <c r="D605">
        <v>140.66</v>
      </c>
      <c r="E605">
        <v>-0.03</v>
      </c>
      <c r="F605">
        <v>140.65</v>
      </c>
      <c r="G605">
        <v>140.69</v>
      </c>
      <c r="H605" t="s">
        <v>1768</v>
      </c>
      <c r="I605">
        <v>0.52</v>
      </c>
      <c r="J605">
        <v>0.52</v>
      </c>
      <c r="K605">
        <v>140.46</v>
      </c>
      <c r="L605">
        <v>142.03</v>
      </c>
      <c r="M605">
        <v>139.47999999999999</v>
      </c>
      <c r="N605">
        <v>0.81</v>
      </c>
      <c r="O605" t="s">
        <v>1769</v>
      </c>
      <c r="P605">
        <v>46.98</v>
      </c>
      <c r="Q605">
        <v>140.69</v>
      </c>
    </row>
    <row r="606" spans="1:17" x14ac:dyDescent="0.5">
      <c r="A606" t="str">
        <f>"603000"</f>
        <v>603000</v>
      </c>
      <c r="B606" t="s">
        <v>1770</v>
      </c>
      <c r="C606">
        <v>2.8</v>
      </c>
      <c r="D606">
        <v>11.37</v>
      </c>
      <c r="E606">
        <v>0.31</v>
      </c>
      <c r="F606">
        <v>11.37</v>
      </c>
      <c r="G606">
        <v>11.38</v>
      </c>
      <c r="H606" t="s">
        <v>1771</v>
      </c>
      <c r="I606">
        <v>1.32</v>
      </c>
      <c r="J606">
        <v>1.32</v>
      </c>
      <c r="K606">
        <v>11.1</v>
      </c>
      <c r="L606">
        <v>11.64</v>
      </c>
      <c r="M606">
        <v>11.09</v>
      </c>
      <c r="N606">
        <v>1.53</v>
      </c>
      <c r="O606" t="s">
        <v>1772</v>
      </c>
      <c r="P606">
        <v>584.91</v>
      </c>
      <c r="Q606">
        <v>11.06</v>
      </c>
    </row>
    <row r="607" spans="1:17" x14ac:dyDescent="0.5">
      <c r="A607" t="str">
        <f>"000975"</f>
        <v>000975</v>
      </c>
      <c r="B607" t="s">
        <v>1773</v>
      </c>
      <c r="C607">
        <v>-1.38</v>
      </c>
      <c r="D607">
        <v>14.31</v>
      </c>
      <c r="E607">
        <v>-0.2</v>
      </c>
      <c r="F607">
        <v>14.31</v>
      </c>
      <c r="G607">
        <v>14.32</v>
      </c>
      <c r="H607" t="s">
        <v>1771</v>
      </c>
      <c r="I607">
        <v>0.65</v>
      </c>
      <c r="J607">
        <v>0.65</v>
      </c>
      <c r="K607">
        <v>14.59</v>
      </c>
      <c r="L607">
        <v>14.59</v>
      </c>
      <c r="M607">
        <v>14.18</v>
      </c>
      <c r="N607">
        <v>0.63</v>
      </c>
      <c r="O607" t="s">
        <v>1774</v>
      </c>
      <c r="P607">
        <v>66.25</v>
      </c>
      <c r="Q607">
        <v>14.51</v>
      </c>
    </row>
    <row r="608" spans="1:17" x14ac:dyDescent="0.5">
      <c r="A608" t="str">
        <f>"300355"</f>
        <v>300355</v>
      </c>
      <c r="B608" t="s">
        <v>1775</v>
      </c>
      <c r="C608">
        <v>0.93</v>
      </c>
      <c r="D608">
        <v>10.83</v>
      </c>
      <c r="E608">
        <v>0.1</v>
      </c>
      <c r="F608">
        <v>10.82</v>
      </c>
      <c r="G608">
        <v>10.83</v>
      </c>
      <c r="H608" t="s">
        <v>1776</v>
      </c>
      <c r="I608">
        <v>2.1</v>
      </c>
      <c r="J608">
        <v>2.1</v>
      </c>
      <c r="K608">
        <v>10.72</v>
      </c>
      <c r="L608">
        <v>10.91</v>
      </c>
      <c r="M608">
        <v>10.7</v>
      </c>
      <c r="N608">
        <v>0.74</v>
      </c>
      <c r="O608" t="s">
        <v>1777</v>
      </c>
      <c r="P608">
        <v>18.149999999999999</v>
      </c>
      <c r="Q608">
        <v>10.73</v>
      </c>
    </row>
    <row r="609" spans="1:17" x14ac:dyDescent="0.5">
      <c r="A609" t="str">
        <f>"002648"</f>
        <v>002648</v>
      </c>
      <c r="B609" t="s">
        <v>1778</v>
      </c>
      <c r="C609">
        <v>-1.7</v>
      </c>
      <c r="D609">
        <v>15.63</v>
      </c>
      <c r="E609">
        <v>-0.27</v>
      </c>
      <c r="F609">
        <v>15.62</v>
      </c>
      <c r="G609">
        <v>15.63</v>
      </c>
      <c r="H609" t="s">
        <v>1779</v>
      </c>
      <c r="I609">
        <v>1.18</v>
      </c>
      <c r="J609">
        <v>1.18</v>
      </c>
      <c r="K609">
        <v>15.89</v>
      </c>
      <c r="L609">
        <v>15.97</v>
      </c>
      <c r="M609">
        <v>15.49</v>
      </c>
      <c r="N609">
        <v>1.26</v>
      </c>
      <c r="O609" t="s">
        <v>595</v>
      </c>
      <c r="P609">
        <v>17.64</v>
      </c>
      <c r="Q609">
        <v>15.9</v>
      </c>
    </row>
    <row r="610" spans="1:17" x14ac:dyDescent="0.5">
      <c r="A610" t="str">
        <f>"000040"</f>
        <v>000040</v>
      </c>
      <c r="B610" t="s">
        <v>1780</v>
      </c>
      <c r="C610">
        <v>-1.34</v>
      </c>
      <c r="D610">
        <v>11.81</v>
      </c>
      <c r="E610">
        <v>-0.16</v>
      </c>
      <c r="F610">
        <v>11.81</v>
      </c>
      <c r="G610">
        <v>11.82</v>
      </c>
      <c r="H610" t="s">
        <v>1781</v>
      </c>
      <c r="I610">
        <v>0.3</v>
      </c>
      <c r="J610">
        <v>0.3</v>
      </c>
      <c r="K610">
        <v>11.93</v>
      </c>
      <c r="L610">
        <v>11.96</v>
      </c>
      <c r="M610">
        <v>11.61</v>
      </c>
      <c r="N610">
        <v>1.1399999999999999</v>
      </c>
      <c r="O610" t="s">
        <v>1782</v>
      </c>
      <c r="P610">
        <v>36.630000000000003</v>
      </c>
      <c r="Q610">
        <v>11.97</v>
      </c>
    </row>
    <row r="611" spans="1:17" x14ac:dyDescent="0.5">
      <c r="A611" t="str">
        <f>"600685"</f>
        <v>600685</v>
      </c>
      <c r="B611" t="s">
        <v>1783</v>
      </c>
      <c r="C611">
        <v>6.65</v>
      </c>
      <c r="D611">
        <v>22.77</v>
      </c>
      <c r="E611">
        <v>1.42</v>
      </c>
      <c r="F611">
        <v>22.77</v>
      </c>
      <c r="G611">
        <v>22.78</v>
      </c>
      <c r="H611" t="s">
        <v>1784</v>
      </c>
      <c r="I611">
        <v>3.76</v>
      </c>
      <c r="J611">
        <v>3.76</v>
      </c>
      <c r="K611">
        <v>21.56</v>
      </c>
      <c r="L611">
        <v>23.33</v>
      </c>
      <c r="M611">
        <v>21.04</v>
      </c>
      <c r="N611">
        <v>1.48</v>
      </c>
      <c r="O611" t="s">
        <v>1785</v>
      </c>
      <c r="P611" t="s">
        <v>170</v>
      </c>
      <c r="Q611">
        <v>21.35</v>
      </c>
    </row>
    <row r="612" spans="1:17" x14ac:dyDescent="0.5">
      <c r="A612" t="str">
        <f>"601666"</f>
        <v>601666</v>
      </c>
      <c r="B612" t="s">
        <v>1786</v>
      </c>
      <c r="C612">
        <v>0.38</v>
      </c>
      <c r="D612">
        <v>5.29</v>
      </c>
      <c r="E612">
        <v>0.02</v>
      </c>
      <c r="F612">
        <v>5.28</v>
      </c>
      <c r="G612">
        <v>5.29</v>
      </c>
      <c r="H612" t="s">
        <v>1787</v>
      </c>
      <c r="I612">
        <v>1</v>
      </c>
      <c r="J612">
        <v>1</v>
      </c>
      <c r="K612">
        <v>5.3</v>
      </c>
      <c r="L612">
        <v>5.31</v>
      </c>
      <c r="M612">
        <v>5.24</v>
      </c>
      <c r="N612">
        <v>0.59</v>
      </c>
      <c r="O612" t="s">
        <v>1430</v>
      </c>
      <c r="P612">
        <v>9.1300000000000008</v>
      </c>
      <c r="Q612">
        <v>5.27</v>
      </c>
    </row>
    <row r="613" spans="1:17" x14ac:dyDescent="0.5">
      <c r="A613" t="str">
        <f>"000935"</f>
        <v>000935</v>
      </c>
      <c r="B613" t="s">
        <v>1788</v>
      </c>
      <c r="C613">
        <v>-2.12</v>
      </c>
      <c r="D613">
        <v>19.84</v>
      </c>
      <c r="E613">
        <v>-0.43</v>
      </c>
      <c r="F613">
        <v>19.829999999999998</v>
      </c>
      <c r="G613">
        <v>19.84</v>
      </c>
      <c r="H613" t="s">
        <v>1789</v>
      </c>
      <c r="I613">
        <v>3.02</v>
      </c>
      <c r="J613">
        <v>3.02</v>
      </c>
      <c r="K613">
        <v>20</v>
      </c>
      <c r="L613">
        <v>20.34</v>
      </c>
      <c r="M613">
        <v>19.72</v>
      </c>
      <c r="N613">
        <v>0.5</v>
      </c>
      <c r="O613" t="s">
        <v>1790</v>
      </c>
      <c r="P613">
        <v>121.26</v>
      </c>
      <c r="Q613">
        <v>20.27</v>
      </c>
    </row>
    <row r="614" spans="1:17" x14ac:dyDescent="0.5">
      <c r="A614" t="str">
        <f>"603328"</f>
        <v>603328</v>
      </c>
      <c r="B614" t="s">
        <v>1791</v>
      </c>
      <c r="C614">
        <v>4.4800000000000004</v>
      </c>
      <c r="D614">
        <v>12.6</v>
      </c>
      <c r="E614">
        <v>0.54</v>
      </c>
      <c r="F614">
        <v>12.6</v>
      </c>
      <c r="G614">
        <v>12.61</v>
      </c>
      <c r="H614" t="s">
        <v>1792</v>
      </c>
      <c r="I614">
        <v>0.54</v>
      </c>
      <c r="J614">
        <v>0.54</v>
      </c>
      <c r="K614">
        <v>12.14</v>
      </c>
      <c r="L614">
        <v>12.66</v>
      </c>
      <c r="M614">
        <v>12.07</v>
      </c>
      <c r="N614">
        <v>1.1399999999999999</v>
      </c>
      <c r="O614" t="s">
        <v>1793</v>
      </c>
      <c r="P614">
        <v>22.57</v>
      </c>
      <c r="Q614">
        <v>12.06</v>
      </c>
    </row>
    <row r="615" spans="1:17" x14ac:dyDescent="0.5">
      <c r="A615" t="str">
        <f>"601069"</f>
        <v>601069</v>
      </c>
      <c r="B615" t="s">
        <v>1794</v>
      </c>
      <c r="C615">
        <v>-0.61</v>
      </c>
      <c r="D615">
        <v>19.53</v>
      </c>
      <c r="E615">
        <v>-0.12</v>
      </c>
      <c r="F615">
        <v>19.53</v>
      </c>
      <c r="G615">
        <v>19.54</v>
      </c>
      <c r="H615" t="s">
        <v>1795</v>
      </c>
      <c r="I615">
        <v>4.8600000000000003</v>
      </c>
      <c r="J615">
        <v>4.8600000000000003</v>
      </c>
      <c r="K615">
        <v>19.3</v>
      </c>
      <c r="L615">
        <v>19.760000000000002</v>
      </c>
      <c r="M615">
        <v>19.04</v>
      </c>
      <c r="N615">
        <v>0.51</v>
      </c>
      <c r="O615" t="s">
        <v>1796</v>
      </c>
      <c r="P615">
        <v>569.51</v>
      </c>
      <c r="Q615">
        <v>19.649999999999999</v>
      </c>
    </row>
    <row r="616" spans="1:17" x14ac:dyDescent="0.5">
      <c r="A616" t="str">
        <f>"002273"</f>
        <v>002273</v>
      </c>
      <c r="B616" t="s">
        <v>1797</v>
      </c>
      <c r="C616">
        <v>2.86</v>
      </c>
      <c r="D616">
        <v>20.16</v>
      </c>
      <c r="E616">
        <v>0.56000000000000005</v>
      </c>
      <c r="F616">
        <v>20.16</v>
      </c>
      <c r="G616">
        <v>20.170000000000002</v>
      </c>
      <c r="H616" t="s">
        <v>1798</v>
      </c>
      <c r="I616">
        <v>2.14</v>
      </c>
      <c r="J616">
        <v>2.14</v>
      </c>
      <c r="K616">
        <v>19.7</v>
      </c>
      <c r="L616">
        <v>20.170000000000002</v>
      </c>
      <c r="M616">
        <v>19.7</v>
      </c>
      <c r="N616">
        <v>0.76</v>
      </c>
      <c r="O616" t="s">
        <v>1799</v>
      </c>
      <c r="P616">
        <v>37.130000000000003</v>
      </c>
      <c r="Q616">
        <v>19.600000000000001</v>
      </c>
    </row>
    <row r="617" spans="1:17" x14ac:dyDescent="0.5">
      <c r="A617" t="str">
        <f>"002601"</f>
        <v>002601</v>
      </c>
      <c r="B617" t="s">
        <v>1800</v>
      </c>
      <c r="C617" t="s">
        <v>170</v>
      </c>
      <c r="D617">
        <v>18.420000000000002</v>
      </c>
      <c r="E617" t="s">
        <v>170</v>
      </c>
      <c r="F617" t="s">
        <v>170</v>
      </c>
      <c r="G617" t="s">
        <v>170</v>
      </c>
      <c r="H617" t="s">
        <v>1801</v>
      </c>
      <c r="I617">
        <v>0</v>
      </c>
      <c r="J617">
        <v>0</v>
      </c>
      <c r="K617" t="s">
        <v>170</v>
      </c>
      <c r="L617" t="s">
        <v>170</v>
      </c>
      <c r="M617" t="s">
        <v>170</v>
      </c>
      <c r="N617">
        <v>0</v>
      </c>
      <c r="O617" t="s">
        <v>1802</v>
      </c>
      <c r="P617">
        <v>14.62</v>
      </c>
      <c r="Q617">
        <v>18.420000000000002</v>
      </c>
    </row>
    <row r="618" spans="1:17" x14ac:dyDescent="0.5">
      <c r="A618" t="str">
        <f>"002437"</f>
        <v>002437</v>
      </c>
      <c r="B618" t="s">
        <v>1803</v>
      </c>
      <c r="C618" t="s">
        <v>170</v>
      </c>
      <c r="D618">
        <v>5.69</v>
      </c>
      <c r="E618" t="s">
        <v>170</v>
      </c>
      <c r="F618" t="s">
        <v>170</v>
      </c>
      <c r="G618" t="s">
        <v>170</v>
      </c>
      <c r="H618" t="s">
        <v>1804</v>
      </c>
      <c r="I618">
        <v>0</v>
      </c>
      <c r="J618">
        <v>0</v>
      </c>
      <c r="K618" t="s">
        <v>170</v>
      </c>
      <c r="L618" t="s">
        <v>170</v>
      </c>
      <c r="M618" t="s">
        <v>170</v>
      </c>
      <c r="N618">
        <v>0</v>
      </c>
      <c r="O618" t="s">
        <v>1805</v>
      </c>
      <c r="P618">
        <v>32.68</v>
      </c>
      <c r="Q618">
        <v>5.69</v>
      </c>
    </row>
    <row r="619" spans="1:17" x14ac:dyDescent="0.5">
      <c r="A619" t="str">
        <f>"002583"</f>
        <v>002583</v>
      </c>
      <c r="B619" t="s">
        <v>1806</v>
      </c>
      <c r="C619">
        <v>-2.17</v>
      </c>
      <c r="D619">
        <v>11.73</v>
      </c>
      <c r="E619">
        <v>-0.26</v>
      </c>
      <c r="F619">
        <v>11.73</v>
      </c>
      <c r="G619">
        <v>11.74</v>
      </c>
      <c r="H619" t="s">
        <v>1807</v>
      </c>
      <c r="I619">
        <v>1.64</v>
      </c>
      <c r="J619">
        <v>1.64</v>
      </c>
      <c r="K619">
        <v>11.33</v>
      </c>
      <c r="L619">
        <v>11.96</v>
      </c>
      <c r="M619">
        <v>11.32</v>
      </c>
      <c r="N619">
        <v>1.57</v>
      </c>
      <c r="O619" t="s">
        <v>1808</v>
      </c>
      <c r="P619">
        <v>310.64999999999998</v>
      </c>
      <c r="Q619">
        <v>11.99</v>
      </c>
    </row>
    <row r="620" spans="1:17" x14ac:dyDescent="0.5">
      <c r="A620" t="str">
        <f>"600312"</f>
        <v>600312</v>
      </c>
      <c r="B620" t="s">
        <v>1809</v>
      </c>
      <c r="C620">
        <v>-0.11</v>
      </c>
      <c r="D620">
        <v>9.06</v>
      </c>
      <c r="E620">
        <v>-0.01</v>
      </c>
      <c r="F620">
        <v>9.06</v>
      </c>
      <c r="G620">
        <v>9.07</v>
      </c>
      <c r="H620" t="s">
        <v>1810</v>
      </c>
      <c r="I620">
        <v>0.42</v>
      </c>
      <c r="J620">
        <v>0.42</v>
      </c>
      <c r="K620">
        <v>9.07</v>
      </c>
      <c r="L620">
        <v>9.14</v>
      </c>
      <c r="M620">
        <v>9.0299999999999994</v>
      </c>
      <c r="N620">
        <v>0.53</v>
      </c>
      <c r="O620" t="s">
        <v>1811</v>
      </c>
      <c r="P620">
        <v>19.93</v>
      </c>
      <c r="Q620">
        <v>9.07</v>
      </c>
    </row>
    <row r="621" spans="1:17" x14ac:dyDescent="0.5">
      <c r="A621" t="str">
        <f>"002018"</f>
        <v>002018</v>
      </c>
      <c r="B621" t="s">
        <v>1812</v>
      </c>
      <c r="C621" t="s">
        <v>170</v>
      </c>
      <c r="D621">
        <v>5.39</v>
      </c>
      <c r="E621" t="s">
        <v>170</v>
      </c>
      <c r="F621" t="s">
        <v>170</v>
      </c>
      <c r="G621" t="s">
        <v>170</v>
      </c>
      <c r="H621" t="s">
        <v>1813</v>
      </c>
      <c r="I621">
        <v>0</v>
      </c>
      <c r="J621">
        <v>0</v>
      </c>
      <c r="K621" t="s">
        <v>170</v>
      </c>
      <c r="L621" t="s">
        <v>170</v>
      </c>
      <c r="M621" t="s">
        <v>170</v>
      </c>
      <c r="N621">
        <v>0</v>
      </c>
      <c r="O621" t="s">
        <v>1814</v>
      </c>
      <c r="P621">
        <v>24.15</v>
      </c>
      <c r="Q621">
        <v>5.39</v>
      </c>
    </row>
    <row r="622" spans="1:17" x14ac:dyDescent="0.5">
      <c r="A622" t="str">
        <f>"600230"</f>
        <v>600230</v>
      </c>
      <c r="B622" t="s">
        <v>1815</v>
      </c>
      <c r="C622">
        <v>-0.93</v>
      </c>
      <c r="D622">
        <v>41.73</v>
      </c>
      <c r="E622">
        <v>-0.39</v>
      </c>
      <c r="F622">
        <v>41.72</v>
      </c>
      <c r="G622">
        <v>41.74</v>
      </c>
      <c r="H622" t="s">
        <v>1816</v>
      </c>
      <c r="I622">
        <v>1.72</v>
      </c>
      <c r="J622">
        <v>1.72</v>
      </c>
      <c r="K622">
        <v>42.3</v>
      </c>
      <c r="L622">
        <v>42.3</v>
      </c>
      <c r="M622">
        <v>41.5</v>
      </c>
      <c r="N622">
        <v>0.7</v>
      </c>
      <c r="O622" t="s">
        <v>1817</v>
      </c>
      <c r="P622">
        <v>9.5399999999999991</v>
      </c>
      <c r="Q622">
        <v>42.12</v>
      </c>
    </row>
    <row r="623" spans="1:17" x14ac:dyDescent="0.5">
      <c r="A623" t="str">
        <f>"601212"</f>
        <v>601212</v>
      </c>
      <c r="B623" t="s">
        <v>1818</v>
      </c>
      <c r="C623">
        <v>-1.1100000000000001</v>
      </c>
      <c r="D623">
        <v>6.24</v>
      </c>
      <c r="E623">
        <v>-7.0000000000000007E-2</v>
      </c>
      <c r="F623">
        <v>6.23</v>
      </c>
      <c r="G623">
        <v>6.24</v>
      </c>
      <c r="H623" t="s">
        <v>1819</v>
      </c>
      <c r="I623">
        <v>1.41</v>
      </c>
      <c r="J623">
        <v>1.41</v>
      </c>
      <c r="K623">
        <v>6.27</v>
      </c>
      <c r="L623">
        <v>6.32</v>
      </c>
      <c r="M623">
        <v>6.21</v>
      </c>
      <c r="N623">
        <v>0.43</v>
      </c>
      <c r="O623" t="s">
        <v>1820</v>
      </c>
      <c r="P623">
        <v>142.33000000000001</v>
      </c>
      <c r="Q623">
        <v>6.31</v>
      </c>
    </row>
    <row r="624" spans="1:17" x14ac:dyDescent="0.5">
      <c r="A624" t="str">
        <f>"000061"</f>
        <v>000061</v>
      </c>
      <c r="B624" t="s">
        <v>1821</v>
      </c>
      <c r="C624">
        <v>0.55000000000000004</v>
      </c>
      <c r="D624">
        <v>7.25</v>
      </c>
      <c r="E624">
        <v>0.04</v>
      </c>
      <c r="F624">
        <v>7.24</v>
      </c>
      <c r="G624">
        <v>7.25</v>
      </c>
      <c r="H624" t="s">
        <v>1822</v>
      </c>
      <c r="I624">
        <v>0.26</v>
      </c>
      <c r="J624">
        <v>0.26</v>
      </c>
      <c r="K624">
        <v>7.24</v>
      </c>
      <c r="L624">
        <v>7.27</v>
      </c>
      <c r="M624">
        <v>7.16</v>
      </c>
      <c r="N624">
        <v>0.37</v>
      </c>
      <c r="O624" t="s">
        <v>1823</v>
      </c>
      <c r="P624">
        <v>3428.93</v>
      </c>
      <c r="Q624">
        <v>7.21</v>
      </c>
    </row>
    <row r="625" spans="1:17" x14ac:dyDescent="0.5">
      <c r="A625" t="str">
        <f>"600917"</f>
        <v>600917</v>
      </c>
      <c r="B625" t="s">
        <v>1824</v>
      </c>
      <c r="C625">
        <v>0.64</v>
      </c>
      <c r="D625">
        <v>7.86</v>
      </c>
      <c r="E625">
        <v>0.05</v>
      </c>
      <c r="F625">
        <v>7.86</v>
      </c>
      <c r="G625">
        <v>7.87</v>
      </c>
      <c r="H625" t="s">
        <v>1825</v>
      </c>
      <c r="I625">
        <v>0.16</v>
      </c>
      <c r="J625">
        <v>0.16</v>
      </c>
      <c r="K625">
        <v>7.85</v>
      </c>
      <c r="L625">
        <v>7.89</v>
      </c>
      <c r="M625">
        <v>7.79</v>
      </c>
      <c r="N625">
        <v>0.67</v>
      </c>
      <c r="O625" t="s">
        <v>1826</v>
      </c>
      <c r="P625">
        <v>29.73</v>
      </c>
      <c r="Q625">
        <v>7.81</v>
      </c>
    </row>
    <row r="626" spans="1:17" x14ac:dyDescent="0.5">
      <c r="A626" t="str">
        <f>"000761"</f>
        <v>000761</v>
      </c>
      <c r="B626" t="s">
        <v>1827</v>
      </c>
      <c r="C626">
        <v>-0.22</v>
      </c>
      <c r="D626">
        <v>4.47</v>
      </c>
      <c r="E626">
        <v>-0.01</v>
      </c>
      <c r="F626">
        <v>4.47</v>
      </c>
      <c r="G626">
        <v>4.4800000000000004</v>
      </c>
      <c r="H626" t="s">
        <v>1825</v>
      </c>
      <c r="I626">
        <v>0.38</v>
      </c>
      <c r="J626">
        <v>0.38</v>
      </c>
      <c r="K626">
        <v>4.49</v>
      </c>
      <c r="L626">
        <v>4.5</v>
      </c>
      <c r="M626">
        <v>4.43</v>
      </c>
      <c r="N626">
        <v>0.62</v>
      </c>
      <c r="O626" t="s">
        <v>1828</v>
      </c>
      <c r="P626">
        <v>9.74</v>
      </c>
      <c r="Q626">
        <v>4.4800000000000004</v>
      </c>
    </row>
    <row r="627" spans="1:17" x14ac:dyDescent="0.5">
      <c r="A627" t="str">
        <f>"603678"</f>
        <v>603678</v>
      </c>
      <c r="B627" t="s">
        <v>1829</v>
      </c>
      <c r="C627">
        <v>7.95</v>
      </c>
      <c r="D627">
        <v>27.03</v>
      </c>
      <c r="E627">
        <v>1.99</v>
      </c>
      <c r="F627">
        <v>27.03</v>
      </c>
      <c r="G627">
        <v>27.04</v>
      </c>
      <c r="H627" t="s">
        <v>1830</v>
      </c>
      <c r="I627">
        <v>1.53</v>
      </c>
      <c r="J627">
        <v>1.53</v>
      </c>
      <c r="K627">
        <v>25</v>
      </c>
      <c r="L627">
        <v>27.54</v>
      </c>
      <c r="M627">
        <v>24.97</v>
      </c>
      <c r="N627">
        <v>2.1</v>
      </c>
      <c r="O627" t="s">
        <v>1459</v>
      </c>
      <c r="P627">
        <v>55.63</v>
      </c>
      <c r="Q627">
        <v>25.04</v>
      </c>
    </row>
    <row r="628" spans="1:17" x14ac:dyDescent="0.5">
      <c r="A628" t="str">
        <f>"600869"</f>
        <v>600869</v>
      </c>
      <c r="B628" t="s">
        <v>1831</v>
      </c>
      <c r="C628">
        <v>0.54</v>
      </c>
      <c r="D628">
        <v>5.56</v>
      </c>
      <c r="E628">
        <v>0.03</v>
      </c>
      <c r="F628">
        <v>5.55</v>
      </c>
      <c r="G628">
        <v>5.56</v>
      </c>
      <c r="H628" t="s">
        <v>1832</v>
      </c>
      <c r="I628">
        <v>0.26</v>
      </c>
      <c r="J628">
        <v>0.26</v>
      </c>
      <c r="K628">
        <v>5.55</v>
      </c>
      <c r="L628">
        <v>5.57</v>
      </c>
      <c r="M628">
        <v>5.5</v>
      </c>
      <c r="N628">
        <v>0.57999999999999996</v>
      </c>
      <c r="O628" t="s">
        <v>1833</v>
      </c>
      <c r="P628">
        <v>63.37</v>
      </c>
      <c r="Q628">
        <v>5.53</v>
      </c>
    </row>
    <row r="629" spans="1:17" x14ac:dyDescent="0.5">
      <c r="A629" t="str">
        <f>"002647"</f>
        <v>002647</v>
      </c>
      <c r="B629" t="s">
        <v>1834</v>
      </c>
      <c r="C629" t="s">
        <v>170</v>
      </c>
      <c r="D629">
        <v>32.43</v>
      </c>
      <c r="E629" t="s">
        <v>170</v>
      </c>
      <c r="F629" t="s">
        <v>170</v>
      </c>
      <c r="G629" t="s">
        <v>170</v>
      </c>
      <c r="H629" t="s">
        <v>1835</v>
      </c>
      <c r="I629">
        <v>0</v>
      </c>
      <c r="J629">
        <v>0</v>
      </c>
      <c r="K629" t="s">
        <v>170</v>
      </c>
      <c r="L629" t="s">
        <v>170</v>
      </c>
      <c r="M629" t="s">
        <v>170</v>
      </c>
      <c r="N629">
        <v>0</v>
      </c>
      <c r="O629" t="s">
        <v>1278</v>
      </c>
      <c r="P629">
        <v>1258.19</v>
      </c>
      <c r="Q629">
        <v>32.43</v>
      </c>
    </row>
    <row r="630" spans="1:17" x14ac:dyDescent="0.5">
      <c r="A630" t="str">
        <f>"600240"</f>
        <v>600240</v>
      </c>
      <c r="B630" t="s">
        <v>1836</v>
      </c>
      <c r="C630">
        <v>0.12</v>
      </c>
      <c r="D630">
        <v>8.49</v>
      </c>
      <c r="E630">
        <v>0.01</v>
      </c>
      <c r="F630">
        <v>8.48</v>
      </c>
      <c r="G630">
        <v>8.49</v>
      </c>
      <c r="H630" t="s">
        <v>1837</v>
      </c>
      <c r="I630">
        <v>0.26</v>
      </c>
      <c r="J630">
        <v>0.26</v>
      </c>
      <c r="K630">
        <v>8.48</v>
      </c>
      <c r="L630">
        <v>8.5500000000000007</v>
      </c>
      <c r="M630">
        <v>8.43</v>
      </c>
      <c r="N630">
        <v>0.44</v>
      </c>
      <c r="O630" t="s">
        <v>1838</v>
      </c>
      <c r="P630">
        <v>10</v>
      </c>
      <c r="Q630">
        <v>8.48</v>
      </c>
    </row>
    <row r="631" spans="1:17" x14ac:dyDescent="0.5">
      <c r="A631" t="str">
        <f>"600702"</f>
        <v>600702</v>
      </c>
      <c r="B631" t="s">
        <v>1839</v>
      </c>
      <c r="C631">
        <v>0.76</v>
      </c>
      <c r="D631">
        <v>35.75</v>
      </c>
      <c r="E631">
        <v>0.27</v>
      </c>
      <c r="F631">
        <v>35.71</v>
      </c>
      <c r="G631">
        <v>35.72</v>
      </c>
      <c r="H631" t="s">
        <v>1840</v>
      </c>
      <c r="I631">
        <v>1.35</v>
      </c>
      <c r="J631">
        <v>1.35</v>
      </c>
      <c r="K631">
        <v>35.43</v>
      </c>
      <c r="L631">
        <v>36.1</v>
      </c>
      <c r="M631">
        <v>35.200000000000003</v>
      </c>
      <c r="N631">
        <v>0.8</v>
      </c>
      <c r="O631" t="s">
        <v>1633</v>
      </c>
      <c r="P631">
        <v>94.73</v>
      </c>
      <c r="Q631">
        <v>35.479999999999997</v>
      </c>
    </row>
    <row r="632" spans="1:17" x14ac:dyDescent="0.5">
      <c r="A632" t="str">
        <f>"002156"</f>
        <v>002156</v>
      </c>
      <c r="B632" t="s">
        <v>1841</v>
      </c>
      <c r="C632">
        <v>4.82</v>
      </c>
      <c r="D632">
        <v>12.4</v>
      </c>
      <c r="E632">
        <v>0.56999999999999995</v>
      </c>
      <c r="F632">
        <v>12.39</v>
      </c>
      <c r="G632">
        <v>12.4</v>
      </c>
      <c r="H632" t="s">
        <v>1840</v>
      </c>
      <c r="I632">
        <v>4.3099999999999996</v>
      </c>
      <c r="J632">
        <v>4.3099999999999996</v>
      </c>
      <c r="K632">
        <v>11.74</v>
      </c>
      <c r="L632">
        <v>12.49</v>
      </c>
      <c r="M632">
        <v>11.66</v>
      </c>
      <c r="N632">
        <v>1.42</v>
      </c>
      <c r="O632" t="s">
        <v>1842</v>
      </c>
      <c r="P632">
        <v>86.04</v>
      </c>
      <c r="Q632">
        <v>11.83</v>
      </c>
    </row>
    <row r="633" spans="1:17" x14ac:dyDescent="0.5">
      <c r="A633" t="str">
        <f>"600548"</f>
        <v>600548</v>
      </c>
      <c r="B633" t="s">
        <v>1843</v>
      </c>
      <c r="C633">
        <v>0</v>
      </c>
      <c r="D633">
        <v>8.39</v>
      </c>
      <c r="E633">
        <v>0</v>
      </c>
      <c r="F633">
        <v>8.39</v>
      </c>
      <c r="G633">
        <v>8.4</v>
      </c>
      <c r="H633" t="s">
        <v>1844</v>
      </c>
      <c r="I633">
        <v>0.08</v>
      </c>
      <c r="J633">
        <v>0.08</v>
      </c>
      <c r="K633">
        <v>8.39</v>
      </c>
      <c r="L633">
        <v>8.41</v>
      </c>
      <c r="M633">
        <v>8.36</v>
      </c>
      <c r="N633">
        <v>0.54</v>
      </c>
      <c r="O633" t="s">
        <v>1845</v>
      </c>
      <c r="P633">
        <v>12.83</v>
      </c>
      <c r="Q633">
        <v>8.39</v>
      </c>
    </row>
    <row r="634" spans="1:17" x14ac:dyDescent="0.5">
      <c r="A634" t="str">
        <f>"600729"</f>
        <v>600729</v>
      </c>
      <c r="B634" t="s">
        <v>1846</v>
      </c>
      <c r="C634">
        <v>0</v>
      </c>
      <c r="D634">
        <v>29.45</v>
      </c>
      <c r="E634">
        <v>0</v>
      </c>
      <c r="F634" t="s">
        <v>170</v>
      </c>
      <c r="G634" t="s">
        <v>170</v>
      </c>
      <c r="H634" t="s">
        <v>1847</v>
      </c>
      <c r="I634">
        <v>0</v>
      </c>
      <c r="J634">
        <v>0</v>
      </c>
      <c r="K634" t="s">
        <v>170</v>
      </c>
      <c r="L634" t="s">
        <v>170</v>
      </c>
      <c r="M634" t="s">
        <v>170</v>
      </c>
      <c r="N634">
        <v>0</v>
      </c>
      <c r="O634" t="s">
        <v>1848</v>
      </c>
      <c r="P634">
        <v>19.77</v>
      </c>
      <c r="Q634">
        <v>29.45</v>
      </c>
    </row>
    <row r="635" spans="1:17" x14ac:dyDescent="0.5">
      <c r="A635" t="str">
        <f>"600635"</f>
        <v>600635</v>
      </c>
      <c r="B635" t="s">
        <v>1849</v>
      </c>
      <c r="C635">
        <v>0.82</v>
      </c>
      <c r="D635">
        <v>4.9400000000000004</v>
      </c>
      <c r="E635">
        <v>0.04</v>
      </c>
      <c r="F635">
        <v>4.93</v>
      </c>
      <c r="G635">
        <v>4.9400000000000004</v>
      </c>
      <c r="H635" t="s">
        <v>1850</v>
      </c>
      <c r="I635">
        <v>1.92</v>
      </c>
      <c r="J635">
        <v>1.92</v>
      </c>
      <c r="K635">
        <v>4.8600000000000003</v>
      </c>
      <c r="L635">
        <v>4.95</v>
      </c>
      <c r="M635">
        <v>4.82</v>
      </c>
      <c r="N635">
        <v>0.71</v>
      </c>
      <c r="O635" t="s">
        <v>1851</v>
      </c>
      <c r="P635">
        <v>30.75</v>
      </c>
      <c r="Q635">
        <v>4.9000000000000004</v>
      </c>
    </row>
    <row r="636" spans="1:17" x14ac:dyDescent="0.5">
      <c r="A636" t="str">
        <f>"002444"</f>
        <v>002444</v>
      </c>
      <c r="B636" t="s">
        <v>1852</v>
      </c>
      <c r="C636">
        <v>2.35</v>
      </c>
      <c r="D636">
        <v>11.76</v>
      </c>
      <c r="E636">
        <v>0.27</v>
      </c>
      <c r="F636">
        <v>11.75</v>
      </c>
      <c r="G636">
        <v>11.76</v>
      </c>
      <c r="H636" t="s">
        <v>1853</v>
      </c>
      <c r="I636">
        <v>1.03</v>
      </c>
      <c r="J636">
        <v>1.03</v>
      </c>
      <c r="K636">
        <v>11.5</v>
      </c>
      <c r="L636">
        <v>11.8</v>
      </c>
      <c r="M636">
        <v>11.46</v>
      </c>
      <c r="N636">
        <v>0.8</v>
      </c>
      <c r="O636" t="s">
        <v>1854</v>
      </c>
      <c r="P636">
        <v>22.34</v>
      </c>
      <c r="Q636">
        <v>11.49</v>
      </c>
    </row>
    <row r="637" spans="1:17" x14ac:dyDescent="0.5">
      <c r="A637" t="str">
        <f>"600760"</f>
        <v>600760</v>
      </c>
      <c r="B637" t="s">
        <v>1855</v>
      </c>
      <c r="C637">
        <v>4.04</v>
      </c>
      <c r="D637">
        <v>34.479999999999997</v>
      </c>
      <c r="E637">
        <v>1.34</v>
      </c>
      <c r="F637">
        <v>34.49</v>
      </c>
      <c r="G637">
        <v>34.5</v>
      </c>
      <c r="H637" t="s">
        <v>1856</v>
      </c>
      <c r="I637">
        <v>4.6100000000000003</v>
      </c>
      <c r="J637">
        <v>4.6100000000000003</v>
      </c>
      <c r="K637">
        <v>33.26</v>
      </c>
      <c r="L637">
        <v>35.03</v>
      </c>
      <c r="M637">
        <v>33.17</v>
      </c>
      <c r="N637">
        <v>0.83</v>
      </c>
      <c r="O637" t="s">
        <v>1857</v>
      </c>
      <c r="P637" t="s">
        <v>170</v>
      </c>
      <c r="Q637">
        <v>33.14</v>
      </c>
    </row>
    <row r="638" spans="1:17" x14ac:dyDescent="0.5">
      <c r="A638" t="str">
        <f>"002042"</f>
        <v>002042</v>
      </c>
      <c r="B638" t="s">
        <v>1858</v>
      </c>
      <c r="C638">
        <v>-1.1000000000000001</v>
      </c>
      <c r="D638">
        <v>11.69</v>
      </c>
      <c r="E638">
        <v>-0.13</v>
      </c>
      <c r="F638">
        <v>11.69</v>
      </c>
      <c r="G638">
        <v>11.7</v>
      </c>
      <c r="H638" t="s">
        <v>1859</v>
      </c>
      <c r="I638">
        <v>0.2</v>
      </c>
      <c r="J638">
        <v>0.2</v>
      </c>
      <c r="K638">
        <v>11.75</v>
      </c>
      <c r="L638">
        <v>11.87</v>
      </c>
      <c r="M638">
        <v>11.59</v>
      </c>
      <c r="N638">
        <v>0.51</v>
      </c>
      <c r="O638" t="s">
        <v>1860</v>
      </c>
      <c r="P638">
        <v>14.68</v>
      </c>
      <c r="Q638">
        <v>11.82</v>
      </c>
    </row>
    <row r="639" spans="1:17" x14ac:dyDescent="0.5">
      <c r="A639" t="str">
        <f>"300170"</f>
        <v>300170</v>
      </c>
      <c r="B639" t="s">
        <v>1861</v>
      </c>
      <c r="C639">
        <v>3.38</v>
      </c>
      <c r="D639">
        <v>17.760000000000002</v>
      </c>
      <c r="E639">
        <v>0.57999999999999996</v>
      </c>
      <c r="F639">
        <v>17.760000000000002</v>
      </c>
      <c r="G639">
        <v>17.77</v>
      </c>
      <c r="H639" t="s">
        <v>1862</v>
      </c>
      <c r="I639">
        <v>7.78</v>
      </c>
      <c r="J639">
        <v>7.78</v>
      </c>
      <c r="K639">
        <v>17.2</v>
      </c>
      <c r="L639">
        <v>17.84</v>
      </c>
      <c r="M639">
        <v>17.059999999999999</v>
      </c>
      <c r="N639">
        <v>0.96</v>
      </c>
      <c r="O639" t="s">
        <v>1863</v>
      </c>
      <c r="P639">
        <v>58.86</v>
      </c>
      <c r="Q639">
        <v>17.18</v>
      </c>
    </row>
    <row r="640" spans="1:17" x14ac:dyDescent="0.5">
      <c r="A640" t="str">
        <f>"600978"</f>
        <v>600978</v>
      </c>
      <c r="B640" t="s">
        <v>1864</v>
      </c>
      <c r="C640">
        <v>-0.63</v>
      </c>
      <c r="D640">
        <v>7.93</v>
      </c>
      <c r="E640">
        <v>-0.05</v>
      </c>
      <c r="F640">
        <v>7.93</v>
      </c>
      <c r="G640">
        <v>7.94</v>
      </c>
      <c r="H640" t="s">
        <v>1865</v>
      </c>
      <c r="I640">
        <v>0.31</v>
      </c>
      <c r="J640">
        <v>0.31</v>
      </c>
      <c r="K640">
        <v>7.98</v>
      </c>
      <c r="L640">
        <v>8.0299999999999994</v>
      </c>
      <c r="M640">
        <v>7.92</v>
      </c>
      <c r="N640">
        <v>0.45</v>
      </c>
      <c r="O640" t="s">
        <v>1866</v>
      </c>
      <c r="P640">
        <v>12.55</v>
      </c>
      <c r="Q640">
        <v>7.98</v>
      </c>
    </row>
    <row r="641" spans="1:17" x14ac:dyDescent="0.5">
      <c r="A641" t="str">
        <f>"600575"</f>
        <v>600575</v>
      </c>
      <c r="B641" t="s">
        <v>1867</v>
      </c>
      <c r="C641">
        <v>-0.53</v>
      </c>
      <c r="D641">
        <v>3.75</v>
      </c>
      <c r="E641">
        <v>-0.02</v>
      </c>
      <c r="F641">
        <v>3.74</v>
      </c>
      <c r="G641">
        <v>3.75</v>
      </c>
      <c r="H641" t="s">
        <v>1868</v>
      </c>
      <c r="I641">
        <v>0.13</v>
      </c>
      <c r="J641">
        <v>0.13</v>
      </c>
      <c r="K641">
        <v>3.78</v>
      </c>
      <c r="L641">
        <v>3.78</v>
      </c>
      <c r="M641">
        <v>3.73</v>
      </c>
      <c r="N641">
        <v>0.56999999999999995</v>
      </c>
      <c r="O641" t="s">
        <v>1869</v>
      </c>
      <c r="P641">
        <v>45.55</v>
      </c>
      <c r="Q641">
        <v>3.77</v>
      </c>
    </row>
    <row r="642" spans="1:17" x14ac:dyDescent="0.5">
      <c r="A642" t="str">
        <f>"000688"</f>
        <v>000688</v>
      </c>
      <c r="B642" t="s">
        <v>1870</v>
      </c>
      <c r="C642">
        <v>-0.39</v>
      </c>
      <c r="D642">
        <v>10.25</v>
      </c>
      <c r="E642">
        <v>-0.04</v>
      </c>
      <c r="F642">
        <v>10.23</v>
      </c>
      <c r="G642">
        <v>10.25</v>
      </c>
      <c r="H642" t="s">
        <v>1871</v>
      </c>
      <c r="I642">
        <v>0.84</v>
      </c>
      <c r="J642">
        <v>0.84</v>
      </c>
      <c r="K642">
        <v>10.27</v>
      </c>
      <c r="L642">
        <v>10.34</v>
      </c>
      <c r="M642">
        <v>10.14</v>
      </c>
      <c r="N642">
        <v>0.71</v>
      </c>
      <c r="O642" t="s">
        <v>1872</v>
      </c>
      <c r="P642">
        <v>24.62</v>
      </c>
      <c r="Q642">
        <v>10.29</v>
      </c>
    </row>
    <row r="643" spans="1:17" x14ac:dyDescent="0.5">
      <c r="A643" t="str">
        <f>"600057"</f>
        <v>600057</v>
      </c>
      <c r="B643" t="s">
        <v>1873</v>
      </c>
      <c r="C643">
        <v>0.62</v>
      </c>
      <c r="D643">
        <v>8.07</v>
      </c>
      <c r="E643">
        <v>0.05</v>
      </c>
      <c r="F643">
        <v>8.06</v>
      </c>
      <c r="G643">
        <v>8.07</v>
      </c>
      <c r="H643" t="s">
        <v>1874</v>
      </c>
      <c r="I643">
        <v>0.28999999999999998</v>
      </c>
      <c r="J643">
        <v>0.28999999999999998</v>
      </c>
      <c r="K643">
        <v>8.0399999999999991</v>
      </c>
      <c r="L643">
        <v>8.15</v>
      </c>
      <c r="M643">
        <v>7.96</v>
      </c>
      <c r="N643">
        <v>0.79</v>
      </c>
      <c r="O643" t="s">
        <v>1875</v>
      </c>
      <c r="P643">
        <v>17.829999999999998</v>
      </c>
      <c r="Q643">
        <v>8.02</v>
      </c>
    </row>
    <row r="644" spans="1:17" x14ac:dyDescent="0.5">
      <c r="A644" t="str">
        <f>"600687"</f>
        <v>600687</v>
      </c>
      <c r="B644" t="s">
        <v>1876</v>
      </c>
      <c r="C644">
        <v>-0.28000000000000003</v>
      </c>
      <c r="D644">
        <v>10.79</v>
      </c>
      <c r="E644">
        <v>-0.03</v>
      </c>
      <c r="F644">
        <v>10.8</v>
      </c>
      <c r="G644">
        <v>10.81</v>
      </c>
      <c r="H644" t="s">
        <v>1877</v>
      </c>
      <c r="I644">
        <v>0.3</v>
      </c>
      <c r="J644">
        <v>0.3</v>
      </c>
      <c r="K644">
        <v>10.82</v>
      </c>
      <c r="L644">
        <v>10.87</v>
      </c>
      <c r="M644">
        <v>10.74</v>
      </c>
      <c r="N644">
        <v>0.75</v>
      </c>
      <c r="O644" t="s">
        <v>1878</v>
      </c>
      <c r="P644">
        <v>34.630000000000003</v>
      </c>
      <c r="Q644">
        <v>10.82</v>
      </c>
    </row>
    <row r="645" spans="1:17" x14ac:dyDescent="0.5">
      <c r="A645" t="str">
        <f>"000860"</f>
        <v>000860</v>
      </c>
      <c r="B645" t="s">
        <v>1879</v>
      </c>
      <c r="C645">
        <v>0.94</v>
      </c>
      <c r="D645">
        <v>20.350000000000001</v>
      </c>
      <c r="E645">
        <v>0.19</v>
      </c>
      <c r="F645">
        <v>20.32</v>
      </c>
      <c r="G645">
        <v>20.350000000000001</v>
      </c>
      <c r="H645" t="s">
        <v>1880</v>
      </c>
      <c r="I645">
        <v>1.06</v>
      </c>
      <c r="J645">
        <v>1.06</v>
      </c>
      <c r="K645">
        <v>20.18</v>
      </c>
      <c r="L645">
        <v>20.5</v>
      </c>
      <c r="M645">
        <v>19.95</v>
      </c>
      <c r="N645">
        <v>1.19</v>
      </c>
      <c r="O645" t="s">
        <v>1633</v>
      </c>
      <c r="P645">
        <v>31.99</v>
      </c>
      <c r="Q645">
        <v>20.16</v>
      </c>
    </row>
    <row r="646" spans="1:17" x14ac:dyDescent="0.5">
      <c r="A646" t="str">
        <f>"600335"</f>
        <v>600335</v>
      </c>
      <c r="B646" t="s">
        <v>1881</v>
      </c>
      <c r="C646">
        <v>1.53</v>
      </c>
      <c r="D646">
        <v>11.26</v>
      </c>
      <c r="E646">
        <v>0.17</v>
      </c>
      <c r="F646">
        <v>11.3</v>
      </c>
      <c r="G646">
        <v>11.31</v>
      </c>
      <c r="H646" t="s">
        <v>1882</v>
      </c>
      <c r="I646">
        <v>5.57</v>
      </c>
      <c r="J646">
        <v>5.57</v>
      </c>
      <c r="K646">
        <v>11.42</v>
      </c>
      <c r="L646">
        <v>11.77</v>
      </c>
      <c r="M646">
        <v>11.18</v>
      </c>
      <c r="N646">
        <v>1.28</v>
      </c>
      <c r="O646" t="s">
        <v>1883</v>
      </c>
      <c r="P646">
        <v>17.29</v>
      </c>
      <c r="Q646">
        <v>11.09</v>
      </c>
    </row>
    <row r="647" spans="1:17" x14ac:dyDescent="0.5">
      <c r="A647" t="str">
        <f>"300226"</f>
        <v>300226</v>
      </c>
      <c r="B647" t="s">
        <v>1884</v>
      </c>
      <c r="C647">
        <v>2.36</v>
      </c>
      <c r="D647">
        <v>76.75</v>
      </c>
      <c r="E647">
        <v>1.77</v>
      </c>
      <c r="F647">
        <v>76.73</v>
      </c>
      <c r="G647">
        <v>76.75</v>
      </c>
      <c r="H647" t="s">
        <v>1885</v>
      </c>
      <c r="I647">
        <v>5.15</v>
      </c>
      <c r="J647">
        <v>5.15</v>
      </c>
      <c r="K647">
        <v>75.41</v>
      </c>
      <c r="L647">
        <v>78.3</v>
      </c>
      <c r="M647">
        <v>73.900000000000006</v>
      </c>
      <c r="N647">
        <v>0.77</v>
      </c>
      <c r="O647" t="s">
        <v>1886</v>
      </c>
      <c r="P647">
        <v>253.66</v>
      </c>
      <c r="Q647">
        <v>74.98</v>
      </c>
    </row>
    <row r="648" spans="1:17" x14ac:dyDescent="0.5">
      <c r="A648" t="str">
        <f>"601588"</f>
        <v>601588</v>
      </c>
      <c r="B648" t="s">
        <v>1887</v>
      </c>
      <c r="C648">
        <v>-0.91</v>
      </c>
      <c r="D648">
        <v>4.3499999999999996</v>
      </c>
      <c r="E648">
        <v>-0.04</v>
      </c>
      <c r="F648">
        <v>4.34</v>
      </c>
      <c r="G648">
        <v>4.3499999999999996</v>
      </c>
      <c r="H648" t="s">
        <v>1885</v>
      </c>
      <c r="I648">
        <v>0.27</v>
      </c>
      <c r="J648">
        <v>0.27</v>
      </c>
      <c r="K648">
        <v>4.37</v>
      </c>
      <c r="L648">
        <v>4.3899999999999997</v>
      </c>
      <c r="M648">
        <v>4.32</v>
      </c>
      <c r="N648">
        <v>0.75</v>
      </c>
      <c r="O648" t="s">
        <v>1888</v>
      </c>
      <c r="P648">
        <v>12.84</v>
      </c>
      <c r="Q648">
        <v>4.3899999999999997</v>
      </c>
    </row>
    <row r="649" spans="1:17" x14ac:dyDescent="0.5">
      <c r="A649" t="str">
        <f>"300001"</f>
        <v>300001</v>
      </c>
      <c r="B649" t="s">
        <v>1889</v>
      </c>
      <c r="C649">
        <v>2.62</v>
      </c>
      <c r="D649">
        <v>13.3</v>
      </c>
      <c r="E649">
        <v>0.34</v>
      </c>
      <c r="F649">
        <v>13.3</v>
      </c>
      <c r="G649">
        <v>13.32</v>
      </c>
      <c r="H649" t="s">
        <v>1890</v>
      </c>
      <c r="I649">
        <v>0.66</v>
      </c>
      <c r="J649">
        <v>0.66</v>
      </c>
      <c r="K649">
        <v>13.05</v>
      </c>
      <c r="L649">
        <v>13.35</v>
      </c>
      <c r="M649">
        <v>12.98</v>
      </c>
      <c r="N649">
        <v>1.25</v>
      </c>
      <c r="O649" t="s">
        <v>1763</v>
      </c>
      <c r="P649">
        <v>47.67</v>
      </c>
      <c r="Q649">
        <v>12.96</v>
      </c>
    </row>
    <row r="650" spans="1:17" x14ac:dyDescent="0.5">
      <c r="A650" t="str">
        <f>"000831"</f>
        <v>000831</v>
      </c>
      <c r="B650" t="s">
        <v>1891</v>
      </c>
      <c r="C650">
        <v>-0.08</v>
      </c>
      <c r="D650">
        <v>11.77</v>
      </c>
      <c r="E650">
        <v>-0.01</v>
      </c>
      <c r="F650">
        <v>11.77</v>
      </c>
      <c r="G650">
        <v>11.78</v>
      </c>
      <c r="H650" t="s">
        <v>1892</v>
      </c>
      <c r="I650">
        <v>2.56</v>
      </c>
      <c r="J650">
        <v>2.56</v>
      </c>
      <c r="K650">
        <v>11.68</v>
      </c>
      <c r="L650">
        <v>11.79</v>
      </c>
      <c r="M650">
        <v>11.54</v>
      </c>
      <c r="N650">
        <v>0.74</v>
      </c>
      <c r="O650" t="s">
        <v>1893</v>
      </c>
      <c r="P650">
        <v>234.13</v>
      </c>
      <c r="Q650">
        <v>11.78</v>
      </c>
    </row>
    <row r="651" spans="1:17" x14ac:dyDescent="0.5">
      <c r="A651" t="str">
        <f>"000539"</f>
        <v>000539</v>
      </c>
      <c r="B651" t="s">
        <v>1894</v>
      </c>
      <c r="C651">
        <v>0.22</v>
      </c>
      <c r="D651">
        <v>4.51</v>
      </c>
      <c r="E651">
        <v>0.01</v>
      </c>
      <c r="F651">
        <v>4.51</v>
      </c>
      <c r="G651">
        <v>4.5199999999999996</v>
      </c>
      <c r="H651" t="s">
        <v>1895</v>
      </c>
      <c r="I651">
        <v>7.0000000000000007E-2</v>
      </c>
      <c r="J651">
        <v>7.0000000000000007E-2</v>
      </c>
      <c r="K651">
        <v>4.51</v>
      </c>
      <c r="L651">
        <v>4.5199999999999996</v>
      </c>
      <c r="M651">
        <v>4.49</v>
      </c>
      <c r="N651">
        <v>0.62</v>
      </c>
      <c r="O651" t="s">
        <v>1896</v>
      </c>
      <c r="P651">
        <v>22.71</v>
      </c>
      <c r="Q651">
        <v>4.5</v>
      </c>
    </row>
    <row r="652" spans="1:17" x14ac:dyDescent="0.5">
      <c r="A652" t="str">
        <f>"600477"</f>
        <v>600477</v>
      </c>
      <c r="B652" t="s">
        <v>1897</v>
      </c>
      <c r="C652">
        <v>4.46</v>
      </c>
      <c r="D652">
        <v>9.14</v>
      </c>
      <c r="E652">
        <v>0.39</v>
      </c>
      <c r="F652">
        <v>9.15</v>
      </c>
      <c r="G652">
        <v>9.16</v>
      </c>
      <c r="H652" t="s">
        <v>1898</v>
      </c>
      <c r="I652">
        <v>1.53</v>
      </c>
      <c r="J652">
        <v>1.53</v>
      </c>
      <c r="K652">
        <v>8.83</v>
      </c>
      <c r="L652">
        <v>9.26</v>
      </c>
      <c r="M652">
        <v>8.76</v>
      </c>
      <c r="N652">
        <v>1.55</v>
      </c>
      <c r="O652" t="s">
        <v>1899</v>
      </c>
      <c r="P652">
        <v>17.62</v>
      </c>
      <c r="Q652">
        <v>8.75</v>
      </c>
    </row>
    <row r="653" spans="1:17" x14ac:dyDescent="0.5">
      <c r="A653" t="str">
        <f>"600125"</f>
        <v>600125</v>
      </c>
      <c r="B653" t="s">
        <v>1900</v>
      </c>
      <c r="C653">
        <v>0.34</v>
      </c>
      <c r="D653">
        <v>8.8000000000000007</v>
      </c>
      <c r="E653">
        <v>0.03</v>
      </c>
      <c r="F653">
        <v>8.8000000000000007</v>
      </c>
      <c r="G653">
        <v>8.81</v>
      </c>
      <c r="H653" t="s">
        <v>1901</v>
      </c>
      <c r="I653">
        <v>1.39</v>
      </c>
      <c r="J653">
        <v>1.39</v>
      </c>
      <c r="K653">
        <v>8.85</v>
      </c>
      <c r="L653">
        <v>8.9</v>
      </c>
      <c r="M653">
        <v>8.7200000000000006</v>
      </c>
      <c r="N653">
        <v>0.63</v>
      </c>
      <c r="O653" t="s">
        <v>1811</v>
      </c>
      <c r="P653">
        <v>31.01</v>
      </c>
      <c r="Q653">
        <v>8.77</v>
      </c>
    </row>
    <row r="654" spans="1:17" x14ac:dyDescent="0.5">
      <c r="A654" t="str">
        <f>"600039"</f>
        <v>600039</v>
      </c>
      <c r="B654" t="s">
        <v>1902</v>
      </c>
      <c r="C654">
        <v>-0.26</v>
      </c>
      <c r="D654">
        <v>3.8</v>
      </c>
      <c r="E654">
        <v>-0.01</v>
      </c>
      <c r="F654">
        <v>3.79</v>
      </c>
      <c r="G654">
        <v>3.8</v>
      </c>
      <c r="H654" t="s">
        <v>1903</v>
      </c>
      <c r="I654">
        <v>0.17</v>
      </c>
      <c r="J654">
        <v>0.17</v>
      </c>
      <c r="K654">
        <v>3.81</v>
      </c>
      <c r="L654">
        <v>3.83</v>
      </c>
      <c r="M654">
        <v>3.79</v>
      </c>
      <c r="N654">
        <v>0.44</v>
      </c>
      <c r="O654" t="s">
        <v>1904</v>
      </c>
      <c r="P654">
        <v>23.66</v>
      </c>
      <c r="Q654">
        <v>3.81</v>
      </c>
    </row>
    <row r="655" spans="1:17" x14ac:dyDescent="0.5">
      <c r="A655" t="str">
        <f>"000400"</f>
        <v>000400</v>
      </c>
      <c r="B655" t="s">
        <v>1905</v>
      </c>
      <c r="C655">
        <v>0.09</v>
      </c>
      <c r="D655">
        <v>11.33</v>
      </c>
      <c r="E655">
        <v>0.01</v>
      </c>
      <c r="F655">
        <v>11.33</v>
      </c>
      <c r="G655">
        <v>11.34</v>
      </c>
      <c r="H655" t="s">
        <v>1906</v>
      </c>
      <c r="I655">
        <v>0.89</v>
      </c>
      <c r="J655">
        <v>0.89</v>
      </c>
      <c r="K655">
        <v>11.35</v>
      </c>
      <c r="L655">
        <v>11.38</v>
      </c>
      <c r="M655">
        <v>11.27</v>
      </c>
      <c r="N655">
        <v>0.56000000000000005</v>
      </c>
      <c r="O655" t="s">
        <v>1907</v>
      </c>
      <c r="P655">
        <v>18.61</v>
      </c>
      <c r="Q655">
        <v>11.32</v>
      </c>
    </row>
    <row r="656" spans="1:17" x14ac:dyDescent="0.5">
      <c r="A656" t="str">
        <f>"300433"</f>
        <v>300433</v>
      </c>
      <c r="B656" t="s">
        <v>1908</v>
      </c>
      <c r="C656">
        <v>0.86</v>
      </c>
      <c r="D656">
        <v>25.68</v>
      </c>
      <c r="E656">
        <v>0.22</v>
      </c>
      <c r="F656">
        <v>25.68</v>
      </c>
      <c r="G656">
        <v>25.69</v>
      </c>
      <c r="H656" t="s">
        <v>1909</v>
      </c>
      <c r="I656">
        <v>2.7</v>
      </c>
      <c r="J656">
        <v>2.7</v>
      </c>
      <c r="K656">
        <v>25.48</v>
      </c>
      <c r="L656">
        <v>25.76</v>
      </c>
      <c r="M656">
        <v>25.1</v>
      </c>
      <c r="N656">
        <v>0.94</v>
      </c>
      <c r="O656" t="s">
        <v>1910</v>
      </c>
      <c r="P656">
        <v>56.7</v>
      </c>
      <c r="Q656">
        <v>25.46</v>
      </c>
    </row>
    <row r="657" spans="1:17" x14ac:dyDescent="0.5">
      <c r="A657" t="str">
        <f>"000012"</f>
        <v>000012</v>
      </c>
      <c r="B657" t="s">
        <v>1911</v>
      </c>
      <c r="C657">
        <v>0.53</v>
      </c>
      <c r="D657">
        <v>7.53</v>
      </c>
      <c r="E657">
        <v>0.04</v>
      </c>
      <c r="F657">
        <v>7.53</v>
      </c>
      <c r="G657">
        <v>7.54</v>
      </c>
      <c r="H657" t="s">
        <v>1912</v>
      </c>
      <c r="I657">
        <v>0.52</v>
      </c>
      <c r="J657">
        <v>0.52</v>
      </c>
      <c r="K657">
        <v>7.5</v>
      </c>
      <c r="L657">
        <v>7.58</v>
      </c>
      <c r="M657">
        <v>7.49</v>
      </c>
      <c r="N657">
        <v>0.69</v>
      </c>
      <c r="O657" t="s">
        <v>1913</v>
      </c>
      <c r="P657">
        <v>19.73</v>
      </c>
      <c r="Q657">
        <v>7.49</v>
      </c>
    </row>
    <row r="658" spans="1:17" x14ac:dyDescent="0.5">
      <c r="A658" t="str">
        <f>"000902"</f>
        <v>000902</v>
      </c>
      <c r="B658" t="s">
        <v>1914</v>
      </c>
      <c r="C658">
        <v>0.52</v>
      </c>
      <c r="D658">
        <v>9.7200000000000006</v>
      </c>
      <c r="E658">
        <v>0.05</v>
      </c>
      <c r="F658">
        <v>9.7100000000000009</v>
      </c>
      <c r="G658">
        <v>9.7200000000000006</v>
      </c>
      <c r="H658" t="s">
        <v>1915</v>
      </c>
      <c r="I658">
        <v>0.14000000000000001</v>
      </c>
      <c r="J658">
        <v>0.14000000000000001</v>
      </c>
      <c r="K658">
        <v>9.65</v>
      </c>
      <c r="L658">
        <v>9.74</v>
      </c>
      <c r="M658">
        <v>9.6</v>
      </c>
      <c r="N658">
        <v>0.36</v>
      </c>
      <c r="O658" t="s">
        <v>1916</v>
      </c>
      <c r="P658">
        <v>16.03</v>
      </c>
      <c r="Q658">
        <v>9.67</v>
      </c>
    </row>
    <row r="659" spans="1:17" x14ac:dyDescent="0.5">
      <c r="A659" t="str">
        <f>"000758"</f>
        <v>000758</v>
      </c>
      <c r="B659" t="s">
        <v>1917</v>
      </c>
      <c r="C659">
        <v>0</v>
      </c>
      <c r="D659">
        <v>5.76</v>
      </c>
      <c r="E659">
        <v>0</v>
      </c>
      <c r="F659">
        <v>5.75</v>
      </c>
      <c r="G659">
        <v>5.76</v>
      </c>
      <c r="H659" t="s">
        <v>1918</v>
      </c>
      <c r="I659">
        <v>0.39</v>
      </c>
      <c r="J659">
        <v>0.39</v>
      </c>
      <c r="K659">
        <v>5.78</v>
      </c>
      <c r="L659">
        <v>5.79</v>
      </c>
      <c r="M659">
        <v>5.72</v>
      </c>
      <c r="N659">
        <v>0.5</v>
      </c>
      <c r="O659" t="s">
        <v>1627</v>
      </c>
      <c r="P659">
        <v>39.380000000000003</v>
      </c>
      <c r="Q659">
        <v>5.76</v>
      </c>
    </row>
    <row r="660" spans="1:17" x14ac:dyDescent="0.5">
      <c r="A660" t="str">
        <f>"002025"</f>
        <v>002025</v>
      </c>
      <c r="B660" t="s">
        <v>1919</v>
      </c>
      <c r="C660">
        <v>1.61</v>
      </c>
      <c r="D660">
        <v>26.44</v>
      </c>
      <c r="E660">
        <v>0.42</v>
      </c>
      <c r="F660">
        <v>26.44</v>
      </c>
      <c r="G660">
        <v>26.45</v>
      </c>
      <c r="H660" t="s">
        <v>1920</v>
      </c>
      <c r="I660">
        <v>3.55</v>
      </c>
      <c r="J660">
        <v>3.55</v>
      </c>
      <c r="K660">
        <v>25.95</v>
      </c>
      <c r="L660">
        <v>27.1</v>
      </c>
      <c r="M660">
        <v>25.8</v>
      </c>
      <c r="N660">
        <v>1.08</v>
      </c>
      <c r="O660" t="s">
        <v>1921</v>
      </c>
      <c r="P660">
        <v>37.43</v>
      </c>
      <c r="Q660">
        <v>26.02</v>
      </c>
    </row>
    <row r="661" spans="1:17" x14ac:dyDescent="0.5">
      <c r="A661" t="str">
        <f>"000156"</f>
        <v>000156</v>
      </c>
      <c r="B661" t="s">
        <v>1922</v>
      </c>
      <c r="C661" t="s">
        <v>170</v>
      </c>
      <c r="D661">
        <v>11.4</v>
      </c>
      <c r="E661" t="s">
        <v>170</v>
      </c>
      <c r="F661" t="s">
        <v>170</v>
      </c>
      <c r="G661" t="s">
        <v>170</v>
      </c>
      <c r="H661" t="s">
        <v>1923</v>
      </c>
      <c r="I661">
        <v>0</v>
      </c>
      <c r="J661">
        <v>0</v>
      </c>
      <c r="K661" t="s">
        <v>170</v>
      </c>
      <c r="L661" t="s">
        <v>170</v>
      </c>
      <c r="M661" t="s">
        <v>170</v>
      </c>
      <c r="N661">
        <v>0</v>
      </c>
      <c r="O661" t="s">
        <v>1924</v>
      </c>
      <c r="P661">
        <v>25.94</v>
      </c>
      <c r="Q661">
        <v>11.4</v>
      </c>
    </row>
    <row r="662" spans="1:17" x14ac:dyDescent="0.5">
      <c r="A662" t="str">
        <f>"600017"</f>
        <v>600017</v>
      </c>
      <c r="B662" t="s">
        <v>1925</v>
      </c>
      <c r="C662">
        <v>0</v>
      </c>
      <c r="D662">
        <v>3.68</v>
      </c>
      <c r="E662">
        <v>0</v>
      </c>
      <c r="F662">
        <v>3.68</v>
      </c>
      <c r="G662">
        <v>3.69</v>
      </c>
      <c r="H662" t="s">
        <v>1926</v>
      </c>
      <c r="I662">
        <v>0.33</v>
      </c>
      <c r="J662">
        <v>0.33</v>
      </c>
      <c r="K662">
        <v>3.7</v>
      </c>
      <c r="L662">
        <v>3.7</v>
      </c>
      <c r="M662">
        <v>3.66</v>
      </c>
      <c r="N662">
        <v>0.63</v>
      </c>
      <c r="O662" t="s">
        <v>1927</v>
      </c>
      <c r="P662">
        <v>30.68</v>
      </c>
      <c r="Q662">
        <v>3.68</v>
      </c>
    </row>
    <row r="663" spans="1:17" x14ac:dyDescent="0.5">
      <c r="A663" t="str">
        <f>"600053"</f>
        <v>600053</v>
      </c>
      <c r="B663" t="s">
        <v>1928</v>
      </c>
      <c r="C663">
        <v>-1.51</v>
      </c>
      <c r="D663">
        <v>26.09</v>
      </c>
      <c r="E663">
        <v>-0.4</v>
      </c>
      <c r="F663">
        <v>26</v>
      </c>
      <c r="G663">
        <v>26.11</v>
      </c>
      <c r="H663" t="s">
        <v>1929</v>
      </c>
      <c r="I663">
        <v>0.94</v>
      </c>
      <c r="J663">
        <v>0.94</v>
      </c>
      <c r="K663">
        <v>26.4</v>
      </c>
      <c r="L663">
        <v>26.67</v>
      </c>
      <c r="M663">
        <v>25.88</v>
      </c>
      <c r="N663">
        <v>0.6</v>
      </c>
      <c r="O663" t="s">
        <v>1930</v>
      </c>
      <c r="P663">
        <v>34.93</v>
      </c>
      <c r="Q663">
        <v>26.49</v>
      </c>
    </row>
    <row r="664" spans="1:17" x14ac:dyDescent="0.5">
      <c r="A664" t="str">
        <f>"600165"</f>
        <v>600165</v>
      </c>
      <c r="B664" t="s">
        <v>1931</v>
      </c>
      <c r="C664">
        <v>0</v>
      </c>
      <c r="D664">
        <v>16.510000000000002</v>
      </c>
      <c r="E664">
        <v>0</v>
      </c>
      <c r="F664" t="s">
        <v>170</v>
      </c>
      <c r="G664" t="s">
        <v>170</v>
      </c>
      <c r="H664" t="s">
        <v>1932</v>
      </c>
      <c r="I664">
        <v>0</v>
      </c>
      <c r="J664">
        <v>0</v>
      </c>
      <c r="K664" t="s">
        <v>170</v>
      </c>
      <c r="L664" t="s">
        <v>170</v>
      </c>
      <c r="M664" t="s">
        <v>170</v>
      </c>
      <c r="N664">
        <v>0</v>
      </c>
      <c r="O664" t="s">
        <v>1933</v>
      </c>
      <c r="P664" t="s">
        <v>170</v>
      </c>
      <c r="Q664">
        <v>16.510000000000002</v>
      </c>
    </row>
    <row r="665" spans="1:17" x14ac:dyDescent="0.5">
      <c r="A665" t="str">
        <f>"000078"</f>
        <v>000078</v>
      </c>
      <c r="B665" t="s">
        <v>1934</v>
      </c>
      <c r="C665">
        <v>0</v>
      </c>
      <c r="D665">
        <v>6.09</v>
      </c>
      <c r="E665">
        <v>0</v>
      </c>
      <c r="F665">
        <v>6.09</v>
      </c>
      <c r="G665">
        <v>6.1</v>
      </c>
      <c r="H665" t="s">
        <v>1932</v>
      </c>
      <c r="I665">
        <v>0.88</v>
      </c>
      <c r="J665">
        <v>0.88</v>
      </c>
      <c r="K665">
        <v>6.13</v>
      </c>
      <c r="L665">
        <v>6.15</v>
      </c>
      <c r="M665">
        <v>6.06</v>
      </c>
      <c r="N665">
        <v>0.69</v>
      </c>
      <c r="O665" t="s">
        <v>1935</v>
      </c>
      <c r="P665">
        <v>29.41</v>
      </c>
      <c r="Q665">
        <v>6.09</v>
      </c>
    </row>
    <row r="666" spans="1:17" x14ac:dyDescent="0.5">
      <c r="A666" t="str">
        <f>"000563"</f>
        <v>000563</v>
      </c>
      <c r="B666" t="s">
        <v>1936</v>
      </c>
      <c r="C666">
        <v>-0.5</v>
      </c>
      <c r="D666">
        <v>3.95</v>
      </c>
      <c r="E666">
        <v>-0.02</v>
      </c>
      <c r="F666">
        <v>3.95</v>
      </c>
      <c r="G666">
        <v>3.96</v>
      </c>
      <c r="H666" t="s">
        <v>1937</v>
      </c>
      <c r="I666">
        <v>0.34</v>
      </c>
      <c r="J666">
        <v>0.34</v>
      </c>
      <c r="K666">
        <v>3.96</v>
      </c>
      <c r="L666">
        <v>3.98</v>
      </c>
      <c r="M666">
        <v>3.94</v>
      </c>
      <c r="N666">
        <v>0.69</v>
      </c>
      <c r="O666" t="s">
        <v>1938</v>
      </c>
      <c r="P666">
        <v>22.27</v>
      </c>
      <c r="Q666">
        <v>3.97</v>
      </c>
    </row>
    <row r="667" spans="1:17" x14ac:dyDescent="0.5">
      <c r="A667" t="str">
        <f>"300558"</f>
        <v>300558</v>
      </c>
      <c r="B667" t="s">
        <v>1939</v>
      </c>
      <c r="C667">
        <v>1.73</v>
      </c>
      <c r="D667">
        <v>66.599999999999994</v>
      </c>
      <c r="E667">
        <v>1.1299999999999999</v>
      </c>
      <c r="F667">
        <v>66.59</v>
      </c>
      <c r="G667">
        <v>66.599999999999994</v>
      </c>
      <c r="H667" t="s">
        <v>1940</v>
      </c>
      <c r="I667">
        <v>2.58</v>
      </c>
      <c r="J667">
        <v>2.58</v>
      </c>
      <c r="K667">
        <v>65.69</v>
      </c>
      <c r="L667">
        <v>67.33</v>
      </c>
      <c r="M667">
        <v>65.69</v>
      </c>
      <c r="N667">
        <v>0.99</v>
      </c>
      <c r="O667" t="s">
        <v>1941</v>
      </c>
      <c r="P667">
        <v>98.46</v>
      </c>
      <c r="Q667">
        <v>65.47</v>
      </c>
    </row>
    <row r="668" spans="1:17" x14ac:dyDescent="0.5">
      <c r="A668" t="str">
        <f>"601375"</f>
        <v>601375</v>
      </c>
      <c r="B668" t="s">
        <v>1942</v>
      </c>
      <c r="C668">
        <v>0</v>
      </c>
      <c r="D668">
        <v>6.26</v>
      </c>
      <c r="E668">
        <v>0</v>
      </c>
      <c r="F668">
        <v>6.25</v>
      </c>
      <c r="G668">
        <v>6.26</v>
      </c>
      <c r="H668" t="s">
        <v>1943</v>
      </c>
      <c r="I668">
        <v>0.86</v>
      </c>
      <c r="J668">
        <v>0.86</v>
      </c>
      <c r="K668">
        <v>6.28</v>
      </c>
      <c r="L668">
        <v>6.3</v>
      </c>
      <c r="M668">
        <v>6.2</v>
      </c>
      <c r="N668">
        <v>0.74</v>
      </c>
      <c r="O668" t="s">
        <v>1944</v>
      </c>
      <c r="P668">
        <v>51.78</v>
      </c>
      <c r="Q668">
        <v>6.26</v>
      </c>
    </row>
    <row r="669" spans="1:17" x14ac:dyDescent="0.5">
      <c r="A669" t="str">
        <f>"000620"</f>
        <v>000620</v>
      </c>
      <c r="B669" t="s">
        <v>1945</v>
      </c>
      <c r="C669">
        <v>-0.65</v>
      </c>
      <c r="D669">
        <v>6.12</v>
      </c>
      <c r="E669">
        <v>-0.04</v>
      </c>
      <c r="F669">
        <v>6.12</v>
      </c>
      <c r="G669">
        <v>6.13</v>
      </c>
      <c r="H669" t="s">
        <v>1946</v>
      </c>
      <c r="I669">
        <v>0.24</v>
      </c>
      <c r="J669">
        <v>0.24</v>
      </c>
      <c r="K669">
        <v>6.13</v>
      </c>
      <c r="L669">
        <v>6.16</v>
      </c>
      <c r="M669">
        <v>6.06</v>
      </c>
      <c r="N669">
        <v>0.31</v>
      </c>
      <c r="O669" t="s">
        <v>1947</v>
      </c>
      <c r="P669">
        <v>35.619999999999997</v>
      </c>
      <c r="Q669">
        <v>6.16</v>
      </c>
    </row>
    <row r="670" spans="1:17" x14ac:dyDescent="0.5">
      <c r="A670" t="str">
        <f>"600269"</f>
        <v>600269</v>
      </c>
      <c r="B670" t="s">
        <v>1948</v>
      </c>
      <c r="C670">
        <v>-0.41</v>
      </c>
      <c r="D670">
        <v>4.8099999999999996</v>
      </c>
      <c r="E670">
        <v>-0.02</v>
      </c>
      <c r="F670">
        <v>4.8099999999999996</v>
      </c>
      <c r="G670">
        <v>4.82</v>
      </c>
      <c r="H670" t="s">
        <v>1949</v>
      </c>
      <c r="I670">
        <v>0.42</v>
      </c>
      <c r="J670">
        <v>0.42</v>
      </c>
      <c r="K670">
        <v>4.83</v>
      </c>
      <c r="L670">
        <v>4.8499999999999996</v>
      </c>
      <c r="M670">
        <v>4.8</v>
      </c>
      <c r="N670">
        <v>0.7</v>
      </c>
      <c r="O670" t="s">
        <v>1950</v>
      </c>
      <c r="P670">
        <v>11.44</v>
      </c>
      <c r="Q670">
        <v>4.83</v>
      </c>
    </row>
    <row r="671" spans="1:17" x14ac:dyDescent="0.5">
      <c r="A671" t="str">
        <f>"002030"</f>
        <v>002030</v>
      </c>
      <c r="B671" t="s">
        <v>1951</v>
      </c>
      <c r="C671">
        <v>2.2799999999999998</v>
      </c>
      <c r="D671">
        <v>16.170000000000002</v>
      </c>
      <c r="E671">
        <v>0.36</v>
      </c>
      <c r="F671">
        <v>16.16</v>
      </c>
      <c r="G671">
        <v>16.170000000000002</v>
      </c>
      <c r="H671" t="s">
        <v>1952</v>
      </c>
      <c r="I671">
        <v>2.79</v>
      </c>
      <c r="J671">
        <v>2.79</v>
      </c>
      <c r="K671">
        <v>15.64</v>
      </c>
      <c r="L671">
        <v>16.37</v>
      </c>
      <c r="M671">
        <v>15.62</v>
      </c>
      <c r="N671">
        <v>1.81</v>
      </c>
      <c r="O671" t="s">
        <v>1953</v>
      </c>
      <c r="P671">
        <v>114.93</v>
      </c>
      <c r="Q671">
        <v>15.81</v>
      </c>
    </row>
    <row r="672" spans="1:17" x14ac:dyDescent="0.5">
      <c r="A672" t="str">
        <f>"000022"</f>
        <v>000022</v>
      </c>
      <c r="B672" t="s">
        <v>1954</v>
      </c>
      <c r="C672" t="s">
        <v>170</v>
      </c>
      <c r="D672">
        <v>24.14</v>
      </c>
      <c r="E672" t="s">
        <v>170</v>
      </c>
      <c r="F672" t="s">
        <v>170</v>
      </c>
      <c r="G672" t="s">
        <v>170</v>
      </c>
      <c r="H672" t="s">
        <v>1955</v>
      </c>
      <c r="I672">
        <v>0</v>
      </c>
      <c r="J672">
        <v>0</v>
      </c>
      <c r="K672" t="s">
        <v>170</v>
      </c>
      <c r="L672" t="s">
        <v>170</v>
      </c>
      <c r="M672" t="s">
        <v>170</v>
      </c>
      <c r="N672">
        <v>0</v>
      </c>
      <c r="O672" t="s">
        <v>1956</v>
      </c>
      <c r="P672">
        <v>30.85</v>
      </c>
      <c r="Q672">
        <v>24.14</v>
      </c>
    </row>
    <row r="673" spans="1:17" x14ac:dyDescent="0.5">
      <c r="A673" t="str">
        <f>"300197"</f>
        <v>300197</v>
      </c>
      <c r="B673" t="s">
        <v>1957</v>
      </c>
      <c r="C673">
        <v>1.99</v>
      </c>
      <c r="D673">
        <v>11.29</v>
      </c>
      <c r="E673">
        <v>0.22</v>
      </c>
      <c r="F673">
        <v>11.29</v>
      </c>
      <c r="G673">
        <v>11.3</v>
      </c>
      <c r="H673" t="s">
        <v>1958</v>
      </c>
      <c r="I673">
        <v>2.15</v>
      </c>
      <c r="J673">
        <v>2.15</v>
      </c>
      <c r="K673">
        <v>11.09</v>
      </c>
      <c r="L673">
        <v>11.36</v>
      </c>
      <c r="M673">
        <v>11</v>
      </c>
      <c r="N673">
        <v>1.1000000000000001</v>
      </c>
      <c r="O673" t="s">
        <v>1959</v>
      </c>
      <c r="P673">
        <v>28.01</v>
      </c>
      <c r="Q673">
        <v>11.07</v>
      </c>
    </row>
    <row r="674" spans="1:17" x14ac:dyDescent="0.5">
      <c r="A674" t="str">
        <f>"600185"</f>
        <v>600185</v>
      </c>
      <c r="B674" t="s">
        <v>1960</v>
      </c>
      <c r="C674">
        <v>-1.99</v>
      </c>
      <c r="D674">
        <v>5.43</v>
      </c>
      <c r="E674">
        <v>-0.11</v>
      </c>
      <c r="F674">
        <v>5.42</v>
      </c>
      <c r="G674">
        <v>5.43</v>
      </c>
      <c r="H674" t="s">
        <v>1961</v>
      </c>
      <c r="I674">
        <v>0.66</v>
      </c>
      <c r="J674">
        <v>0.66</v>
      </c>
      <c r="K674">
        <v>5.53</v>
      </c>
      <c r="L674">
        <v>5.53</v>
      </c>
      <c r="M674">
        <v>5.4</v>
      </c>
      <c r="N674">
        <v>1.29</v>
      </c>
      <c r="O674" t="s">
        <v>1962</v>
      </c>
      <c r="P674">
        <v>20.14</v>
      </c>
      <c r="Q674">
        <v>5.54</v>
      </c>
    </row>
    <row r="675" spans="1:17" x14ac:dyDescent="0.5">
      <c r="A675" t="str">
        <f>"600418"</f>
        <v>600418</v>
      </c>
      <c r="B675" t="s">
        <v>1963</v>
      </c>
      <c r="C675">
        <v>1.05</v>
      </c>
      <c r="D675">
        <v>7.72</v>
      </c>
      <c r="E675">
        <v>0.08</v>
      </c>
      <c r="F675">
        <v>7.71</v>
      </c>
      <c r="G675">
        <v>7.72</v>
      </c>
      <c r="H675" t="s">
        <v>1964</v>
      </c>
      <c r="I675">
        <v>0.46</v>
      </c>
      <c r="J675">
        <v>0.46</v>
      </c>
      <c r="K675">
        <v>7.63</v>
      </c>
      <c r="L675">
        <v>7.74</v>
      </c>
      <c r="M675">
        <v>7.63</v>
      </c>
      <c r="N675">
        <v>0.55000000000000004</v>
      </c>
      <c r="O675" t="s">
        <v>1965</v>
      </c>
      <c r="P675">
        <v>33.840000000000003</v>
      </c>
      <c r="Q675">
        <v>7.64</v>
      </c>
    </row>
    <row r="676" spans="1:17" x14ac:dyDescent="0.5">
      <c r="A676" t="str">
        <f>"000016"</f>
        <v>000016</v>
      </c>
      <c r="B676" t="s">
        <v>1966</v>
      </c>
      <c r="C676">
        <v>1.1599999999999999</v>
      </c>
      <c r="D676">
        <v>6.99</v>
      </c>
      <c r="E676">
        <v>0.08</v>
      </c>
      <c r="F676">
        <v>6.98</v>
      </c>
      <c r="G676">
        <v>6.99</v>
      </c>
      <c r="H676" t="s">
        <v>1967</v>
      </c>
      <c r="I676">
        <v>1.1100000000000001</v>
      </c>
      <c r="J676">
        <v>1.1100000000000001</v>
      </c>
      <c r="K676">
        <v>6.97</v>
      </c>
      <c r="L676">
        <v>7.05</v>
      </c>
      <c r="M676">
        <v>6.91</v>
      </c>
      <c r="N676">
        <v>0.72</v>
      </c>
      <c r="O676" t="s">
        <v>1968</v>
      </c>
      <c r="P676">
        <v>97.97</v>
      </c>
      <c r="Q676">
        <v>6.91</v>
      </c>
    </row>
    <row r="677" spans="1:17" x14ac:dyDescent="0.5">
      <c r="A677" t="str">
        <f>"002506"</f>
        <v>002506</v>
      </c>
      <c r="B677" t="s">
        <v>1969</v>
      </c>
      <c r="C677">
        <v>0.68</v>
      </c>
      <c r="D677">
        <v>4.42</v>
      </c>
      <c r="E677">
        <v>0.03</v>
      </c>
      <c r="F677">
        <v>4.41</v>
      </c>
      <c r="G677">
        <v>4.42</v>
      </c>
      <c r="H677" t="s">
        <v>1970</v>
      </c>
      <c r="I677">
        <v>0.48</v>
      </c>
      <c r="J677">
        <v>0.48</v>
      </c>
      <c r="K677">
        <v>4.4000000000000004</v>
      </c>
      <c r="L677">
        <v>4.4400000000000004</v>
      </c>
      <c r="M677">
        <v>4.37</v>
      </c>
      <c r="N677">
        <v>0.33</v>
      </c>
      <c r="O677" t="s">
        <v>1558</v>
      </c>
      <c r="P677">
        <v>345.61</v>
      </c>
      <c r="Q677">
        <v>4.3899999999999997</v>
      </c>
    </row>
    <row r="678" spans="1:17" x14ac:dyDescent="0.5">
      <c r="A678" t="str">
        <f>"000989"</f>
        <v>000989</v>
      </c>
      <c r="B678" t="s">
        <v>1971</v>
      </c>
      <c r="C678">
        <v>0.53</v>
      </c>
      <c r="D678">
        <v>22.73</v>
      </c>
      <c r="E678">
        <v>0.12</v>
      </c>
      <c r="F678">
        <v>22.73</v>
      </c>
      <c r="G678">
        <v>22.74</v>
      </c>
      <c r="H678" t="s">
        <v>1972</v>
      </c>
      <c r="I678">
        <v>1.23</v>
      </c>
      <c r="J678">
        <v>1.23</v>
      </c>
      <c r="K678">
        <v>22.7</v>
      </c>
      <c r="L678">
        <v>23.15</v>
      </c>
      <c r="M678">
        <v>22.55</v>
      </c>
      <c r="N678">
        <v>0.57999999999999996</v>
      </c>
      <c r="O678" t="s">
        <v>1973</v>
      </c>
      <c r="P678">
        <v>28.77</v>
      </c>
      <c r="Q678">
        <v>22.61</v>
      </c>
    </row>
    <row r="679" spans="1:17" x14ac:dyDescent="0.5">
      <c r="A679" t="str">
        <f>"002430"</f>
        <v>002430</v>
      </c>
      <c r="B679" t="s">
        <v>1974</v>
      </c>
      <c r="C679">
        <v>1.6</v>
      </c>
      <c r="D679">
        <v>13.36</v>
      </c>
      <c r="E679">
        <v>0.21</v>
      </c>
      <c r="F679">
        <v>13.35</v>
      </c>
      <c r="G679">
        <v>13.36</v>
      </c>
      <c r="H679" t="s">
        <v>1975</v>
      </c>
      <c r="I679">
        <v>0.69</v>
      </c>
      <c r="J679">
        <v>0.69</v>
      </c>
      <c r="K679">
        <v>13.16</v>
      </c>
      <c r="L679">
        <v>13.53</v>
      </c>
      <c r="M679">
        <v>13.06</v>
      </c>
      <c r="N679">
        <v>1.1100000000000001</v>
      </c>
      <c r="O679" t="s">
        <v>1240</v>
      </c>
      <c r="P679">
        <v>46.64</v>
      </c>
      <c r="Q679">
        <v>13.15</v>
      </c>
    </row>
    <row r="680" spans="1:17" x14ac:dyDescent="0.5">
      <c r="A680" t="str">
        <f>"002191"</f>
        <v>002191</v>
      </c>
      <c r="B680" t="s">
        <v>1976</v>
      </c>
      <c r="C680">
        <v>0</v>
      </c>
      <c r="D680">
        <v>8.5299999999999994</v>
      </c>
      <c r="E680">
        <v>0</v>
      </c>
      <c r="F680">
        <v>8.5299999999999994</v>
      </c>
      <c r="G680">
        <v>8.5399999999999991</v>
      </c>
      <c r="H680" t="s">
        <v>1977</v>
      </c>
      <c r="I680">
        <v>0.64</v>
      </c>
      <c r="J680">
        <v>0.64</v>
      </c>
      <c r="K680">
        <v>8.59</v>
      </c>
      <c r="L680">
        <v>8.6</v>
      </c>
      <c r="M680">
        <v>8.5</v>
      </c>
      <c r="N680">
        <v>0.72</v>
      </c>
      <c r="O680" t="s">
        <v>1793</v>
      </c>
      <c r="P680">
        <v>21.96</v>
      </c>
      <c r="Q680">
        <v>8.5299999999999994</v>
      </c>
    </row>
    <row r="681" spans="1:17" x14ac:dyDescent="0.5">
      <c r="A681" t="str">
        <f>"002251"</f>
        <v>002251</v>
      </c>
      <c r="B681" t="s">
        <v>1978</v>
      </c>
      <c r="C681">
        <v>2.81</v>
      </c>
      <c r="D681">
        <v>14.62</v>
      </c>
      <c r="E681">
        <v>0.4</v>
      </c>
      <c r="F681">
        <v>14.62</v>
      </c>
      <c r="G681">
        <v>14.63</v>
      </c>
      <c r="H681" t="s">
        <v>1979</v>
      </c>
      <c r="I681">
        <v>1.36</v>
      </c>
      <c r="J681">
        <v>1.36</v>
      </c>
      <c r="K681">
        <v>14.27</v>
      </c>
      <c r="L681">
        <v>14.78</v>
      </c>
      <c r="M681">
        <v>14.27</v>
      </c>
      <c r="N681">
        <v>1.02</v>
      </c>
      <c r="O681" t="s">
        <v>1980</v>
      </c>
      <c r="P681">
        <v>51.58</v>
      </c>
      <c r="Q681">
        <v>14.22</v>
      </c>
    </row>
    <row r="682" spans="1:17" x14ac:dyDescent="0.5">
      <c r="A682" t="str">
        <f>"600012"</f>
        <v>600012</v>
      </c>
      <c r="B682" t="s">
        <v>1981</v>
      </c>
      <c r="C682">
        <v>1.28</v>
      </c>
      <c r="D682">
        <v>9.5299999999999994</v>
      </c>
      <c r="E682">
        <v>0.12</v>
      </c>
      <c r="F682">
        <v>9.52</v>
      </c>
      <c r="G682">
        <v>9.5299999999999994</v>
      </c>
      <c r="H682" t="s">
        <v>1979</v>
      </c>
      <c r="I682">
        <v>0.2</v>
      </c>
      <c r="J682">
        <v>0.2</v>
      </c>
      <c r="K682">
        <v>9.4</v>
      </c>
      <c r="L682">
        <v>9.58</v>
      </c>
      <c r="M682">
        <v>9.4</v>
      </c>
      <c r="N682">
        <v>0.75</v>
      </c>
      <c r="O682" t="s">
        <v>1494</v>
      </c>
      <c r="P682">
        <v>14.48</v>
      </c>
      <c r="Q682">
        <v>9.41</v>
      </c>
    </row>
    <row r="683" spans="1:17" x14ac:dyDescent="0.5">
      <c r="A683" t="str">
        <f>"002558"</f>
        <v>002558</v>
      </c>
      <c r="B683" t="s">
        <v>1982</v>
      </c>
      <c r="C683">
        <v>0.06</v>
      </c>
      <c r="D683">
        <v>31.91</v>
      </c>
      <c r="E683">
        <v>0.02</v>
      </c>
      <c r="F683">
        <v>31.9</v>
      </c>
      <c r="G683">
        <v>31.91</v>
      </c>
      <c r="H683" t="s">
        <v>1983</v>
      </c>
      <c r="I683">
        <v>0.64</v>
      </c>
      <c r="J683">
        <v>0.64</v>
      </c>
      <c r="K683">
        <v>31.89</v>
      </c>
      <c r="L683">
        <v>32.35</v>
      </c>
      <c r="M683">
        <v>31.65</v>
      </c>
      <c r="N683">
        <v>0.7</v>
      </c>
      <c r="O683" t="s">
        <v>1984</v>
      </c>
      <c r="P683">
        <v>46.44</v>
      </c>
      <c r="Q683">
        <v>31.89</v>
      </c>
    </row>
    <row r="684" spans="1:17" x14ac:dyDescent="0.5">
      <c r="A684" t="str">
        <f>"601311"</f>
        <v>601311</v>
      </c>
      <c r="B684" t="s">
        <v>1985</v>
      </c>
      <c r="C684">
        <v>1.63</v>
      </c>
      <c r="D684">
        <v>13.08</v>
      </c>
      <c r="E684">
        <v>0.21</v>
      </c>
      <c r="F684">
        <v>13.09</v>
      </c>
      <c r="G684">
        <v>13.1</v>
      </c>
      <c r="H684" t="s">
        <v>1986</v>
      </c>
      <c r="I684">
        <v>0.42</v>
      </c>
      <c r="J684">
        <v>0.42</v>
      </c>
      <c r="K684">
        <v>12.97</v>
      </c>
      <c r="L684">
        <v>13.19</v>
      </c>
      <c r="M684">
        <v>12.9</v>
      </c>
      <c r="N684">
        <v>1.18</v>
      </c>
      <c r="O684" t="s">
        <v>1987</v>
      </c>
      <c r="P684">
        <v>24.41</v>
      </c>
      <c r="Q684">
        <v>12.87</v>
      </c>
    </row>
    <row r="685" spans="1:17" x14ac:dyDescent="0.5">
      <c r="A685" t="str">
        <f>"600403"</f>
        <v>600403</v>
      </c>
      <c r="B685" t="s">
        <v>1988</v>
      </c>
      <c r="C685">
        <v>0.43</v>
      </c>
      <c r="D685">
        <v>4.6399999999999997</v>
      </c>
      <c r="E685">
        <v>0.02</v>
      </c>
      <c r="F685">
        <v>4.63</v>
      </c>
      <c r="G685">
        <v>4.6500000000000004</v>
      </c>
      <c r="H685" t="s">
        <v>1989</v>
      </c>
      <c r="I685">
        <v>0.11</v>
      </c>
      <c r="J685">
        <v>0.11</v>
      </c>
      <c r="K685">
        <v>4.6500000000000004</v>
      </c>
      <c r="L685">
        <v>4.66</v>
      </c>
      <c r="M685">
        <v>4.57</v>
      </c>
      <c r="N685">
        <v>1.03</v>
      </c>
      <c r="O685" t="s">
        <v>1990</v>
      </c>
      <c r="P685">
        <v>20.11</v>
      </c>
      <c r="Q685">
        <v>4.62</v>
      </c>
    </row>
    <row r="686" spans="1:17" x14ac:dyDescent="0.5">
      <c r="A686" t="str">
        <f>"000525"</f>
        <v>000525</v>
      </c>
      <c r="B686" t="s">
        <v>1991</v>
      </c>
      <c r="C686">
        <v>-0.05</v>
      </c>
      <c r="D686">
        <v>21.82</v>
      </c>
      <c r="E686">
        <v>-0.01</v>
      </c>
      <c r="F686">
        <v>21.81</v>
      </c>
      <c r="G686">
        <v>21.82</v>
      </c>
      <c r="H686" t="s">
        <v>1992</v>
      </c>
      <c r="I686">
        <v>0.73</v>
      </c>
      <c r="J686">
        <v>0.73</v>
      </c>
      <c r="K686">
        <v>21.89</v>
      </c>
      <c r="L686">
        <v>21.9</v>
      </c>
      <c r="M686">
        <v>21.59</v>
      </c>
      <c r="N686">
        <v>0.55000000000000004</v>
      </c>
      <c r="O686" t="s">
        <v>1993</v>
      </c>
      <c r="P686">
        <v>18.239999999999998</v>
      </c>
      <c r="Q686">
        <v>21.83</v>
      </c>
    </row>
    <row r="687" spans="1:17" x14ac:dyDescent="0.5">
      <c r="A687" t="str">
        <f>"600058"</f>
        <v>600058</v>
      </c>
      <c r="B687" t="s">
        <v>1994</v>
      </c>
      <c r="C687">
        <v>0.49</v>
      </c>
      <c r="D687">
        <v>10.32</v>
      </c>
      <c r="E687">
        <v>0.05</v>
      </c>
      <c r="F687">
        <v>10.3</v>
      </c>
      <c r="G687">
        <v>10.32</v>
      </c>
      <c r="H687" t="s">
        <v>1992</v>
      </c>
      <c r="I687">
        <v>0.21</v>
      </c>
      <c r="J687">
        <v>0.21</v>
      </c>
      <c r="K687">
        <v>10.25</v>
      </c>
      <c r="L687">
        <v>10.35</v>
      </c>
      <c r="M687">
        <v>10.25</v>
      </c>
      <c r="N687">
        <v>0.62</v>
      </c>
      <c r="O687" t="s">
        <v>1995</v>
      </c>
      <c r="P687">
        <v>320.52999999999997</v>
      </c>
      <c r="Q687">
        <v>10.27</v>
      </c>
    </row>
    <row r="688" spans="1:17" x14ac:dyDescent="0.5">
      <c r="A688" t="str">
        <f>"000828"</f>
        <v>000828</v>
      </c>
      <c r="B688" t="s">
        <v>1996</v>
      </c>
      <c r="C688">
        <v>-0.09</v>
      </c>
      <c r="D688">
        <v>10.63</v>
      </c>
      <c r="E688">
        <v>-0.01</v>
      </c>
      <c r="F688">
        <v>10.62</v>
      </c>
      <c r="G688">
        <v>10.63</v>
      </c>
      <c r="H688" t="s">
        <v>1997</v>
      </c>
      <c r="I688">
        <v>0.18</v>
      </c>
      <c r="J688">
        <v>0.18</v>
      </c>
      <c r="K688">
        <v>10.63</v>
      </c>
      <c r="L688">
        <v>10.68</v>
      </c>
      <c r="M688">
        <v>10.55</v>
      </c>
      <c r="N688">
        <v>0.64</v>
      </c>
      <c r="O688" t="s">
        <v>1998</v>
      </c>
      <c r="P688">
        <v>12.46</v>
      </c>
      <c r="Q688">
        <v>10.64</v>
      </c>
    </row>
    <row r="689" spans="1:17" x14ac:dyDescent="0.5">
      <c r="A689" t="str">
        <f>"000921"</f>
        <v>000921</v>
      </c>
      <c r="B689" t="s">
        <v>1999</v>
      </c>
      <c r="C689">
        <v>-0.24</v>
      </c>
      <c r="D689">
        <v>12.25</v>
      </c>
      <c r="E689">
        <v>-0.03</v>
      </c>
      <c r="F689">
        <v>12.25</v>
      </c>
      <c r="G689">
        <v>12.26</v>
      </c>
      <c r="H689" t="s">
        <v>1997</v>
      </c>
      <c r="I689">
        <v>0.79</v>
      </c>
      <c r="J689">
        <v>0.79</v>
      </c>
      <c r="K689">
        <v>12.41</v>
      </c>
      <c r="L689">
        <v>12.45</v>
      </c>
      <c r="M689">
        <v>12.21</v>
      </c>
      <c r="N689">
        <v>1.08</v>
      </c>
      <c r="O689" t="s">
        <v>2000</v>
      </c>
      <c r="P689">
        <v>7.24</v>
      </c>
      <c r="Q689">
        <v>12.28</v>
      </c>
    </row>
    <row r="690" spans="1:17" x14ac:dyDescent="0.5">
      <c r="A690" t="str">
        <f>"601567"</f>
        <v>601567</v>
      </c>
      <c r="B690" t="s">
        <v>2001</v>
      </c>
      <c r="C690">
        <v>-0.11</v>
      </c>
      <c r="D690">
        <v>8.89</v>
      </c>
      <c r="E690">
        <v>-0.01</v>
      </c>
      <c r="F690">
        <v>8.89</v>
      </c>
      <c r="G690">
        <v>8.9</v>
      </c>
      <c r="H690" t="s">
        <v>2002</v>
      </c>
      <c r="I690">
        <v>0.15</v>
      </c>
      <c r="J690">
        <v>0.15</v>
      </c>
      <c r="K690">
        <v>8.86</v>
      </c>
      <c r="L690">
        <v>8.9600000000000009</v>
      </c>
      <c r="M690">
        <v>8.86</v>
      </c>
      <c r="N690">
        <v>0.74</v>
      </c>
      <c r="O690" t="s">
        <v>2003</v>
      </c>
      <c r="P690">
        <v>22.71</v>
      </c>
      <c r="Q690">
        <v>8.9</v>
      </c>
    </row>
    <row r="691" spans="1:17" x14ac:dyDescent="0.5">
      <c r="A691" t="str">
        <f>"600273"</f>
        <v>600273</v>
      </c>
      <c r="B691" t="s">
        <v>2004</v>
      </c>
      <c r="C691">
        <v>0.83</v>
      </c>
      <c r="D691">
        <v>8.5</v>
      </c>
      <c r="E691">
        <v>7.0000000000000007E-2</v>
      </c>
      <c r="F691">
        <v>8.49</v>
      </c>
      <c r="G691">
        <v>8.5</v>
      </c>
      <c r="H691" t="s">
        <v>2005</v>
      </c>
      <c r="I691">
        <v>0.51</v>
      </c>
      <c r="J691">
        <v>0.51</v>
      </c>
      <c r="K691">
        <v>8.49</v>
      </c>
      <c r="L691">
        <v>8.5500000000000007</v>
      </c>
      <c r="M691">
        <v>8.4600000000000009</v>
      </c>
      <c r="N691">
        <v>0.53</v>
      </c>
      <c r="O691" t="s">
        <v>2006</v>
      </c>
      <c r="P691">
        <v>13.03</v>
      </c>
      <c r="Q691">
        <v>8.43</v>
      </c>
    </row>
    <row r="692" spans="1:17" x14ac:dyDescent="0.5">
      <c r="A692" t="str">
        <f>"002626"</f>
        <v>002626</v>
      </c>
      <c r="B692" t="s">
        <v>2007</v>
      </c>
      <c r="C692">
        <v>4.5599999999999996</v>
      </c>
      <c r="D692">
        <v>18.350000000000001</v>
      </c>
      <c r="E692">
        <v>0.8</v>
      </c>
      <c r="F692">
        <v>18.329999999999998</v>
      </c>
      <c r="G692">
        <v>18.350000000000001</v>
      </c>
      <c r="H692" t="s">
        <v>2008</v>
      </c>
      <c r="I692">
        <v>1.38</v>
      </c>
      <c r="J692">
        <v>1.38</v>
      </c>
      <c r="K692">
        <v>17.649999999999999</v>
      </c>
      <c r="L692">
        <v>18.46</v>
      </c>
      <c r="M692">
        <v>17.02</v>
      </c>
      <c r="N692">
        <v>1.1200000000000001</v>
      </c>
      <c r="O692" t="s">
        <v>1536</v>
      </c>
      <c r="P692">
        <v>35.299999999999997</v>
      </c>
      <c r="Q692">
        <v>17.55</v>
      </c>
    </row>
    <row r="693" spans="1:17" x14ac:dyDescent="0.5">
      <c r="A693" t="str">
        <f>"300294"</f>
        <v>300294</v>
      </c>
      <c r="B693" t="s">
        <v>2009</v>
      </c>
      <c r="C693" t="s">
        <v>170</v>
      </c>
      <c r="D693">
        <v>33.700000000000003</v>
      </c>
      <c r="E693" t="s">
        <v>170</v>
      </c>
      <c r="F693" t="s">
        <v>170</v>
      </c>
      <c r="G693" t="s">
        <v>170</v>
      </c>
      <c r="H693" t="s">
        <v>2010</v>
      </c>
      <c r="I693">
        <v>0</v>
      </c>
      <c r="J693">
        <v>0</v>
      </c>
      <c r="K693" t="s">
        <v>170</v>
      </c>
      <c r="L693" t="s">
        <v>170</v>
      </c>
      <c r="M693" t="s">
        <v>170</v>
      </c>
      <c r="N693">
        <v>0</v>
      </c>
      <c r="O693" t="s">
        <v>2011</v>
      </c>
      <c r="P693">
        <v>45.35</v>
      </c>
      <c r="Q693">
        <v>33.700000000000003</v>
      </c>
    </row>
    <row r="694" spans="1:17" x14ac:dyDescent="0.5">
      <c r="A694" t="str">
        <f>"002138"</f>
        <v>002138</v>
      </c>
      <c r="B694" t="s">
        <v>2012</v>
      </c>
      <c r="C694">
        <v>5.42</v>
      </c>
      <c r="D694">
        <v>17.11</v>
      </c>
      <c r="E694">
        <v>0.88</v>
      </c>
      <c r="F694">
        <v>17.100000000000001</v>
      </c>
      <c r="G694">
        <v>17.11</v>
      </c>
      <c r="H694" t="s">
        <v>2013</v>
      </c>
      <c r="I694">
        <v>2.19</v>
      </c>
      <c r="J694">
        <v>2.19</v>
      </c>
      <c r="K694">
        <v>16.3</v>
      </c>
      <c r="L694">
        <v>17.3</v>
      </c>
      <c r="M694">
        <v>16.3</v>
      </c>
      <c r="N694">
        <v>2.67</v>
      </c>
      <c r="O694" t="s">
        <v>2014</v>
      </c>
      <c r="P694">
        <v>40.94</v>
      </c>
      <c r="Q694">
        <v>16.23</v>
      </c>
    </row>
    <row r="695" spans="1:17" x14ac:dyDescent="0.5">
      <c r="A695" t="str">
        <f>"300032"</f>
        <v>300032</v>
      </c>
      <c r="B695" t="s">
        <v>2015</v>
      </c>
      <c r="C695" t="s">
        <v>170</v>
      </c>
      <c r="D695">
        <v>13.89</v>
      </c>
      <c r="E695" t="s">
        <v>170</v>
      </c>
      <c r="F695" t="s">
        <v>170</v>
      </c>
      <c r="G695" t="s">
        <v>170</v>
      </c>
      <c r="H695" t="s">
        <v>2016</v>
      </c>
      <c r="I695">
        <v>0</v>
      </c>
      <c r="J695">
        <v>0</v>
      </c>
      <c r="K695" t="s">
        <v>170</v>
      </c>
      <c r="L695" t="s">
        <v>170</v>
      </c>
      <c r="M695" t="s">
        <v>170</v>
      </c>
      <c r="N695">
        <v>0</v>
      </c>
      <c r="O695" t="s">
        <v>2017</v>
      </c>
      <c r="P695">
        <v>27.23</v>
      </c>
      <c r="Q695">
        <v>13.89</v>
      </c>
    </row>
    <row r="696" spans="1:17" x14ac:dyDescent="0.5">
      <c r="A696" t="str">
        <f>"002368"</f>
        <v>002368</v>
      </c>
      <c r="B696" t="s">
        <v>2018</v>
      </c>
      <c r="C696">
        <v>8.0399999999999991</v>
      </c>
      <c r="D696">
        <v>27.96</v>
      </c>
      <c r="E696">
        <v>2.08</v>
      </c>
      <c r="F696">
        <v>27.96</v>
      </c>
      <c r="G696">
        <v>27.97</v>
      </c>
      <c r="H696" t="s">
        <v>2019</v>
      </c>
      <c r="I696">
        <v>7.15</v>
      </c>
      <c r="J696">
        <v>7.15</v>
      </c>
      <c r="K696">
        <v>26.29</v>
      </c>
      <c r="L696">
        <v>28.47</v>
      </c>
      <c r="M696">
        <v>25.78</v>
      </c>
      <c r="N696">
        <v>1.89</v>
      </c>
      <c r="O696" t="s">
        <v>2020</v>
      </c>
      <c r="P696">
        <v>131.78</v>
      </c>
      <c r="Q696">
        <v>25.88</v>
      </c>
    </row>
    <row r="697" spans="1:17" x14ac:dyDescent="0.5">
      <c r="A697" t="str">
        <f>"000735"</f>
        <v>000735</v>
      </c>
      <c r="B697" t="s">
        <v>2021</v>
      </c>
      <c r="C697">
        <v>7.49</v>
      </c>
      <c r="D697">
        <v>10.33</v>
      </c>
      <c r="E697">
        <v>0.72</v>
      </c>
      <c r="F697">
        <v>10.32</v>
      </c>
      <c r="G697">
        <v>10.33</v>
      </c>
      <c r="H697" t="s">
        <v>2022</v>
      </c>
      <c r="I697">
        <v>10.37</v>
      </c>
      <c r="J697">
        <v>10.37</v>
      </c>
      <c r="K697">
        <v>9.6300000000000008</v>
      </c>
      <c r="L697">
        <v>10.39</v>
      </c>
      <c r="M697">
        <v>9.61</v>
      </c>
      <c r="N697">
        <v>1.54</v>
      </c>
      <c r="O697" t="s">
        <v>2023</v>
      </c>
      <c r="P697">
        <v>60.16</v>
      </c>
      <c r="Q697">
        <v>9.61</v>
      </c>
    </row>
    <row r="698" spans="1:17" x14ac:dyDescent="0.5">
      <c r="A698" t="str">
        <f>"600120"</f>
        <v>600120</v>
      </c>
      <c r="B698" t="s">
        <v>2024</v>
      </c>
      <c r="C698">
        <v>1.17</v>
      </c>
      <c r="D698">
        <v>21.61</v>
      </c>
      <c r="E698">
        <v>0.25</v>
      </c>
      <c r="F698">
        <v>21.59</v>
      </c>
      <c r="G698">
        <v>21.61</v>
      </c>
      <c r="H698" t="s">
        <v>2025</v>
      </c>
      <c r="I698">
        <v>0.92</v>
      </c>
      <c r="J698">
        <v>0.92</v>
      </c>
      <c r="K698">
        <v>21.36</v>
      </c>
      <c r="L698">
        <v>21.63</v>
      </c>
      <c r="M698">
        <v>21.15</v>
      </c>
      <c r="N698">
        <v>0.7</v>
      </c>
      <c r="O698" t="s">
        <v>2026</v>
      </c>
      <c r="P698">
        <v>18.55</v>
      </c>
      <c r="Q698">
        <v>21.36</v>
      </c>
    </row>
    <row r="699" spans="1:17" x14ac:dyDescent="0.5">
      <c r="A699" t="str">
        <f>"600064"</f>
        <v>600064</v>
      </c>
      <c r="B699" t="s">
        <v>2027</v>
      </c>
      <c r="C699">
        <v>0.14000000000000001</v>
      </c>
      <c r="D699">
        <v>14.14</v>
      </c>
      <c r="E699">
        <v>0.02</v>
      </c>
      <c r="F699">
        <v>14.13</v>
      </c>
      <c r="G699">
        <v>14.14</v>
      </c>
      <c r="H699" t="s">
        <v>2025</v>
      </c>
      <c r="I699">
        <v>0.54</v>
      </c>
      <c r="J699">
        <v>0.54</v>
      </c>
      <c r="K699">
        <v>14.15</v>
      </c>
      <c r="L699">
        <v>14.2</v>
      </c>
      <c r="M699">
        <v>14.05</v>
      </c>
      <c r="N699">
        <v>0.6</v>
      </c>
      <c r="O699" t="s">
        <v>2028</v>
      </c>
      <c r="P699">
        <v>11.55</v>
      </c>
      <c r="Q699">
        <v>14.12</v>
      </c>
    </row>
    <row r="700" spans="1:17" x14ac:dyDescent="0.5">
      <c r="A700" t="str">
        <f>"002497"</f>
        <v>002497</v>
      </c>
      <c r="B700" t="s">
        <v>2029</v>
      </c>
      <c r="C700">
        <v>0.75</v>
      </c>
      <c r="D700">
        <v>13.4</v>
      </c>
      <c r="E700">
        <v>0.1</v>
      </c>
      <c r="F700">
        <v>13.39</v>
      </c>
      <c r="G700">
        <v>13.4</v>
      </c>
      <c r="H700" t="s">
        <v>2030</v>
      </c>
      <c r="I700">
        <v>5.38</v>
      </c>
      <c r="J700">
        <v>5.38</v>
      </c>
      <c r="K700">
        <v>13.3</v>
      </c>
      <c r="L700">
        <v>13.59</v>
      </c>
      <c r="M700">
        <v>13.18</v>
      </c>
      <c r="N700">
        <v>0.78</v>
      </c>
      <c r="O700" t="s">
        <v>2031</v>
      </c>
      <c r="P700">
        <v>58.62</v>
      </c>
      <c r="Q700">
        <v>13.3</v>
      </c>
    </row>
    <row r="701" spans="1:17" x14ac:dyDescent="0.5">
      <c r="A701" t="str">
        <f>"002004"</f>
        <v>002004</v>
      </c>
      <c r="B701" t="s">
        <v>2032</v>
      </c>
      <c r="C701">
        <v>1.08</v>
      </c>
      <c r="D701">
        <v>6.54</v>
      </c>
      <c r="E701">
        <v>7.0000000000000007E-2</v>
      </c>
      <c r="F701">
        <v>6.54</v>
      </c>
      <c r="G701">
        <v>6.55</v>
      </c>
      <c r="H701" t="s">
        <v>2033</v>
      </c>
      <c r="I701">
        <v>0.56000000000000005</v>
      </c>
      <c r="J701">
        <v>0.56000000000000005</v>
      </c>
      <c r="K701">
        <v>6.49</v>
      </c>
      <c r="L701">
        <v>6.55</v>
      </c>
      <c r="M701">
        <v>6.45</v>
      </c>
      <c r="N701">
        <v>0.79</v>
      </c>
      <c r="O701" t="s">
        <v>2034</v>
      </c>
      <c r="P701">
        <v>21.71</v>
      </c>
      <c r="Q701">
        <v>6.47</v>
      </c>
    </row>
    <row r="702" spans="1:17" x14ac:dyDescent="0.5">
      <c r="A702" t="str">
        <f>"002511"</f>
        <v>002511</v>
      </c>
      <c r="B702" t="s">
        <v>2035</v>
      </c>
      <c r="C702">
        <v>0.47</v>
      </c>
      <c r="D702">
        <v>14.87</v>
      </c>
      <c r="E702">
        <v>7.0000000000000007E-2</v>
      </c>
      <c r="F702">
        <v>14.87</v>
      </c>
      <c r="G702">
        <v>14.88</v>
      </c>
      <c r="H702" t="s">
        <v>2036</v>
      </c>
      <c r="I702">
        <v>0.55000000000000004</v>
      </c>
      <c r="J702">
        <v>0.55000000000000004</v>
      </c>
      <c r="K702">
        <v>14.9</v>
      </c>
      <c r="L702">
        <v>15.08</v>
      </c>
      <c r="M702">
        <v>14.8</v>
      </c>
      <c r="N702">
        <v>0.85</v>
      </c>
      <c r="O702" t="s">
        <v>2037</v>
      </c>
      <c r="P702">
        <v>34.26</v>
      </c>
      <c r="Q702">
        <v>14.8</v>
      </c>
    </row>
    <row r="703" spans="1:17" x14ac:dyDescent="0.5">
      <c r="A703" t="str">
        <f>"600639"</f>
        <v>600639</v>
      </c>
      <c r="B703" t="s">
        <v>2038</v>
      </c>
      <c r="C703">
        <v>0.19</v>
      </c>
      <c r="D703">
        <v>15.44</v>
      </c>
      <c r="E703">
        <v>0.03</v>
      </c>
      <c r="F703">
        <v>15.43</v>
      </c>
      <c r="G703">
        <v>15.45</v>
      </c>
      <c r="H703" t="s">
        <v>2039</v>
      </c>
      <c r="I703">
        <v>0.1</v>
      </c>
      <c r="J703">
        <v>0.1</v>
      </c>
      <c r="K703">
        <v>15.35</v>
      </c>
      <c r="L703">
        <v>15.52</v>
      </c>
      <c r="M703">
        <v>15.35</v>
      </c>
      <c r="N703">
        <v>0.57999999999999996</v>
      </c>
      <c r="O703" t="s">
        <v>2040</v>
      </c>
      <c r="P703">
        <v>23.78</v>
      </c>
      <c r="Q703">
        <v>15.41</v>
      </c>
    </row>
    <row r="704" spans="1:17" x14ac:dyDescent="0.5">
      <c r="A704" t="str">
        <f>"002451"</f>
        <v>002451</v>
      </c>
      <c r="B704" t="s">
        <v>2041</v>
      </c>
      <c r="C704" t="s">
        <v>170</v>
      </c>
      <c r="D704">
        <v>26.2</v>
      </c>
      <c r="E704" t="s">
        <v>170</v>
      </c>
      <c r="F704" t="s">
        <v>170</v>
      </c>
      <c r="G704" t="s">
        <v>170</v>
      </c>
      <c r="H704" t="s">
        <v>2042</v>
      </c>
      <c r="I704">
        <v>0</v>
      </c>
      <c r="J704">
        <v>0</v>
      </c>
      <c r="K704" t="s">
        <v>170</v>
      </c>
      <c r="L704" t="s">
        <v>170</v>
      </c>
      <c r="M704" t="s">
        <v>170</v>
      </c>
      <c r="N704">
        <v>0</v>
      </c>
      <c r="O704" t="s">
        <v>2043</v>
      </c>
      <c r="P704">
        <v>214.14</v>
      </c>
      <c r="Q704">
        <v>26.2</v>
      </c>
    </row>
    <row r="705" spans="1:17" x14ac:dyDescent="0.5">
      <c r="A705" t="str">
        <f>"600568"</f>
        <v>600568</v>
      </c>
      <c r="B705" t="s">
        <v>2044</v>
      </c>
      <c r="C705">
        <v>0</v>
      </c>
      <c r="D705">
        <v>6.49</v>
      </c>
      <c r="E705">
        <v>0</v>
      </c>
      <c r="F705" t="s">
        <v>170</v>
      </c>
      <c r="G705" t="s">
        <v>170</v>
      </c>
      <c r="H705" t="s">
        <v>2045</v>
      </c>
      <c r="I705">
        <v>0</v>
      </c>
      <c r="J705">
        <v>0</v>
      </c>
      <c r="K705" t="s">
        <v>170</v>
      </c>
      <c r="L705" t="s">
        <v>170</v>
      </c>
      <c r="M705" t="s">
        <v>170</v>
      </c>
      <c r="N705">
        <v>0</v>
      </c>
      <c r="O705" t="s">
        <v>2023</v>
      </c>
      <c r="P705">
        <v>38.6</v>
      </c>
      <c r="Q705">
        <v>6.49</v>
      </c>
    </row>
    <row r="706" spans="1:17" x14ac:dyDescent="0.5">
      <c r="A706" t="str">
        <f>"002426"</f>
        <v>002426</v>
      </c>
      <c r="B706" t="s">
        <v>2046</v>
      </c>
      <c r="C706">
        <v>1.37</v>
      </c>
      <c r="D706">
        <v>5.18</v>
      </c>
      <c r="E706">
        <v>7.0000000000000007E-2</v>
      </c>
      <c r="F706">
        <v>5.18</v>
      </c>
      <c r="G706">
        <v>5.19</v>
      </c>
      <c r="H706" t="s">
        <v>2047</v>
      </c>
      <c r="I706">
        <v>0.38</v>
      </c>
      <c r="J706">
        <v>0.38</v>
      </c>
      <c r="K706">
        <v>5.13</v>
      </c>
      <c r="L706">
        <v>5.21</v>
      </c>
      <c r="M706">
        <v>5.1100000000000003</v>
      </c>
      <c r="N706">
        <v>0.63</v>
      </c>
      <c r="O706" t="s">
        <v>2048</v>
      </c>
      <c r="P706">
        <v>38.57</v>
      </c>
      <c r="Q706">
        <v>5.1100000000000003</v>
      </c>
    </row>
    <row r="707" spans="1:17" x14ac:dyDescent="0.5">
      <c r="A707" t="str">
        <f>"000547"</f>
        <v>000547</v>
      </c>
      <c r="B707" t="s">
        <v>2049</v>
      </c>
      <c r="C707">
        <v>0.19</v>
      </c>
      <c r="D707">
        <v>10.65</v>
      </c>
      <c r="E707">
        <v>0.02</v>
      </c>
      <c r="F707">
        <v>10.64</v>
      </c>
      <c r="G707">
        <v>10.65</v>
      </c>
      <c r="H707" t="s">
        <v>2050</v>
      </c>
      <c r="I707">
        <v>5.14</v>
      </c>
      <c r="J707">
        <v>5.14</v>
      </c>
      <c r="K707">
        <v>10.32</v>
      </c>
      <c r="L707">
        <v>10.93</v>
      </c>
      <c r="M707">
        <v>9.94</v>
      </c>
      <c r="N707">
        <v>2.42</v>
      </c>
      <c r="O707" t="s">
        <v>2051</v>
      </c>
      <c r="P707">
        <v>64.010000000000005</v>
      </c>
      <c r="Q707">
        <v>10.63</v>
      </c>
    </row>
    <row r="708" spans="1:17" x14ac:dyDescent="0.5">
      <c r="A708" t="str">
        <f>"603338"</f>
        <v>603338</v>
      </c>
      <c r="B708" t="s">
        <v>2052</v>
      </c>
      <c r="C708">
        <v>-0.26</v>
      </c>
      <c r="D708">
        <v>66.459999999999994</v>
      </c>
      <c r="E708">
        <v>-0.17</v>
      </c>
      <c r="F708">
        <v>66.5</v>
      </c>
      <c r="G708">
        <v>66.510000000000005</v>
      </c>
      <c r="H708" t="s">
        <v>2053</v>
      </c>
      <c r="I708">
        <v>0.36</v>
      </c>
      <c r="J708">
        <v>0.36</v>
      </c>
      <c r="K708">
        <v>66.77</v>
      </c>
      <c r="L708">
        <v>67.7</v>
      </c>
      <c r="M708">
        <v>65.8</v>
      </c>
      <c r="N708">
        <v>0.62</v>
      </c>
      <c r="O708" t="s">
        <v>2054</v>
      </c>
      <c r="P708">
        <v>38.770000000000003</v>
      </c>
      <c r="Q708">
        <v>66.63</v>
      </c>
    </row>
    <row r="709" spans="1:17" x14ac:dyDescent="0.5">
      <c r="A709" t="str">
        <f>"002622"</f>
        <v>002622</v>
      </c>
      <c r="B709" t="s">
        <v>2055</v>
      </c>
      <c r="C709" t="s">
        <v>170</v>
      </c>
      <c r="D709">
        <v>12.85</v>
      </c>
      <c r="E709" t="s">
        <v>170</v>
      </c>
      <c r="F709" t="s">
        <v>170</v>
      </c>
      <c r="G709" t="s">
        <v>170</v>
      </c>
      <c r="H709" t="s">
        <v>2056</v>
      </c>
      <c r="I709">
        <v>0</v>
      </c>
      <c r="J709">
        <v>0</v>
      </c>
      <c r="K709" t="s">
        <v>170</v>
      </c>
      <c r="L709" t="s">
        <v>170</v>
      </c>
      <c r="M709" t="s">
        <v>170</v>
      </c>
      <c r="N709">
        <v>0</v>
      </c>
      <c r="O709" t="s">
        <v>2057</v>
      </c>
      <c r="P709">
        <v>258.48</v>
      </c>
      <c r="Q709">
        <v>12.85</v>
      </c>
    </row>
    <row r="710" spans="1:17" x14ac:dyDescent="0.5">
      <c r="A710" t="str">
        <f>"600155"</f>
        <v>600155</v>
      </c>
      <c r="B710" t="s">
        <v>2058</v>
      </c>
      <c r="C710">
        <v>0.42</v>
      </c>
      <c r="D710">
        <v>9.5500000000000007</v>
      </c>
      <c r="E710">
        <v>0.04</v>
      </c>
      <c r="F710">
        <v>9.5399999999999991</v>
      </c>
      <c r="G710">
        <v>9.5500000000000007</v>
      </c>
      <c r="H710" t="s">
        <v>2059</v>
      </c>
      <c r="I710">
        <v>0.78</v>
      </c>
      <c r="J710">
        <v>0.78</v>
      </c>
      <c r="K710">
        <v>9.52</v>
      </c>
      <c r="L710">
        <v>9.64</v>
      </c>
      <c r="M710">
        <v>9.41</v>
      </c>
      <c r="N710">
        <v>0.81</v>
      </c>
      <c r="O710" t="s">
        <v>2060</v>
      </c>
      <c r="P710">
        <v>54.95</v>
      </c>
      <c r="Q710">
        <v>9.51</v>
      </c>
    </row>
    <row r="711" spans="1:17" x14ac:dyDescent="0.5">
      <c r="A711" t="str">
        <f>"002745"</f>
        <v>002745</v>
      </c>
      <c r="B711" t="s">
        <v>2061</v>
      </c>
      <c r="C711">
        <v>6.51</v>
      </c>
      <c r="D711">
        <v>41.41</v>
      </c>
      <c r="E711">
        <v>2.5299999999999998</v>
      </c>
      <c r="F711">
        <v>41.4</v>
      </c>
      <c r="G711">
        <v>41.41</v>
      </c>
      <c r="H711" t="s">
        <v>2062</v>
      </c>
      <c r="I711">
        <v>2.46</v>
      </c>
      <c r="J711">
        <v>2.46</v>
      </c>
      <c r="K711">
        <v>39.700000000000003</v>
      </c>
      <c r="L711">
        <v>41.9</v>
      </c>
      <c r="M711">
        <v>38.909999999999997</v>
      </c>
      <c r="N711">
        <v>2</v>
      </c>
      <c r="O711" t="s">
        <v>2063</v>
      </c>
      <c r="P711">
        <v>32.72</v>
      </c>
      <c r="Q711">
        <v>38.880000000000003</v>
      </c>
    </row>
    <row r="712" spans="1:17" x14ac:dyDescent="0.5">
      <c r="A712" t="str">
        <f>"601678"</f>
        <v>601678</v>
      </c>
      <c r="B712" t="s">
        <v>2064</v>
      </c>
      <c r="C712">
        <v>-0.22</v>
      </c>
      <c r="D712">
        <v>9.06</v>
      </c>
      <c r="E712">
        <v>-0.02</v>
      </c>
      <c r="F712">
        <v>9.0500000000000007</v>
      </c>
      <c r="G712">
        <v>9.06</v>
      </c>
      <c r="H712" t="s">
        <v>2065</v>
      </c>
      <c r="I712">
        <v>1.2</v>
      </c>
      <c r="J712">
        <v>1.2</v>
      </c>
      <c r="K712">
        <v>9.06</v>
      </c>
      <c r="L712">
        <v>9.1</v>
      </c>
      <c r="M712">
        <v>8.99</v>
      </c>
      <c r="N712">
        <v>0.53</v>
      </c>
      <c r="O712" t="s">
        <v>2066</v>
      </c>
      <c r="P712">
        <v>13.03</v>
      </c>
      <c r="Q712">
        <v>9.08</v>
      </c>
    </row>
    <row r="713" spans="1:17" x14ac:dyDescent="0.5">
      <c r="A713" t="str">
        <f>"300156"</f>
        <v>300156</v>
      </c>
      <c r="B713" t="s">
        <v>2067</v>
      </c>
      <c r="C713">
        <v>0.13</v>
      </c>
      <c r="D713">
        <v>14.9</v>
      </c>
      <c r="E713">
        <v>0.02</v>
      </c>
      <c r="F713">
        <v>14.89</v>
      </c>
      <c r="G713">
        <v>14.9</v>
      </c>
      <c r="H713" t="s">
        <v>2068</v>
      </c>
      <c r="I713">
        <v>4.3</v>
      </c>
      <c r="J713">
        <v>4.3</v>
      </c>
      <c r="K713">
        <v>14.95</v>
      </c>
      <c r="L713">
        <v>15.06</v>
      </c>
      <c r="M713">
        <v>14.68</v>
      </c>
      <c r="N713">
        <v>0.38</v>
      </c>
      <c r="O713" t="s">
        <v>2069</v>
      </c>
      <c r="P713">
        <v>16.55</v>
      </c>
      <c r="Q713">
        <v>14.88</v>
      </c>
    </row>
    <row r="714" spans="1:17" x14ac:dyDescent="0.5">
      <c r="A714" t="str">
        <f>"002219"</f>
        <v>002219</v>
      </c>
      <c r="B714" t="s">
        <v>2070</v>
      </c>
      <c r="C714" t="s">
        <v>170</v>
      </c>
      <c r="D714">
        <v>11.71</v>
      </c>
      <c r="E714" t="s">
        <v>170</v>
      </c>
      <c r="F714" t="s">
        <v>170</v>
      </c>
      <c r="G714" t="s">
        <v>170</v>
      </c>
      <c r="H714" t="s">
        <v>2071</v>
      </c>
      <c r="I714">
        <v>0</v>
      </c>
      <c r="J714">
        <v>0</v>
      </c>
      <c r="K714" t="s">
        <v>170</v>
      </c>
      <c r="L714" t="s">
        <v>170</v>
      </c>
      <c r="M714" t="s">
        <v>170</v>
      </c>
      <c r="N714">
        <v>0</v>
      </c>
      <c r="O714" t="s">
        <v>2072</v>
      </c>
      <c r="P714">
        <v>65.02</v>
      </c>
      <c r="Q714">
        <v>11.71</v>
      </c>
    </row>
    <row r="715" spans="1:17" x14ac:dyDescent="0.5">
      <c r="A715" t="str">
        <f>"600323"</f>
        <v>600323</v>
      </c>
      <c r="B715" t="s">
        <v>2073</v>
      </c>
      <c r="C715">
        <v>7.0000000000000007E-2</v>
      </c>
      <c r="D715">
        <v>13.97</v>
      </c>
      <c r="E715">
        <v>0.01</v>
      </c>
      <c r="F715">
        <v>13.96</v>
      </c>
      <c r="G715">
        <v>13.97</v>
      </c>
      <c r="H715" t="s">
        <v>2074</v>
      </c>
      <c r="I715">
        <v>0.25</v>
      </c>
      <c r="J715">
        <v>0.25</v>
      </c>
      <c r="K715">
        <v>13.92</v>
      </c>
      <c r="L715">
        <v>14.04</v>
      </c>
      <c r="M715">
        <v>13.91</v>
      </c>
      <c r="N715">
        <v>0.62</v>
      </c>
      <c r="O715" t="s">
        <v>2075</v>
      </c>
      <c r="P715">
        <v>16.41</v>
      </c>
      <c r="Q715">
        <v>13.96</v>
      </c>
    </row>
    <row r="716" spans="1:17" x14ac:dyDescent="0.5">
      <c r="A716" t="str">
        <f>"600020"</f>
        <v>600020</v>
      </c>
      <c r="B716" t="s">
        <v>2076</v>
      </c>
      <c r="C716">
        <v>0.21</v>
      </c>
      <c r="D716">
        <v>4.76</v>
      </c>
      <c r="E716">
        <v>0.01</v>
      </c>
      <c r="F716">
        <v>4.75</v>
      </c>
      <c r="G716">
        <v>4.76</v>
      </c>
      <c r="H716" t="s">
        <v>2077</v>
      </c>
      <c r="I716">
        <v>0.35</v>
      </c>
      <c r="J716">
        <v>0.35</v>
      </c>
      <c r="K716">
        <v>4.75</v>
      </c>
      <c r="L716">
        <v>4.79</v>
      </c>
      <c r="M716">
        <v>4.74</v>
      </c>
      <c r="N716">
        <v>0.51</v>
      </c>
      <c r="O716" t="s">
        <v>1430</v>
      </c>
      <c r="P716">
        <v>7.38</v>
      </c>
      <c r="Q716">
        <v>4.75</v>
      </c>
    </row>
    <row r="717" spans="1:17" x14ac:dyDescent="0.5">
      <c r="A717" t="str">
        <f>"000150"</f>
        <v>000150</v>
      </c>
      <c r="B717" t="s">
        <v>2078</v>
      </c>
      <c r="C717">
        <v>-0.9</v>
      </c>
      <c r="D717">
        <v>28.49</v>
      </c>
      <c r="E717">
        <v>-0.26</v>
      </c>
      <c r="F717">
        <v>28.48</v>
      </c>
      <c r="G717">
        <v>28.49</v>
      </c>
      <c r="H717" t="s">
        <v>2079</v>
      </c>
      <c r="I717">
        <v>0.05</v>
      </c>
      <c r="J717">
        <v>0.05</v>
      </c>
      <c r="K717">
        <v>28.75</v>
      </c>
      <c r="L717">
        <v>29.2</v>
      </c>
      <c r="M717">
        <v>28.49</v>
      </c>
      <c r="N717">
        <v>0.53</v>
      </c>
      <c r="O717" t="s">
        <v>918</v>
      </c>
      <c r="P717">
        <v>62.88</v>
      </c>
      <c r="Q717">
        <v>28.75</v>
      </c>
    </row>
    <row r="718" spans="1:17" x14ac:dyDescent="0.5">
      <c r="A718" t="str">
        <f>"000910"</f>
        <v>000910</v>
      </c>
      <c r="B718" t="s">
        <v>2080</v>
      </c>
      <c r="C718">
        <v>-0.35</v>
      </c>
      <c r="D718">
        <v>20.18</v>
      </c>
      <c r="E718">
        <v>-7.0000000000000007E-2</v>
      </c>
      <c r="F718">
        <v>20.170000000000002</v>
      </c>
      <c r="G718">
        <v>20.190000000000001</v>
      </c>
      <c r="H718" t="s">
        <v>2081</v>
      </c>
      <c r="I718">
        <v>0.69</v>
      </c>
      <c r="J718">
        <v>0.69</v>
      </c>
      <c r="K718">
        <v>20.3</v>
      </c>
      <c r="L718">
        <v>20.420000000000002</v>
      </c>
      <c r="M718">
        <v>19.899999999999999</v>
      </c>
      <c r="N718">
        <v>0.8</v>
      </c>
      <c r="O718" t="s">
        <v>2082</v>
      </c>
      <c r="P718">
        <v>17</v>
      </c>
      <c r="Q718">
        <v>20.25</v>
      </c>
    </row>
    <row r="719" spans="1:17" x14ac:dyDescent="0.5">
      <c r="A719" t="str">
        <f>"002482"</f>
        <v>002482</v>
      </c>
      <c r="B719" t="s">
        <v>2083</v>
      </c>
      <c r="C719">
        <v>1.63</v>
      </c>
      <c r="D719">
        <v>8.1199999999999992</v>
      </c>
      <c r="E719">
        <v>0.13</v>
      </c>
      <c r="F719">
        <v>8.1199999999999992</v>
      </c>
      <c r="G719">
        <v>8.1300000000000008</v>
      </c>
      <c r="H719" t="s">
        <v>2084</v>
      </c>
      <c r="I719">
        <v>0.38</v>
      </c>
      <c r="J719">
        <v>0.38</v>
      </c>
      <c r="K719">
        <v>8</v>
      </c>
      <c r="L719">
        <v>8.1300000000000008</v>
      </c>
      <c r="M719">
        <v>7.97</v>
      </c>
      <c r="N719">
        <v>0.73</v>
      </c>
      <c r="O719" t="s">
        <v>2085</v>
      </c>
      <c r="P719">
        <v>24.44</v>
      </c>
      <c r="Q719">
        <v>7.99</v>
      </c>
    </row>
    <row r="720" spans="1:17" x14ac:dyDescent="0.5">
      <c r="A720" t="str">
        <f>"002711"</f>
        <v>002711</v>
      </c>
      <c r="B720" t="s">
        <v>2086</v>
      </c>
      <c r="C720">
        <v>-0.39</v>
      </c>
      <c r="D720">
        <v>10.19</v>
      </c>
      <c r="E720">
        <v>-0.04</v>
      </c>
      <c r="F720">
        <v>10.18</v>
      </c>
      <c r="G720">
        <v>10.19</v>
      </c>
      <c r="H720" t="s">
        <v>2087</v>
      </c>
      <c r="I720">
        <v>2.4700000000000002</v>
      </c>
      <c r="J720">
        <v>2.4700000000000002</v>
      </c>
      <c r="K720">
        <v>10.25</v>
      </c>
      <c r="L720">
        <v>10.42</v>
      </c>
      <c r="M720">
        <v>10.119999999999999</v>
      </c>
      <c r="N720">
        <v>1.43</v>
      </c>
      <c r="O720" t="s">
        <v>898</v>
      </c>
      <c r="P720">
        <v>28.83</v>
      </c>
      <c r="Q720">
        <v>10.23</v>
      </c>
    </row>
    <row r="721" spans="1:17" x14ac:dyDescent="0.5">
      <c r="A721" t="str">
        <f>"002424"</f>
        <v>002424</v>
      </c>
      <c r="B721" t="s">
        <v>2088</v>
      </c>
      <c r="C721">
        <v>1.25</v>
      </c>
      <c r="D721">
        <v>14.54</v>
      </c>
      <c r="E721">
        <v>0.18</v>
      </c>
      <c r="F721">
        <v>14.54</v>
      </c>
      <c r="G721">
        <v>14.55</v>
      </c>
      <c r="H721" t="s">
        <v>2089</v>
      </c>
      <c r="I721">
        <v>2.02</v>
      </c>
      <c r="J721">
        <v>2.02</v>
      </c>
      <c r="K721">
        <v>14.39</v>
      </c>
      <c r="L721">
        <v>14.64</v>
      </c>
      <c r="M721">
        <v>14.39</v>
      </c>
      <c r="N721">
        <v>0.69</v>
      </c>
      <c r="O721" t="s">
        <v>2090</v>
      </c>
      <c r="P721">
        <v>39</v>
      </c>
      <c r="Q721">
        <v>14.36</v>
      </c>
    </row>
    <row r="722" spans="1:17" x14ac:dyDescent="0.5">
      <c r="A722" t="str">
        <f>"600086"</f>
        <v>600086</v>
      </c>
      <c r="B722" t="s">
        <v>2091</v>
      </c>
      <c r="C722">
        <v>0</v>
      </c>
      <c r="D722">
        <v>10.039999999999999</v>
      </c>
      <c r="E722">
        <v>0</v>
      </c>
      <c r="F722" t="s">
        <v>170</v>
      </c>
      <c r="G722" t="s">
        <v>170</v>
      </c>
      <c r="H722" t="s">
        <v>2092</v>
      </c>
      <c r="I722">
        <v>0</v>
      </c>
      <c r="J722">
        <v>0</v>
      </c>
      <c r="K722" t="s">
        <v>170</v>
      </c>
      <c r="L722" t="s">
        <v>170</v>
      </c>
      <c r="M722" t="s">
        <v>170</v>
      </c>
      <c r="N722">
        <v>0</v>
      </c>
      <c r="O722" t="s">
        <v>2093</v>
      </c>
      <c r="P722">
        <v>40.549999999999997</v>
      </c>
      <c r="Q722">
        <v>10.039999999999999</v>
      </c>
    </row>
    <row r="723" spans="1:17" x14ac:dyDescent="0.5">
      <c r="A723" t="str">
        <f>"600175"</f>
        <v>600175</v>
      </c>
      <c r="B723" t="s">
        <v>2094</v>
      </c>
      <c r="C723">
        <v>-2.2599999999999998</v>
      </c>
      <c r="D723">
        <v>4.32</v>
      </c>
      <c r="E723">
        <v>-0.1</v>
      </c>
      <c r="F723">
        <v>4.3099999999999996</v>
      </c>
      <c r="G723">
        <v>4.32</v>
      </c>
      <c r="H723" t="s">
        <v>2095</v>
      </c>
      <c r="I723">
        <v>1.08</v>
      </c>
      <c r="J723">
        <v>1.08</v>
      </c>
      <c r="K723">
        <v>4.41</v>
      </c>
      <c r="L723">
        <v>4.41</v>
      </c>
      <c r="M723">
        <v>4.25</v>
      </c>
      <c r="N723">
        <v>1.53</v>
      </c>
      <c r="O723" t="s">
        <v>2096</v>
      </c>
      <c r="P723">
        <v>424.94</v>
      </c>
      <c r="Q723">
        <v>4.42</v>
      </c>
    </row>
    <row r="724" spans="1:17" x14ac:dyDescent="0.5">
      <c r="A724" t="str">
        <f>"300113"</f>
        <v>300113</v>
      </c>
      <c r="B724" t="s">
        <v>2097</v>
      </c>
      <c r="C724">
        <v>3.72</v>
      </c>
      <c r="D724">
        <v>22.86</v>
      </c>
      <c r="E724">
        <v>0.82</v>
      </c>
      <c r="F724">
        <v>22.85</v>
      </c>
      <c r="G724">
        <v>22.86</v>
      </c>
      <c r="H724" t="s">
        <v>2098</v>
      </c>
      <c r="I724">
        <v>4.7699999999999996</v>
      </c>
      <c r="J724">
        <v>4.7699999999999996</v>
      </c>
      <c r="K724">
        <v>22.06</v>
      </c>
      <c r="L724">
        <v>23.05</v>
      </c>
      <c r="M724">
        <v>22</v>
      </c>
      <c r="N724">
        <v>0.91</v>
      </c>
      <c r="O724" t="s">
        <v>2099</v>
      </c>
      <c r="P724">
        <v>32.049999999999997</v>
      </c>
      <c r="Q724">
        <v>22.04</v>
      </c>
    </row>
    <row r="725" spans="1:17" x14ac:dyDescent="0.5">
      <c r="A725" t="str">
        <f>"002168"</f>
        <v>002168</v>
      </c>
      <c r="B725" t="s">
        <v>2100</v>
      </c>
      <c r="C725" t="s">
        <v>170</v>
      </c>
      <c r="D725">
        <v>13.76</v>
      </c>
      <c r="E725" t="s">
        <v>170</v>
      </c>
      <c r="F725" t="s">
        <v>170</v>
      </c>
      <c r="G725" t="s">
        <v>170</v>
      </c>
      <c r="H725" t="s">
        <v>2101</v>
      </c>
      <c r="I725">
        <v>0</v>
      </c>
      <c r="J725">
        <v>0</v>
      </c>
      <c r="K725" t="s">
        <v>170</v>
      </c>
      <c r="L725" t="s">
        <v>170</v>
      </c>
      <c r="M725" t="s">
        <v>170</v>
      </c>
      <c r="N725">
        <v>0</v>
      </c>
      <c r="O725" t="s">
        <v>2102</v>
      </c>
      <c r="P725" t="s">
        <v>170</v>
      </c>
      <c r="Q725">
        <v>13.76</v>
      </c>
    </row>
    <row r="726" spans="1:17" x14ac:dyDescent="0.5">
      <c r="A726" t="str">
        <f>"002293"</f>
        <v>002293</v>
      </c>
      <c r="B726" t="s">
        <v>2103</v>
      </c>
      <c r="C726">
        <v>1.01</v>
      </c>
      <c r="D726">
        <v>15.05</v>
      </c>
      <c r="E726">
        <v>0.15</v>
      </c>
      <c r="F726">
        <v>15.04</v>
      </c>
      <c r="G726">
        <v>15.05</v>
      </c>
      <c r="H726" t="s">
        <v>2104</v>
      </c>
      <c r="I726">
        <v>0.33</v>
      </c>
      <c r="J726">
        <v>0.33</v>
      </c>
      <c r="K726">
        <v>14.91</v>
      </c>
      <c r="L726">
        <v>15.16</v>
      </c>
      <c r="M726">
        <v>14.86</v>
      </c>
      <c r="N726">
        <v>0.6</v>
      </c>
      <c r="O726" t="s">
        <v>1255</v>
      </c>
      <c r="P726">
        <v>27.08</v>
      </c>
      <c r="Q726">
        <v>14.9</v>
      </c>
    </row>
    <row r="727" spans="1:17" x14ac:dyDescent="0.5">
      <c r="A727" t="str">
        <f>"002701"</f>
        <v>002701</v>
      </c>
      <c r="B727" t="s">
        <v>2105</v>
      </c>
      <c r="C727">
        <v>1.39</v>
      </c>
      <c r="D727">
        <v>5.83</v>
      </c>
      <c r="E727">
        <v>0.08</v>
      </c>
      <c r="F727">
        <v>5.82</v>
      </c>
      <c r="G727">
        <v>5.83</v>
      </c>
      <c r="H727" t="s">
        <v>2106</v>
      </c>
      <c r="I727">
        <v>0.43</v>
      </c>
      <c r="J727">
        <v>0.43</v>
      </c>
      <c r="K727">
        <v>5.76</v>
      </c>
      <c r="L727">
        <v>5.87</v>
      </c>
      <c r="M727">
        <v>5.75</v>
      </c>
      <c r="N727">
        <v>0.44</v>
      </c>
      <c r="O727" t="s">
        <v>2107</v>
      </c>
      <c r="P727">
        <v>15.79</v>
      </c>
      <c r="Q727">
        <v>5.75</v>
      </c>
    </row>
    <row r="728" spans="1:17" x14ac:dyDescent="0.5">
      <c r="A728" t="str">
        <f>"600797"</f>
        <v>600797</v>
      </c>
      <c r="B728" t="s">
        <v>2108</v>
      </c>
      <c r="C728">
        <v>4.4400000000000004</v>
      </c>
      <c r="D728">
        <v>12.48</v>
      </c>
      <c r="E728">
        <v>0.53</v>
      </c>
      <c r="F728">
        <v>12.46</v>
      </c>
      <c r="G728">
        <v>12.47</v>
      </c>
      <c r="H728" t="s">
        <v>2109</v>
      </c>
      <c r="I728">
        <v>5.55</v>
      </c>
      <c r="J728">
        <v>5.55</v>
      </c>
      <c r="K728">
        <v>11.96</v>
      </c>
      <c r="L728">
        <v>12.53</v>
      </c>
      <c r="M728">
        <v>11.96</v>
      </c>
      <c r="N728">
        <v>1.59</v>
      </c>
      <c r="O728" t="s">
        <v>2110</v>
      </c>
      <c r="P728">
        <v>47.63</v>
      </c>
      <c r="Q728">
        <v>11.95</v>
      </c>
    </row>
    <row r="729" spans="1:17" x14ac:dyDescent="0.5">
      <c r="A729" t="str">
        <f>"000627"</f>
        <v>000627</v>
      </c>
      <c r="B729" t="s">
        <v>2111</v>
      </c>
      <c r="C729">
        <v>-1.1499999999999999</v>
      </c>
      <c r="D729">
        <v>7.72</v>
      </c>
      <c r="E729">
        <v>-0.09</v>
      </c>
      <c r="F729">
        <v>7.72</v>
      </c>
      <c r="G729">
        <v>7.73</v>
      </c>
      <c r="H729" t="s">
        <v>2112</v>
      </c>
      <c r="I729">
        <v>0.68</v>
      </c>
      <c r="J729">
        <v>0.68</v>
      </c>
      <c r="K729">
        <v>7.81</v>
      </c>
      <c r="L729">
        <v>7.84</v>
      </c>
      <c r="M729">
        <v>7.7</v>
      </c>
      <c r="N729">
        <v>0.73</v>
      </c>
      <c r="O729" t="s">
        <v>2113</v>
      </c>
      <c r="P729">
        <v>34.1</v>
      </c>
      <c r="Q729">
        <v>7.81</v>
      </c>
    </row>
    <row r="730" spans="1:17" x14ac:dyDescent="0.5">
      <c r="A730" t="str">
        <f>"600132"</f>
        <v>600132</v>
      </c>
      <c r="B730" t="s">
        <v>2114</v>
      </c>
      <c r="C730">
        <v>1.79</v>
      </c>
      <c r="D730">
        <v>21.59</v>
      </c>
      <c r="E730">
        <v>0.38</v>
      </c>
      <c r="F730">
        <v>21.59</v>
      </c>
      <c r="G730">
        <v>21.6</v>
      </c>
      <c r="H730" t="s">
        <v>2115</v>
      </c>
      <c r="I730">
        <v>0.36</v>
      </c>
      <c r="J730">
        <v>0.36</v>
      </c>
      <c r="K730">
        <v>21.22</v>
      </c>
      <c r="L730">
        <v>21.6</v>
      </c>
      <c r="M730">
        <v>21.13</v>
      </c>
      <c r="N730">
        <v>0.79</v>
      </c>
      <c r="O730" t="s">
        <v>2116</v>
      </c>
      <c r="P730">
        <v>24.8</v>
      </c>
      <c r="Q730">
        <v>21.21</v>
      </c>
    </row>
    <row r="731" spans="1:17" x14ac:dyDescent="0.5">
      <c r="A731" t="str">
        <f>"002108"</f>
        <v>002108</v>
      </c>
      <c r="B731" t="s">
        <v>2117</v>
      </c>
      <c r="C731">
        <v>1.06</v>
      </c>
      <c r="D731">
        <v>9.5500000000000007</v>
      </c>
      <c r="E731">
        <v>0.1</v>
      </c>
      <c r="F731">
        <v>9.5500000000000007</v>
      </c>
      <c r="G731">
        <v>9.56</v>
      </c>
      <c r="H731" t="s">
        <v>2118</v>
      </c>
      <c r="I731">
        <v>1</v>
      </c>
      <c r="J731">
        <v>1</v>
      </c>
      <c r="K731">
        <v>9.51</v>
      </c>
      <c r="L731">
        <v>9.64</v>
      </c>
      <c r="M731">
        <v>9.49</v>
      </c>
      <c r="N731">
        <v>0.61</v>
      </c>
      <c r="O731" t="s">
        <v>420</v>
      </c>
      <c r="P731">
        <v>19.100000000000001</v>
      </c>
      <c r="Q731">
        <v>9.4499999999999993</v>
      </c>
    </row>
    <row r="732" spans="1:17" x14ac:dyDescent="0.5">
      <c r="A732" t="str">
        <f>"002258"</f>
        <v>002258</v>
      </c>
      <c r="B732" t="s">
        <v>2119</v>
      </c>
      <c r="C732">
        <v>0.25</v>
      </c>
      <c r="D732">
        <v>19.89</v>
      </c>
      <c r="E732">
        <v>0.05</v>
      </c>
      <c r="F732">
        <v>19.89</v>
      </c>
      <c r="G732">
        <v>19.899999999999999</v>
      </c>
      <c r="H732" t="s">
        <v>2120</v>
      </c>
      <c r="I732">
        <v>0.87</v>
      </c>
      <c r="J732">
        <v>0.87</v>
      </c>
      <c r="K732">
        <v>19.850000000000001</v>
      </c>
      <c r="L732">
        <v>20.21</v>
      </c>
      <c r="M732">
        <v>19.649999999999999</v>
      </c>
      <c r="N732">
        <v>0.68</v>
      </c>
      <c r="O732" t="s">
        <v>2121</v>
      </c>
      <c r="P732">
        <v>25.95</v>
      </c>
      <c r="Q732">
        <v>19.84</v>
      </c>
    </row>
    <row r="733" spans="1:17" x14ac:dyDescent="0.5">
      <c r="A733" t="str">
        <f>"600122"</f>
        <v>600122</v>
      </c>
      <c r="B733" t="s">
        <v>2122</v>
      </c>
      <c r="C733">
        <v>0.22</v>
      </c>
      <c r="D733">
        <v>8.99</v>
      </c>
      <c r="E733">
        <v>0.02</v>
      </c>
      <c r="F733">
        <v>8.9600000000000009</v>
      </c>
      <c r="G733">
        <v>8.98</v>
      </c>
      <c r="H733" t="s">
        <v>2123</v>
      </c>
      <c r="I733">
        <v>1.93</v>
      </c>
      <c r="J733">
        <v>1.93</v>
      </c>
      <c r="K733">
        <v>8.9700000000000006</v>
      </c>
      <c r="L733">
        <v>9.1</v>
      </c>
      <c r="M733">
        <v>8.94</v>
      </c>
      <c r="N733">
        <v>1.05</v>
      </c>
      <c r="O733" t="s">
        <v>2124</v>
      </c>
      <c r="P733">
        <v>16.739999999999998</v>
      </c>
      <c r="Q733">
        <v>8.9700000000000006</v>
      </c>
    </row>
    <row r="734" spans="1:17" x14ac:dyDescent="0.5">
      <c r="A734" t="str">
        <f>"300309"</f>
        <v>300309</v>
      </c>
      <c r="B734" t="s">
        <v>2125</v>
      </c>
      <c r="C734">
        <v>-1.03</v>
      </c>
      <c r="D734">
        <v>23.98</v>
      </c>
      <c r="E734">
        <v>-0.25</v>
      </c>
      <c r="F734">
        <v>23.97</v>
      </c>
      <c r="G734">
        <v>23.98</v>
      </c>
      <c r="H734" t="s">
        <v>2126</v>
      </c>
      <c r="I734">
        <v>0.5</v>
      </c>
      <c r="J734">
        <v>0.5</v>
      </c>
      <c r="K734">
        <v>24.08</v>
      </c>
      <c r="L734">
        <v>24.48</v>
      </c>
      <c r="M734">
        <v>23.76</v>
      </c>
      <c r="N734">
        <v>0.82</v>
      </c>
      <c r="O734" t="s">
        <v>2127</v>
      </c>
      <c r="P734">
        <v>54.68</v>
      </c>
      <c r="Q734">
        <v>24.23</v>
      </c>
    </row>
    <row r="735" spans="1:17" x14ac:dyDescent="0.5">
      <c r="A735" t="str">
        <f>"300367"</f>
        <v>300367</v>
      </c>
      <c r="B735" t="s">
        <v>2128</v>
      </c>
      <c r="C735">
        <v>5.54</v>
      </c>
      <c r="D735">
        <v>18.850000000000001</v>
      </c>
      <c r="E735">
        <v>0.99</v>
      </c>
      <c r="F735">
        <v>18.850000000000001</v>
      </c>
      <c r="G735">
        <v>18.86</v>
      </c>
      <c r="H735" t="s">
        <v>2129</v>
      </c>
      <c r="I735">
        <v>9.14</v>
      </c>
      <c r="J735">
        <v>9.14</v>
      </c>
      <c r="K735">
        <v>18</v>
      </c>
      <c r="L735">
        <v>18.93</v>
      </c>
      <c r="M735">
        <v>17.899999999999999</v>
      </c>
      <c r="N735">
        <v>1.1499999999999999</v>
      </c>
      <c r="O735" t="s">
        <v>2130</v>
      </c>
      <c r="P735">
        <v>73.53</v>
      </c>
      <c r="Q735">
        <v>17.86</v>
      </c>
    </row>
    <row r="736" spans="1:17" x14ac:dyDescent="0.5">
      <c r="A736" t="str">
        <f>"300237"</f>
        <v>300237</v>
      </c>
      <c r="B736" t="s">
        <v>2131</v>
      </c>
      <c r="C736">
        <v>2.8</v>
      </c>
      <c r="D736">
        <v>15.8</v>
      </c>
      <c r="E736">
        <v>0.43</v>
      </c>
      <c r="F736">
        <v>15.78</v>
      </c>
      <c r="G736">
        <v>15.8</v>
      </c>
      <c r="H736" t="s">
        <v>2132</v>
      </c>
      <c r="I736">
        <v>0.49</v>
      </c>
      <c r="J736">
        <v>0.49</v>
      </c>
      <c r="K736">
        <v>15.38</v>
      </c>
      <c r="L736">
        <v>15.85</v>
      </c>
      <c r="M736">
        <v>15.38</v>
      </c>
      <c r="N736">
        <v>1.07</v>
      </c>
      <c r="O736" t="s">
        <v>2133</v>
      </c>
      <c r="P736">
        <v>20.93</v>
      </c>
      <c r="Q736">
        <v>15.37</v>
      </c>
    </row>
    <row r="737" spans="1:17" x14ac:dyDescent="0.5">
      <c r="A737" t="str">
        <f>"600563"</f>
        <v>600563</v>
      </c>
      <c r="B737" t="s">
        <v>2134</v>
      </c>
      <c r="C737">
        <v>1.25</v>
      </c>
      <c r="D737">
        <v>45.41</v>
      </c>
      <c r="E737">
        <v>0.56000000000000005</v>
      </c>
      <c r="F737">
        <v>45.41</v>
      </c>
      <c r="G737">
        <v>45.49</v>
      </c>
      <c r="H737" t="s">
        <v>2135</v>
      </c>
      <c r="I737">
        <v>0.8</v>
      </c>
      <c r="J737">
        <v>0.8</v>
      </c>
      <c r="K737">
        <v>44.86</v>
      </c>
      <c r="L737">
        <v>45.68</v>
      </c>
      <c r="M737">
        <v>44.86</v>
      </c>
      <c r="N737">
        <v>0.98</v>
      </c>
      <c r="O737" t="s">
        <v>2136</v>
      </c>
      <c r="P737">
        <v>25.84</v>
      </c>
      <c r="Q737">
        <v>44.85</v>
      </c>
    </row>
    <row r="738" spans="1:17" x14ac:dyDescent="0.5">
      <c r="A738" t="str">
        <f>"600675"</f>
        <v>600675</v>
      </c>
      <c r="B738" t="s">
        <v>2137</v>
      </c>
      <c r="C738">
        <v>-2.5</v>
      </c>
      <c r="D738">
        <v>5.47</v>
      </c>
      <c r="E738">
        <v>-0.14000000000000001</v>
      </c>
      <c r="F738">
        <v>5.47</v>
      </c>
      <c r="G738">
        <v>5.48</v>
      </c>
      <c r="H738" t="s">
        <v>2138</v>
      </c>
      <c r="I738">
        <v>0.38</v>
      </c>
      <c r="J738">
        <v>0.38</v>
      </c>
      <c r="K738">
        <v>5.47</v>
      </c>
      <c r="L738">
        <v>5.55</v>
      </c>
      <c r="M738">
        <v>5.43</v>
      </c>
      <c r="N738">
        <v>1.1399999999999999</v>
      </c>
      <c r="O738" t="s">
        <v>2139</v>
      </c>
      <c r="P738">
        <v>27.85</v>
      </c>
      <c r="Q738">
        <v>5.61</v>
      </c>
    </row>
    <row r="739" spans="1:17" x14ac:dyDescent="0.5">
      <c r="A739" t="str">
        <f>"002668"</f>
        <v>002668</v>
      </c>
      <c r="B739" t="s">
        <v>2140</v>
      </c>
      <c r="C739">
        <v>0.27</v>
      </c>
      <c r="D739">
        <v>26.07</v>
      </c>
      <c r="E739">
        <v>7.0000000000000007E-2</v>
      </c>
      <c r="F739">
        <v>26.06</v>
      </c>
      <c r="G739">
        <v>26.07</v>
      </c>
      <c r="H739" t="s">
        <v>2141</v>
      </c>
      <c r="I739">
        <v>1.6</v>
      </c>
      <c r="J739">
        <v>1.6</v>
      </c>
      <c r="K739">
        <v>26.74</v>
      </c>
      <c r="L739">
        <v>27.47</v>
      </c>
      <c r="M739">
        <v>25.82</v>
      </c>
      <c r="N739">
        <v>1.1100000000000001</v>
      </c>
      <c r="O739" t="s">
        <v>1860</v>
      </c>
      <c r="P739">
        <v>41.38</v>
      </c>
      <c r="Q739">
        <v>26</v>
      </c>
    </row>
    <row r="740" spans="1:17" x14ac:dyDescent="0.5">
      <c r="A740" t="str">
        <f>"601515"</f>
        <v>601515</v>
      </c>
      <c r="B740" t="s">
        <v>2142</v>
      </c>
      <c r="C740">
        <v>-0.33</v>
      </c>
      <c r="D740">
        <v>9.15</v>
      </c>
      <c r="E740">
        <v>-0.03</v>
      </c>
      <c r="F740">
        <v>9.16</v>
      </c>
      <c r="G740">
        <v>9.17</v>
      </c>
      <c r="H740" t="s">
        <v>2143</v>
      </c>
      <c r="I740">
        <v>0.09</v>
      </c>
      <c r="J740">
        <v>0.09</v>
      </c>
      <c r="K740">
        <v>9.19</v>
      </c>
      <c r="L740">
        <v>9.2100000000000009</v>
      </c>
      <c r="M740">
        <v>9.1300000000000008</v>
      </c>
      <c r="N740">
        <v>0.48</v>
      </c>
      <c r="O740" t="s">
        <v>2144</v>
      </c>
      <c r="P740">
        <v>14.76</v>
      </c>
      <c r="Q740">
        <v>9.18</v>
      </c>
    </row>
    <row r="741" spans="1:17" x14ac:dyDescent="0.5">
      <c r="A741" t="str">
        <f>"601011"</f>
        <v>601011</v>
      </c>
      <c r="B741" t="s">
        <v>2145</v>
      </c>
      <c r="C741">
        <v>0</v>
      </c>
      <c r="D741">
        <v>7.44</v>
      </c>
      <c r="E741">
        <v>0</v>
      </c>
      <c r="F741">
        <v>7.44</v>
      </c>
      <c r="G741">
        <v>7.45</v>
      </c>
      <c r="H741" t="s">
        <v>2146</v>
      </c>
      <c r="I741">
        <v>1.1299999999999999</v>
      </c>
      <c r="J741">
        <v>1.1299999999999999</v>
      </c>
      <c r="K741">
        <v>7.46</v>
      </c>
      <c r="L741">
        <v>7.46</v>
      </c>
      <c r="M741">
        <v>7.37</v>
      </c>
      <c r="N741">
        <v>0.62</v>
      </c>
      <c r="O741" t="s">
        <v>2147</v>
      </c>
      <c r="P741">
        <v>61.17</v>
      </c>
      <c r="Q741">
        <v>7.44</v>
      </c>
    </row>
    <row r="742" spans="1:17" x14ac:dyDescent="0.5">
      <c r="A742" t="str">
        <f>"000501"</f>
        <v>000501</v>
      </c>
      <c r="B742" t="s">
        <v>2148</v>
      </c>
      <c r="C742">
        <v>-0.13</v>
      </c>
      <c r="D742">
        <v>15.23</v>
      </c>
      <c r="E742">
        <v>-0.02</v>
      </c>
      <c r="F742">
        <v>15.21</v>
      </c>
      <c r="G742">
        <v>15.23</v>
      </c>
      <c r="H742" t="s">
        <v>2149</v>
      </c>
      <c r="I742">
        <v>0.47</v>
      </c>
      <c r="J742">
        <v>0.47</v>
      </c>
      <c r="K742">
        <v>15.28</v>
      </c>
      <c r="L742">
        <v>15.28</v>
      </c>
      <c r="M742">
        <v>15.13</v>
      </c>
      <c r="N742">
        <v>0.68</v>
      </c>
      <c r="O742" t="s">
        <v>2150</v>
      </c>
      <c r="P742">
        <v>10.039999999999999</v>
      </c>
      <c r="Q742">
        <v>15.25</v>
      </c>
    </row>
    <row r="743" spans="1:17" x14ac:dyDescent="0.5">
      <c r="A743" t="str">
        <f>"300271"</f>
        <v>300271</v>
      </c>
      <c r="B743" t="s">
        <v>2151</v>
      </c>
      <c r="C743">
        <v>5.67</v>
      </c>
      <c r="D743">
        <v>20.49</v>
      </c>
      <c r="E743">
        <v>1.1000000000000001</v>
      </c>
      <c r="F743">
        <v>20.48</v>
      </c>
      <c r="G743">
        <v>20.49</v>
      </c>
      <c r="H743" t="s">
        <v>2152</v>
      </c>
      <c r="I743">
        <v>4.82</v>
      </c>
      <c r="J743">
        <v>4.82</v>
      </c>
      <c r="K743">
        <v>19.579999999999998</v>
      </c>
      <c r="L743">
        <v>20.58</v>
      </c>
      <c r="M743">
        <v>19.32</v>
      </c>
      <c r="N743">
        <v>1.36</v>
      </c>
      <c r="O743" t="s">
        <v>1110</v>
      </c>
      <c r="P743">
        <v>51.74</v>
      </c>
      <c r="Q743">
        <v>19.39</v>
      </c>
    </row>
    <row r="744" spans="1:17" x14ac:dyDescent="0.5">
      <c r="A744" t="str">
        <f>"000917"</f>
        <v>000917</v>
      </c>
      <c r="B744" t="s">
        <v>2153</v>
      </c>
      <c r="C744">
        <v>0.77</v>
      </c>
      <c r="D744">
        <v>7.83</v>
      </c>
      <c r="E744">
        <v>0.06</v>
      </c>
      <c r="F744">
        <v>7.82</v>
      </c>
      <c r="G744">
        <v>7.83</v>
      </c>
      <c r="H744" t="s">
        <v>2154</v>
      </c>
      <c r="I744">
        <v>0.99</v>
      </c>
      <c r="J744">
        <v>0.99</v>
      </c>
      <c r="K744">
        <v>7.76</v>
      </c>
      <c r="L744">
        <v>7.86</v>
      </c>
      <c r="M744">
        <v>7.75</v>
      </c>
      <c r="N744">
        <v>0.56000000000000005</v>
      </c>
      <c r="O744" t="s">
        <v>2155</v>
      </c>
      <c r="P744">
        <v>75.739999999999995</v>
      </c>
      <c r="Q744">
        <v>7.77</v>
      </c>
    </row>
    <row r="745" spans="1:17" x14ac:dyDescent="0.5">
      <c r="A745" t="str">
        <f>"600864"</f>
        <v>600864</v>
      </c>
      <c r="B745" t="s">
        <v>2156</v>
      </c>
      <c r="C745">
        <v>2.72</v>
      </c>
      <c r="D745">
        <v>6.42</v>
      </c>
      <c r="E745">
        <v>0.17</v>
      </c>
      <c r="F745">
        <v>6.41</v>
      </c>
      <c r="G745">
        <v>6.42</v>
      </c>
      <c r="H745" t="s">
        <v>2157</v>
      </c>
      <c r="I745">
        <v>0.44</v>
      </c>
      <c r="J745">
        <v>0.44</v>
      </c>
      <c r="K745">
        <v>6.25</v>
      </c>
      <c r="L745">
        <v>6.44</v>
      </c>
      <c r="M745">
        <v>6.23</v>
      </c>
      <c r="N745">
        <v>1.2</v>
      </c>
      <c r="O745" t="s">
        <v>2158</v>
      </c>
      <c r="P745">
        <v>31.54</v>
      </c>
      <c r="Q745">
        <v>6.25</v>
      </c>
    </row>
    <row r="746" spans="1:17" x14ac:dyDescent="0.5">
      <c r="A746" t="str">
        <f>"300287"</f>
        <v>300287</v>
      </c>
      <c r="B746" t="s">
        <v>2159</v>
      </c>
      <c r="C746">
        <v>4.13</v>
      </c>
      <c r="D746">
        <v>9.58</v>
      </c>
      <c r="E746">
        <v>0.38</v>
      </c>
      <c r="F746">
        <v>9.58</v>
      </c>
      <c r="G746">
        <v>9.59</v>
      </c>
      <c r="H746" t="s">
        <v>2160</v>
      </c>
      <c r="I746">
        <v>2.89</v>
      </c>
      <c r="J746">
        <v>2.89</v>
      </c>
      <c r="K746">
        <v>9.32</v>
      </c>
      <c r="L746">
        <v>9.64</v>
      </c>
      <c r="M746">
        <v>9.23</v>
      </c>
      <c r="N746">
        <v>0.81</v>
      </c>
      <c r="O746" t="s">
        <v>2161</v>
      </c>
      <c r="P746">
        <v>31.67</v>
      </c>
      <c r="Q746">
        <v>9.1999999999999993</v>
      </c>
    </row>
    <row r="747" spans="1:17" x14ac:dyDescent="0.5">
      <c r="A747" t="str">
        <f>"600172"</f>
        <v>600172</v>
      </c>
      <c r="B747" t="s">
        <v>2162</v>
      </c>
      <c r="C747">
        <v>4.09</v>
      </c>
      <c r="D747">
        <v>8.65</v>
      </c>
      <c r="E747">
        <v>0.34</v>
      </c>
      <c r="F747">
        <v>8.65</v>
      </c>
      <c r="G747">
        <v>8.66</v>
      </c>
      <c r="H747" t="s">
        <v>2163</v>
      </c>
      <c r="I747">
        <v>2.16</v>
      </c>
      <c r="J747">
        <v>2.16</v>
      </c>
      <c r="K747">
        <v>8.31</v>
      </c>
      <c r="L747">
        <v>8.6999999999999993</v>
      </c>
      <c r="M747">
        <v>8.31</v>
      </c>
      <c r="N747">
        <v>1.05</v>
      </c>
      <c r="O747" t="s">
        <v>2164</v>
      </c>
      <c r="P747">
        <v>34.65</v>
      </c>
      <c r="Q747">
        <v>8.31</v>
      </c>
    </row>
    <row r="748" spans="1:17" x14ac:dyDescent="0.5">
      <c r="A748" t="str">
        <f>"600550"</f>
        <v>600550</v>
      </c>
      <c r="B748" t="s">
        <v>2165</v>
      </c>
      <c r="C748">
        <v>1.23</v>
      </c>
      <c r="D748">
        <v>6.59</v>
      </c>
      <c r="E748">
        <v>0.08</v>
      </c>
      <c r="F748">
        <v>6.59</v>
      </c>
      <c r="G748">
        <v>6.6</v>
      </c>
      <c r="H748" t="s">
        <v>2166</v>
      </c>
      <c r="I748">
        <v>0.93</v>
      </c>
      <c r="J748">
        <v>0.93</v>
      </c>
      <c r="K748">
        <v>6.51</v>
      </c>
      <c r="L748">
        <v>6.72</v>
      </c>
      <c r="M748">
        <v>6.51</v>
      </c>
      <c r="N748">
        <v>0.88</v>
      </c>
      <c r="O748" t="s">
        <v>2167</v>
      </c>
      <c r="P748">
        <v>131.44</v>
      </c>
      <c r="Q748">
        <v>6.51</v>
      </c>
    </row>
    <row r="749" spans="1:17" x14ac:dyDescent="0.5">
      <c r="A749" t="str">
        <f>"600395"</f>
        <v>600395</v>
      </c>
      <c r="B749" t="s">
        <v>2168</v>
      </c>
      <c r="C749">
        <v>-0.16</v>
      </c>
      <c r="D749">
        <v>6.11</v>
      </c>
      <c r="E749">
        <v>-0.01</v>
      </c>
      <c r="F749">
        <v>6.11</v>
      </c>
      <c r="G749">
        <v>6.12</v>
      </c>
      <c r="H749" t="s">
        <v>2169</v>
      </c>
      <c r="I749">
        <v>0.36</v>
      </c>
      <c r="J749">
        <v>0.36</v>
      </c>
      <c r="K749">
        <v>6.14</v>
      </c>
      <c r="L749">
        <v>6.14</v>
      </c>
      <c r="M749">
        <v>6.07</v>
      </c>
      <c r="N749">
        <v>0.64</v>
      </c>
      <c r="O749" t="s">
        <v>2170</v>
      </c>
      <c r="P749">
        <v>11.77</v>
      </c>
      <c r="Q749">
        <v>6.12</v>
      </c>
    </row>
    <row r="750" spans="1:17" x14ac:dyDescent="0.5">
      <c r="A750" t="str">
        <f>"600491"</f>
        <v>600491</v>
      </c>
      <c r="B750" t="s">
        <v>2171</v>
      </c>
      <c r="C750">
        <v>1.1399999999999999</v>
      </c>
      <c r="D750">
        <v>10.67</v>
      </c>
      <c r="E750">
        <v>0.12</v>
      </c>
      <c r="F750">
        <v>10.66</v>
      </c>
      <c r="G750">
        <v>10.67</v>
      </c>
      <c r="H750" t="s">
        <v>2172</v>
      </c>
      <c r="I750">
        <v>1.87</v>
      </c>
      <c r="J750">
        <v>1.87</v>
      </c>
      <c r="K750">
        <v>10.54</v>
      </c>
      <c r="L750">
        <v>10.73</v>
      </c>
      <c r="M750">
        <v>10.43</v>
      </c>
      <c r="N750">
        <v>1.78</v>
      </c>
      <c r="O750" t="s">
        <v>1423</v>
      </c>
      <c r="P750">
        <v>27.7</v>
      </c>
      <c r="Q750">
        <v>10.55</v>
      </c>
    </row>
    <row r="751" spans="1:17" x14ac:dyDescent="0.5">
      <c r="A751" t="str">
        <f>"600694"</f>
        <v>600694</v>
      </c>
      <c r="B751" t="s">
        <v>2173</v>
      </c>
      <c r="C751">
        <v>0.06</v>
      </c>
      <c r="D751">
        <v>34.35</v>
      </c>
      <c r="E751">
        <v>0.02</v>
      </c>
      <c r="F751">
        <v>34.33</v>
      </c>
      <c r="G751">
        <v>34.36</v>
      </c>
      <c r="H751" t="s">
        <v>2174</v>
      </c>
      <c r="I751">
        <v>0.36</v>
      </c>
      <c r="J751">
        <v>0.36</v>
      </c>
      <c r="K751">
        <v>34.4</v>
      </c>
      <c r="L751">
        <v>34.58</v>
      </c>
      <c r="M751">
        <v>33.97</v>
      </c>
      <c r="N751">
        <v>0.75</v>
      </c>
      <c r="O751" t="s">
        <v>1681</v>
      </c>
      <c r="P751">
        <v>11.7</v>
      </c>
      <c r="Q751">
        <v>34.33</v>
      </c>
    </row>
    <row r="752" spans="1:17" x14ac:dyDescent="0.5">
      <c r="A752" t="str">
        <f>"002517"</f>
        <v>002517</v>
      </c>
      <c r="B752" t="s">
        <v>2175</v>
      </c>
      <c r="C752">
        <v>1.53</v>
      </c>
      <c r="D752">
        <v>17.29</v>
      </c>
      <c r="E752">
        <v>0.26</v>
      </c>
      <c r="F752">
        <v>17.29</v>
      </c>
      <c r="G752">
        <v>17.3</v>
      </c>
      <c r="H752" t="s">
        <v>2176</v>
      </c>
      <c r="I752">
        <v>3.61</v>
      </c>
      <c r="J752">
        <v>3.61</v>
      </c>
      <c r="K752">
        <v>17.25</v>
      </c>
      <c r="L752">
        <v>17.54</v>
      </c>
      <c r="M752">
        <v>17.149999999999999</v>
      </c>
      <c r="N752">
        <v>0.8</v>
      </c>
      <c r="O752" t="s">
        <v>2177</v>
      </c>
      <c r="P752">
        <v>17.600000000000001</v>
      </c>
      <c r="Q752">
        <v>17.03</v>
      </c>
    </row>
    <row r="753" spans="1:17" x14ac:dyDescent="0.5">
      <c r="A753" t="str">
        <f>"002303"</f>
        <v>002303</v>
      </c>
      <c r="B753" t="s">
        <v>2178</v>
      </c>
      <c r="C753">
        <v>0.77</v>
      </c>
      <c r="D753">
        <v>6.53</v>
      </c>
      <c r="E753">
        <v>0.05</v>
      </c>
      <c r="F753">
        <v>6.53</v>
      </c>
      <c r="G753">
        <v>6.54</v>
      </c>
      <c r="H753" t="s">
        <v>2179</v>
      </c>
      <c r="I753">
        <v>0.87</v>
      </c>
      <c r="J753">
        <v>0.87</v>
      </c>
      <c r="K753">
        <v>6.51</v>
      </c>
      <c r="L753">
        <v>6.61</v>
      </c>
      <c r="M753">
        <v>6.37</v>
      </c>
      <c r="N753">
        <v>1.84</v>
      </c>
      <c r="O753" t="s">
        <v>2180</v>
      </c>
      <c r="P753">
        <v>30.47</v>
      </c>
      <c r="Q753">
        <v>6.48</v>
      </c>
    </row>
    <row r="754" spans="1:17" x14ac:dyDescent="0.5">
      <c r="A754" t="str">
        <f>"002503"</f>
        <v>002503</v>
      </c>
      <c r="B754" t="s">
        <v>2181</v>
      </c>
      <c r="C754">
        <v>-0.8</v>
      </c>
      <c r="D754">
        <v>4.97</v>
      </c>
      <c r="E754">
        <v>-0.04</v>
      </c>
      <c r="F754">
        <v>4.97</v>
      </c>
      <c r="G754">
        <v>4.9800000000000004</v>
      </c>
      <c r="H754" t="s">
        <v>2182</v>
      </c>
      <c r="I754">
        <v>0.31</v>
      </c>
      <c r="J754">
        <v>0.31</v>
      </c>
      <c r="K754">
        <v>5.0199999999999996</v>
      </c>
      <c r="L754">
        <v>5.0199999999999996</v>
      </c>
      <c r="M754">
        <v>4.93</v>
      </c>
      <c r="N754">
        <v>0.56000000000000005</v>
      </c>
      <c r="O754" t="s">
        <v>2183</v>
      </c>
      <c r="P754">
        <v>25.34</v>
      </c>
      <c r="Q754">
        <v>5.01</v>
      </c>
    </row>
    <row r="755" spans="1:17" x14ac:dyDescent="0.5">
      <c r="A755" t="str">
        <f>"600581"</f>
        <v>600581</v>
      </c>
      <c r="B755" t="s">
        <v>2184</v>
      </c>
      <c r="C755">
        <v>-0.83</v>
      </c>
      <c r="D755">
        <v>13.1</v>
      </c>
      <c r="E755">
        <v>-0.11</v>
      </c>
      <c r="F755">
        <v>13.1</v>
      </c>
      <c r="G755">
        <v>13.11</v>
      </c>
      <c r="H755" t="s">
        <v>2185</v>
      </c>
      <c r="I755">
        <v>4.8</v>
      </c>
      <c r="J755">
        <v>4.8</v>
      </c>
      <c r="K755">
        <v>13</v>
      </c>
      <c r="L755">
        <v>13.38</v>
      </c>
      <c r="M755">
        <v>12.83</v>
      </c>
      <c r="N755">
        <v>1.08</v>
      </c>
      <c r="O755" t="s">
        <v>2186</v>
      </c>
      <c r="P755">
        <v>8.6</v>
      </c>
      <c r="Q755">
        <v>13.21</v>
      </c>
    </row>
    <row r="756" spans="1:17" x14ac:dyDescent="0.5">
      <c r="A756" t="str">
        <f>"002665"</f>
        <v>002665</v>
      </c>
      <c r="B756" t="s">
        <v>2187</v>
      </c>
      <c r="C756">
        <v>-0.77</v>
      </c>
      <c r="D756">
        <v>6.47</v>
      </c>
      <c r="E756">
        <v>-0.05</v>
      </c>
      <c r="F756">
        <v>6.46</v>
      </c>
      <c r="G756">
        <v>6.47</v>
      </c>
      <c r="H756" t="s">
        <v>2188</v>
      </c>
      <c r="I756">
        <v>0.7</v>
      </c>
      <c r="J756">
        <v>0.7</v>
      </c>
      <c r="K756">
        <v>6.51</v>
      </c>
      <c r="L756">
        <v>6.52</v>
      </c>
      <c r="M756">
        <v>6.43</v>
      </c>
      <c r="N756">
        <v>0.75</v>
      </c>
      <c r="O756" t="s">
        <v>2060</v>
      </c>
      <c r="P756">
        <v>110.53</v>
      </c>
      <c r="Q756">
        <v>6.52</v>
      </c>
    </row>
    <row r="757" spans="1:17" x14ac:dyDescent="0.5">
      <c r="A757" t="str">
        <f>"002600"</f>
        <v>002600</v>
      </c>
      <c r="B757" t="s">
        <v>2189</v>
      </c>
      <c r="C757">
        <v>-2.2000000000000002</v>
      </c>
      <c r="D757">
        <v>7.55</v>
      </c>
      <c r="E757">
        <v>-0.17</v>
      </c>
      <c r="F757">
        <v>7.55</v>
      </c>
      <c r="G757">
        <v>7.56</v>
      </c>
      <c r="H757" t="s">
        <v>2190</v>
      </c>
      <c r="I757">
        <v>2.96</v>
      </c>
      <c r="J757">
        <v>2.96</v>
      </c>
      <c r="K757">
        <v>7.75</v>
      </c>
      <c r="L757">
        <v>7.9</v>
      </c>
      <c r="M757">
        <v>7.45</v>
      </c>
      <c r="N757">
        <v>1.36</v>
      </c>
      <c r="O757" t="s">
        <v>153</v>
      </c>
      <c r="P757">
        <v>166.62</v>
      </c>
      <c r="Q757">
        <v>7.72</v>
      </c>
    </row>
    <row r="758" spans="1:17" x14ac:dyDescent="0.5">
      <c r="A758" t="str">
        <f>"000528"</f>
        <v>000528</v>
      </c>
      <c r="B758" t="s">
        <v>2191</v>
      </c>
      <c r="C758">
        <v>4.71</v>
      </c>
      <c r="D758">
        <v>8.9</v>
      </c>
      <c r="E758">
        <v>0.4</v>
      </c>
      <c r="F758">
        <v>8.9</v>
      </c>
      <c r="G758">
        <v>8.91</v>
      </c>
      <c r="H758" t="s">
        <v>2192</v>
      </c>
      <c r="I758">
        <v>3.77</v>
      </c>
      <c r="J758">
        <v>3.77</v>
      </c>
      <c r="K758">
        <v>8.5500000000000007</v>
      </c>
      <c r="L758">
        <v>8.9600000000000009</v>
      </c>
      <c r="M758">
        <v>8.5500000000000007</v>
      </c>
      <c r="N758">
        <v>1.38</v>
      </c>
      <c r="O758" t="s">
        <v>983</v>
      </c>
      <c r="P758">
        <v>26.86</v>
      </c>
      <c r="Q758">
        <v>8.5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沪深Ａ股20180330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Yudong Young</dc:creator>
  <cp:lastModifiedBy>Yudong Young</cp:lastModifiedBy>
  <dcterms:created xsi:type="dcterms:W3CDTF">2018-03-30T13:04:25Z</dcterms:created>
  <dcterms:modified xsi:type="dcterms:W3CDTF">2018-03-30T13:04:25Z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6a24f3d7-0585-485d-8fde-512a665f16ca</vt:lpwstr>
  </property>
</Properties>
</file>