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670" windowHeight="7680" activeTab="1"/>
  </bookViews>
  <sheets>
    <sheet name="Q1" sheetId="1" r:id="rId1"/>
    <sheet name="Q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9" i="2" l="1"/>
  <c r="N9" i="2" s="1"/>
  <c r="M10" i="2"/>
  <c r="N10" i="2" s="1"/>
  <c r="M8" i="2"/>
  <c r="N8" i="2"/>
  <c r="G9" i="2"/>
  <c r="G10" i="2" s="1"/>
  <c r="G8" i="2"/>
  <c r="L8" i="2"/>
  <c r="I9" i="2"/>
  <c r="I10" i="2" s="1"/>
  <c r="I8" i="2"/>
  <c r="E8" i="2"/>
  <c r="E9" i="2" s="1"/>
  <c r="C9" i="2"/>
  <c r="C10" i="2"/>
  <c r="C8" i="2"/>
  <c r="K8" i="2"/>
  <c r="K7" i="2"/>
  <c r="E10" i="2" l="1"/>
  <c r="K10" i="2" s="1"/>
  <c r="K9" i="2"/>
  <c r="L9" i="2" s="1"/>
  <c r="R7" i="1"/>
  <c r="M9" i="1"/>
  <c r="H9" i="1"/>
  <c r="C9" i="1"/>
  <c r="S6" i="1"/>
  <c r="P7" i="1"/>
  <c r="J7" i="1"/>
  <c r="K7" i="1" s="1"/>
  <c r="E7" i="1"/>
  <c r="F7" i="1" s="1"/>
  <c r="M7" i="1"/>
  <c r="H7" i="1"/>
  <c r="C7" i="1"/>
  <c r="P6" i="1"/>
  <c r="K6" i="1"/>
  <c r="F6" i="1"/>
  <c r="R6" i="1" s="1"/>
  <c r="L10" i="2" l="1"/>
  <c r="S7" i="1"/>
  <c r="Q7" i="1" l="1"/>
  <c r="O8" i="1" s="1"/>
  <c r="L7" i="1"/>
  <c r="G7" i="1"/>
  <c r="J8" i="1"/>
  <c r="E8" i="1"/>
  <c r="E9" i="1" s="1"/>
  <c r="P8" i="1" l="1"/>
  <c r="O9" i="1"/>
  <c r="K8" i="1"/>
  <c r="J9" i="1"/>
  <c r="F9" i="1"/>
  <c r="F8" i="1"/>
  <c r="P9" i="1" l="1"/>
  <c r="R8" i="1"/>
  <c r="S8" i="1" s="1"/>
  <c r="K9" i="1"/>
  <c r="R9" i="1" l="1"/>
  <c r="S9" i="1"/>
  <c r="G9" i="1" l="1"/>
  <c r="E10" i="1" s="1"/>
  <c r="F10" i="1" s="1"/>
  <c r="L9" i="1"/>
  <c r="J10" i="1" s="1"/>
  <c r="K10" i="1" s="1"/>
  <c r="Q9" i="1"/>
  <c r="O10" i="1" s="1"/>
  <c r="P10" i="1" s="1"/>
  <c r="R10" i="1" s="1"/>
  <c r="S10" i="1" s="1"/>
</calcChain>
</file>

<file path=xl/sharedStrings.xml><?xml version="1.0" encoding="utf-8"?>
<sst xmlns="http://schemas.openxmlformats.org/spreadsheetml/2006/main" count="48" uniqueCount="28">
  <si>
    <t>AAA</t>
  </si>
  <si>
    <t>BBB</t>
  </si>
  <si>
    <t>CCC</t>
  </si>
  <si>
    <t>Mon</t>
  </si>
  <si>
    <t>Change</t>
  </si>
  <si>
    <t>Tue</t>
  </si>
  <si>
    <t>Shares</t>
  </si>
  <si>
    <t>Holdings</t>
  </si>
  <si>
    <t>Fri</t>
  </si>
  <si>
    <t>Close Price</t>
  </si>
  <si>
    <t>$ Value</t>
  </si>
  <si>
    <t>Sold Shares</t>
  </si>
  <si>
    <t>Total ETF $Value</t>
  </si>
  <si>
    <t>Cash</t>
  </si>
  <si>
    <t>Company</t>
  </si>
  <si>
    <t>AA</t>
  </si>
  <si>
    <t>BB</t>
  </si>
  <si>
    <t>CC</t>
  </si>
  <si>
    <t>DD</t>
  </si>
  <si>
    <t>Volume of Shares Outstanding</t>
  </si>
  <si>
    <t>Price Weighted Index</t>
  </si>
  <si>
    <t>Market Capitalization Weighted Index</t>
  </si>
  <si>
    <t>Price Close</t>
  </si>
  <si>
    <t>Index</t>
  </si>
  <si>
    <t>Day 1</t>
  </si>
  <si>
    <t>Day 2</t>
  </si>
  <si>
    <t>Day 3</t>
  </si>
  <si>
    <t>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</si>
</sst>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5" formatCode="_ * #,##0_ ;_ * \-#,##0_ ;_ * &quot;-&quot;??_ ;_ @_ "/>
    <numFmt numFmtId="166" formatCode="_ * #,##0.0000000_ ;_ * \-#,##0.0000000_ ;_ * &quot;-&quot;??_ ;_ @_ "/>
    <numFmt numFmtId="168" formatCode="&quot;$&quot;#,##0.00"/>
    <numFmt numFmtId="169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3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4" xfId="0" applyBorder="1" applyAlignment="1">
      <alignment horizontal="center"/>
    </xf>
    <xf numFmtId="0" fontId="1" fillId="0" borderId="7" xfId="0" applyFont="1" applyBorder="1"/>
    <xf numFmtId="0" fontId="0" fillId="0" borderId="6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3" xfId="0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7" xfId="0" applyFont="1" applyBorder="1"/>
    <xf numFmtId="10" fontId="0" fillId="0" borderId="20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22" xfId="0" applyBorder="1"/>
    <xf numFmtId="0" fontId="1" fillId="0" borderId="22" xfId="0" applyFont="1" applyBorder="1" applyAlignment="1">
      <alignment horizontal="center" wrapText="1"/>
    </xf>
    <xf numFmtId="0" fontId="4" fillId="0" borderId="2" xfId="0" applyFont="1" applyBorder="1"/>
    <xf numFmtId="0" fontId="4" fillId="0" borderId="0" xfId="0" applyFont="1"/>
    <xf numFmtId="0" fontId="1" fillId="0" borderId="2" xfId="0" applyFont="1" applyBorder="1"/>
    <xf numFmtId="49" fontId="2" fillId="0" borderId="26" xfId="0" applyNumberFormat="1" applyFont="1" applyBorder="1" applyAlignment="1">
      <alignment wrapText="1"/>
    </xf>
    <xf numFmtId="3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0" fontId="5" fillId="0" borderId="28" xfId="0" applyFont="1" applyBorder="1"/>
    <xf numFmtId="0" fontId="2" fillId="0" borderId="29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0" fillId="0" borderId="28" xfId="0" applyBorder="1"/>
    <xf numFmtId="0" fontId="5" fillId="0" borderId="23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2" xfId="0" applyFont="1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5" xfId="0" applyBorder="1"/>
    <xf numFmtId="2" fontId="0" fillId="0" borderId="34" xfId="0" applyNumberFormat="1" applyBorder="1" applyAlignment="1">
      <alignment horizontal="center"/>
    </xf>
    <xf numFmtId="0" fontId="2" fillId="0" borderId="21" xfId="0" applyFont="1" applyBorder="1"/>
    <xf numFmtId="10" fontId="0" fillId="0" borderId="2" xfId="0" applyNumberFormat="1" applyBorder="1" applyAlignment="1">
      <alignment horizontal="center"/>
    </xf>
    <xf numFmtId="10" fontId="0" fillId="0" borderId="36" xfId="0" applyNumberFormat="1" applyBorder="1" applyAlignment="1">
      <alignment horizontal="center"/>
    </xf>
    <xf numFmtId="10" fontId="0" fillId="0" borderId="0" xfId="0" applyNumberFormat="1"/>
    <xf numFmtId="4" fontId="0" fillId="0" borderId="0" xfId="0" applyNumberFormat="1"/>
    <xf numFmtId="165" fontId="0" fillId="0" borderId="16" xfId="0" applyNumberFormat="1" applyBorder="1" applyAlignment="1">
      <alignment horizontal="center"/>
    </xf>
    <xf numFmtId="165" fontId="0" fillId="0" borderId="37" xfId="1" applyNumberFormat="1" applyFont="1" applyBorder="1" applyAlignment="1">
      <alignment horizontal="center"/>
    </xf>
    <xf numFmtId="165" fontId="0" fillId="0" borderId="16" xfId="1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9" fontId="0" fillId="0" borderId="0" xfId="2" applyFont="1"/>
    <xf numFmtId="166" fontId="0" fillId="0" borderId="0" xfId="0" applyNumberFormat="1"/>
    <xf numFmtId="0" fontId="3" fillId="0" borderId="3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8" fontId="0" fillId="0" borderId="9" xfId="0" applyNumberFormat="1" applyBorder="1"/>
    <xf numFmtId="169" fontId="0" fillId="0" borderId="38" xfId="0" applyNumberFormat="1" applyBorder="1" applyAlignment="1">
      <alignment horizontal="center"/>
    </xf>
    <xf numFmtId="169" fontId="0" fillId="0" borderId="25" xfId="0" applyNumberFormat="1" applyBorder="1" applyAlignment="1">
      <alignment horizontal="center"/>
    </xf>
    <xf numFmtId="169" fontId="0" fillId="0" borderId="24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zoomScaleNormal="100" workbookViewId="0">
      <selection activeCell="G12" sqref="G12"/>
    </sheetView>
  </sheetViews>
  <sheetFormatPr defaultRowHeight="15" x14ac:dyDescent="0.25"/>
  <cols>
    <col min="1" max="1" width="2.42578125" customWidth="1"/>
    <col min="3" max="3" width="6.42578125" customWidth="1"/>
    <col min="4" max="4" width="7.7109375" customWidth="1"/>
    <col min="5" max="5" width="11.5703125" customWidth="1"/>
    <col min="6" max="6" width="14.7109375" bestFit="1" customWidth="1"/>
    <col min="7" max="7" width="11.140625" bestFit="1" customWidth="1"/>
    <col min="8" max="8" width="6.42578125" customWidth="1"/>
    <col min="9" max="9" width="7.42578125" customWidth="1"/>
    <col min="10" max="10" width="11.5703125" customWidth="1"/>
    <col min="11" max="11" width="14.7109375" bestFit="1" customWidth="1"/>
    <col min="12" max="12" width="8.42578125" bestFit="1" customWidth="1"/>
    <col min="13" max="13" width="6.42578125" customWidth="1"/>
    <col min="14" max="14" width="7.85546875" customWidth="1"/>
    <col min="15" max="15" width="11.5703125" customWidth="1"/>
    <col min="16" max="16" width="14.7109375" customWidth="1"/>
    <col min="17" max="17" width="9.140625" bestFit="1" customWidth="1"/>
    <col min="18" max="18" width="10.28515625" customWidth="1"/>
    <col min="19" max="19" width="15.5703125" customWidth="1"/>
  </cols>
  <sheetData>
    <row r="2" spans="1:19" x14ac:dyDescent="0.25">
      <c r="E2" s="62">
        <v>0.4</v>
      </c>
      <c r="J2" s="62">
        <v>0.35</v>
      </c>
      <c r="O2" s="62">
        <v>0.25</v>
      </c>
    </row>
    <row r="3" spans="1:19" ht="19.5" thickBot="1" x14ac:dyDescent="0.35">
      <c r="A3" s="25"/>
      <c r="B3" s="3" t="s">
        <v>7</v>
      </c>
      <c r="C3" s="64" t="s">
        <v>0</v>
      </c>
      <c r="D3" s="65"/>
      <c r="E3" s="65"/>
      <c r="F3" s="65"/>
      <c r="G3" s="66"/>
      <c r="H3" s="64" t="s">
        <v>1</v>
      </c>
      <c r="I3" s="65"/>
      <c r="J3" s="65"/>
      <c r="K3" s="65"/>
      <c r="L3" s="66"/>
      <c r="M3" s="64" t="s">
        <v>2</v>
      </c>
      <c r="N3" s="65"/>
      <c r="O3" s="65"/>
      <c r="P3" s="65"/>
      <c r="Q3" s="66"/>
      <c r="R3" s="28"/>
      <c r="S3" s="2"/>
    </row>
    <row r="4" spans="1:19" ht="31.5" thickTop="1" thickBot="1" x14ac:dyDescent="0.3">
      <c r="A4" s="26"/>
      <c r="B4" s="2"/>
      <c r="C4" s="8" t="s">
        <v>9</v>
      </c>
      <c r="D4" s="10" t="s">
        <v>4</v>
      </c>
      <c r="E4" s="10" t="s">
        <v>6</v>
      </c>
      <c r="F4" s="10" t="s">
        <v>10</v>
      </c>
      <c r="G4" s="7" t="s">
        <v>11</v>
      </c>
      <c r="H4" s="8" t="s">
        <v>9</v>
      </c>
      <c r="I4" s="10" t="s">
        <v>4</v>
      </c>
      <c r="J4" s="10" t="s">
        <v>6</v>
      </c>
      <c r="K4" s="10" t="s">
        <v>10</v>
      </c>
      <c r="L4" s="7" t="s">
        <v>11</v>
      </c>
      <c r="M4" s="8" t="s">
        <v>9</v>
      </c>
      <c r="N4" s="10" t="s">
        <v>4</v>
      </c>
      <c r="O4" s="10" t="s">
        <v>6</v>
      </c>
      <c r="P4" s="10" t="s">
        <v>10</v>
      </c>
      <c r="Q4" s="7" t="s">
        <v>11</v>
      </c>
      <c r="R4" s="29" t="s">
        <v>13</v>
      </c>
      <c r="S4" s="6" t="s">
        <v>12</v>
      </c>
    </row>
    <row r="5" spans="1:19" ht="16.5" thickTop="1" thickBot="1" x14ac:dyDescent="0.3">
      <c r="A5" s="27"/>
      <c r="B5" s="14" t="s">
        <v>8</v>
      </c>
      <c r="C5" s="15">
        <v>23.87</v>
      </c>
      <c r="D5" s="16"/>
      <c r="G5" s="17"/>
      <c r="H5" s="15">
        <v>84.65</v>
      </c>
      <c r="I5" s="16"/>
      <c r="L5" s="17"/>
      <c r="M5" s="15">
        <v>33.200000000000003</v>
      </c>
      <c r="N5" s="16"/>
      <c r="Q5" s="17"/>
      <c r="S5" s="67">
        <v>670980000</v>
      </c>
    </row>
    <row r="6" spans="1:19" ht="16.5" thickTop="1" thickBot="1" x14ac:dyDescent="0.3">
      <c r="A6" s="27"/>
      <c r="B6" s="18"/>
      <c r="C6" s="19"/>
      <c r="D6" s="20"/>
      <c r="E6" s="58">
        <v>11243904</v>
      </c>
      <c r="F6" s="57">
        <f>E6*C5</f>
        <v>268391988.48000002</v>
      </c>
      <c r="G6" s="21"/>
      <c r="H6" s="19"/>
      <c r="I6" s="20"/>
      <c r="J6" s="58">
        <v>2774282</v>
      </c>
      <c r="K6" s="57">
        <f>J6*H5</f>
        <v>234842971.30000001</v>
      </c>
      <c r="L6" s="21"/>
      <c r="M6" s="19"/>
      <c r="N6" s="20"/>
      <c r="O6" s="58">
        <v>5052560</v>
      </c>
      <c r="P6" s="57">
        <f>O6*M5</f>
        <v>167744992</v>
      </c>
      <c r="Q6" s="21"/>
      <c r="R6" s="68">
        <f>S5 - SUM(P6,K6,F6)</f>
        <v>48.220000028610229</v>
      </c>
      <c r="S6" s="67">
        <f>SUM(R6,P6,K6,F6)</f>
        <v>670980000</v>
      </c>
    </row>
    <row r="7" spans="1:19" ht="16.5" thickTop="1" thickBot="1" x14ac:dyDescent="0.3">
      <c r="A7" s="27"/>
      <c r="B7" s="22" t="s">
        <v>3</v>
      </c>
      <c r="C7" s="59">
        <f>C5*(1+D7)</f>
        <v>24.428558000000002</v>
      </c>
      <c r="D7" s="23">
        <v>2.3400000000000001E-2</v>
      </c>
      <c r="E7" s="58">
        <f>E6-G6</f>
        <v>11243904</v>
      </c>
      <c r="F7" s="60">
        <f>E7*C7</f>
        <v>274672361.010432</v>
      </c>
      <c r="G7" s="61">
        <f>E7 - _xlfn.FLOOR.MATH((E$2*$S7)/C7)</f>
        <v>168757</v>
      </c>
      <c r="H7" s="59">
        <f>H5*(1+I7)</f>
        <v>86.114445000000018</v>
      </c>
      <c r="I7" s="23">
        <v>1.7299999999999999E-2</v>
      </c>
      <c r="J7" s="58">
        <f>J6-L6</f>
        <v>2774282</v>
      </c>
      <c r="K7" s="60">
        <f>J7*H7</f>
        <v>238905754.70349005</v>
      </c>
      <c r="L7" s="61">
        <f>J7 - _xlfn.FLOOR.MATH((J$2*$S7)/H7)</f>
        <v>25253</v>
      </c>
      <c r="M7" s="59">
        <f>M5*(1+N7)</f>
        <v>32.220600000000005</v>
      </c>
      <c r="N7" s="23">
        <v>-2.9499999999999998E-2</v>
      </c>
      <c r="O7" s="58">
        <v>5052560</v>
      </c>
      <c r="P7" s="60">
        <f>O7*M7</f>
        <v>162796514.73600003</v>
      </c>
      <c r="Q7" s="61">
        <f>O7 - _xlfn.FLOOR.MATH((O$2*$S7)/M7)</f>
        <v>-195438</v>
      </c>
      <c r="R7" s="69">
        <f>R6</f>
        <v>48.220000028610229</v>
      </c>
      <c r="S7" s="67">
        <f>SUM(R7,P7,K7,F7)</f>
        <v>676374678.66992211</v>
      </c>
    </row>
    <row r="8" spans="1:19" ht="16.5" thickTop="1" thickBot="1" x14ac:dyDescent="0.3">
      <c r="A8" s="27"/>
      <c r="B8" s="18"/>
      <c r="C8" s="19"/>
      <c r="D8" s="24"/>
      <c r="E8" s="56">
        <f>E7-G7</f>
        <v>11075147</v>
      </c>
      <c r="F8" s="56">
        <f>E8*C7</f>
        <v>270549870.84802604</v>
      </c>
      <c r="G8" s="21"/>
      <c r="H8" s="19"/>
      <c r="I8" s="24"/>
      <c r="J8" s="56">
        <f>J7-L7</f>
        <v>2749029</v>
      </c>
      <c r="K8" s="56">
        <f>J8*H7</f>
        <v>236731106.62390506</v>
      </c>
      <c r="L8" s="21"/>
      <c r="M8" s="19"/>
      <c r="N8" s="24"/>
      <c r="O8" s="56">
        <f>O7-Q7</f>
        <v>5247998</v>
      </c>
      <c r="P8" s="56">
        <f>O8*M7</f>
        <v>169093644.35880002</v>
      </c>
      <c r="Q8" s="21"/>
      <c r="R8" s="70">
        <f>S7-P8-K8-F8</f>
        <v>56.83919095993042</v>
      </c>
      <c r="S8" s="67">
        <f>SUM(R8,P8,K8,F8)</f>
        <v>676374678.66992211</v>
      </c>
    </row>
    <row r="9" spans="1:19" ht="16.5" thickTop="1" thickBot="1" x14ac:dyDescent="0.3">
      <c r="A9" s="27"/>
      <c r="B9" s="1" t="s">
        <v>5</v>
      </c>
      <c r="C9" s="59">
        <f>C7*(1+D9)</f>
        <v>23.378130006000003</v>
      </c>
      <c r="D9" s="12">
        <v>-4.2999999999999997E-2</v>
      </c>
      <c r="E9" s="56">
        <f t="shared" ref="E9:E10" si="0">E8-G8</f>
        <v>11075147</v>
      </c>
      <c r="F9" s="56">
        <f>E9*C9</f>
        <v>258916226.4015609</v>
      </c>
      <c r="G9" s="61">
        <f>E9 - _xlfn.FLOOR.MATH((E$2*$S9)/C9)</f>
        <v>-387630</v>
      </c>
      <c r="H9" s="59">
        <f>H7*(1+I9)</f>
        <v>87.208098451500007</v>
      </c>
      <c r="I9" s="12">
        <v>1.2699999999999999E-2</v>
      </c>
      <c r="J9" s="56">
        <f t="shared" ref="J9:J10" si="1">J8-L8</f>
        <v>2749029</v>
      </c>
      <c r="K9" s="56">
        <f>J9*H9</f>
        <v>239737591.67802861</v>
      </c>
      <c r="L9" s="61">
        <f>J9 - _xlfn.FLOOR.MATH((J$2*$S9)/H9)</f>
        <v>60277</v>
      </c>
      <c r="M9" s="59">
        <f>M7*(1+N9)</f>
        <v>32.639467799999998</v>
      </c>
      <c r="N9" s="12">
        <v>1.2999999999999999E-2</v>
      </c>
      <c r="O9" s="56">
        <f t="shared" ref="O9:O10" si="2">O8-Q8</f>
        <v>5247998</v>
      </c>
      <c r="P9" s="56">
        <f>O9*M9</f>
        <v>171291861.73546439</v>
      </c>
      <c r="Q9" s="61">
        <f>O9 - _xlfn.FLOOR.MATH((O$2*$S9)/M9)</f>
        <v>116590</v>
      </c>
      <c r="R9" s="71">
        <f>R8</f>
        <v>56.83919095993042</v>
      </c>
      <c r="S9" s="67">
        <f>SUM(R9,P9,K9,F9)</f>
        <v>669945736.6542449</v>
      </c>
    </row>
    <row r="10" spans="1:19" ht="15.75" thickTop="1" x14ac:dyDescent="0.25">
      <c r="A10" s="1"/>
      <c r="B10" s="4"/>
      <c r="C10" s="9"/>
      <c r="D10" s="13"/>
      <c r="E10" s="56">
        <f t="shared" si="0"/>
        <v>11462777</v>
      </c>
      <c r="F10" s="56">
        <f t="shared" ref="F10" si="3">E10*C9</f>
        <v>267978290.93578669</v>
      </c>
      <c r="G10" s="5"/>
      <c r="H10" s="9"/>
      <c r="I10" s="11"/>
      <c r="J10" s="56">
        <f t="shared" si="1"/>
        <v>2688752</v>
      </c>
      <c r="K10" s="56">
        <f t="shared" ref="K10" si="4">J10*H9</f>
        <v>234480949.12766755</v>
      </c>
      <c r="L10" s="5"/>
      <c r="M10" s="9"/>
      <c r="N10" s="11"/>
      <c r="O10" s="56">
        <f t="shared" si="2"/>
        <v>5131408</v>
      </c>
      <c r="P10" s="56">
        <f t="shared" ref="P10" si="5">O10*M9</f>
        <v>167486426.1846624</v>
      </c>
      <c r="Q10" s="5"/>
      <c r="R10" s="70">
        <f>S9-P10-K10-F10</f>
        <v>70.406128257513046</v>
      </c>
      <c r="S10" s="67">
        <f>SUM(R10,P10,K10,F10)</f>
        <v>669945736.6542449</v>
      </c>
    </row>
    <row r="12" spans="1:19" x14ac:dyDescent="0.25">
      <c r="E12" s="63"/>
      <c r="J12" s="63"/>
      <c r="O12" s="63"/>
    </row>
  </sheetData>
  <mergeCells count="3">
    <mergeCell ref="C3:G3"/>
    <mergeCell ref="H3:L3"/>
    <mergeCell ref="M3:Q3"/>
  </mergeCells>
  <pageMargins left="0.7" right="0.7" top="0.75" bottom="0.75" header="0.3" footer="0.3"/>
  <pageSetup paperSize="9" orientation="portrait" r:id="rId1"/>
  <ignoredErrors>
    <ignoredError sqref="R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3"/>
  <sheetViews>
    <sheetView tabSelected="1" topLeftCell="B2" zoomScale="120" zoomScaleNormal="120" workbookViewId="0">
      <selection activeCell="L12" sqref="L12"/>
    </sheetView>
  </sheetViews>
  <sheetFormatPr defaultRowHeight="15" x14ac:dyDescent="0.25"/>
  <cols>
    <col min="2" max="2" width="13.7109375" customWidth="1"/>
    <col min="3" max="3" width="11.5703125" customWidth="1"/>
    <col min="5" max="5" width="11.5703125" customWidth="1"/>
    <col min="7" max="7" width="11.7109375" customWidth="1"/>
    <col min="9" max="9" width="12.140625" customWidth="1"/>
    <col min="11" max="11" width="11" customWidth="1"/>
    <col min="13" max="13" width="14" customWidth="1"/>
  </cols>
  <sheetData>
    <row r="4" spans="1:15" ht="32.25" customHeight="1" thickBot="1" x14ac:dyDescent="0.35">
      <c r="A4" s="4"/>
      <c r="B4" s="30" t="s">
        <v>14</v>
      </c>
      <c r="C4" s="31" t="s">
        <v>15</v>
      </c>
      <c r="D4" s="30"/>
      <c r="E4" s="31" t="s">
        <v>16</v>
      </c>
      <c r="F4" s="30"/>
      <c r="G4" s="31" t="s">
        <v>17</v>
      </c>
      <c r="H4" s="30"/>
      <c r="I4" s="31" t="s">
        <v>18</v>
      </c>
      <c r="J4" s="32"/>
      <c r="K4" s="1"/>
      <c r="L4" s="32"/>
      <c r="N4" s="4"/>
    </row>
    <row r="5" spans="1:15" ht="64.5" customHeight="1" thickTop="1" thickBot="1" x14ac:dyDescent="0.3">
      <c r="B5" s="33" t="s">
        <v>19</v>
      </c>
      <c r="C5" s="34">
        <v>7500000</v>
      </c>
      <c r="D5" s="35"/>
      <c r="E5" s="36">
        <v>9000000</v>
      </c>
      <c r="F5" s="35"/>
      <c r="G5" s="36">
        <v>6500000</v>
      </c>
      <c r="H5" s="35"/>
      <c r="I5" s="36">
        <v>2500000</v>
      </c>
      <c r="J5" s="37"/>
      <c r="K5" s="38" t="s">
        <v>20</v>
      </c>
      <c r="L5" s="39"/>
      <c r="M5" s="38" t="s">
        <v>21</v>
      </c>
      <c r="N5" s="40"/>
    </row>
    <row r="6" spans="1:15" ht="17.25" thickTop="1" thickBot="1" x14ac:dyDescent="0.3">
      <c r="B6" s="41"/>
      <c r="C6" s="42" t="s">
        <v>22</v>
      </c>
      <c r="D6" s="43" t="s">
        <v>4</v>
      </c>
      <c r="E6" s="44" t="s">
        <v>22</v>
      </c>
      <c r="F6" s="43" t="s">
        <v>4</v>
      </c>
      <c r="G6" s="44" t="s">
        <v>22</v>
      </c>
      <c r="H6" s="43" t="s">
        <v>4</v>
      </c>
      <c r="I6" s="44" t="s">
        <v>22</v>
      </c>
      <c r="J6" s="45" t="s">
        <v>4</v>
      </c>
      <c r="K6" s="44" t="s">
        <v>23</v>
      </c>
      <c r="L6" s="43" t="s">
        <v>4</v>
      </c>
      <c r="M6" s="44" t="s">
        <v>23</v>
      </c>
      <c r="N6" s="45" t="s">
        <v>4</v>
      </c>
    </row>
    <row r="7" spans="1:15" ht="15.75" x14ac:dyDescent="0.25">
      <c r="A7" s="4"/>
      <c r="B7" s="46" t="s">
        <v>24</v>
      </c>
      <c r="C7" s="47">
        <v>80</v>
      </c>
      <c r="D7" s="4"/>
      <c r="E7" s="47">
        <v>85</v>
      </c>
      <c r="F7" s="5"/>
      <c r="G7" s="47">
        <v>25</v>
      </c>
      <c r="H7" s="48"/>
      <c r="I7" s="47">
        <v>30</v>
      </c>
      <c r="J7" s="49"/>
      <c r="K7" s="50">
        <f>AVERAGE(I7,G7,E7,C7)</f>
        <v>55</v>
      </c>
      <c r="L7" s="4"/>
      <c r="M7" s="50">
        <v>100</v>
      </c>
      <c r="N7" s="5"/>
    </row>
    <row r="8" spans="1:15" ht="15.75" x14ac:dyDescent="0.25">
      <c r="B8" s="51" t="s">
        <v>25</v>
      </c>
      <c r="C8" s="47">
        <f>C7*(1+D8)</f>
        <v>88</v>
      </c>
      <c r="D8" s="52">
        <v>0.1</v>
      </c>
      <c r="E8" s="47">
        <f>E7*(1+F8)</f>
        <v>85</v>
      </c>
      <c r="F8" s="53">
        <v>0</v>
      </c>
      <c r="G8" s="47">
        <f>G7*(1+H8)</f>
        <v>25</v>
      </c>
      <c r="H8" s="53">
        <v>0</v>
      </c>
      <c r="I8" s="47">
        <f>I7*(1+J8)</f>
        <v>30</v>
      </c>
      <c r="J8" s="53">
        <v>0</v>
      </c>
      <c r="K8" s="50">
        <f t="shared" ref="K8:K10" si="0">AVERAGE(I8,G8,E8,C8)</f>
        <v>57</v>
      </c>
      <c r="L8" s="52">
        <f>K8/K7 - 1</f>
        <v>3.6363636363636376E-2</v>
      </c>
      <c r="M8" s="50">
        <f>(C8*$C$5+E8*$E$5+G8*$G$5+I8*$I$5)/(C7*$C$5+E7*$E$5+G7*$G$5+I7*$I$5) * $M7</f>
        <v>103.74414976599064</v>
      </c>
      <c r="N8" s="52">
        <f>M8/M7 - 1</f>
        <v>3.7441497659906453E-2</v>
      </c>
      <c r="O8" s="50"/>
    </row>
    <row r="9" spans="1:15" ht="15.75" x14ac:dyDescent="0.25">
      <c r="B9" s="51" t="s">
        <v>26</v>
      </c>
      <c r="C9" s="47">
        <f t="shared" ref="C9:E10" si="1">C8*(1+D9)</f>
        <v>88</v>
      </c>
      <c r="D9" s="52">
        <v>0</v>
      </c>
      <c r="E9" s="47">
        <f t="shared" si="1"/>
        <v>85</v>
      </c>
      <c r="F9" s="52">
        <v>0</v>
      </c>
      <c r="G9" s="47">
        <f t="shared" ref="G9:I10" si="2">G8*(1+H9)</f>
        <v>25</v>
      </c>
      <c r="H9" s="52">
        <v>0</v>
      </c>
      <c r="I9" s="47">
        <f t="shared" si="2"/>
        <v>33</v>
      </c>
      <c r="J9" s="53">
        <v>0.1</v>
      </c>
      <c r="K9" s="50">
        <f t="shared" si="0"/>
        <v>57.75</v>
      </c>
      <c r="L9" s="52">
        <f>K9/K8 - 1</f>
        <v>1.3157894736842035E-2</v>
      </c>
      <c r="M9" s="50">
        <f t="shared" ref="M9:M10" si="3">(C9*$C$5+E9*$E$5+G9*$G$5+I9*$I$5)/(C8*$C$5+E8*$E$5+G8*$G$5+I8*$I$5) * $M8</f>
        <v>104.21216848673949</v>
      </c>
      <c r="N9" s="52">
        <f>M9/M8 - 1</f>
        <v>4.5112781954887993E-3</v>
      </c>
    </row>
    <row r="10" spans="1:15" ht="15.75" x14ac:dyDescent="0.25">
      <c r="B10" s="51" t="s">
        <v>27</v>
      </c>
      <c r="C10" s="47">
        <f t="shared" si="1"/>
        <v>88</v>
      </c>
      <c r="D10" s="52">
        <v>0</v>
      </c>
      <c r="E10" s="47">
        <f t="shared" si="1"/>
        <v>85</v>
      </c>
      <c r="F10" s="52">
        <v>0</v>
      </c>
      <c r="G10" s="47">
        <f t="shared" si="2"/>
        <v>27.500000000000004</v>
      </c>
      <c r="H10" s="52">
        <v>0.1</v>
      </c>
      <c r="I10" s="47">
        <f t="shared" si="2"/>
        <v>33</v>
      </c>
      <c r="J10" s="53">
        <v>0</v>
      </c>
      <c r="K10" s="50">
        <f t="shared" si="0"/>
        <v>58.375</v>
      </c>
      <c r="L10" s="52">
        <f>K10/K9 - 1</f>
        <v>1.0822510822510845E-2</v>
      </c>
      <c r="M10" s="50">
        <f t="shared" si="3"/>
        <v>105.22620904836194</v>
      </c>
      <c r="N10" s="52">
        <f>M10/M9 - 1</f>
        <v>9.7305389221555849E-3</v>
      </c>
    </row>
    <row r="11" spans="1:15" x14ac:dyDescent="0.25">
      <c r="F11" s="54"/>
    </row>
    <row r="13" spans="1:15" x14ac:dyDescent="0.25">
      <c r="M13" s="5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2016-11-30T17:10:13Z</dcterms:modified>
</cp:coreProperties>
</file>