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Q1" sheetId="1" r:id="rId1"/>
    <sheet name="Q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7" i="1" l="1"/>
  <c r="M9" i="1" l="1"/>
  <c r="M7" i="1"/>
  <c r="H9" i="1"/>
  <c r="H7" i="1"/>
  <c r="C9" i="1"/>
  <c r="K6" i="1" l="1"/>
  <c r="J7" i="1"/>
  <c r="K7" i="1"/>
  <c r="I8" i="2" l="1"/>
  <c r="I9" i="2" s="1"/>
  <c r="I10" i="2" s="1"/>
  <c r="G8" i="2"/>
  <c r="G9" i="2" s="1"/>
  <c r="G10" i="2" s="1"/>
  <c r="E8" i="2"/>
  <c r="E9" i="2" s="1"/>
  <c r="E10" i="2" s="1"/>
  <c r="C8" i="2"/>
  <c r="K7" i="2"/>
  <c r="M8" i="2" l="1"/>
  <c r="N8" i="2" s="1"/>
  <c r="K8" i="2"/>
  <c r="L8" i="2" s="1"/>
  <c r="C9" i="2"/>
  <c r="O7" i="1"/>
  <c r="P7" i="1" s="1"/>
  <c r="E7" i="1"/>
  <c r="F6" i="1"/>
  <c r="P6" i="1"/>
  <c r="C10" i="2" l="1"/>
  <c r="K9" i="2"/>
  <c r="L9" i="2" s="1"/>
  <c r="M9" i="2"/>
  <c r="N9" i="2" s="1"/>
  <c r="F7" i="1"/>
  <c r="S7" i="1" s="1"/>
  <c r="L7" i="1" s="1"/>
  <c r="J8" i="1" s="1"/>
  <c r="R6" i="1"/>
  <c r="S6" i="1" s="1"/>
  <c r="J9" i="1" l="1"/>
  <c r="K8" i="1"/>
  <c r="M10" i="2"/>
  <c r="N10" i="2" s="1"/>
  <c r="K10" i="2"/>
  <c r="L10" i="2" s="1"/>
  <c r="G7" i="1"/>
  <c r="E8" i="1" s="1"/>
  <c r="E9" i="1" s="1"/>
  <c r="Q7" i="1"/>
  <c r="O8" i="1" s="1"/>
  <c r="K9" i="1" l="1"/>
  <c r="F8" i="1"/>
  <c r="F9" i="1"/>
  <c r="O9" i="1"/>
  <c r="P9" i="1" s="1"/>
  <c r="P8" i="1"/>
  <c r="R8" i="1" l="1"/>
  <c r="R9" i="1" s="1"/>
  <c r="S8" i="1" l="1"/>
  <c r="S9" i="1"/>
  <c r="L9" i="1" s="1"/>
  <c r="J10" i="1" s="1"/>
  <c r="K10" i="1" s="1"/>
  <c r="Q9" i="1" l="1"/>
  <c r="O10" i="1" s="1"/>
  <c r="P10" i="1" s="1"/>
  <c r="G9" i="1"/>
  <c r="E10" i="1" s="1"/>
  <c r="F10" i="1" s="1"/>
  <c r="R10" i="1" l="1"/>
  <c r="S10" i="1" s="1"/>
</calcChain>
</file>

<file path=xl/sharedStrings.xml><?xml version="1.0" encoding="utf-8"?>
<sst xmlns="http://schemas.openxmlformats.org/spreadsheetml/2006/main" count="60" uniqueCount="37">
  <si>
    <t>AAA</t>
  </si>
  <si>
    <t>BBB</t>
  </si>
  <si>
    <t>CCC</t>
  </si>
  <si>
    <t>Mon</t>
  </si>
  <si>
    <t>Change</t>
  </si>
  <si>
    <t>Tue</t>
  </si>
  <si>
    <t>Shares</t>
  </si>
  <si>
    <t>Holdings</t>
  </si>
  <si>
    <t>Fri</t>
  </si>
  <si>
    <t>Close Price</t>
  </si>
  <si>
    <t>$ Value</t>
  </si>
  <si>
    <t>Sold Shares</t>
  </si>
  <si>
    <t>Total ETF $Value</t>
  </si>
  <si>
    <t>Cash</t>
  </si>
  <si>
    <t>Company</t>
  </si>
  <si>
    <t>AA</t>
  </si>
  <si>
    <t>BB</t>
  </si>
  <si>
    <t>CC</t>
  </si>
  <si>
    <t>DD</t>
  </si>
  <si>
    <t>Volume of Shares Outstanding</t>
  </si>
  <si>
    <t>Price Weighted Index</t>
  </si>
  <si>
    <t>Market Capitalization Weighted Index</t>
  </si>
  <si>
    <t>Price Close</t>
  </si>
  <si>
    <t>Index</t>
  </si>
  <si>
    <t>Day 1</t>
  </si>
  <si>
    <t>Day 2</t>
  </si>
  <si>
    <t>Day 3</t>
  </si>
  <si>
    <t>Day 4</t>
  </si>
  <si>
    <t xml:space="preserve">a) explanation how we calculated AAA:
value(AAA) = value(ETF)*0.4 = 268392000$
shares(AAA) = value(AAA)/closePrice(AAA) = floor(11243904.4826142)=11243904 Units
need to recalculed value(AAA) because we don’t own 0.48 shares
value(AAA) = shares(AAA)*closePrice(AAA)  = 268391988.48$
we calculate BBB and CCC the same
cash = value(ETF) - (value(AAA) + value(BBB) + value(CCC)) = 48.22$
</t>
  </si>
  <si>
    <t xml:space="preserve">b)At minute to the end of Monday, shares(XXX) and cash remain the same like at the end of Friday.
mondayClosePrice(AAA) = fridayClosePrice(AAA) * ( 1 + mondayChange(AAA) ) = 24.429$
do BBB and CCC the same.
value(AAA) = shares(AAA)*closePrice(AAA) = 274672361.010$
do BBB and CCC the same.
value(ETF) = sum(values) + cash = 676374678.669$
now lets see if A is still 40% from ETF:
targetValue(AAA) = 0.4*value(ETF) = 270549871.467$ &lt; value(AAA)
need to sell shares of AAA.
targetShares(AAA) = floor(targetValue(AAA)/closePrice(AAA)) = 11075147 Units
soldShares(AAA) = shares(AAA) - targetShares(AAA) = 168757 Units
targetVaule(AAA) =  targetShares(AAA) * closePrice(AAA) = 270549870.848$
do BBB and CCC the same.
cash = valueOfMinuteBefore(ETF) - sum(targetValues) = 56.839$
re calculate value(ETF) to double check:
value(ETF) = sum(targetValues) + cash =  valueOfMinuteBefore(ETF)
can we buy more shares with our cash and keep ETF balanced ? No.
do Tuesday the same
</t>
  </si>
  <si>
    <t>a) Price Weighted Average:
Index = (PC(AA) + PC(BB) + PC(CC) + PC(DD) )/ 4
ex day3: (88+85+25+33) / 4 = 57.75
change = currentIndex / lastDayndex -1
ex day2: 57 / 55 - 1 = 0.0363 = 3.63%</t>
  </si>
  <si>
    <t>price close = PC
Volume of Shares Outstanding = V</t>
  </si>
  <si>
    <t>b) Market Capitalization Weighted Average:
index = (sum from AA to DD ( PC(XX) * V(XX) ) ) /  (sum from AA to DD ( PCbase(XX) * Vbase(XX) ) )  * baseIndex
ex day3= (88*7.5M + 85*9M +25*6.5M + 33*2.5M) / (80*7.5M + 85*9M + 25*6.5M +30*2.5M ) * 100 = 104.212
change = currentIndex / lastDayndex -1</t>
  </si>
  <si>
    <t>הסבר: ביום השני מדד ה MCWI עלה קצת יותר כי המניה AA שעלתה משקלה יחסית גדול במדד. במדד הדאו, אם המניה DD שהיא הכי "קטנה" הייתה עולה ב8$ (שקול ל10% בAA) במקום AA, 
האינדקס היה נשאר 57.
ביום השלישי, אכן DD עלתה 10%. מדד הדאו הגיב כרגיל ולא "עניין" אותו מי העלה את סך שווי המניות ב 3$. מדד ה MCWI, לא נתן לDD משקל גדול, ולכן השינוי במדד זה קטן מהדאו.</t>
  </si>
  <si>
    <t>גלעד עיני</t>
  </si>
  <si>
    <t>מיכאל גורלניק</t>
  </si>
  <si>
    <t>034774920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</si>
</sst>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&quot;$&quot;#,##0"/>
    <numFmt numFmtId="165" formatCode="&quot;$&quot;#,##0.00"/>
    <numFmt numFmtId="166" formatCode="_ * #,##0_ ;_ * \-#,##0_ ;_ * &quot;-&quot;??_ ;_ @_ "/>
    <numFmt numFmtId="167" formatCode="0.000"/>
    <numFmt numFmtId="168" formatCode="_ * #,##0.000_ ;_ * \-#,##0.000_ ;_ * &quot;-&quot;??_ ;_ @_ "/>
    <numFmt numFmtId="169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8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166" fontId="0" fillId="3" borderId="1" xfId="1" applyNumberFormat="1" applyFont="1" applyFill="1" applyBorder="1" applyAlignment="1">
      <alignment horizontal="center" vertical="center"/>
    </xf>
    <xf numFmtId="166" fontId="0" fillId="2" borderId="1" xfId="1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166" fontId="0" fillId="3" borderId="10" xfId="1" applyNumberFormat="1" applyFont="1" applyFill="1" applyBorder="1" applyAlignment="1">
      <alignment horizontal="center" vertical="center"/>
    </xf>
    <xf numFmtId="0" fontId="0" fillId="0" borderId="0" xfId="0" applyAlignment="1">
      <alignment vertical="top" wrapText="1"/>
    </xf>
    <xf numFmtId="43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67" fontId="0" fillId="2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67" fontId="0" fillId="3" borderId="1" xfId="0" applyNumberForma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67" fontId="0" fillId="3" borderId="0" xfId="0" applyNumberFormat="1" applyFill="1" applyBorder="1" applyAlignment="1">
      <alignment horizontal="center" vertical="center"/>
    </xf>
    <xf numFmtId="10" fontId="0" fillId="3" borderId="0" xfId="0" applyNumberFormat="1" applyFill="1" applyBorder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0" fontId="0" fillId="2" borderId="1" xfId="2" applyNumberFormat="1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horizontal="center" vertical="center"/>
    </xf>
    <xf numFmtId="10" fontId="0" fillId="3" borderId="10" xfId="2" applyNumberFormat="1" applyFont="1" applyFill="1" applyBorder="1" applyAlignment="1">
      <alignment horizontal="center" vertical="center"/>
    </xf>
    <xf numFmtId="166" fontId="0" fillId="2" borderId="8" xfId="1" applyNumberFormat="1" applyFon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165" fontId="0" fillId="3" borderId="3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7"/>
  <sheetViews>
    <sheetView showGridLines="0" tabSelected="1" zoomScaleNormal="100" workbookViewId="0">
      <selection activeCell="R18" sqref="R18"/>
    </sheetView>
  </sheetViews>
  <sheetFormatPr defaultColWidth="7.85546875" defaultRowHeight="15" x14ac:dyDescent="0.25"/>
  <cols>
    <col min="1" max="1" width="7.85546875" style="7"/>
    <col min="2" max="2" width="9.7109375" style="7" bestFit="1" customWidth="1"/>
    <col min="3" max="3" width="6.42578125" style="7" bestFit="1" customWidth="1"/>
    <col min="4" max="4" width="7.7109375" style="7" bestFit="1" customWidth="1"/>
    <col min="5" max="5" width="12.42578125" style="7" bestFit="1" customWidth="1"/>
    <col min="6" max="6" width="15.42578125" style="7" bestFit="1" customWidth="1"/>
    <col min="7" max="7" width="10.42578125" style="7" bestFit="1" customWidth="1"/>
    <col min="8" max="8" width="6.42578125" style="7" bestFit="1" customWidth="1"/>
    <col min="9" max="9" width="7.7109375" style="7" bestFit="1" customWidth="1"/>
    <col min="10" max="10" width="13.42578125" style="7" bestFit="1" customWidth="1"/>
    <col min="11" max="11" width="15.42578125" style="7" bestFit="1" customWidth="1"/>
    <col min="12" max="12" width="9.85546875" style="7" bestFit="1" customWidth="1"/>
    <col min="13" max="13" width="6.85546875" style="7" bestFit="1" customWidth="1"/>
    <col min="14" max="14" width="7.7109375" style="7" bestFit="1" customWidth="1"/>
    <col min="15" max="15" width="9.85546875" style="7" bestFit="1" customWidth="1"/>
    <col min="16" max="16" width="15.42578125" style="7" bestFit="1" customWidth="1"/>
    <col min="17" max="17" width="11.42578125" style="7" bestFit="1" customWidth="1"/>
    <col min="18" max="18" width="14.7109375" style="7" bestFit="1" customWidth="1"/>
    <col min="19" max="19" width="16.42578125" style="7" bestFit="1" customWidth="1"/>
    <col min="20" max="16384" width="7.85546875" style="7"/>
  </cols>
  <sheetData>
    <row r="2" spans="1:19" ht="15.75" thickBot="1" x14ac:dyDescent="0.3">
      <c r="E2" s="7">
        <v>0.4</v>
      </c>
      <c r="J2" s="7">
        <v>0.35</v>
      </c>
      <c r="O2" s="7">
        <v>0.25</v>
      </c>
    </row>
    <row r="3" spans="1:19" ht="18.75" x14ac:dyDescent="0.25">
      <c r="A3" s="5"/>
      <c r="B3" s="25" t="s">
        <v>7</v>
      </c>
      <c r="C3" s="64" t="s">
        <v>0</v>
      </c>
      <c r="D3" s="65"/>
      <c r="E3" s="65"/>
      <c r="F3" s="65"/>
      <c r="G3" s="66"/>
      <c r="H3" s="64" t="s">
        <v>1</v>
      </c>
      <c r="I3" s="65"/>
      <c r="J3" s="65"/>
      <c r="K3" s="65"/>
      <c r="L3" s="66"/>
      <c r="M3" s="64" t="s">
        <v>2</v>
      </c>
      <c r="N3" s="65"/>
      <c r="O3" s="65"/>
      <c r="P3" s="65"/>
      <c r="Q3" s="66"/>
      <c r="R3" s="17"/>
      <c r="S3" s="13"/>
    </row>
    <row r="4" spans="1:19" ht="30" x14ac:dyDescent="0.25">
      <c r="A4" s="8"/>
      <c r="B4" s="16"/>
      <c r="C4" s="19" t="s">
        <v>9</v>
      </c>
      <c r="D4" s="15" t="s">
        <v>4</v>
      </c>
      <c r="E4" s="15" t="s">
        <v>6</v>
      </c>
      <c r="F4" s="15" t="s">
        <v>10</v>
      </c>
      <c r="G4" s="20" t="s">
        <v>11</v>
      </c>
      <c r="H4" s="19" t="s">
        <v>9</v>
      </c>
      <c r="I4" s="15" t="s">
        <v>4</v>
      </c>
      <c r="J4" s="15" t="s">
        <v>6</v>
      </c>
      <c r="K4" s="15" t="s">
        <v>10</v>
      </c>
      <c r="L4" s="20" t="s">
        <v>11</v>
      </c>
      <c r="M4" s="19" t="s">
        <v>9</v>
      </c>
      <c r="N4" s="15" t="s">
        <v>4</v>
      </c>
      <c r="O4" s="15" t="s">
        <v>6</v>
      </c>
      <c r="P4" s="15" t="s">
        <v>10</v>
      </c>
      <c r="Q4" s="20" t="s">
        <v>11</v>
      </c>
      <c r="R4" s="18" t="s">
        <v>13</v>
      </c>
      <c r="S4" s="14" t="s">
        <v>12</v>
      </c>
    </row>
    <row r="5" spans="1:19" x14ac:dyDescent="0.25">
      <c r="A5" s="10"/>
      <c r="B5" s="26" t="s">
        <v>8</v>
      </c>
      <c r="C5" s="39">
        <v>23.87</v>
      </c>
      <c r="D5" s="54"/>
      <c r="E5" s="30"/>
      <c r="F5" s="11"/>
      <c r="G5" s="21"/>
      <c r="H5" s="39">
        <v>84.65</v>
      </c>
      <c r="I5" s="54"/>
      <c r="J5" s="30"/>
      <c r="K5" s="11"/>
      <c r="L5" s="21"/>
      <c r="M5" s="39">
        <v>33.200000000000003</v>
      </c>
      <c r="N5" s="54"/>
      <c r="O5" s="30"/>
      <c r="P5" s="11"/>
      <c r="Q5" s="21"/>
      <c r="R5" s="28"/>
      <c r="S5" s="60">
        <v>670980000</v>
      </c>
    </row>
    <row r="6" spans="1:19" x14ac:dyDescent="0.25">
      <c r="A6" s="10"/>
      <c r="B6" s="27"/>
      <c r="C6" s="58"/>
      <c r="D6" s="55"/>
      <c r="E6" s="29">
        <v>11243904</v>
      </c>
      <c r="F6" s="61">
        <f>E6*C5</f>
        <v>268391988.48000002</v>
      </c>
      <c r="G6" s="22"/>
      <c r="H6" s="58"/>
      <c r="I6" s="55"/>
      <c r="J6" s="29">
        <v>2774282</v>
      </c>
      <c r="K6" s="61">
        <f>J6*H5</f>
        <v>234842971.30000001</v>
      </c>
      <c r="L6" s="22"/>
      <c r="M6" s="58"/>
      <c r="N6" s="55"/>
      <c r="O6" s="29">
        <v>5052560</v>
      </c>
      <c r="P6" s="61">
        <f>M5*O6</f>
        <v>167744992</v>
      </c>
      <c r="Q6" s="22"/>
      <c r="R6" s="59">
        <f>S5-(P6+K6+F6)</f>
        <v>48.220000028610229</v>
      </c>
      <c r="S6" s="61">
        <f>P6+R6+K6+F6</f>
        <v>670980000</v>
      </c>
    </row>
    <row r="7" spans="1:19" x14ac:dyDescent="0.25">
      <c r="A7" s="10"/>
      <c r="B7" s="26" t="s">
        <v>3</v>
      </c>
      <c r="C7" s="39">
        <f>ROUND(C5*(1+D7), 2)</f>
        <v>24.43</v>
      </c>
      <c r="D7" s="54">
        <v>2.3400000000000001E-2</v>
      </c>
      <c r="E7" s="30">
        <f>E6-G6</f>
        <v>11243904</v>
      </c>
      <c r="F7" s="60">
        <f>C7*E7</f>
        <v>274688574.71999997</v>
      </c>
      <c r="G7" s="57">
        <f>E7 - FLOOR((E2*$S$7)/C7,1)</f>
        <v>169397</v>
      </c>
      <c r="H7" s="39">
        <f>ROUND(H5*(1+I7), 2)</f>
        <v>86.11</v>
      </c>
      <c r="I7" s="54">
        <v>1.7299999999999999E-2</v>
      </c>
      <c r="J7" s="30">
        <f>J6-L6</f>
        <v>2774282</v>
      </c>
      <c r="K7" s="60">
        <f>J7*H7</f>
        <v>238893423.02000001</v>
      </c>
      <c r="L7" s="57">
        <f>J7 - FLOOR((J2*$S$7)/H7,1)</f>
        <v>25108</v>
      </c>
      <c r="M7" s="39">
        <f>ROUND(M5*(1+N7), 2)</f>
        <v>32.22</v>
      </c>
      <c r="N7" s="54">
        <v>-2.9499999999999998E-2</v>
      </c>
      <c r="O7" s="30">
        <f>O6-Q6</f>
        <v>5052560</v>
      </c>
      <c r="P7" s="60">
        <f>M7*O7</f>
        <v>162793483.19999999</v>
      </c>
      <c r="Q7" s="57">
        <f>O7 - FLOOR((O2*$S$7)/M7,1)</f>
        <v>-195543</v>
      </c>
      <c r="R7" s="28">
        <v>48.220000028610229</v>
      </c>
      <c r="S7" s="60">
        <f t="shared" ref="S7:S10" si="0">P7+R7+K7+F7</f>
        <v>676375529.16000009</v>
      </c>
    </row>
    <row r="8" spans="1:19" x14ac:dyDescent="0.25">
      <c r="A8" s="10"/>
      <c r="B8" s="27"/>
      <c r="C8" s="58"/>
      <c r="D8" s="55"/>
      <c r="E8" s="29">
        <f>E7-G7</f>
        <v>11074507</v>
      </c>
      <c r="F8" s="61">
        <f>C7*E8</f>
        <v>270550206.00999999</v>
      </c>
      <c r="G8" s="22"/>
      <c r="H8" s="58"/>
      <c r="I8" s="55"/>
      <c r="J8" s="29">
        <f>J7-L7</f>
        <v>2749174</v>
      </c>
      <c r="K8" s="61">
        <f>H7*J8</f>
        <v>236731373.13999999</v>
      </c>
      <c r="L8" s="22"/>
      <c r="M8" s="58"/>
      <c r="N8" s="55"/>
      <c r="O8" s="29">
        <f>O7-Q7</f>
        <v>5248103</v>
      </c>
      <c r="P8" s="61">
        <f>M7*O8</f>
        <v>169093878.66</v>
      </c>
      <c r="Q8" s="22"/>
      <c r="R8" s="59">
        <f>S7-P8-K8-F8</f>
        <v>71.350000143051147</v>
      </c>
      <c r="S8" s="61">
        <f t="shared" si="0"/>
        <v>676375529.16000009</v>
      </c>
    </row>
    <row r="9" spans="1:19" x14ac:dyDescent="0.25">
      <c r="A9" s="10"/>
      <c r="B9" s="26" t="s">
        <v>5</v>
      </c>
      <c r="C9" s="39">
        <f>ROUND(C7*(1+D9), 2)</f>
        <v>23.38</v>
      </c>
      <c r="D9" s="54">
        <v>-4.2999999999999997E-2</v>
      </c>
      <c r="E9" s="30">
        <f>E8-G8</f>
        <v>11074507</v>
      </c>
      <c r="F9" s="60">
        <f>C9*E9</f>
        <v>258921973.66</v>
      </c>
      <c r="G9" s="57">
        <f>E9 - FLOOR((E2*$S$9)/C9,1)</f>
        <v>-387393</v>
      </c>
      <c r="H9" s="39">
        <f>ROUND(H7*(1+I9), 2)</f>
        <v>87.2</v>
      </c>
      <c r="I9" s="54">
        <v>1.2699999999999999E-2</v>
      </c>
      <c r="J9" s="30">
        <f>J8</f>
        <v>2749174</v>
      </c>
      <c r="K9" s="60">
        <f>J9*H9</f>
        <v>239727972.80000001</v>
      </c>
      <c r="L9" s="57">
        <f>J9 - FLOOR((J2*$S$9)/H9,1)</f>
        <v>60163</v>
      </c>
      <c r="M9" s="39">
        <f>ROUND(M7*(1+N9), 2)</f>
        <v>32.64</v>
      </c>
      <c r="N9" s="54">
        <v>1.2999999999999999E-2</v>
      </c>
      <c r="O9" s="30">
        <f>O8</f>
        <v>5248103</v>
      </c>
      <c r="P9" s="60">
        <f>M9*O9</f>
        <v>171298081.92000002</v>
      </c>
      <c r="Q9" s="57">
        <f>O9 - FLOOR((O2*$S$9)/M9,1)</f>
        <v>116761</v>
      </c>
      <c r="R9" s="28">
        <f>R8</f>
        <v>71.350000143051147</v>
      </c>
      <c r="S9" s="60">
        <f t="shared" si="0"/>
        <v>669948099.73000014</v>
      </c>
    </row>
    <row r="10" spans="1:19" ht="15.75" thickBot="1" x14ac:dyDescent="0.3">
      <c r="A10" s="12"/>
      <c r="B10" s="27"/>
      <c r="C10" s="23"/>
      <c r="D10" s="56"/>
      <c r="E10" s="29">
        <f>E9-G9</f>
        <v>11461900</v>
      </c>
      <c r="F10" s="61">
        <f>C9*E10</f>
        <v>267979222</v>
      </c>
      <c r="G10" s="24"/>
      <c r="H10" s="23"/>
      <c r="I10" s="56"/>
      <c r="J10" s="40">
        <f>J9-L9</f>
        <v>2689011</v>
      </c>
      <c r="K10" s="61">
        <f>H9*J10</f>
        <v>234481759.20000002</v>
      </c>
      <c r="L10" s="24"/>
      <c r="M10" s="62"/>
      <c r="N10" s="56"/>
      <c r="O10" s="40">
        <f>O9-Q9</f>
        <v>5131342</v>
      </c>
      <c r="P10" s="61">
        <f>M9*O10</f>
        <v>167487002.88</v>
      </c>
      <c r="Q10" s="24"/>
      <c r="R10" s="59">
        <f>S9-P10-K10-F10</f>
        <v>115.65000012516975</v>
      </c>
      <c r="S10" s="61">
        <f t="shared" si="0"/>
        <v>669948099.73000014</v>
      </c>
    </row>
    <row r="11" spans="1:19" ht="15.75" thickBot="1" x14ac:dyDescent="0.3">
      <c r="R11" s="63"/>
    </row>
    <row r="12" spans="1:19" ht="14.25" customHeight="1" x14ac:dyDescent="0.25">
      <c r="B12" s="67" t="s">
        <v>28</v>
      </c>
      <c r="C12" s="68"/>
      <c r="D12" s="68"/>
      <c r="E12" s="68"/>
      <c r="F12" s="68"/>
      <c r="G12" s="68"/>
      <c r="H12" s="68"/>
      <c r="I12" s="69"/>
      <c r="O12" s="52" t="s">
        <v>36</v>
      </c>
      <c r="P12" s="53" t="s">
        <v>34</v>
      </c>
    </row>
    <row r="13" spans="1:19" x14ac:dyDescent="0.25">
      <c r="B13" s="70"/>
      <c r="C13" s="71"/>
      <c r="D13" s="71"/>
      <c r="E13" s="71"/>
      <c r="F13" s="71"/>
      <c r="G13" s="71"/>
      <c r="H13" s="71"/>
      <c r="I13" s="72"/>
      <c r="O13" s="53">
        <v>306555822</v>
      </c>
      <c r="P13" s="53" t="s">
        <v>35</v>
      </c>
    </row>
    <row r="14" spans="1:19" x14ac:dyDescent="0.25">
      <c r="B14" s="70"/>
      <c r="C14" s="71"/>
      <c r="D14" s="71"/>
      <c r="E14" s="71"/>
      <c r="F14" s="71"/>
      <c r="G14" s="71"/>
      <c r="H14" s="71"/>
      <c r="I14" s="72"/>
      <c r="J14" s="38"/>
    </row>
    <row r="15" spans="1:19" x14ac:dyDescent="0.25">
      <c r="B15" s="70"/>
      <c r="C15" s="71"/>
      <c r="D15" s="71"/>
      <c r="E15" s="71"/>
      <c r="F15" s="71"/>
      <c r="G15" s="71"/>
      <c r="H15" s="71"/>
      <c r="I15" s="72"/>
      <c r="K15" s="42"/>
    </row>
    <row r="16" spans="1:19" x14ac:dyDescent="0.25">
      <c r="B16" s="70"/>
      <c r="C16" s="71"/>
      <c r="D16" s="71"/>
      <c r="E16" s="71"/>
      <c r="F16" s="71"/>
      <c r="G16" s="71"/>
      <c r="H16" s="71"/>
      <c r="I16" s="72"/>
      <c r="J16" s="38"/>
      <c r="K16" s="38"/>
    </row>
    <row r="17" spans="2:18" x14ac:dyDescent="0.25">
      <c r="B17" s="70"/>
      <c r="C17" s="71"/>
      <c r="D17" s="71"/>
      <c r="E17" s="71"/>
      <c r="F17" s="71"/>
      <c r="G17" s="71"/>
      <c r="H17" s="71"/>
      <c r="I17" s="72"/>
      <c r="J17" s="38"/>
      <c r="K17" s="43"/>
    </row>
    <row r="18" spans="2:18" ht="15.75" thickBot="1" x14ac:dyDescent="0.3">
      <c r="B18" s="73"/>
      <c r="C18" s="74"/>
      <c r="D18" s="74"/>
      <c r="E18" s="74"/>
      <c r="F18" s="74"/>
      <c r="G18" s="74"/>
      <c r="H18" s="74"/>
      <c r="I18" s="75"/>
    </row>
    <row r="19" spans="2:18" ht="15.75" thickBot="1" x14ac:dyDescent="0.3">
      <c r="B19" s="41"/>
      <c r="C19" s="41"/>
      <c r="D19" s="41"/>
      <c r="E19" s="41"/>
      <c r="F19" s="41"/>
      <c r="G19" s="41"/>
      <c r="H19" s="41"/>
      <c r="I19" s="41"/>
    </row>
    <row r="20" spans="2:18" ht="14.25" customHeight="1" x14ac:dyDescent="0.25">
      <c r="B20" s="67" t="s">
        <v>29</v>
      </c>
      <c r="C20" s="68"/>
      <c r="D20" s="68"/>
      <c r="E20" s="68"/>
      <c r="F20" s="68"/>
      <c r="G20" s="68"/>
      <c r="H20" s="68"/>
      <c r="I20" s="68"/>
      <c r="J20" s="69"/>
    </row>
    <row r="21" spans="2:18" x14ac:dyDescent="0.25">
      <c r="B21" s="70"/>
      <c r="C21" s="71"/>
      <c r="D21" s="71"/>
      <c r="E21" s="71"/>
      <c r="F21" s="71"/>
      <c r="G21" s="71"/>
      <c r="H21" s="71"/>
      <c r="I21" s="71"/>
      <c r="J21" s="72"/>
      <c r="K21" s="42"/>
      <c r="R21" s="44"/>
    </row>
    <row r="22" spans="2:18" x14ac:dyDescent="0.25">
      <c r="B22" s="70"/>
      <c r="C22" s="71"/>
      <c r="D22" s="71"/>
      <c r="E22" s="71"/>
      <c r="F22" s="71"/>
      <c r="G22" s="71"/>
      <c r="H22" s="71"/>
      <c r="I22" s="71"/>
      <c r="J22" s="72"/>
      <c r="R22" s="42"/>
    </row>
    <row r="23" spans="2:18" x14ac:dyDescent="0.25">
      <c r="B23" s="70"/>
      <c r="C23" s="71"/>
      <c r="D23" s="71"/>
      <c r="E23" s="71"/>
      <c r="F23" s="71"/>
      <c r="G23" s="71"/>
      <c r="H23" s="71"/>
      <c r="I23" s="71"/>
      <c r="J23" s="72"/>
    </row>
    <row r="24" spans="2:18" x14ac:dyDescent="0.25">
      <c r="B24" s="70"/>
      <c r="C24" s="71"/>
      <c r="D24" s="71"/>
      <c r="E24" s="71"/>
      <c r="F24" s="71"/>
      <c r="G24" s="71"/>
      <c r="H24" s="71"/>
      <c r="I24" s="71"/>
      <c r="J24" s="72"/>
    </row>
    <row r="25" spans="2:18" x14ac:dyDescent="0.25">
      <c r="B25" s="70"/>
      <c r="C25" s="71"/>
      <c r="D25" s="71"/>
      <c r="E25" s="71"/>
      <c r="F25" s="71"/>
      <c r="G25" s="71"/>
      <c r="H25" s="71"/>
      <c r="I25" s="71"/>
      <c r="J25" s="72"/>
    </row>
    <row r="26" spans="2:18" x14ac:dyDescent="0.25">
      <c r="B26" s="70"/>
      <c r="C26" s="71"/>
      <c r="D26" s="71"/>
      <c r="E26" s="71"/>
      <c r="F26" s="71"/>
      <c r="G26" s="71"/>
      <c r="H26" s="71"/>
      <c r="I26" s="71"/>
      <c r="J26" s="72"/>
    </row>
    <row r="27" spans="2:18" x14ac:dyDescent="0.25">
      <c r="B27" s="70"/>
      <c r="C27" s="71"/>
      <c r="D27" s="71"/>
      <c r="E27" s="71"/>
      <c r="F27" s="71"/>
      <c r="G27" s="71"/>
      <c r="H27" s="71"/>
      <c r="I27" s="71"/>
      <c r="J27" s="72"/>
    </row>
    <row r="28" spans="2:18" x14ac:dyDescent="0.25">
      <c r="B28" s="70"/>
      <c r="C28" s="71"/>
      <c r="D28" s="71"/>
      <c r="E28" s="71"/>
      <c r="F28" s="71"/>
      <c r="G28" s="71"/>
      <c r="H28" s="71"/>
      <c r="I28" s="71"/>
      <c r="J28" s="72"/>
    </row>
    <row r="29" spans="2:18" x14ac:dyDescent="0.25">
      <c r="B29" s="70"/>
      <c r="C29" s="71"/>
      <c r="D29" s="71"/>
      <c r="E29" s="71"/>
      <c r="F29" s="71"/>
      <c r="G29" s="71"/>
      <c r="H29" s="71"/>
      <c r="I29" s="71"/>
      <c r="J29" s="72"/>
    </row>
    <row r="30" spans="2:18" x14ac:dyDescent="0.25">
      <c r="B30" s="70"/>
      <c r="C30" s="71"/>
      <c r="D30" s="71"/>
      <c r="E30" s="71"/>
      <c r="F30" s="71"/>
      <c r="G30" s="71"/>
      <c r="H30" s="71"/>
      <c r="I30" s="71"/>
      <c r="J30" s="72"/>
    </row>
    <row r="31" spans="2:18" x14ac:dyDescent="0.25">
      <c r="B31" s="70"/>
      <c r="C31" s="71"/>
      <c r="D31" s="71"/>
      <c r="E31" s="71"/>
      <c r="F31" s="71"/>
      <c r="G31" s="71"/>
      <c r="H31" s="71"/>
      <c r="I31" s="71"/>
      <c r="J31" s="72"/>
    </row>
    <row r="32" spans="2:18" x14ac:dyDescent="0.25">
      <c r="B32" s="70"/>
      <c r="C32" s="71"/>
      <c r="D32" s="71"/>
      <c r="E32" s="71"/>
      <c r="F32" s="71"/>
      <c r="G32" s="71"/>
      <c r="H32" s="71"/>
      <c r="I32" s="71"/>
      <c r="J32" s="72"/>
    </row>
    <row r="33" spans="2:10" x14ac:dyDescent="0.25">
      <c r="B33" s="70"/>
      <c r="C33" s="71"/>
      <c r="D33" s="71"/>
      <c r="E33" s="71"/>
      <c r="F33" s="71"/>
      <c r="G33" s="71"/>
      <c r="H33" s="71"/>
      <c r="I33" s="71"/>
      <c r="J33" s="72"/>
    </row>
    <row r="34" spans="2:10" x14ac:dyDescent="0.25">
      <c r="B34" s="70"/>
      <c r="C34" s="71"/>
      <c r="D34" s="71"/>
      <c r="E34" s="71"/>
      <c r="F34" s="71"/>
      <c r="G34" s="71"/>
      <c r="H34" s="71"/>
      <c r="I34" s="71"/>
      <c r="J34" s="72"/>
    </row>
    <row r="35" spans="2:10" x14ac:dyDescent="0.25">
      <c r="B35" s="70"/>
      <c r="C35" s="71"/>
      <c r="D35" s="71"/>
      <c r="E35" s="71"/>
      <c r="F35" s="71"/>
      <c r="G35" s="71"/>
      <c r="H35" s="71"/>
      <c r="I35" s="71"/>
      <c r="J35" s="72"/>
    </row>
    <row r="36" spans="2:10" x14ac:dyDescent="0.25">
      <c r="B36" s="70"/>
      <c r="C36" s="71"/>
      <c r="D36" s="71"/>
      <c r="E36" s="71"/>
      <c r="F36" s="71"/>
      <c r="G36" s="71"/>
      <c r="H36" s="71"/>
      <c r="I36" s="71"/>
      <c r="J36" s="72"/>
    </row>
    <row r="37" spans="2:10" ht="15.75" thickBot="1" x14ac:dyDescent="0.3">
      <c r="B37" s="73"/>
      <c r="C37" s="74"/>
      <c r="D37" s="74"/>
      <c r="E37" s="74"/>
      <c r="F37" s="74"/>
      <c r="G37" s="74"/>
      <c r="H37" s="74"/>
      <c r="I37" s="74"/>
      <c r="J37" s="75"/>
    </row>
  </sheetData>
  <mergeCells count="5">
    <mergeCell ref="C3:G3"/>
    <mergeCell ref="H3:L3"/>
    <mergeCell ref="M3:Q3"/>
    <mergeCell ref="B12:I18"/>
    <mergeCell ref="B20:J37"/>
  </mergeCells>
  <pageMargins left="0.7" right="0.7" top="0.75" bottom="0.75" header="0.3" footer="0.3"/>
  <pageSetup paperSize="9" orientation="portrait" r:id="rId1"/>
  <ignoredErrors>
    <ignoredError sqref="O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showGridLines="0" workbookViewId="0">
      <selection activeCell="B26" sqref="B26:N32"/>
    </sheetView>
  </sheetViews>
  <sheetFormatPr defaultColWidth="8.7109375" defaultRowHeight="15" x14ac:dyDescent="0.25"/>
  <cols>
    <col min="1" max="1" width="8.7109375" style="7"/>
    <col min="2" max="2" width="13.7109375" style="7" customWidth="1"/>
    <col min="3" max="3" width="11.5703125" style="7" customWidth="1"/>
    <col min="4" max="4" width="8.7109375" style="7"/>
    <col min="5" max="5" width="12" style="7" bestFit="1" customWidth="1"/>
    <col min="6" max="6" width="9.85546875" style="7" bestFit="1" customWidth="1"/>
    <col min="7" max="7" width="11.7109375" style="7" customWidth="1"/>
    <col min="8" max="8" width="10.85546875" style="7" bestFit="1" customWidth="1"/>
    <col min="9" max="9" width="12.140625" style="7" customWidth="1"/>
    <col min="10" max="10" width="8.7109375" style="7"/>
    <col min="11" max="11" width="11" style="7" customWidth="1"/>
    <col min="12" max="12" width="8.7109375" style="7"/>
    <col min="13" max="13" width="14" style="7" customWidth="1"/>
    <col min="14" max="16384" width="8.7109375" style="7"/>
  </cols>
  <sheetData>
    <row r="1" spans="1:14" x14ac:dyDescent="0.25">
      <c r="F1" s="52" t="s">
        <v>36</v>
      </c>
      <c r="G1" s="53" t="s">
        <v>34</v>
      </c>
    </row>
    <row r="2" spans="1:14" x14ac:dyDescent="0.25">
      <c r="F2" s="53"/>
      <c r="G2" s="53" t="s">
        <v>35</v>
      </c>
    </row>
    <row r="4" spans="1:14" ht="32.25" customHeight="1" x14ac:dyDescent="0.25">
      <c r="A4" s="8"/>
      <c r="B4" s="32" t="s">
        <v>14</v>
      </c>
      <c r="C4" s="32" t="s">
        <v>15</v>
      </c>
      <c r="D4" s="32"/>
      <c r="E4" s="32" t="s">
        <v>16</v>
      </c>
      <c r="F4" s="32"/>
      <c r="G4" s="32" t="s">
        <v>17</v>
      </c>
      <c r="H4" s="32"/>
      <c r="I4" s="32" t="s">
        <v>18</v>
      </c>
      <c r="J4" s="9"/>
      <c r="K4" s="9"/>
      <c r="L4" s="9"/>
      <c r="M4" s="2"/>
      <c r="N4" s="2"/>
    </row>
    <row r="5" spans="1:14" ht="64.5" customHeight="1" x14ac:dyDescent="0.25">
      <c r="B5" s="33" t="s">
        <v>19</v>
      </c>
      <c r="C5" s="34">
        <v>7500000</v>
      </c>
      <c r="D5" s="34"/>
      <c r="E5" s="34">
        <v>9000000</v>
      </c>
      <c r="F5" s="34"/>
      <c r="G5" s="34">
        <v>6500000</v>
      </c>
      <c r="H5" s="34"/>
      <c r="I5" s="34">
        <v>2500000</v>
      </c>
      <c r="J5" s="35"/>
      <c r="K5" s="36" t="s">
        <v>20</v>
      </c>
      <c r="L5" s="36"/>
      <c r="M5" s="36" t="s">
        <v>21</v>
      </c>
      <c r="N5" s="2"/>
    </row>
    <row r="6" spans="1:14" ht="15.75" x14ac:dyDescent="0.25">
      <c r="B6" s="35"/>
      <c r="C6" s="6" t="s">
        <v>22</v>
      </c>
      <c r="D6" s="6" t="s">
        <v>4</v>
      </c>
      <c r="E6" s="6" t="s">
        <v>22</v>
      </c>
      <c r="F6" s="6" t="s">
        <v>4</v>
      </c>
      <c r="G6" s="6" t="s">
        <v>22</v>
      </c>
      <c r="H6" s="6" t="s">
        <v>4</v>
      </c>
      <c r="I6" s="6" t="s">
        <v>22</v>
      </c>
      <c r="J6" s="6" t="s">
        <v>4</v>
      </c>
      <c r="K6" s="6" t="s">
        <v>23</v>
      </c>
      <c r="L6" s="6" t="s">
        <v>4</v>
      </c>
      <c r="M6" s="6" t="s">
        <v>23</v>
      </c>
      <c r="N6" s="6" t="s">
        <v>4</v>
      </c>
    </row>
    <row r="7" spans="1:14" ht="15.75" x14ac:dyDescent="0.25">
      <c r="A7" s="8"/>
      <c r="B7" s="37" t="s">
        <v>24</v>
      </c>
      <c r="C7" s="46">
        <v>80</v>
      </c>
      <c r="D7" s="3"/>
      <c r="E7" s="1">
        <v>85</v>
      </c>
      <c r="F7" s="3"/>
      <c r="G7" s="1">
        <v>25</v>
      </c>
      <c r="H7" s="3"/>
      <c r="I7" s="1">
        <v>30</v>
      </c>
      <c r="J7" s="3"/>
      <c r="K7" s="45">
        <f>AVERAGE(I7,G7,E7,C7)</f>
        <v>55</v>
      </c>
      <c r="L7" s="3"/>
      <c r="M7" s="45">
        <v>100</v>
      </c>
      <c r="N7" s="3"/>
    </row>
    <row r="8" spans="1:14" ht="15.75" x14ac:dyDescent="0.25">
      <c r="B8" s="6" t="s">
        <v>25</v>
      </c>
      <c r="C8" s="2">
        <f>C7*(1+D8)</f>
        <v>88</v>
      </c>
      <c r="D8" s="4">
        <v>0.1</v>
      </c>
      <c r="E8" s="2">
        <f>E7*(1+F8)</f>
        <v>85</v>
      </c>
      <c r="F8" s="4">
        <v>0</v>
      </c>
      <c r="G8" s="2">
        <f>G7*(1+H8)</f>
        <v>25</v>
      </c>
      <c r="H8" s="4">
        <v>0</v>
      </c>
      <c r="I8" s="2">
        <f>I7*(1+J8)</f>
        <v>30</v>
      </c>
      <c r="J8" s="4">
        <v>0</v>
      </c>
      <c r="K8" s="47">
        <f>AVERAGE(I8,G8,E8,C8)</f>
        <v>57</v>
      </c>
      <c r="L8" s="48">
        <f>K8/K7 - 1</f>
        <v>3.6363636363636376E-2</v>
      </c>
      <c r="M8" s="47">
        <f>($C$5*$C8+$E$5*$E8+$G$5*$G8+$I$5*$I8)/($C$7*$C$5+$E$7*$E$5+$G$7*$G$5+$I$7*$I$5)*100</f>
        <v>103.74414976599064</v>
      </c>
      <c r="N8" s="4">
        <f>M8/M7-1</f>
        <v>3.7441497659906453E-2</v>
      </c>
    </row>
    <row r="9" spans="1:14" ht="15.75" x14ac:dyDescent="0.25">
      <c r="B9" s="37" t="s">
        <v>26</v>
      </c>
      <c r="C9" s="1">
        <f t="shared" ref="C9:C10" si="0">C8*(1+D9)</f>
        <v>88</v>
      </c>
      <c r="D9" s="3">
        <v>0</v>
      </c>
      <c r="E9" s="1">
        <f t="shared" ref="E9:E10" si="1">E8*(1+F9)</f>
        <v>85</v>
      </c>
      <c r="F9" s="3">
        <v>0</v>
      </c>
      <c r="G9" s="1">
        <f t="shared" ref="G9:G10" si="2">G8*(1+H9)</f>
        <v>25</v>
      </c>
      <c r="H9" s="3">
        <v>0</v>
      </c>
      <c r="I9" s="1">
        <f t="shared" ref="I9:I10" si="3">I8*(1+J9)</f>
        <v>33</v>
      </c>
      <c r="J9" s="3">
        <v>0.1</v>
      </c>
      <c r="K9" s="45">
        <f t="shared" ref="K9:K10" si="4">AVERAGE(I9,G9,E9,C9)</f>
        <v>57.75</v>
      </c>
      <c r="L9" s="3">
        <f t="shared" ref="L9:L10" si="5">K9/K8 - 1</f>
        <v>1.3157894736842035E-2</v>
      </c>
      <c r="M9" s="45">
        <f t="shared" ref="M9:M10" si="6">($C$5*$C9+$E$5*$E9+$G$5*$G9+$I$5*$I9)/($C$7*$C$5+$E$7*$E$5+$G$7*$G$5+$I$7*$I$5)*100</f>
        <v>104.21216848673947</v>
      </c>
      <c r="N9" s="3">
        <f t="shared" ref="N9:N10" si="7">M9/M8-1</f>
        <v>4.5112781954887993E-3</v>
      </c>
    </row>
    <row r="10" spans="1:14" ht="15.75" x14ac:dyDescent="0.25">
      <c r="B10" s="6" t="s">
        <v>27</v>
      </c>
      <c r="C10" s="2">
        <f t="shared" si="0"/>
        <v>88</v>
      </c>
      <c r="D10" s="4">
        <v>0</v>
      </c>
      <c r="E10" s="2">
        <f t="shared" si="1"/>
        <v>85</v>
      </c>
      <c r="F10" s="4">
        <v>0</v>
      </c>
      <c r="G10" s="2">
        <f t="shared" si="2"/>
        <v>27.500000000000004</v>
      </c>
      <c r="H10" s="4">
        <v>0.1</v>
      </c>
      <c r="I10" s="2">
        <f t="shared" si="3"/>
        <v>33</v>
      </c>
      <c r="J10" s="4">
        <v>0</v>
      </c>
      <c r="K10" s="47">
        <f t="shared" si="4"/>
        <v>58.375</v>
      </c>
      <c r="L10" s="48">
        <f t="shared" si="5"/>
        <v>1.0822510822510845E-2</v>
      </c>
      <c r="M10" s="47">
        <f t="shared" si="6"/>
        <v>105.22620904836192</v>
      </c>
      <c r="N10" s="4">
        <f t="shared" si="7"/>
        <v>9.7305389221555849E-3</v>
      </c>
    </row>
    <row r="11" spans="1:14" ht="16.5" thickBot="1" x14ac:dyDescent="0.3">
      <c r="B11" s="5"/>
      <c r="C11" s="8"/>
      <c r="D11" s="49"/>
      <c r="E11" s="8"/>
      <c r="F11" s="49"/>
      <c r="G11" s="8"/>
      <c r="H11" s="49"/>
      <c r="I11" s="8"/>
      <c r="J11" s="49"/>
      <c r="K11" s="50"/>
      <c r="L11" s="51"/>
      <c r="M11" s="50"/>
      <c r="N11" s="49"/>
    </row>
    <row r="12" spans="1:14" ht="15.75" customHeight="1" x14ac:dyDescent="0.25">
      <c r="B12" s="67" t="s">
        <v>31</v>
      </c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7"/>
    </row>
    <row r="13" spans="1:14" ht="15.75" customHeight="1" thickBot="1" x14ac:dyDescent="0.3">
      <c r="B13" s="78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80"/>
    </row>
    <row r="14" spans="1:14" ht="15.75" thickBot="1" x14ac:dyDescent="0.3">
      <c r="F14" s="31"/>
    </row>
    <row r="15" spans="1:14" ht="14.25" customHeight="1" x14ac:dyDescent="0.25">
      <c r="B15" s="67" t="s">
        <v>30</v>
      </c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9"/>
    </row>
    <row r="16" spans="1:14" x14ac:dyDescent="0.25">
      <c r="B16" s="70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2"/>
    </row>
    <row r="17" spans="2:14" x14ac:dyDescent="0.25">
      <c r="B17" s="70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2"/>
    </row>
    <row r="18" spans="2:14" x14ac:dyDescent="0.25">
      <c r="B18" s="70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2"/>
    </row>
    <row r="19" spans="2:14" ht="15.75" thickBot="1" x14ac:dyDescent="0.3">
      <c r="B19" s="73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5"/>
    </row>
    <row r="20" spans="2:14" ht="15.75" thickBot="1" x14ac:dyDescent="0.3"/>
    <row r="21" spans="2:14" ht="14.25" customHeight="1" x14ac:dyDescent="0.25">
      <c r="B21" s="67" t="s">
        <v>32</v>
      </c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9"/>
    </row>
    <row r="22" spans="2:14" x14ac:dyDescent="0.25">
      <c r="B22" s="70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2"/>
    </row>
    <row r="23" spans="2:14" x14ac:dyDescent="0.25">
      <c r="B23" s="70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2"/>
    </row>
    <row r="24" spans="2:14" ht="15.75" thickBot="1" x14ac:dyDescent="0.3">
      <c r="B24" s="73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5"/>
    </row>
    <row r="26" spans="2:14" x14ac:dyDescent="0.25">
      <c r="B26" s="81" t="s">
        <v>33</v>
      </c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</row>
    <row r="27" spans="2:14" x14ac:dyDescent="0.25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</row>
    <row r="28" spans="2:14" x14ac:dyDescent="0.25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</row>
    <row r="29" spans="2:14" x14ac:dyDescent="0.25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</row>
    <row r="30" spans="2:14" x14ac:dyDescent="0.25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</row>
    <row r="31" spans="2:14" x14ac:dyDescent="0.25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</row>
    <row r="32" spans="2:14" x14ac:dyDescent="0.25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</row>
  </sheetData>
  <mergeCells count="4">
    <mergeCell ref="B12:N13"/>
    <mergeCell ref="B15:N19"/>
    <mergeCell ref="B21:N24"/>
    <mergeCell ref="B26:N32"/>
  </mergeCells>
  <pageMargins left="0.7" right="0.7" top="0.75" bottom="0.75" header="0.3" footer="0.3"/>
  <ignoredErrors>
    <ignoredError sqref="F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2016-12-06T08:49:28Z</dcterms:modified>
</cp:coreProperties>
</file>