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Zahid\Online Trainings\"/>
    </mc:Choice>
  </mc:AlternateContent>
  <xr:revisionPtr revIDLastSave="0" documentId="8_{B78044F6-DFED-4380-9C34-D3CF8D8A54DC}" xr6:coauthVersionLast="47" xr6:coauthVersionMax="47" xr10:uidLastSave="{00000000-0000-0000-0000-000000000000}"/>
  <bookViews>
    <workbookView xWindow="-108" yWindow="-108" windowWidth="23256" windowHeight="12576" xr2:uid="{1C8B1B42-1D7C-4389-8CEA-207434D75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E38" i="1" s="1"/>
  <c r="B37" i="1"/>
  <c r="E35" i="1" s="1"/>
  <c r="B39" i="1"/>
  <c r="E37" i="1" s="1"/>
  <c r="B38" i="1"/>
  <c r="E36" i="1" s="1"/>
  <c r="AJ3" i="1"/>
  <c r="W1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I22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4" i="1"/>
  <c r="AI5" i="1"/>
  <c r="AI6" i="1"/>
  <c r="AI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W4" i="1"/>
  <c r="W5" i="1"/>
  <c r="W6" i="1"/>
  <c r="W7" i="1"/>
  <c r="W8" i="1"/>
  <c r="W9" i="1"/>
  <c r="W10" i="1"/>
  <c r="W11" i="1"/>
  <c r="W12" i="1"/>
  <c r="W14" i="1"/>
  <c r="W15" i="1"/>
  <c r="W16" i="1"/>
  <c r="W17" i="1"/>
  <c r="W18" i="1"/>
  <c r="W19" i="1"/>
  <c r="W20" i="1"/>
  <c r="W21" i="1"/>
  <c r="W22" i="1"/>
  <c r="W3" i="1"/>
  <c r="B44" i="1" l="1"/>
  <c r="B43" i="1"/>
  <c r="A5" i="1" s="1"/>
  <c r="W24" i="1"/>
  <c r="X24" i="1"/>
  <c r="AI24" i="1"/>
  <c r="AJ24" i="1"/>
  <c r="C5" i="1" l="1"/>
  <c r="E45" i="1"/>
  <c r="E49" i="1"/>
  <c r="E44" i="1"/>
  <c r="E47" i="1"/>
  <c r="E51" i="1"/>
  <c r="E46" i="1"/>
  <c r="E50" i="1"/>
  <c r="E48" i="1"/>
  <c r="E52" i="1"/>
  <c r="K43" i="1"/>
  <c r="K47" i="1" s="1"/>
  <c r="I43" i="1"/>
  <c r="I50" i="1" s="1"/>
  <c r="N43" i="1"/>
  <c r="N48" i="1" s="1"/>
  <c r="H43" i="1"/>
  <c r="J43" i="1"/>
  <c r="J51" i="1" s="1"/>
  <c r="F43" i="1"/>
  <c r="B45" i="1"/>
  <c r="G43" i="1"/>
  <c r="G47" i="1" s="1"/>
  <c r="G13" i="1" s="1"/>
  <c r="L43" i="1"/>
  <c r="M43" i="1"/>
  <c r="N51" i="1" l="1"/>
  <c r="M48" i="1"/>
  <c r="G50" i="1"/>
  <c r="G44" i="1"/>
  <c r="G10" i="1" s="1"/>
  <c r="G48" i="1"/>
  <c r="G46" i="1"/>
  <c r="G12" i="1" s="1"/>
  <c r="J49" i="1"/>
  <c r="J47" i="1"/>
  <c r="N44" i="1"/>
  <c r="L50" i="1"/>
  <c r="H49" i="1"/>
  <c r="K51" i="1"/>
  <c r="K45" i="1"/>
  <c r="I49" i="1"/>
  <c r="G49" i="1"/>
  <c r="J50" i="1"/>
  <c r="I48" i="1"/>
  <c r="I44" i="1"/>
  <c r="G18" i="1" s="1"/>
  <c r="I47" i="1"/>
  <c r="G21" i="1" s="1"/>
  <c r="H50" i="1"/>
  <c r="J44" i="1"/>
  <c r="M44" i="1"/>
  <c r="F52" i="1"/>
  <c r="I46" i="1"/>
  <c r="G20" i="1" s="1"/>
  <c r="M52" i="1"/>
  <c r="K50" i="1"/>
  <c r="J48" i="1"/>
  <c r="K44" i="1"/>
  <c r="F47" i="1"/>
  <c r="G9" i="1" s="1"/>
  <c r="I52" i="1"/>
  <c r="F44" i="1"/>
  <c r="K52" i="1"/>
  <c r="G51" i="1"/>
  <c r="L51" i="1"/>
  <c r="I45" i="1"/>
  <c r="G19" i="1" s="1"/>
  <c r="I51" i="1"/>
  <c r="K46" i="1"/>
  <c r="L45" i="1"/>
  <c r="H51" i="1"/>
  <c r="N45" i="1"/>
  <c r="K48" i="1"/>
  <c r="K49" i="1"/>
  <c r="N47" i="1"/>
  <c r="N52" i="1"/>
  <c r="F50" i="1"/>
  <c r="L44" i="1"/>
  <c r="L49" i="1"/>
  <c r="F49" i="1"/>
  <c r="F46" i="1"/>
  <c r="G8" i="1" s="1"/>
  <c r="L46" i="1"/>
  <c r="F45" i="1"/>
  <c r="F48" i="1"/>
  <c r="L48" i="1"/>
  <c r="L47" i="1"/>
  <c r="L52" i="1"/>
  <c r="F51" i="1"/>
  <c r="H52" i="1"/>
  <c r="H45" i="1"/>
  <c r="G15" i="1" s="1"/>
  <c r="N50" i="1"/>
  <c r="N49" i="1"/>
  <c r="H47" i="1"/>
  <c r="G17" i="1" s="1"/>
  <c r="H44" i="1"/>
  <c r="G14" i="1" s="1"/>
  <c r="M51" i="1"/>
  <c r="H46" i="1"/>
  <c r="G16" i="1" s="1"/>
  <c r="H48" i="1"/>
  <c r="N46" i="1"/>
  <c r="G45" i="1"/>
  <c r="G11" i="1" s="1"/>
  <c r="G52" i="1"/>
  <c r="J52" i="1"/>
  <c r="J46" i="1"/>
  <c r="J45" i="1"/>
  <c r="M49" i="1"/>
  <c r="M50" i="1"/>
  <c r="M45" i="1"/>
  <c r="M46" i="1"/>
  <c r="M47" i="1"/>
  <c r="G24" i="1" l="1"/>
  <c r="B8" i="1"/>
  <c r="B9" i="1" s="1"/>
  <c r="G22" i="1"/>
  <c r="G23" i="1"/>
  <c r="G7" i="1"/>
  <c r="D8" i="1"/>
  <c r="D9" i="1" s="1"/>
  <c r="B18" i="1"/>
  <c r="B14" i="1"/>
  <c r="B16" i="1"/>
  <c r="C8" i="1"/>
  <c r="C9" i="1" s="1"/>
  <c r="G6" i="1"/>
  <c r="B17" i="1"/>
  <c r="B13" i="1"/>
  <c r="B15" i="1"/>
  <c r="C17" i="1" l="1"/>
  <c r="B26" i="1"/>
  <c r="C26" i="1" s="1"/>
  <c r="B24" i="1"/>
  <c r="C24" i="1" s="1"/>
  <c r="C15" i="1"/>
  <c r="B23" i="1"/>
  <c r="C23" i="1" s="1"/>
  <c r="C14" i="1"/>
  <c r="B27" i="1"/>
  <c r="C27" i="1" s="1"/>
  <c r="C18" i="1"/>
  <c r="B22" i="1"/>
  <c r="C22" i="1" s="1"/>
  <c r="C13" i="1"/>
  <c r="C16" i="1"/>
  <c r="B25" i="1"/>
  <c r="C25" i="1" s="1"/>
</calcChain>
</file>

<file path=xl/sharedStrings.xml><?xml version="1.0" encoding="utf-8"?>
<sst xmlns="http://schemas.openxmlformats.org/spreadsheetml/2006/main" count="122" uniqueCount="81">
  <si>
    <t>№</t>
  </si>
  <si>
    <t>Team</t>
  </si>
  <si>
    <t>M</t>
  </si>
  <si>
    <t>W</t>
  </si>
  <si>
    <t>D</t>
  </si>
  <si>
    <t>L</t>
  </si>
  <si>
    <t>G</t>
  </si>
  <si>
    <t>GA</t>
  </si>
  <si>
    <t>PTS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</si>
  <si>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</si>
  <si>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</si>
  <si>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</si>
  <si>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</si>
  <si>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</si>
  <si>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</si>
  <si>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</si>
  <si>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</si>
  <si>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</si>
  <si>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</si>
  <si>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</si>
  <si>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Manchester City</t>
  </si>
  <si>
    <t>Manchester United</t>
  </si>
  <si>
    <t>Newcastle United</t>
  </si>
  <si>
    <t>Norwich</t>
  </si>
  <si>
    <t>Southampton</t>
  </si>
  <si>
    <t>Tottenham</t>
  </si>
  <si>
    <t>Watford</t>
  </si>
  <si>
    <t>West Ham</t>
  </si>
  <si>
    <t>Wolverhampton Wanderers</t>
  </si>
  <si>
    <t>HOME</t>
  </si>
  <si>
    <t>AWAY</t>
  </si>
  <si>
    <t>gpg scored</t>
  </si>
  <si>
    <t>gpg conceded</t>
  </si>
  <si>
    <t>Home Team</t>
  </si>
  <si>
    <t>Away Team</t>
  </si>
  <si>
    <t>Projected Home Goals</t>
  </si>
  <si>
    <t>Projected Away Goals</t>
  </si>
  <si>
    <t>Home Win</t>
  </si>
  <si>
    <t>Draw</t>
  </si>
  <si>
    <t>Away Win</t>
  </si>
  <si>
    <t>% Chance</t>
  </si>
  <si>
    <t>Imp Odds</t>
  </si>
  <si>
    <t>Under Goal Markets</t>
  </si>
  <si>
    <t>Goal</t>
  </si>
  <si>
    <t>Over Goal Markets</t>
  </si>
  <si>
    <t>Correct Score</t>
  </si>
  <si>
    <t>Implied Odds</t>
  </si>
  <si>
    <t>0-0</t>
  </si>
  <si>
    <t>0-1</t>
  </si>
  <si>
    <t>0-2</t>
  </si>
  <si>
    <t>0-3</t>
  </si>
  <si>
    <t>1-0</t>
  </si>
  <si>
    <t>1-2</t>
  </si>
  <si>
    <t>1-1</t>
  </si>
  <si>
    <t>1-3</t>
  </si>
  <si>
    <t>2-0</t>
  </si>
  <si>
    <t>2-1</t>
  </si>
  <si>
    <t>2-2</t>
  </si>
  <si>
    <t>2-3</t>
  </si>
  <si>
    <t>3-0</t>
  </si>
  <si>
    <t>3-3</t>
  </si>
  <si>
    <t>3-1</t>
  </si>
  <si>
    <t>3-2</t>
  </si>
  <si>
    <t>Any Other Home Win</t>
  </si>
  <si>
    <t>Any Other Away Win</t>
  </si>
  <si>
    <t>Any Other Draw</t>
  </si>
  <si>
    <t>average</t>
  </si>
  <si>
    <t>total avg home gpg scored</t>
  </si>
  <si>
    <t>total avg away gpg scored</t>
  </si>
  <si>
    <t>avg home team gpg scored at home</t>
  </si>
  <si>
    <t>avg away team gpg scored at away</t>
  </si>
  <si>
    <t>avg away team gpg conceded at away</t>
  </si>
  <si>
    <t>avg home team gpg conceded at home</t>
  </si>
  <si>
    <t>Home Attack</t>
  </si>
  <si>
    <t>Away Defence</t>
  </si>
  <si>
    <t>Away Attack</t>
  </si>
  <si>
    <t>Home Defence</t>
  </si>
  <si>
    <t>Projected Total Goals</t>
  </si>
  <si>
    <t>Away Goals</t>
  </si>
  <si>
    <t>Probability</t>
  </si>
  <si>
    <t>Home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</si>
</sst>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1" xfId="0" applyBorder="1"/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3" borderId="1" xfId="0" applyNumberFormat="1" applyFill="1" applyBorder="1"/>
    <xf numFmtId="0" fontId="0" fillId="4" borderId="1" xfId="0" applyFill="1" applyBorder="1"/>
    <xf numFmtId="0" fontId="1" fillId="4" borderId="2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49" fontId="0" fillId="4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49" fontId="0" fillId="9" borderId="1" xfId="0" applyNumberFormat="1" applyFill="1" applyBorder="1"/>
    <xf numFmtId="0" fontId="0" fillId="3" borderId="5" xfId="0" applyFont="1" applyFill="1" applyBorder="1" applyAlignment="1">
      <alignment vertical="center"/>
    </xf>
    <xf numFmtId="0" fontId="1" fillId="4" borderId="4" xfId="1" applyFill="1" applyBorder="1" applyAlignment="1">
      <alignment horizontal="center" vertical="center"/>
    </xf>
    <xf numFmtId="0" fontId="1" fillId="4" borderId="5" xfId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0" fontId="0" fillId="11" borderId="1" xfId="0" applyNumberFormat="1" applyFill="1" applyBorder="1"/>
    <xf numFmtId="171" fontId="0" fillId="9" borderId="1" xfId="0" applyNumberFormat="1" applyFill="1" applyBorder="1"/>
    <xf numFmtId="171" fontId="0" fillId="4" borderId="1" xfId="0" applyNumberFormat="1" applyFill="1" applyBorder="1"/>
    <xf numFmtId="171" fontId="0" fillId="10" borderId="1" xfId="0" applyNumberFormat="1" applyFill="1" applyBorder="1"/>
    <xf numFmtId="2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1" fillId="4" borderId="4" xfId="1" applyNumberFormat="1" applyFill="1" applyBorder="1" applyAlignment="1">
      <alignment horizontal="center" vertical="center"/>
    </xf>
    <xf numFmtId="2" fontId="1" fillId="4" borderId="5" xfId="1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4" borderId="8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0C57-C7ED-44A6-8CC3-462DA533DF45}">
  <dimension ref="A1:AJ53"/>
  <sheetViews>
    <sheetView tabSelected="1" zoomScale="85" zoomScaleNormal="85" workbookViewId="0">
      <selection activeCell="F32" sqref="F32"/>
    </sheetView>
  </sheetViews>
  <sheetFormatPr defaultRowHeight="14.4" x14ac:dyDescent="0.3"/>
  <cols>
    <col min="1" max="1" width="34.33203125" bestFit="1" customWidth="1"/>
    <col min="2" max="2" width="12.77734375" customWidth="1"/>
    <col min="3" max="3" width="14.33203125" customWidth="1"/>
    <col min="4" max="4" width="11.5546875" customWidth="1"/>
    <col min="5" max="5" width="12.44140625" bestFit="1" customWidth="1"/>
    <col min="6" max="6" width="21" bestFit="1" customWidth="1"/>
    <col min="7" max="7" width="13.6640625" bestFit="1" customWidth="1"/>
    <col min="8" max="8" width="12.5546875" bestFit="1" customWidth="1"/>
    <col min="9" max="9" width="12.44140625" bestFit="1" customWidth="1"/>
    <col min="10" max="10" width="9" bestFit="1" customWidth="1"/>
    <col min="23" max="23" width="10.44140625" bestFit="1" customWidth="1"/>
    <col min="24" max="24" width="12.77734375" bestFit="1" customWidth="1"/>
    <col min="25" max="25" width="11.88671875" bestFit="1" customWidth="1"/>
    <col min="35" max="35" width="10.44140625" bestFit="1" customWidth="1"/>
    <col min="36" max="36" width="12.77734375" bestFit="1" customWidth="1"/>
  </cols>
  <sheetData>
    <row r="1" spans="1:36" x14ac:dyDescent="0.3">
      <c r="A1" s="3" t="s">
        <v>33</v>
      </c>
      <c r="B1" s="4"/>
      <c r="C1" s="9" t="s">
        <v>34</v>
      </c>
      <c r="D1" s="10"/>
      <c r="E1" s="21"/>
      <c r="F1" s="21"/>
      <c r="G1" s="22"/>
      <c r="H1" s="22"/>
      <c r="O1" t="s">
        <v>29</v>
      </c>
      <c r="AA1" t="s">
        <v>30</v>
      </c>
    </row>
    <row r="2" spans="1:36" x14ac:dyDescent="0.3">
      <c r="A2" s="61" t="s">
        <v>21</v>
      </c>
      <c r="B2" s="24"/>
      <c r="C2" s="25" t="s">
        <v>20</v>
      </c>
      <c r="D2" s="26"/>
      <c r="E2" s="21"/>
      <c r="F2" s="21"/>
      <c r="G2" s="22"/>
      <c r="H2" s="22"/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31</v>
      </c>
      <c r="X2" t="s">
        <v>32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31</v>
      </c>
      <c r="AJ2" t="s">
        <v>32</v>
      </c>
    </row>
    <row r="3" spans="1:36" x14ac:dyDescent="0.3">
      <c r="A3" s="22"/>
      <c r="B3" s="22"/>
      <c r="C3" s="22"/>
      <c r="D3" s="22"/>
      <c r="E3" s="22"/>
      <c r="F3" s="22"/>
      <c r="G3" s="22"/>
      <c r="H3" s="22"/>
      <c r="N3">
        <v>3</v>
      </c>
      <c r="O3" t="s">
        <v>9</v>
      </c>
      <c r="P3">
        <v>19</v>
      </c>
      <c r="Q3">
        <v>13</v>
      </c>
      <c r="R3">
        <v>2</v>
      </c>
      <c r="S3">
        <v>4</v>
      </c>
      <c r="T3">
        <v>35</v>
      </c>
      <c r="U3">
        <v>17</v>
      </c>
      <c r="V3">
        <v>41</v>
      </c>
      <c r="W3">
        <f>T3/P3</f>
        <v>1.8421052631578947</v>
      </c>
      <c r="X3">
        <f>U3/P3</f>
        <v>0.89473684210526316</v>
      </c>
      <c r="Z3">
        <v>6</v>
      </c>
      <c r="AA3" t="s">
        <v>9</v>
      </c>
      <c r="AB3">
        <v>19</v>
      </c>
      <c r="AC3">
        <v>9</v>
      </c>
      <c r="AD3">
        <v>1</v>
      </c>
      <c r="AE3">
        <v>9</v>
      </c>
      <c r="AF3">
        <v>26</v>
      </c>
      <c r="AG3">
        <v>31</v>
      </c>
      <c r="AH3">
        <v>28</v>
      </c>
      <c r="AI3">
        <f>AF3/AB3</f>
        <v>1.368421052631579</v>
      </c>
      <c r="AJ3">
        <f>AVERAGE(AG3/AB3)</f>
        <v>1.631578947368421</v>
      </c>
    </row>
    <row r="4" spans="1:36" x14ac:dyDescent="0.3">
      <c r="A4" s="5" t="s">
        <v>35</v>
      </c>
      <c r="B4" s="6"/>
      <c r="C4" s="9" t="s">
        <v>36</v>
      </c>
      <c r="D4" s="10"/>
      <c r="E4" s="21"/>
      <c r="F4" s="21"/>
      <c r="G4" s="22"/>
      <c r="H4" s="22"/>
      <c r="N4">
        <v>15</v>
      </c>
      <c r="O4" t="s">
        <v>10</v>
      </c>
      <c r="P4">
        <v>19</v>
      </c>
      <c r="Q4">
        <v>6</v>
      </c>
      <c r="R4">
        <v>5</v>
      </c>
      <c r="S4">
        <v>8</v>
      </c>
      <c r="T4">
        <v>29</v>
      </c>
      <c r="U4">
        <v>29</v>
      </c>
      <c r="V4">
        <v>23</v>
      </c>
      <c r="W4">
        <f t="shared" ref="W4:W22" si="0">T4/P4</f>
        <v>1.5263157894736843</v>
      </c>
      <c r="X4">
        <f t="shared" ref="X4:X22" si="1">U4/P4</f>
        <v>1.5263157894736843</v>
      </c>
      <c r="Z4">
        <v>10</v>
      </c>
      <c r="AA4" t="s">
        <v>10</v>
      </c>
      <c r="AB4">
        <v>19</v>
      </c>
      <c r="AC4">
        <v>7</v>
      </c>
      <c r="AD4">
        <v>1</v>
      </c>
      <c r="AE4">
        <v>11</v>
      </c>
      <c r="AF4">
        <v>23</v>
      </c>
      <c r="AG4">
        <v>25</v>
      </c>
      <c r="AH4">
        <v>22</v>
      </c>
      <c r="AI4">
        <f t="shared" ref="AI4:AI21" si="2">AF4/AB4</f>
        <v>1.2105263157894737</v>
      </c>
      <c r="AJ4">
        <f t="shared" ref="AJ4:AJ22" si="3">AG4/AB4</f>
        <v>1.3157894736842106</v>
      </c>
    </row>
    <row r="5" spans="1:36" x14ac:dyDescent="0.3">
      <c r="A5" s="50">
        <f>B43</f>
        <v>0.64439354784996827</v>
      </c>
      <c r="B5" s="51"/>
      <c r="C5" s="52">
        <f>B44</f>
        <v>1.914261691665782</v>
      </c>
      <c r="D5" s="53"/>
      <c r="E5" s="21"/>
      <c r="F5" s="20" t="s">
        <v>45</v>
      </c>
      <c r="G5" s="14" t="s">
        <v>46</v>
      </c>
      <c r="H5" s="22"/>
      <c r="N5">
        <v>13</v>
      </c>
      <c r="O5" t="s">
        <v>11</v>
      </c>
      <c r="P5">
        <v>19</v>
      </c>
      <c r="Q5">
        <v>7</v>
      </c>
      <c r="R5">
        <v>3</v>
      </c>
      <c r="S5">
        <v>9</v>
      </c>
      <c r="T5">
        <v>22</v>
      </c>
      <c r="U5">
        <v>21</v>
      </c>
      <c r="V5">
        <v>24</v>
      </c>
      <c r="W5">
        <f t="shared" si="0"/>
        <v>1.1578947368421053</v>
      </c>
      <c r="X5">
        <f t="shared" si="1"/>
        <v>1.1052631578947369</v>
      </c>
      <c r="Z5">
        <v>11</v>
      </c>
      <c r="AA5" t="s">
        <v>11</v>
      </c>
      <c r="AB5">
        <v>19</v>
      </c>
      <c r="AC5">
        <v>6</v>
      </c>
      <c r="AD5">
        <v>4</v>
      </c>
      <c r="AE5">
        <v>9</v>
      </c>
      <c r="AF5">
        <v>26</v>
      </c>
      <c r="AG5">
        <v>35</v>
      </c>
      <c r="AH5">
        <v>22</v>
      </c>
      <c r="AI5">
        <f t="shared" si="2"/>
        <v>1.368421052631579</v>
      </c>
      <c r="AJ5">
        <f t="shared" si="3"/>
        <v>1.8421052631578947</v>
      </c>
    </row>
    <row r="6" spans="1:36" x14ac:dyDescent="0.3">
      <c r="A6" s="22"/>
      <c r="B6" s="22"/>
      <c r="C6" s="22"/>
      <c r="D6" s="22"/>
      <c r="E6" s="22"/>
      <c r="F6" s="12" t="s">
        <v>47</v>
      </c>
      <c r="G6" s="40">
        <f>1/F44</f>
        <v>12.918433430786026</v>
      </c>
      <c r="H6" s="22"/>
      <c r="N6">
        <v>16</v>
      </c>
      <c r="O6" t="s">
        <v>12</v>
      </c>
      <c r="P6">
        <v>19</v>
      </c>
      <c r="Q6">
        <v>5</v>
      </c>
      <c r="R6">
        <v>7</v>
      </c>
      <c r="S6">
        <v>7</v>
      </c>
      <c r="T6">
        <v>19</v>
      </c>
      <c r="U6">
        <v>23</v>
      </c>
      <c r="V6">
        <v>22</v>
      </c>
      <c r="W6">
        <f t="shared" si="0"/>
        <v>1</v>
      </c>
      <c r="X6">
        <f t="shared" si="1"/>
        <v>1.2105263157894737</v>
      </c>
      <c r="Z6">
        <v>5</v>
      </c>
      <c r="AA6" t="s">
        <v>12</v>
      </c>
      <c r="AB6">
        <v>19</v>
      </c>
      <c r="AC6">
        <v>7</v>
      </c>
      <c r="AD6">
        <v>8</v>
      </c>
      <c r="AE6">
        <v>4</v>
      </c>
      <c r="AF6">
        <v>23</v>
      </c>
      <c r="AG6">
        <v>21</v>
      </c>
      <c r="AH6">
        <v>29</v>
      </c>
      <c r="AI6">
        <f t="shared" si="2"/>
        <v>1.2105263157894737</v>
      </c>
      <c r="AJ6">
        <f t="shared" si="3"/>
        <v>1.1052631578947369</v>
      </c>
    </row>
    <row r="7" spans="1:36" x14ac:dyDescent="0.3">
      <c r="A7" s="14"/>
      <c r="B7" s="47" t="s">
        <v>37</v>
      </c>
      <c r="C7" s="48" t="s">
        <v>38</v>
      </c>
      <c r="D7" s="49" t="s">
        <v>39</v>
      </c>
      <c r="E7" s="22"/>
      <c r="F7" s="8" t="s">
        <v>48</v>
      </c>
      <c r="G7" s="40">
        <f>1/F45</f>
        <v>6.7485200623455315</v>
      </c>
      <c r="H7" s="22"/>
      <c r="N7">
        <v>17</v>
      </c>
      <c r="O7" t="s">
        <v>13</v>
      </c>
      <c r="P7">
        <v>19</v>
      </c>
      <c r="Q7">
        <v>5</v>
      </c>
      <c r="R7">
        <v>6</v>
      </c>
      <c r="S7">
        <v>8</v>
      </c>
      <c r="T7">
        <v>18</v>
      </c>
      <c r="U7">
        <v>25</v>
      </c>
      <c r="V7">
        <v>21</v>
      </c>
      <c r="W7">
        <f t="shared" si="0"/>
        <v>0.94736842105263153</v>
      </c>
      <c r="X7">
        <f t="shared" si="1"/>
        <v>1.3157894736842106</v>
      </c>
      <c r="Z7">
        <v>18</v>
      </c>
      <c r="AA7" t="s">
        <v>13</v>
      </c>
      <c r="AB7">
        <v>19</v>
      </c>
      <c r="AC7">
        <v>2</v>
      </c>
      <c r="AD7">
        <v>8</v>
      </c>
      <c r="AE7">
        <v>9</v>
      </c>
      <c r="AF7">
        <v>16</v>
      </c>
      <c r="AG7">
        <v>28</v>
      </c>
      <c r="AH7">
        <v>14</v>
      </c>
      <c r="AI7">
        <f t="shared" si="2"/>
        <v>0.84210526315789469</v>
      </c>
      <c r="AJ7">
        <f t="shared" si="3"/>
        <v>1.4736842105263157</v>
      </c>
    </row>
    <row r="8" spans="1:36" x14ac:dyDescent="0.3">
      <c r="A8" s="15" t="s">
        <v>40</v>
      </c>
      <c r="B8" s="55">
        <f>SUM(G44:N44,H45:N45,I46:N46,J47:N47,K48:N48,L49:N49,M50:N50,N51)</f>
        <v>0.11691516635332398</v>
      </c>
      <c r="C8" s="56">
        <f>SUM(F44,G45,H46,I47,J48,K49,L50,M51,N52)</f>
        <v>0.20670500381466861</v>
      </c>
      <c r="D8" s="57">
        <f>SUM(F45,F46:G46,F47:H47,F48:I48,F49:J49,F50:K50,F51:L51,F52:M52)</f>
        <v>0.6761967678060633</v>
      </c>
      <c r="E8" s="22"/>
      <c r="F8" s="8" t="s">
        <v>49</v>
      </c>
      <c r="G8" s="40">
        <f>1/F46</f>
        <v>7.0507810836176743</v>
      </c>
      <c r="H8" s="22"/>
      <c r="N8">
        <v>6</v>
      </c>
      <c r="O8" t="s">
        <v>14</v>
      </c>
      <c r="P8">
        <v>19</v>
      </c>
      <c r="Q8">
        <v>9</v>
      </c>
      <c r="R8">
        <v>7</v>
      </c>
      <c r="S8">
        <v>3</v>
      </c>
      <c r="T8">
        <v>37</v>
      </c>
      <c r="U8">
        <v>22</v>
      </c>
      <c r="V8">
        <v>34</v>
      </c>
      <c r="W8">
        <f t="shared" si="0"/>
        <v>1.9473684210526316</v>
      </c>
      <c r="X8">
        <f t="shared" si="1"/>
        <v>1.1578947368421053</v>
      </c>
      <c r="Z8">
        <v>3</v>
      </c>
      <c r="AA8" t="s">
        <v>14</v>
      </c>
      <c r="AB8">
        <v>19</v>
      </c>
      <c r="AC8">
        <v>12</v>
      </c>
      <c r="AD8">
        <v>4</v>
      </c>
      <c r="AE8">
        <v>3</v>
      </c>
      <c r="AF8">
        <v>39</v>
      </c>
      <c r="AG8">
        <v>11</v>
      </c>
      <c r="AH8">
        <v>40</v>
      </c>
      <c r="AI8">
        <f t="shared" si="2"/>
        <v>2.0526315789473686</v>
      </c>
      <c r="AJ8">
        <f t="shared" si="3"/>
        <v>0.57894736842105265</v>
      </c>
    </row>
    <row r="9" spans="1:36" x14ac:dyDescent="0.3">
      <c r="A9" s="16" t="s">
        <v>41</v>
      </c>
      <c r="B9" s="54">
        <f>1/B8</f>
        <v>8.5532102565542747</v>
      </c>
      <c r="C9" s="62">
        <f t="shared" ref="C9:D9" si="4">1/C8</f>
        <v>4.8378122519791464</v>
      </c>
      <c r="D9" s="63">
        <f t="shared" si="4"/>
        <v>1.4788594793857475</v>
      </c>
      <c r="E9" s="22"/>
      <c r="F9" s="8" t="s">
        <v>50</v>
      </c>
      <c r="G9" s="40">
        <f>1/F47</f>
        <v>11.049870215208845</v>
      </c>
      <c r="H9" s="22"/>
      <c r="N9">
        <v>10</v>
      </c>
      <c r="O9" t="s">
        <v>15</v>
      </c>
      <c r="P9">
        <v>19</v>
      </c>
      <c r="Q9">
        <v>7</v>
      </c>
      <c r="R9">
        <v>8</v>
      </c>
      <c r="S9">
        <v>4</v>
      </c>
      <c r="T9">
        <v>27</v>
      </c>
      <c r="U9">
        <v>17</v>
      </c>
      <c r="V9">
        <v>29</v>
      </c>
      <c r="W9">
        <f t="shared" si="0"/>
        <v>1.4210526315789473</v>
      </c>
      <c r="X9">
        <f t="shared" si="1"/>
        <v>0.89473684210526316</v>
      </c>
      <c r="Z9">
        <v>13</v>
      </c>
      <c r="AA9" t="s">
        <v>15</v>
      </c>
      <c r="AB9">
        <v>19</v>
      </c>
      <c r="AC9">
        <v>4</v>
      </c>
      <c r="AD9">
        <v>7</v>
      </c>
      <c r="AE9">
        <v>8</v>
      </c>
      <c r="AF9">
        <v>23</v>
      </c>
      <c r="AG9">
        <v>29</v>
      </c>
      <c r="AH9">
        <v>19</v>
      </c>
      <c r="AI9">
        <f t="shared" si="2"/>
        <v>1.2105263157894737</v>
      </c>
      <c r="AJ9">
        <f t="shared" si="3"/>
        <v>1.5263157894736843</v>
      </c>
    </row>
    <row r="10" spans="1:36" x14ac:dyDescent="0.3">
      <c r="A10" s="22"/>
      <c r="B10" s="22"/>
      <c r="C10" s="22"/>
      <c r="D10" s="22"/>
      <c r="E10" s="22"/>
      <c r="F10" s="7" t="s">
        <v>51</v>
      </c>
      <c r="G10" s="40">
        <f>1/G44</f>
        <v>20.047428274054933</v>
      </c>
      <c r="H10" s="22"/>
      <c r="N10">
        <v>11</v>
      </c>
      <c r="O10" t="s">
        <v>16</v>
      </c>
      <c r="P10">
        <v>19</v>
      </c>
      <c r="Q10">
        <v>9</v>
      </c>
      <c r="R10">
        <v>2</v>
      </c>
      <c r="S10">
        <v>8</v>
      </c>
      <c r="T10">
        <v>27</v>
      </c>
      <c r="U10">
        <v>25</v>
      </c>
      <c r="V10">
        <v>29</v>
      </c>
      <c r="W10">
        <f t="shared" si="0"/>
        <v>1.4210526315789473</v>
      </c>
      <c r="X10">
        <f t="shared" si="1"/>
        <v>1.3157894736842106</v>
      </c>
      <c r="Z10">
        <v>19</v>
      </c>
      <c r="AA10" t="s">
        <v>16</v>
      </c>
      <c r="AB10">
        <v>19</v>
      </c>
      <c r="AC10">
        <v>2</v>
      </c>
      <c r="AD10">
        <v>4</v>
      </c>
      <c r="AE10">
        <v>13</v>
      </c>
      <c r="AF10">
        <v>16</v>
      </c>
      <c r="AG10">
        <v>41</v>
      </c>
      <c r="AH10">
        <v>10</v>
      </c>
      <c r="AI10">
        <f t="shared" si="2"/>
        <v>0.84210526315789469</v>
      </c>
      <c r="AJ10">
        <f t="shared" si="3"/>
        <v>2.1578947368421053</v>
      </c>
    </row>
    <row r="11" spans="1:36" x14ac:dyDescent="0.3">
      <c r="A11" s="17" t="s">
        <v>42</v>
      </c>
      <c r="B11" s="18"/>
      <c r="C11" s="19"/>
      <c r="D11" s="22"/>
      <c r="E11" s="22"/>
      <c r="F11" s="13" t="s">
        <v>53</v>
      </c>
      <c r="G11" s="40">
        <f>1/G45</f>
        <v>10.472668580965934</v>
      </c>
      <c r="H11" s="22"/>
      <c r="N11">
        <v>18</v>
      </c>
      <c r="O11" t="s">
        <v>17</v>
      </c>
      <c r="P11">
        <v>19</v>
      </c>
      <c r="Q11">
        <v>4</v>
      </c>
      <c r="R11">
        <v>6</v>
      </c>
      <c r="S11">
        <v>9</v>
      </c>
      <c r="T11">
        <v>19</v>
      </c>
      <c r="U11">
        <v>38</v>
      </c>
      <c r="V11">
        <v>18</v>
      </c>
      <c r="W11">
        <f t="shared" si="0"/>
        <v>1</v>
      </c>
      <c r="X11">
        <f t="shared" si="1"/>
        <v>2</v>
      </c>
      <c r="Z11">
        <v>12</v>
      </c>
      <c r="AA11" t="s">
        <v>17</v>
      </c>
      <c r="AB11">
        <v>19</v>
      </c>
      <c r="AC11">
        <v>5</v>
      </c>
      <c r="AD11">
        <v>5</v>
      </c>
      <c r="AE11">
        <v>9</v>
      </c>
      <c r="AF11">
        <v>23</v>
      </c>
      <c r="AG11">
        <v>41</v>
      </c>
      <c r="AH11">
        <v>20</v>
      </c>
      <c r="AI11">
        <f t="shared" si="2"/>
        <v>1.2105263157894737</v>
      </c>
      <c r="AJ11">
        <f t="shared" si="3"/>
        <v>2.1578947368421053</v>
      </c>
    </row>
    <row r="12" spans="1:36" x14ac:dyDescent="0.3">
      <c r="A12" s="43" t="s">
        <v>43</v>
      </c>
      <c r="B12" s="43" t="s">
        <v>40</v>
      </c>
      <c r="C12" s="43" t="s">
        <v>41</v>
      </c>
      <c r="D12" s="22"/>
      <c r="E12" s="22"/>
      <c r="F12" s="11" t="s">
        <v>52</v>
      </c>
      <c r="G12" s="40">
        <f>1/G46</f>
        <v>10.941731349022261</v>
      </c>
      <c r="H12" s="22"/>
      <c r="N12">
        <v>7</v>
      </c>
      <c r="O12" t="s">
        <v>18</v>
      </c>
      <c r="P12">
        <v>19</v>
      </c>
      <c r="Q12">
        <v>10</v>
      </c>
      <c r="R12">
        <v>4</v>
      </c>
      <c r="S12">
        <v>5</v>
      </c>
      <c r="T12">
        <v>34</v>
      </c>
      <c r="U12">
        <v>23</v>
      </c>
      <c r="V12">
        <v>34</v>
      </c>
      <c r="W12">
        <f t="shared" si="0"/>
        <v>1.7894736842105263</v>
      </c>
      <c r="X12">
        <f t="shared" si="1"/>
        <v>1.2105263157894737</v>
      </c>
      <c r="Z12">
        <v>15</v>
      </c>
      <c r="AA12" t="s">
        <v>18</v>
      </c>
      <c r="AB12">
        <v>19</v>
      </c>
      <c r="AC12">
        <v>4</v>
      </c>
      <c r="AD12">
        <v>6</v>
      </c>
      <c r="AE12">
        <v>9</v>
      </c>
      <c r="AF12">
        <v>28</v>
      </c>
      <c r="AG12">
        <v>36</v>
      </c>
      <c r="AH12">
        <v>18</v>
      </c>
      <c r="AI12">
        <f t="shared" si="2"/>
        <v>1.4736842105263157</v>
      </c>
      <c r="AJ12">
        <f t="shared" si="3"/>
        <v>1.8947368421052631</v>
      </c>
    </row>
    <row r="13" spans="1:36" x14ac:dyDescent="0.3">
      <c r="A13" s="41">
        <v>0.5</v>
      </c>
      <c r="B13" s="59">
        <f>F44</f>
        <v>7.740876673303837E-2</v>
      </c>
      <c r="C13" s="58">
        <f>1/B13</f>
        <v>12.918433430786026</v>
      </c>
      <c r="D13" s="22"/>
      <c r="E13" s="22"/>
      <c r="F13" s="11" t="s">
        <v>54</v>
      </c>
      <c r="G13" s="40">
        <f>1/G47</f>
        <v>17.147704616343464</v>
      </c>
      <c r="H13" s="22"/>
      <c r="N13">
        <v>1</v>
      </c>
      <c r="O13" t="s">
        <v>19</v>
      </c>
      <c r="P13">
        <v>19</v>
      </c>
      <c r="Q13">
        <v>15</v>
      </c>
      <c r="R13">
        <v>4</v>
      </c>
      <c r="S13">
        <v>0</v>
      </c>
      <c r="T13">
        <v>49</v>
      </c>
      <c r="U13">
        <v>9</v>
      </c>
      <c r="V13">
        <v>49</v>
      </c>
      <c r="W13">
        <f t="shared" si="0"/>
        <v>2.5789473684210527</v>
      </c>
      <c r="X13">
        <f t="shared" si="1"/>
        <v>0.47368421052631576</v>
      </c>
      <c r="Z13">
        <v>2</v>
      </c>
      <c r="AA13" t="s">
        <v>19</v>
      </c>
      <c r="AB13">
        <v>19</v>
      </c>
      <c r="AC13">
        <v>13</v>
      </c>
      <c r="AD13">
        <v>4</v>
      </c>
      <c r="AE13">
        <v>2</v>
      </c>
      <c r="AF13">
        <v>45</v>
      </c>
      <c r="AG13">
        <v>17</v>
      </c>
      <c r="AH13">
        <v>43</v>
      </c>
      <c r="AI13">
        <f t="shared" si="2"/>
        <v>2.3684210526315788</v>
      </c>
      <c r="AJ13">
        <f t="shared" si="3"/>
        <v>0.89473684210526316</v>
      </c>
    </row>
    <row r="14" spans="1:36" x14ac:dyDescent="0.3">
      <c r="A14" s="27">
        <v>1.5</v>
      </c>
      <c r="B14" s="60">
        <f>SUM(F44,F45,G44)</f>
        <v>0.2754711133189795</v>
      </c>
      <c r="C14" s="58">
        <f t="shared" ref="C14:C18" si="5">1/B14</f>
        <v>3.6301446926743939</v>
      </c>
      <c r="D14" s="22"/>
      <c r="E14" s="22"/>
      <c r="F14" s="7" t="s">
        <v>55</v>
      </c>
      <c r="G14" s="40">
        <f>1/H44</f>
        <v>62.221070775595358</v>
      </c>
      <c r="H14" s="22"/>
      <c r="N14">
        <v>2</v>
      </c>
      <c r="O14" t="s">
        <v>20</v>
      </c>
      <c r="P14">
        <v>19</v>
      </c>
      <c r="Q14">
        <v>15</v>
      </c>
      <c r="R14">
        <v>2</v>
      </c>
      <c r="S14">
        <v>2</v>
      </c>
      <c r="T14">
        <v>58</v>
      </c>
      <c r="U14">
        <v>15</v>
      </c>
      <c r="V14">
        <v>47</v>
      </c>
      <c r="W14">
        <f t="shared" si="0"/>
        <v>3.0526315789473686</v>
      </c>
      <c r="X14">
        <f t="shared" si="1"/>
        <v>0.78947368421052633</v>
      </c>
      <c r="Z14">
        <v>1</v>
      </c>
      <c r="AA14" t="s">
        <v>20</v>
      </c>
      <c r="AB14">
        <v>19</v>
      </c>
      <c r="AC14">
        <v>14</v>
      </c>
      <c r="AD14">
        <v>4</v>
      </c>
      <c r="AE14">
        <v>1</v>
      </c>
      <c r="AF14">
        <v>41</v>
      </c>
      <c r="AG14">
        <v>11</v>
      </c>
      <c r="AH14">
        <v>46</v>
      </c>
      <c r="AI14">
        <f t="shared" si="2"/>
        <v>2.1578947368421053</v>
      </c>
      <c r="AJ14">
        <f t="shared" si="3"/>
        <v>0.57894736842105265</v>
      </c>
    </row>
    <row r="15" spans="1:36" x14ac:dyDescent="0.3">
      <c r="A15" s="41">
        <v>2.5</v>
      </c>
      <c r="B15" s="59">
        <f>SUM(F44,G44,H44,F45,G45,F46)</f>
        <v>0.52885774374043082</v>
      </c>
      <c r="C15" s="58">
        <f t="shared" si="5"/>
        <v>1.8908676517192324</v>
      </c>
      <c r="D15" s="22"/>
      <c r="E15" s="22"/>
      <c r="F15" s="7" t="s">
        <v>56</v>
      </c>
      <c r="G15" s="40">
        <f>1/H45</f>
        <v>32.50395233132982</v>
      </c>
      <c r="H15" s="22"/>
      <c r="N15">
        <v>5</v>
      </c>
      <c r="O15" t="s">
        <v>21</v>
      </c>
      <c r="P15">
        <v>19</v>
      </c>
      <c r="Q15">
        <v>10</v>
      </c>
      <c r="R15">
        <v>5</v>
      </c>
      <c r="S15">
        <v>4</v>
      </c>
      <c r="T15">
        <v>32</v>
      </c>
      <c r="U15">
        <v>22</v>
      </c>
      <c r="V15">
        <v>35</v>
      </c>
      <c r="W15">
        <f t="shared" si="0"/>
        <v>1.6842105263157894</v>
      </c>
      <c r="X15">
        <f t="shared" si="1"/>
        <v>1.1578947368421053</v>
      </c>
      <c r="Z15">
        <v>9</v>
      </c>
      <c r="AA15" t="s">
        <v>21</v>
      </c>
      <c r="AB15">
        <v>19</v>
      </c>
      <c r="AC15">
        <v>6</v>
      </c>
      <c r="AD15">
        <v>5</v>
      </c>
      <c r="AE15">
        <v>8</v>
      </c>
      <c r="AF15">
        <v>25</v>
      </c>
      <c r="AG15">
        <v>35</v>
      </c>
      <c r="AH15">
        <v>23</v>
      </c>
      <c r="AI15">
        <f t="shared" si="2"/>
        <v>1.3157894736842106</v>
      </c>
      <c r="AJ15">
        <f t="shared" si="3"/>
        <v>1.8421052631578947</v>
      </c>
    </row>
    <row r="16" spans="1:36" x14ac:dyDescent="0.3">
      <c r="A16" s="27">
        <v>3.5</v>
      </c>
      <c r="B16" s="60">
        <f>SUM(F44,G44,H44,I44,H45,G45,F45,F46,G46,F47)</f>
        <v>0.7449674202574601</v>
      </c>
      <c r="C16" s="58">
        <f t="shared" si="5"/>
        <v>1.3423405813564315</v>
      </c>
      <c r="D16" s="22"/>
      <c r="E16" s="22"/>
      <c r="F16" s="13" t="s">
        <v>57</v>
      </c>
      <c r="G16" s="40">
        <f>1/H46</f>
        <v>33.959779347665915</v>
      </c>
      <c r="H16" s="22"/>
      <c r="N16">
        <v>9</v>
      </c>
      <c r="O16" t="s">
        <v>22</v>
      </c>
      <c r="P16">
        <v>19</v>
      </c>
      <c r="Q16">
        <v>8</v>
      </c>
      <c r="R16">
        <v>6</v>
      </c>
      <c r="S16">
        <v>5</v>
      </c>
      <c r="T16">
        <v>26</v>
      </c>
      <c r="U16">
        <v>27</v>
      </c>
      <c r="V16">
        <v>30</v>
      </c>
      <c r="W16">
        <f t="shared" si="0"/>
        <v>1.368421052631579</v>
      </c>
      <c r="X16">
        <f t="shared" si="1"/>
        <v>1.4210526315789473</v>
      </c>
      <c r="Z16">
        <v>14</v>
      </c>
      <c r="AA16" t="s">
        <v>22</v>
      </c>
      <c r="AB16">
        <v>19</v>
      </c>
      <c r="AC16">
        <v>5</v>
      </c>
      <c r="AD16">
        <v>4</v>
      </c>
      <c r="AE16">
        <v>10</v>
      </c>
      <c r="AF16">
        <v>18</v>
      </c>
      <c r="AG16">
        <v>35</v>
      </c>
      <c r="AH16">
        <v>19</v>
      </c>
      <c r="AI16">
        <f t="shared" si="2"/>
        <v>0.94736842105263153</v>
      </c>
      <c r="AJ16">
        <f t="shared" si="3"/>
        <v>1.8421052631578947</v>
      </c>
    </row>
    <row r="17" spans="1:36" x14ac:dyDescent="0.3">
      <c r="A17" s="41">
        <v>4.5</v>
      </c>
      <c r="B17" s="59">
        <f>SUM(F44,G44,H44,I44,J44,F45,G45,H45,I45,F46,G46,H46,G47,F47,F48)</f>
        <v>0.88320495929004772</v>
      </c>
      <c r="C17" s="58">
        <f t="shared" si="5"/>
        <v>1.1322400191274247</v>
      </c>
      <c r="D17" s="22"/>
      <c r="E17" s="22"/>
      <c r="F17" s="11" t="s">
        <v>58</v>
      </c>
      <c r="G17" s="40">
        <f>1/H47</f>
        <v>53.221217603922689</v>
      </c>
      <c r="H17" s="22"/>
      <c r="N17">
        <v>19</v>
      </c>
      <c r="O17" t="s">
        <v>23</v>
      </c>
      <c r="P17">
        <v>19</v>
      </c>
      <c r="Q17">
        <v>3</v>
      </c>
      <c r="R17">
        <v>3</v>
      </c>
      <c r="S17">
        <v>13</v>
      </c>
      <c r="T17">
        <v>12</v>
      </c>
      <c r="U17">
        <v>43</v>
      </c>
      <c r="V17">
        <v>12</v>
      </c>
      <c r="W17">
        <f t="shared" si="0"/>
        <v>0.63157894736842102</v>
      </c>
      <c r="X17">
        <f t="shared" si="1"/>
        <v>2.263157894736842</v>
      </c>
      <c r="Z17">
        <v>20</v>
      </c>
      <c r="AA17" t="s">
        <v>23</v>
      </c>
      <c r="AB17">
        <v>19</v>
      </c>
      <c r="AC17">
        <v>2</v>
      </c>
      <c r="AD17">
        <v>4</v>
      </c>
      <c r="AE17">
        <v>13</v>
      </c>
      <c r="AF17">
        <v>11</v>
      </c>
      <c r="AG17">
        <v>41</v>
      </c>
      <c r="AH17">
        <v>10</v>
      </c>
      <c r="AI17">
        <f t="shared" si="2"/>
        <v>0.57894736842105265</v>
      </c>
      <c r="AJ17">
        <f t="shared" si="3"/>
        <v>2.1578947368421053</v>
      </c>
    </row>
    <row r="18" spans="1:36" x14ac:dyDescent="0.3">
      <c r="A18" s="27">
        <v>5.5</v>
      </c>
      <c r="B18" s="60">
        <f>SUM(F44:K44,F45:J45,F46:I46,F47:H47,F48:G48,F49)</f>
        <v>0.9539453999987465</v>
      </c>
      <c r="C18" s="58">
        <f t="shared" si="5"/>
        <v>1.0482780251378265</v>
      </c>
      <c r="D18" s="22"/>
      <c r="E18" s="22"/>
      <c r="F18" s="7" t="s">
        <v>59</v>
      </c>
      <c r="G18" s="40">
        <f>1/I44</f>
        <v>289.6726898486051</v>
      </c>
      <c r="H18" s="22"/>
      <c r="N18">
        <v>12</v>
      </c>
      <c r="O18" t="s">
        <v>24</v>
      </c>
      <c r="P18">
        <v>19</v>
      </c>
      <c r="Q18">
        <v>6</v>
      </c>
      <c r="R18">
        <v>7</v>
      </c>
      <c r="S18">
        <v>6</v>
      </c>
      <c r="T18">
        <v>23</v>
      </c>
      <c r="U18">
        <v>24</v>
      </c>
      <c r="V18">
        <v>25</v>
      </c>
      <c r="W18">
        <f t="shared" si="0"/>
        <v>1.2105263157894737</v>
      </c>
      <c r="X18">
        <f t="shared" si="1"/>
        <v>1.263157894736842</v>
      </c>
      <c r="Z18">
        <v>17</v>
      </c>
      <c r="AA18" t="s">
        <v>24</v>
      </c>
      <c r="AB18">
        <v>19</v>
      </c>
      <c r="AC18">
        <v>3</v>
      </c>
      <c r="AD18">
        <v>6</v>
      </c>
      <c r="AE18">
        <v>10</v>
      </c>
      <c r="AF18">
        <v>20</v>
      </c>
      <c r="AG18">
        <v>43</v>
      </c>
      <c r="AH18">
        <v>15</v>
      </c>
      <c r="AI18">
        <f t="shared" si="2"/>
        <v>1.0526315789473684</v>
      </c>
      <c r="AJ18">
        <f t="shared" si="3"/>
        <v>2.263157894736842</v>
      </c>
    </row>
    <row r="19" spans="1:36" x14ac:dyDescent="0.3">
      <c r="A19" s="42"/>
      <c r="B19" s="42"/>
      <c r="C19" s="42"/>
      <c r="D19" s="22"/>
      <c r="E19" s="22"/>
      <c r="F19" s="7" t="s">
        <v>61</v>
      </c>
      <c r="G19" s="40">
        <f>1/I45</f>
        <v>151.32345337618557</v>
      </c>
      <c r="H19" s="22"/>
      <c r="N19">
        <v>4</v>
      </c>
      <c r="O19" t="s">
        <v>25</v>
      </c>
      <c r="P19">
        <v>19</v>
      </c>
      <c r="Q19">
        <v>13</v>
      </c>
      <c r="R19">
        <v>1</v>
      </c>
      <c r="S19">
        <v>5</v>
      </c>
      <c r="T19">
        <v>38</v>
      </c>
      <c r="U19">
        <v>19</v>
      </c>
      <c r="V19">
        <v>40</v>
      </c>
      <c r="W19">
        <f t="shared" si="0"/>
        <v>2</v>
      </c>
      <c r="X19">
        <f t="shared" si="1"/>
        <v>1</v>
      </c>
      <c r="Z19">
        <v>4</v>
      </c>
      <c r="AA19" t="s">
        <v>25</v>
      </c>
      <c r="AB19">
        <v>19</v>
      </c>
      <c r="AC19">
        <v>9</v>
      </c>
      <c r="AD19">
        <v>4</v>
      </c>
      <c r="AE19">
        <v>6</v>
      </c>
      <c r="AF19">
        <v>31</v>
      </c>
      <c r="AG19">
        <v>21</v>
      </c>
      <c r="AH19">
        <v>31</v>
      </c>
      <c r="AI19">
        <f t="shared" si="2"/>
        <v>1.631578947368421</v>
      </c>
      <c r="AJ19">
        <f t="shared" si="3"/>
        <v>1.1052631578947369</v>
      </c>
    </row>
    <row r="20" spans="1:36" x14ac:dyDescent="0.3">
      <c r="A20" s="44" t="s">
        <v>44</v>
      </c>
      <c r="B20" s="45"/>
      <c r="C20" s="46"/>
      <c r="D20" s="22"/>
      <c r="E20" s="22"/>
      <c r="F20" s="7" t="s">
        <v>62</v>
      </c>
      <c r="G20" s="40">
        <f>1/I46</f>
        <v>158.10111442443858</v>
      </c>
      <c r="H20" s="22"/>
      <c r="N20">
        <v>20</v>
      </c>
      <c r="O20" t="s">
        <v>26</v>
      </c>
      <c r="P20">
        <v>19</v>
      </c>
      <c r="Q20">
        <v>2</v>
      </c>
      <c r="R20">
        <v>2</v>
      </c>
      <c r="S20">
        <v>15</v>
      </c>
      <c r="T20">
        <v>17</v>
      </c>
      <c r="U20">
        <v>46</v>
      </c>
      <c r="V20">
        <v>8</v>
      </c>
      <c r="W20">
        <f t="shared" si="0"/>
        <v>0.89473684210526316</v>
      </c>
      <c r="X20">
        <f t="shared" si="1"/>
        <v>2.4210526315789473</v>
      </c>
      <c r="Z20">
        <v>16</v>
      </c>
      <c r="AA20" t="s">
        <v>26</v>
      </c>
      <c r="AB20">
        <v>19</v>
      </c>
      <c r="AC20">
        <v>4</v>
      </c>
      <c r="AD20">
        <v>3</v>
      </c>
      <c r="AE20">
        <v>12</v>
      </c>
      <c r="AF20">
        <v>17</v>
      </c>
      <c r="AG20">
        <v>31</v>
      </c>
      <c r="AH20">
        <v>15</v>
      </c>
      <c r="AI20">
        <f t="shared" si="2"/>
        <v>0.89473684210526316</v>
      </c>
      <c r="AJ20">
        <f t="shared" si="3"/>
        <v>1.631578947368421</v>
      </c>
    </row>
    <row r="21" spans="1:36" x14ac:dyDescent="0.3">
      <c r="A21" s="43" t="s">
        <v>43</v>
      </c>
      <c r="B21" s="43" t="s">
        <v>40</v>
      </c>
      <c r="C21" s="43" t="s">
        <v>41</v>
      </c>
      <c r="D21" s="22"/>
      <c r="E21" s="22"/>
      <c r="F21" s="13" t="s">
        <v>60</v>
      </c>
      <c r="G21" s="40">
        <f>1/I47</f>
        <v>247.7735125444521</v>
      </c>
      <c r="H21" s="22"/>
      <c r="N21">
        <v>8</v>
      </c>
      <c r="O21" t="s">
        <v>27</v>
      </c>
      <c r="P21">
        <v>19</v>
      </c>
      <c r="Q21">
        <v>9</v>
      </c>
      <c r="R21">
        <v>5</v>
      </c>
      <c r="S21">
        <v>5</v>
      </c>
      <c r="T21">
        <v>33</v>
      </c>
      <c r="U21">
        <v>26</v>
      </c>
      <c r="V21">
        <v>32</v>
      </c>
      <c r="W21">
        <f t="shared" si="0"/>
        <v>1.736842105263158</v>
      </c>
      <c r="X21">
        <f t="shared" si="1"/>
        <v>1.368421052631579</v>
      </c>
      <c r="Z21">
        <v>8</v>
      </c>
      <c r="AA21" t="s">
        <v>27</v>
      </c>
      <c r="AB21">
        <v>19</v>
      </c>
      <c r="AC21">
        <v>7</v>
      </c>
      <c r="AD21">
        <v>3</v>
      </c>
      <c r="AE21">
        <v>9</v>
      </c>
      <c r="AF21">
        <v>27</v>
      </c>
      <c r="AG21">
        <v>25</v>
      </c>
      <c r="AH21">
        <v>24</v>
      </c>
      <c r="AI21">
        <f t="shared" si="2"/>
        <v>1.4210526315789473</v>
      </c>
      <c r="AJ21">
        <f t="shared" si="3"/>
        <v>1.3157894736842106</v>
      </c>
    </row>
    <row r="22" spans="1:36" x14ac:dyDescent="0.3">
      <c r="A22" s="41">
        <v>0.5</v>
      </c>
      <c r="B22" s="59">
        <f>1-B13</f>
        <v>0.92259123326696169</v>
      </c>
      <c r="C22" s="58">
        <f>1/B22</f>
        <v>1.0839036443679704</v>
      </c>
      <c r="D22" s="22"/>
      <c r="E22" s="22"/>
      <c r="F22" s="7" t="s">
        <v>63</v>
      </c>
      <c r="G22" s="40">
        <f>1/SUM(J44:N47,K48:N48,L49:N49,M50:N50,N51)</f>
        <v>262.42297667940664</v>
      </c>
      <c r="H22" s="22"/>
      <c r="N22">
        <v>14</v>
      </c>
      <c r="O22" t="s">
        <v>28</v>
      </c>
      <c r="P22">
        <v>19</v>
      </c>
      <c r="Q22">
        <v>7</v>
      </c>
      <c r="R22">
        <v>3</v>
      </c>
      <c r="S22">
        <v>9</v>
      </c>
      <c r="T22">
        <v>20</v>
      </c>
      <c r="U22">
        <v>25</v>
      </c>
      <c r="V22">
        <v>24</v>
      </c>
      <c r="W22">
        <f t="shared" si="0"/>
        <v>1.0526315789473684</v>
      </c>
      <c r="X22">
        <f t="shared" si="1"/>
        <v>1.3157894736842106</v>
      </c>
      <c r="Z22">
        <v>7</v>
      </c>
      <c r="AA22" t="s">
        <v>28</v>
      </c>
      <c r="AB22">
        <v>19</v>
      </c>
      <c r="AC22">
        <v>8</v>
      </c>
      <c r="AD22">
        <v>3</v>
      </c>
      <c r="AE22">
        <v>8</v>
      </c>
      <c r="AF22">
        <v>18</v>
      </c>
      <c r="AG22">
        <v>18</v>
      </c>
      <c r="AH22">
        <v>27</v>
      </c>
      <c r="AI22">
        <f>AF22/AB22</f>
        <v>0.94736842105263153</v>
      </c>
      <c r="AJ22">
        <f t="shared" si="3"/>
        <v>0.94736842105263153</v>
      </c>
    </row>
    <row r="23" spans="1:36" x14ac:dyDescent="0.3">
      <c r="A23" s="27">
        <v>1.5</v>
      </c>
      <c r="B23" s="59">
        <f t="shared" ref="B23:B27" si="6">1-B14</f>
        <v>0.72452888668102045</v>
      </c>
      <c r="C23" s="58">
        <f t="shared" ref="C23:C27" si="7">1/B23</f>
        <v>1.3802072193158226</v>
      </c>
      <c r="D23" s="22"/>
      <c r="E23" s="22"/>
      <c r="F23" s="11" t="s">
        <v>64</v>
      </c>
      <c r="G23" s="40">
        <f>1/SUM(F48:I52,J49:J52,K50:K52,L51:L52,M52)</f>
        <v>7.8622832375452179</v>
      </c>
      <c r="H23" s="22"/>
    </row>
    <row r="24" spans="1:36" x14ac:dyDescent="0.3">
      <c r="A24" s="41">
        <v>2.5</v>
      </c>
      <c r="B24" s="59">
        <f t="shared" si="6"/>
        <v>0.47114225625956918</v>
      </c>
      <c r="C24" s="58">
        <f t="shared" si="7"/>
        <v>2.1225011909122076</v>
      </c>
      <c r="D24" s="22"/>
      <c r="E24" s="22"/>
      <c r="F24" s="23" t="s">
        <v>65</v>
      </c>
      <c r="G24" s="40">
        <f>1/SUM(J48,K49,L50,M51,N52)</f>
        <v>3057.6545795357242</v>
      </c>
      <c r="H24" s="22"/>
      <c r="O24" t="s">
        <v>66</v>
      </c>
      <c r="W24">
        <f>--AVERAGE(W3:W22)</f>
        <v>1.513157894736842</v>
      </c>
      <c r="X24">
        <f>AVERAGE(X3:X22)</f>
        <v>1.3052631578947369</v>
      </c>
      <c r="AA24" t="s">
        <v>66</v>
      </c>
      <c r="AI24">
        <f>AVERAGE(AI3:AI22)</f>
        <v>1.3052631578947367</v>
      </c>
      <c r="AJ24">
        <f>AVERAGE(AJ3:AJ22)</f>
        <v>1.513157894736842</v>
      </c>
    </row>
    <row r="25" spans="1:36" x14ac:dyDescent="0.3">
      <c r="A25" s="27">
        <v>3.5</v>
      </c>
      <c r="B25" s="59">
        <f t="shared" si="6"/>
        <v>0.2550325797425399</v>
      </c>
      <c r="C25" s="58">
        <f t="shared" si="7"/>
        <v>3.9210676573538898</v>
      </c>
      <c r="D25" s="22"/>
      <c r="E25" s="22"/>
      <c r="F25" s="22"/>
      <c r="G25" s="22"/>
      <c r="H25" s="22"/>
    </row>
    <row r="26" spans="1:36" x14ac:dyDescent="0.3">
      <c r="A26" s="41">
        <v>4.5</v>
      </c>
      <c r="B26" s="59">
        <f t="shared" si="6"/>
        <v>0.11679504070995228</v>
      </c>
      <c r="C26" s="58">
        <f t="shared" si="7"/>
        <v>8.5620073756675232</v>
      </c>
      <c r="D26" s="22"/>
      <c r="E26" s="22"/>
      <c r="F26" s="22"/>
      <c r="G26" s="22"/>
      <c r="H26" s="22"/>
    </row>
    <row r="27" spans="1:36" x14ac:dyDescent="0.3">
      <c r="A27" s="27">
        <v>5.5</v>
      </c>
      <c r="B27" s="59">
        <f t="shared" si="6"/>
        <v>4.6054600001253498E-2</v>
      </c>
      <c r="C27" s="58">
        <f t="shared" si="7"/>
        <v>21.71335762275174</v>
      </c>
      <c r="D27" s="22"/>
      <c r="E27" s="22"/>
      <c r="F27" s="22"/>
      <c r="G27" s="22"/>
      <c r="H27" s="22"/>
    </row>
    <row r="28" spans="1:36" x14ac:dyDescent="0.3">
      <c r="A28" s="22"/>
      <c r="B28" s="22"/>
      <c r="C28" s="22"/>
      <c r="D28" s="22"/>
      <c r="E28" s="22"/>
      <c r="F28" s="22"/>
      <c r="G28" s="22"/>
      <c r="H28" s="22"/>
    </row>
    <row r="35" spans="1:17" x14ac:dyDescent="0.3">
      <c r="A35" s="28" t="s">
        <v>67</v>
      </c>
      <c r="B35" s="2">
        <v>1.513158</v>
      </c>
      <c r="C35" s="32"/>
      <c r="D35" s="2" t="s">
        <v>73</v>
      </c>
      <c r="E35" s="2">
        <f>B37/B35</f>
        <v>1.1130434008317633</v>
      </c>
      <c r="G35" s="1"/>
      <c r="H35" s="1"/>
    </row>
    <row r="36" spans="1:17" x14ac:dyDescent="0.3">
      <c r="A36" s="28" t="s">
        <v>68</v>
      </c>
      <c r="B36" s="2">
        <v>1.3052630000000001</v>
      </c>
      <c r="C36" s="32"/>
      <c r="D36" s="2" t="s">
        <v>74</v>
      </c>
      <c r="E36" s="2">
        <f>B38/B35</f>
        <v>0.38260866903591867</v>
      </c>
      <c r="G36" s="1"/>
      <c r="H36" s="1"/>
    </row>
    <row r="37" spans="1:17" x14ac:dyDescent="0.3">
      <c r="A37" s="28" t="s">
        <v>69</v>
      </c>
      <c r="B37" s="40">
        <f>_xlfn.IFS(A2="Arsenal",W3,A2="Aston Villa",W4,A2="Brentford",W5,A2="Brighton",W6,A2="Burnley",W7,A2="Chelsea",W8,A2="Crystal Palace",W9,A2="Everton",W10,A2="Leeds",W11,A2="Leicester",W12,A2="Liverpool",W13,A2="Manchester City",W14,A2="Manchester United",W15,A2="Newcastle United",W16,A2="Norwich",W17,A2="Southampton",W18,A2="Tottenham",W19,A2="Watford",W20,A2="West Ham",W21,A2="Wolverhampton Wanderers",W22)</f>
        <v>1.6842105263157894</v>
      </c>
      <c r="C37" s="32"/>
      <c r="D37" s="2" t="s">
        <v>75</v>
      </c>
      <c r="E37" s="2">
        <f>B39/B36</f>
        <v>1.6532260064386297</v>
      </c>
      <c r="G37" s="1"/>
      <c r="H37" s="1"/>
    </row>
    <row r="38" spans="1:17" x14ac:dyDescent="0.3">
      <c r="A38" s="28" t="s">
        <v>71</v>
      </c>
      <c r="B38" s="40">
        <f>_xlfn.IFS(C2="Arsenal",AJ3,C2="Aston Villa",AJ4,C2="Brentford",AJ5,C2="Brighton",AJ6,C2="Burnley",AJ7,C2="Chelsea",AJ8,C2="Crystal Palace",AJ9,C2="Everton",AJ10,C2="Leeds",AJ11,C2="Leicester",AJ12,C2="Liverpool",AJ13,C2="Manchester City",AJ14,C2="Manchester United",AJ15,C2="Newcastle United",AJ16,C2="Norwich",AJ17,C2="Southampton",AJ18,C2="Tottenham",AJ19,C2="Watford",AJ20,C2="West Ham",AJ21,C2="Wolverhampton Wanderers",AJ22)</f>
        <v>0.57894736842105265</v>
      </c>
      <c r="C38" s="32"/>
      <c r="D38" s="2" t="s">
        <v>76</v>
      </c>
      <c r="E38" s="2">
        <f>B40/B36</f>
        <v>0.88709688150365507</v>
      </c>
      <c r="G38" s="1"/>
      <c r="H38" s="1"/>
    </row>
    <row r="39" spans="1:17" x14ac:dyDescent="0.3">
      <c r="A39" s="28" t="s">
        <v>70</v>
      </c>
      <c r="B39" s="40">
        <f>_xlfn.IFS(C2="Arsenal",AI3,C2="Aston Villa",AI4,C2="Brentford",AI5,C2="Brighton",AI6,C2="Burnley",AI7,C2="Chelsea",AI8,C2="Crystal Palace",AI9,C2="Everton",AI10,C2="Leeds",AI11,C2="Leicester",AI12,C2="Liverpool",AI13,C2="Manchester City",AI14,C2="Manchester United",AI15,C2="Newcastle United",AI16,C2="Norwich",AI17,C2="Southampton",AI18,C2="Tottenham",AI19,C2="Watford",AI20,C2="West Ham",AI21,C2="Wolverhampton Wanderers",AI22)</f>
        <v>2.1578947368421053</v>
      </c>
      <c r="C39" s="32"/>
      <c r="D39" s="32"/>
      <c r="E39" s="1"/>
      <c r="G39" s="1"/>
      <c r="H39" s="1"/>
    </row>
    <row r="40" spans="1:17" x14ac:dyDescent="0.3">
      <c r="A40" s="28" t="s">
        <v>72</v>
      </c>
      <c r="B40" s="40">
        <f>_xlfn.IFS(A2="Arsenal",X3,A2="Aston Villa",X4,A2="Brentford",X5,A2="Brighton",X6,A2="Burnley",X7,A2="Chelsea",X8,A2="Crystal Palace",X9,A2="Everton",X10,A2="Leeds",X11,A2="Leicester",X12,A2="Liverpool",X13,A2="Manchester City",X14,A2="Manchester United",X15,A2="Newcastle United",X16,A2="Norwich",X17,A2="Southampton",X18,A2="Tottenham",X19,A2="Watford",X20,A2="West Ham",X21,A2="Wolverhampton Wanderers",X22)</f>
        <v>1.1578947368421053</v>
      </c>
      <c r="C40" s="32"/>
      <c r="D40" s="32"/>
      <c r="E40" s="1"/>
    </row>
    <row r="41" spans="1:17" x14ac:dyDescent="0.3">
      <c r="A41" s="32"/>
      <c r="B41" s="1"/>
      <c r="C41" s="32"/>
      <c r="D41" s="32"/>
      <c r="E41" s="1"/>
    </row>
    <row r="42" spans="1:17" x14ac:dyDescent="0.3">
      <c r="D42" s="31"/>
      <c r="E42" s="31" t="s">
        <v>80</v>
      </c>
      <c r="F42" s="31">
        <v>0</v>
      </c>
      <c r="G42" s="31">
        <v>1</v>
      </c>
      <c r="H42" s="31">
        <v>2</v>
      </c>
      <c r="I42" s="31">
        <v>3</v>
      </c>
      <c r="J42" s="31">
        <v>4</v>
      </c>
      <c r="K42" s="31">
        <v>5</v>
      </c>
      <c r="L42" s="31">
        <v>6</v>
      </c>
      <c r="M42" s="31">
        <v>7</v>
      </c>
      <c r="N42" s="31">
        <v>8</v>
      </c>
      <c r="O42" s="33"/>
      <c r="P42" s="33"/>
      <c r="Q42" s="33"/>
    </row>
    <row r="43" spans="1:17" x14ac:dyDescent="0.3">
      <c r="A43" s="28" t="s">
        <v>35</v>
      </c>
      <c r="B43" s="28">
        <f>E35*E36*B35</f>
        <v>0.64439354784996827</v>
      </c>
      <c r="D43" s="31" t="s">
        <v>78</v>
      </c>
      <c r="E43" s="30" t="s">
        <v>79</v>
      </c>
      <c r="F43" s="36">
        <f>(($B$43^F42)*EXP(-$B$43))/FACT(F42)</f>
        <v>0.52498082133410062</v>
      </c>
      <c r="G43" s="36">
        <f t="shared" ref="G43:N43" si="8">(($B$43^G42)*EXP(-$B$43))/FACT(G42)</f>
        <v>0.33829425401267144</v>
      </c>
      <c r="H43" s="36">
        <f t="shared" si="8"/>
        <v>0.10899731728024185</v>
      </c>
      <c r="I43" s="36">
        <f t="shared" si="8"/>
        <v>2.3412389329447895E-2</v>
      </c>
      <c r="J43" s="36">
        <f t="shared" si="8"/>
        <v>3.7716981559119175E-3</v>
      </c>
      <c r="K43" s="36">
        <f t="shared" si="8"/>
        <v>4.8609159122145273E-4</v>
      </c>
      <c r="L43" s="36">
        <f t="shared" si="8"/>
        <v>5.2205714174538063E-5</v>
      </c>
      <c r="M43" s="36">
        <f t="shared" si="8"/>
        <v>4.8058607678531372E-6</v>
      </c>
      <c r="N43" s="36">
        <f t="shared" si="8"/>
        <v>3.8710820883373198E-7</v>
      </c>
      <c r="O43" s="34"/>
      <c r="P43" s="34"/>
      <c r="Q43" s="34"/>
    </row>
    <row r="44" spans="1:17" x14ac:dyDescent="0.3">
      <c r="A44" s="28" t="s">
        <v>36</v>
      </c>
      <c r="B44" s="29">
        <f>E37*E38*B36</f>
        <v>1.914261691665782</v>
      </c>
      <c r="D44" s="31">
        <v>0</v>
      </c>
      <c r="E44" s="36">
        <f>(($B$44^D44)*EXP(-$B$44))/FACT(D44)</f>
        <v>0.14745065645698133</v>
      </c>
      <c r="F44" s="37">
        <f>F43*E44</f>
        <v>7.740876673303837E-2</v>
      </c>
      <c r="G44" s="39">
        <f>E44*G43</f>
        <v>4.9881709829793196E-2</v>
      </c>
      <c r="H44" s="39">
        <f>H43*E44</f>
        <v>1.6071725985021535E-2</v>
      </c>
      <c r="I44" s="39">
        <f>I43*E44</f>
        <v>3.452172175853517E-3</v>
      </c>
      <c r="J44" s="39">
        <f>J43*E44</f>
        <v>5.5613936904679809E-4</v>
      </c>
      <c r="K44" s="39">
        <f>K43*E44</f>
        <v>7.1674524223821828E-5</v>
      </c>
      <c r="L44" s="39">
        <f>L43*E44</f>
        <v>7.697766825841172E-6</v>
      </c>
      <c r="M44" s="39">
        <f>M43*E44</f>
        <v>7.0862732506079738E-7</v>
      </c>
      <c r="N44" s="39">
        <f>N43*E44</f>
        <v>5.7079359512419996E-8</v>
      </c>
      <c r="O44" s="34"/>
      <c r="P44" s="34"/>
      <c r="Q44" s="34"/>
    </row>
    <row r="45" spans="1:17" x14ac:dyDescent="0.3">
      <c r="A45" s="28" t="s">
        <v>77</v>
      </c>
      <c r="B45" s="28">
        <f>B43+B44</f>
        <v>2.5586552395157502</v>
      </c>
      <c r="D45" s="31">
        <v>1</v>
      </c>
      <c r="E45" s="36">
        <f t="shared" ref="E45:E52" si="9">(($B$44^D45)*EXP(-$B$44))/FACT(D45)</f>
        <v>0.28225914306657113</v>
      </c>
      <c r="F45" s="38">
        <f>E45*F43</f>
        <v>0.14818063675614793</v>
      </c>
      <c r="G45" s="37">
        <f>E45*G43</f>
        <v>9.5486646241961584E-2</v>
      </c>
      <c r="H45" s="39">
        <f>H43*E45</f>
        <v>3.0765489372076231E-2</v>
      </c>
      <c r="I45" s="39">
        <f>I43*E45</f>
        <v>6.6083609492708969E-3</v>
      </c>
      <c r="J45" s="39">
        <f>J43*E45</f>
        <v>1.0645962893934644E-3</v>
      </c>
      <c r="K45" s="39">
        <f>K43*E45</f>
        <v>1.3720379599003324E-4</v>
      </c>
      <c r="L45" s="39">
        <f>L43*E45</f>
        <v>1.4735540146083459E-5</v>
      </c>
      <c r="M45" s="39">
        <f>M43*E45</f>
        <v>1.3564981420314801E-6</v>
      </c>
      <c r="N45" s="39">
        <f>N43*E45</f>
        <v>1.0926483129944445E-7</v>
      </c>
      <c r="O45" s="34"/>
      <c r="P45" s="34"/>
      <c r="Q45" s="34"/>
    </row>
    <row r="46" spans="1:17" x14ac:dyDescent="0.3">
      <c r="D46" s="31">
        <v>2</v>
      </c>
      <c r="E46" s="36">
        <f t="shared" si="9"/>
        <v>0.2701589323473742</v>
      </c>
      <c r="F46" s="38">
        <f>E46*F43</f>
        <v>0.14182825819446823</v>
      </c>
      <c r="G46" s="38">
        <f>G43*E46</f>
        <v>9.1393214483314722E-2</v>
      </c>
      <c r="H46" s="37">
        <f>H43*E46</f>
        <v>2.944659886515814E-2</v>
      </c>
      <c r="I46" s="39">
        <f>I43*E46</f>
        <v>6.3250661049446995E-3</v>
      </c>
      <c r="J46" s="39">
        <f>J43*E46</f>
        <v>1.0189579469377238E-3</v>
      </c>
      <c r="K46" s="39">
        <f>K43*E46</f>
        <v>1.3132198530742392E-4</v>
      </c>
      <c r="L46" s="39">
        <f>L43*E46</f>
        <v>1.4103840003825384E-5</v>
      </c>
      <c r="M46" s="39">
        <f>M43*E46</f>
        <v>1.2983462140533356E-6</v>
      </c>
      <c r="N46" s="39">
        <f>N43*E46</f>
        <v>1.045807404014254E-7</v>
      </c>
      <c r="O46" s="34"/>
      <c r="P46" s="34"/>
      <c r="Q46" s="34"/>
    </row>
    <row r="47" spans="1:17" x14ac:dyDescent="0.3">
      <c r="D47" s="31">
        <v>3</v>
      </c>
      <c r="E47" s="36">
        <f t="shared" si="9"/>
        <v>0.17238496495130204</v>
      </c>
      <c r="F47" s="38">
        <f>E47*F43</f>
        <v>9.0498800485784694E-2</v>
      </c>
      <c r="G47" s="38">
        <f>G43*E47</f>
        <v>5.8316843121201237E-2</v>
      </c>
      <c r="H47" s="38">
        <f>H43*E47</f>
        <v>1.878949871914044E-2</v>
      </c>
      <c r="I47" s="37">
        <f>I43*E47</f>
        <v>4.0359439139831133E-3</v>
      </c>
      <c r="J47" s="39">
        <f>J43*E47</f>
        <v>6.501840544137664E-4</v>
      </c>
      <c r="K47" s="39">
        <f>K43*E47</f>
        <v>8.3794881915832766E-5</v>
      </c>
      <c r="L47" s="39">
        <f>L43*E47</f>
        <v>8.9994802082354364E-6</v>
      </c>
      <c r="M47" s="39">
        <f>M43*E47</f>
        <v>8.2845814002720053E-7</v>
      </c>
      <c r="N47" s="39">
        <f>N43*E47</f>
        <v>6.6731635012164192E-8</v>
      </c>
      <c r="O47" s="34"/>
      <c r="P47" s="34"/>
      <c r="Q47" s="34"/>
    </row>
    <row r="48" spans="1:17" x14ac:dyDescent="0.3">
      <c r="D48" s="31">
        <v>4</v>
      </c>
      <c r="E48" s="36">
        <f t="shared" si="9"/>
        <v>8.2497483656356493E-2</v>
      </c>
      <c r="F48" s="38">
        <f>E48*F43</f>
        <v>4.3309596727910578E-2</v>
      </c>
      <c r="G48" s="38">
        <f>G43*E48</f>
        <v>2.7908424691449673E-2</v>
      </c>
      <c r="H48" s="38">
        <f>H43*E48</f>
        <v>8.9920044009134548E-3</v>
      </c>
      <c r="I48" s="38">
        <f>I43*E48</f>
        <v>1.9314632060623829E-3</v>
      </c>
      <c r="J48" s="37">
        <f>J43*E48</f>
        <v>3.1115560697405335E-4</v>
      </c>
      <c r="K48" s="39">
        <f>K43*E48</f>
        <v>4.010133310228412E-5</v>
      </c>
      <c r="L48" s="39">
        <f>L43*E48</f>
        <v>4.3068400518823726E-6</v>
      </c>
      <c r="M48" s="39">
        <f>M43*E48</f>
        <v>3.9647142015068903E-7</v>
      </c>
      <c r="N48" s="39">
        <f>N43*E48</f>
        <v>3.1935453131502239E-8</v>
      </c>
      <c r="O48" s="34"/>
      <c r="P48" s="34"/>
      <c r="Q48" s="34"/>
    </row>
    <row r="49" spans="4:17" x14ac:dyDescent="0.3">
      <c r="D49" s="31">
        <v>5</v>
      </c>
      <c r="E49" s="36">
        <f t="shared" si="9"/>
        <v>3.158435452443744E-2</v>
      </c>
      <c r="F49" s="38">
        <f>E49*F43</f>
        <v>1.6581180379546583E-2</v>
      </c>
      <c r="G49" s="38">
        <f>G43*E49</f>
        <v>1.0684805652316307E-2</v>
      </c>
      <c r="H49" s="38">
        <f>H43*E49</f>
        <v>3.4426099111917498E-3</v>
      </c>
      <c r="I49" s="38">
        <f>I43*E49</f>
        <v>7.3946520484543849E-4</v>
      </c>
      <c r="J49" s="38">
        <f>J43*E49</f>
        <v>1.1912665171548892E-4</v>
      </c>
      <c r="K49" s="37">
        <f>K43*E49</f>
        <v>1.5352889148486285E-5</v>
      </c>
      <c r="L49" s="39">
        <f>L43*E49</f>
        <v>1.6488837846900592E-6</v>
      </c>
      <c r="M49" s="39">
        <f>M43*E49</f>
        <v>1.5179001028695861E-7</v>
      </c>
      <c r="N49" s="39">
        <f>N43*E49</f>
        <v>1.2226562907124555E-8</v>
      </c>
      <c r="O49" s="34"/>
      <c r="P49" s="34"/>
      <c r="Q49" s="34"/>
    </row>
    <row r="50" spans="4:17" x14ac:dyDescent="0.3">
      <c r="D50" s="31">
        <v>6</v>
      </c>
      <c r="E50" s="36">
        <f t="shared" si="9"/>
        <v>1.0076786653686902E-2</v>
      </c>
      <c r="F50" s="38">
        <f>E50*F43</f>
        <v>5.2901197338610529E-3</v>
      </c>
      <c r="G50" s="38">
        <f>G43*E50</f>
        <v>3.4089190238538545E-3</v>
      </c>
      <c r="H50" s="38">
        <f>H43*E50</f>
        <v>1.0983427120572179E-3</v>
      </c>
      <c r="I50" s="38">
        <f>I43*E50</f>
        <v>2.3592165232590219E-4</v>
      </c>
      <c r="J50" s="38">
        <f>J43*E50</f>
        <v>3.8006597639228709E-5</v>
      </c>
      <c r="K50" s="38">
        <f>K43*E50</f>
        <v>4.8982412588897644E-6</v>
      </c>
      <c r="L50" s="37">
        <f>L43*E50</f>
        <v>5.2606584384017834E-7</v>
      </c>
      <c r="M50" s="39">
        <f>M43*E50</f>
        <v>4.8427633644979982E-8</v>
      </c>
      <c r="N50" s="39">
        <f>N43*E50</f>
        <v>3.9008068323083927E-9</v>
      </c>
      <c r="O50" s="34"/>
      <c r="P50" s="34"/>
      <c r="Q50" s="34"/>
    </row>
    <row r="51" spans="4:17" x14ac:dyDescent="0.3">
      <c r="D51" s="31">
        <v>7</v>
      </c>
      <c r="E51" s="36">
        <f t="shared" si="9"/>
        <v>2.7556580951774087E-3</v>
      </c>
      <c r="F51" s="38">
        <f>E51*F43</f>
        <v>1.4466676501221994E-3</v>
      </c>
      <c r="G51" s="38">
        <f>G43*E51</f>
        <v>9.3222329962202059E-4</v>
      </c>
      <c r="H51" s="38">
        <f>H43*E51</f>
        <v>3.003593397159189E-4</v>
      </c>
      <c r="I51" s="38">
        <f>I43*E51</f>
        <v>6.4516540183138282E-5</v>
      </c>
      <c r="J51" s="38">
        <f>J43*E21</f>
        <v>0</v>
      </c>
      <c r="K51" s="38">
        <f>K43*E51</f>
        <v>1.339502228347064E-6</v>
      </c>
      <c r="L51" s="38">
        <f>L43*E51</f>
        <v>1.4386109887958379E-7</v>
      </c>
      <c r="M51" s="37">
        <f>M43*E51</f>
        <v>1.3243309129230014E-8</v>
      </c>
      <c r="N51" s="39">
        <f>N43*E51</f>
        <v>1.0667378693823004E-9</v>
      </c>
      <c r="O51" s="34"/>
      <c r="P51" s="34"/>
      <c r="Q51" s="34"/>
    </row>
    <row r="52" spans="4:17" x14ac:dyDescent="0.3">
      <c r="D52" s="31">
        <v>8</v>
      </c>
      <c r="E52" s="36">
        <f t="shared" si="9"/>
        <v>6.5938134086585161E-4</v>
      </c>
      <c r="F52" s="38">
        <f>E52*F43</f>
        <v>3.4616255790013533E-4</v>
      </c>
      <c r="G52" s="38">
        <f>G43*E52</f>
        <v>2.230649188180883E-4</v>
      </c>
      <c r="H52" s="38">
        <f>H43*E52</f>
        <v>7.1870797219026526E-5</v>
      </c>
      <c r="I52" s="38">
        <f>I43*E52</f>
        <v>1.5437692668924708E-5</v>
      </c>
      <c r="J52" s="38">
        <f>J43*E52</f>
        <v>2.4869873873864598E-6</v>
      </c>
      <c r="K52" s="38">
        <f>K43*E52</f>
        <v>3.2051972520321694E-7</v>
      </c>
      <c r="L52" s="38">
        <f>L43*E52</f>
        <v>3.4423473813266302E-8</v>
      </c>
      <c r="M52" s="38">
        <f>M43*E52</f>
        <v>3.1688949171215928E-9</v>
      </c>
      <c r="N52" s="37">
        <f>N43*E52</f>
        <v>2.5525192980096431E-10</v>
      </c>
      <c r="O52" s="34"/>
      <c r="P52" s="34"/>
      <c r="Q52" s="34"/>
    </row>
    <row r="53" spans="4:17" x14ac:dyDescent="0.3">
      <c r="D53" s="35"/>
      <c r="E53" s="34"/>
      <c r="F53" s="34"/>
      <c r="G53" s="34"/>
      <c r="H53" s="34"/>
      <c r="I53" s="34"/>
      <c r="J53" s="34"/>
      <c r="K53" s="34"/>
      <c r="L53" s="34"/>
      <c r="M53" s="34"/>
      <c r="N53" s="34"/>
    </row>
  </sheetData>
  <mergeCells count="8">
    <mergeCell ref="A4:B4"/>
    <mergeCell ref="C4:D4"/>
    <mergeCell ref="A5:B5"/>
    <mergeCell ref="C5:D5"/>
    <mergeCell ref="A1:B1"/>
    <mergeCell ref="C1:D1"/>
    <mergeCell ref="A11:C11"/>
    <mergeCell ref="A20:C20"/>
  </mergeCells>
  <phoneticPr fontId="3" type="noConversion"/>
  <dataValidations count="2">
    <dataValidation type="list" allowBlank="1" showInputMessage="1" showErrorMessage="1" sqref="A2" xr:uid="{CC5FF6A5-E131-4A20-A87B-99E486EBC37D}">
      <formula1>$O$3:$O$22</formula1>
    </dataValidation>
    <dataValidation type="list" allowBlank="1" showInputMessage="1" showErrorMessage="1" sqref="C2" xr:uid="{9F8F3B18-7C5A-4A51-B728-4794325F5B64}">
      <formula1>$AA$3:$AA$22</formula1>
    </dataValidation>
  </dataValidations>
  <pageMargins left="0.7" right="0.7" top="0.75" bottom="0.75" header="0.3" footer="0.3"/>
  <pageSetup orientation="portrait" r:id="rId1"/>
  <ignoredErrors>
    <ignoredError sqref="F10 F14 F1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2022-06-27T12:22:30Z</dcterms:created>
  <dcterms:modified xsi:type="dcterms:W3CDTF">2022-06-28T12:53:57Z</dcterms:modified>
</cp:coreProperties>
</file>