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deki Tanaka\Dropbox\DATA5\論文執筆\Hiraide\2-revise\SPring-8時分割データ\gitHUB用\"/>
    </mc:Choice>
  </mc:AlternateContent>
  <xr:revisionPtr revIDLastSave="0" documentId="13_ncr:1_{BE0526CD-1AE4-49E2-B2DE-89ACB0C49182}" xr6:coauthVersionLast="44" xr6:coauthVersionMax="44" xr10:uidLastSave="{00000000-0000-0000-0000-000000000000}"/>
  <bookViews>
    <workbookView xWindow="29415" yWindow="570" windowWidth="24570" windowHeight="14775" xr2:uid="{00000000-000D-0000-FFFF-FFFF00000000}"/>
  </bookViews>
  <sheets>
    <sheet name="open" sheetId="1" r:id="rId1"/>
    <sheet name="clo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F27" i="1" s="1"/>
  <c r="C27" i="1"/>
  <c r="G27" i="1" l="1"/>
  <c r="E16" i="2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D28" i="2"/>
  <c r="F28" i="2" s="1"/>
  <c r="C28" i="2"/>
  <c r="D27" i="2"/>
  <c r="F27" i="2" s="1"/>
  <c r="C27" i="2"/>
  <c r="D26" i="2"/>
  <c r="G26" i="2" s="1"/>
  <c r="C26" i="2"/>
  <c r="D25" i="2"/>
  <c r="F25" i="2" s="1"/>
  <c r="C25" i="2"/>
  <c r="G25" i="2" s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G27" i="2" l="1"/>
  <c r="G28" i="2"/>
  <c r="F26" i="2"/>
  <c r="B3" i="1" l="1"/>
  <c r="H27" i="1" s="1"/>
  <c r="B3" i="2"/>
  <c r="C14" i="2"/>
  <c r="C15" i="2"/>
  <c r="C16" i="2"/>
  <c r="C17" i="2"/>
  <c r="C18" i="2"/>
  <c r="C19" i="2"/>
  <c r="C20" i="2"/>
  <c r="C21" i="2"/>
  <c r="C22" i="2"/>
  <c r="C23" i="2"/>
  <c r="C24" i="2"/>
  <c r="C13" i="2"/>
  <c r="D24" i="2"/>
  <c r="F24" i="2" s="1"/>
  <c r="D23" i="2"/>
  <c r="F23" i="2" s="1"/>
  <c r="D22" i="2"/>
  <c r="F22" i="2" s="1"/>
  <c r="D21" i="2"/>
  <c r="F21" i="2" s="1"/>
  <c r="D20" i="2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G14" i="2" l="1"/>
  <c r="G19" i="2"/>
  <c r="G16" i="2"/>
  <c r="H13" i="2"/>
  <c r="H26" i="2"/>
  <c r="H25" i="2"/>
  <c r="H28" i="2"/>
  <c r="H27" i="2"/>
  <c r="G22" i="2"/>
  <c r="G21" i="2"/>
  <c r="H23" i="2"/>
  <c r="H22" i="2"/>
  <c r="H21" i="2"/>
  <c r="H20" i="2"/>
  <c r="H19" i="2"/>
  <c r="H16" i="2"/>
  <c r="H17" i="2"/>
  <c r="H15" i="2"/>
  <c r="H24" i="2"/>
  <c r="H14" i="2"/>
  <c r="H18" i="2"/>
  <c r="G18" i="2"/>
  <c r="G20" i="2"/>
  <c r="G23" i="2"/>
  <c r="G15" i="2"/>
  <c r="G13" i="2"/>
  <c r="G17" i="2"/>
  <c r="F20" i="2"/>
  <c r="B6" i="2" s="1"/>
  <c r="G24" i="2"/>
  <c r="B5" i="2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13" i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13" i="1"/>
  <c r="F13" i="1" s="1"/>
  <c r="C14" i="1"/>
  <c r="C15" i="1"/>
  <c r="C16" i="1"/>
  <c r="C17" i="1"/>
  <c r="C18" i="1"/>
  <c r="C19" i="1"/>
  <c r="C20" i="1"/>
  <c r="C21" i="1"/>
  <c r="C22" i="1"/>
  <c r="C23" i="1"/>
  <c r="G23" i="1" s="1"/>
  <c r="C24" i="1"/>
  <c r="G24" i="1" s="1"/>
  <c r="C25" i="1"/>
  <c r="G25" i="1" s="1"/>
  <c r="C26" i="1"/>
  <c r="G26" i="1" s="1"/>
  <c r="C13" i="1"/>
  <c r="B6" i="1" l="1"/>
  <c r="G22" i="1"/>
  <c r="G21" i="1"/>
  <c r="B8" i="2"/>
  <c r="B9" i="2" s="1"/>
  <c r="B7" i="2"/>
  <c r="G19" i="1"/>
  <c r="G13" i="1"/>
  <c r="G17" i="1"/>
  <c r="G16" i="1"/>
  <c r="G15" i="1"/>
  <c r="G14" i="1"/>
  <c r="G20" i="1"/>
  <c r="G18" i="1"/>
  <c r="B5" i="1" l="1"/>
  <c r="B8" i="1" s="1"/>
  <c r="B9" i="1" s="1"/>
  <c r="B7" i="1" l="1"/>
</calcChain>
</file>

<file path=xl/sharedStrings.xml><?xml version="1.0" encoding="utf-8"?>
<sst xmlns="http://schemas.openxmlformats.org/spreadsheetml/2006/main" count="34" uniqueCount="18">
  <si>
    <t>alpha</t>
    <phoneticPr fontId="3"/>
  </si>
  <si>
    <t>n</t>
    <phoneticPr fontId="3"/>
  </si>
  <si>
    <t>c</t>
    <phoneticPr fontId="3"/>
  </si>
  <si>
    <t>k</t>
    <phoneticPr fontId="3"/>
  </si>
  <si>
    <t>Num of data</t>
    <phoneticPr fontId="1"/>
  </si>
  <si>
    <t>delta</t>
    <phoneticPr fontId="3"/>
  </si>
  <si>
    <t>k_error</t>
    <phoneticPr fontId="3"/>
  </si>
  <si>
    <t>n_error</t>
    <phoneticPr fontId="3"/>
  </si>
  <si>
    <t>c_error</t>
    <phoneticPr fontId="3"/>
  </si>
  <si>
    <t>x=LN(t)</t>
    <phoneticPr fontId="3"/>
  </si>
  <si>
    <t>x^2</t>
    <phoneticPr fontId="3"/>
  </si>
  <si>
    <t>y=LN(-LN(1-alpha))</t>
    <phoneticPr fontId="3"/>
  </si>
  <si>
    <t>alpha=1-exp[-kt^n]</t>
    <phoneticPr fontId="3"/>
  </si>
  <si>
    <t>(y-c-nx)^2</t>
    <phoneticPr fontId="3"/>
  </si>
  <si>
    <t>y_error</t>
    <phoneticPr fontId="3"/>
  </si>
  <si>
    <t>y=LN(-LN(alpha))</t>
    <phoneticPr fontId="3"/>
  </si>
  <si>
    <t>alpha=exp[-kt^n]</t>
    <phoneticPr fontId="3"/>
  </si>
  <si>
    <t>time [s]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</si>
</sst>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open!$A$13:$A$71</c:f>
              <c:numCache>
                <c:formatCode>General</c:formatCode>
                <c:ptCount val="59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  <c:pt idx="6">
                  <c:v>7.2999999999999989</c:v>
                </c:pt>
                <c:pt idx="7">
                  <c:v>8.35</c:v>
                </c:pt>
                <c:pt idx="8">
                  <c:v>9.4</c:v>
                </c:pt>
                <c:pt idx="9">
                  <c:v>10.45</c:v>
                </c:pt>
                <c:pt idx="10">
                  <c:v>11.5</c:v>
                </c:pt>
                <c:pt idx="11">
                  <c:v>12.549999999999999</c:v>
                </c:pt>
                <c:pt idx="12">
                  <c:v>13.6</c:v>
                </c:pt>
                <c:pt idx="13">
                  <c:v>14.65</c:v>
                </c:pt>
                <c:pt idx="14">
                  <c:v>15.700000000000001</c:v>
                </c:pt>
                <c:pt idx="15">
                  <c:v>16.75</c:v>
                </c:pt>
                <c:pt idx="16">
                  <c:v>17.799999999999997</c:v>
                </c:pt>
                <c:pt idx="17">
                  <c:v>18.850000000000001</c:v>
                </c:pt>
                <c:pt idx="18">
                  <c:v>19.899999999999999</c:v>
                </c:pt>
                <c:pt idx="19">
                  <c:v>20.950000000000003</c:v>
                </c:pt>
                <c:pt idx="20">
                  <c:v>22</c:v>
                </c:pt>
                <c:pt idx="21">
                  <c:v>23.049999999999997</c:v>
                </c:pt>
                <c:pt idx="22">
                  <c:v>24.1</c:v>
                </c:pt>
                <c:pt idx="23">
                  <c:v>25.15</c:v>
                </c:pt>
                <c:pt idx="24">
                  <c:v>26.200000000000003</c:v>
                </c:pt>
                <c:pt idx="25">
                  <c:v>27.25</c:v>
                </c:pt>
                <c:pt idx="26">
                  <c:v>28.300000000000004</c:v>
                </c:pt>
                <c:pt idx="27">
                  <c:v>29.35</c:v>
                </c:pt>
                <c:pt idx="28">
                  <c:v>30.4</c:v>
                </c:pt>
                <c:pt idx="29">
                  <c:v>31.450000000000003</c:v>
                </c:pt>
                <c:pt idx="30">
                  <c:v>32.5</c:v>
                </c:pt>
                <c:pt idx="31">
                  <c:v>33.550000000000004</c:v>
                </c:pt>
                <c:pt idx="32">
                  <c:v>34.6</c:v>
                </c:pt>
                <c:pt idx="33">
                  <c:v>35.65</c:v>
                </c:pt>
                <c:pt idx="34">
                  <c:v>36.700000000000003</c:v>
                </c:pt>
                <c:pt idx="35">
                  <c:v>37.75</c:v>
                </c:pt>
                <c:pt idx="36">
                  <c:v>38.800000000000004</c:v>
                </c:pt>
                <c:pt idx="37">
                  <c:v>39.85</c:v>
                </c:pt>
                <c:pt idx="38">
                  <c:v>40.9</c:v>
                </c:pt>
                <c:pt idx="39">
                  <c:v>41.95</c:v>
                </c:pt>
                <c:pt idx="40">
                  <c:v>43</c:v>
                </c:pt>
                <c:pt idx="41">
                  <c:v>44.050000000000004</c:v>
                </c:pt>
                <c:pt idx="42">
                  <c:v>45.1</c:v>
                </c:pt>
                <c:pt idx="43">
                  <c:v>46.15</c:v>
                </c:pt>
                <c:pt idx="44">
                  <c:v>47.2</c:v>
                </c:pt>
                <c:pt idx="45">
                  <c:v>48.25</c:v>
                </c:pt>
                <c:pt idx="46">
                  <c:v>49.300000000000004</c:v>
                </c:pt>
                <c:pt idx="47">
                  <c:v>50.35</c:v>
                </c:pt>
                <c:pt idx="48">
                  <c:v>51.4</c:v>
                </c:pt>
                <c:pt idx="49">
                  <c:v>52.45</c:v>
                </c:pt>
                <c:pt idx="50">
                  <c:v>53.5</c:v>
                </c:pt>
                <c:pt idx="51">
                  <c:v>54.550000000000004</c:v>
                </c:pt>
                <c:pt idx="52">
                  <c:v>55.6</c:v>
                </c:pt>
                <c:pt idx="53">
                  <c:v>56.65</c:v>
                </c:pt>
                <c:pt idx="54">
                  <c:v>57.7</c:v>
                </c:pt>
                <c:pt idx="55">
                  <c:v>58.75</c:v>
                </c:pt>
                <c:pt idx="56">
                  <c:v>59.800000000000004</c:v>
                </c:pt>
                <c:pt idx="57">
                  <c:v>60.85</c:v>
                </c:pt>
              </c:numCache>
            </c:numRef>
          </c:xVal>
          <c:yVal>
            <c:numRef>
              <c:f>open!$B$13:$B$71</c:f>
              <c:numCache>
                <c:formatCode>General</c:formatCode>
                <c:ptCount val="59"/>
                <c:pt idx="0">
                  <c:v>8.8596350448740216E-2</c:v>
                </c:pt>
                <c:pt idx="1">
                  <c:v>0.2321616774342686</c:v>
                </c:pt>
                <c:pt idx="2">
                  <c:v>0.32544350284101736</c:v>
                </c:pt>
                <c:pt idx="3">
                  <c:v>0.37079064493247033</c:v>
                </c:pt>
                <c:pt idx="4">
                  <c:v>0.5085712871865099</c:v>
                </c:pt>
                <c:pt idx="5">
                  <c:v>0.5338795704258642</c:v>
                </c:pt>
                <c:pt idx="6">
                  <c:v>0.5465427919719269</c:v>
                </c:pt>
                <c:pt idx="7">
                  <c:v>0.63172292081744486</c:v>
                </c:pt>
                <c:pt idx="8">
                  <c:v>0.74630779191950902</c:v>
                </c:pt>
                <c:pt idx="9">
                  <c:v>0.72423204497408078</c:v>
                </c:pt>
                <c:pt idx="10">
                  <c:v>0.84707518434500662</c:v>
                </c:pt>
                <c:pt idx="11">
                  <c:v>0.82297452646195102</c:v>
                </c:pt>
                <c:pt idx="12">
                  <c:v>0.8708457230872545</c:v>
                </c:pt>
                <c:pt idx="13">
                  <c:v>0.86404513969733654</c:v>
                </c:pt>
                <c:pt idx="14">
                  <c:v>0.96998310615169991</c:v>
                </c:pt>
                <c:pt idx="15">
                  <c:v>1.0275572256723524</c:v>
                </c:pt>
                <c:pt idx="16">
                  <c:v>0.92047464981258109</c:v>
                </c:pt>
                <c:pt idx="17">
                  <c:v>1.0280853755326091</c:v>
                </c:pt>
                <c:pt idx="18">
                  <c:v>0.93837995405415386</c:v>
                </c:pt>
                <c:pt idx="19">
                  <c:v>1.0096968212057231</c:v>
                </c:pt>
                <c:pt idx="20">
                  <c:v>1.0557078121962318</c:v>
                </c:pt>
                <c:pt idx="21">
                  <c:v>0.91152994687373989</c:v>
                </c:pt>
                <c:pt idx="22">
                  <c:v>0.98138032583986468</c:v>
                </c:pt>
                <c:pt idx="23">
                  <c:v>1.0096347661449578</c:v>
                </c:pt>
                <c:pt idx="24">
                  <c:v>1.0230879558455053</c:v>
                </c:pt>
                <c:pt idx="25">
                  <c:v>0.95736062537635158</c:v>
                </c:pt>
                <c:pt idx="26">
                  <c:v>0.88002722235322384</c:v>
                </c:pt>
                <c:pt idx="27">
                  <c:v>0.96665486423070301</c:v>
                </c:pt>
                <c:pt idx="28">
                  <c:v>0.99167698662598958</c:v>
                </c:pt>
                <c:pt idx="29">
                  <c:v>1.0045479011755385</c:v>
                </c:pt>
                <c:pt idx="30">
                  <c:v>0.98869239395524078</c:v>
                </c:pt>
                <c:pt idx="31">
                  <c:v>1.0360228423830897</c:v>
                </c:pt>
                <c:pt idx="32">
                  <c:v>0.95535556312868541</c:v>
                </c:pt>
                <c:pt idx="33">
                  <c:v>0.94168212091129733</c:v>
                </c:pt>
                <c:pt idx="34">
                  <c:v>1.0899906830279187</c:v>
                </c:pt>
                <c:pt idx="35">
                  <c:v>0.97568776523588896</c:v>
                </c:pt>
                <c:pt idx="36">
                  <c:v>0.97060764590926818</c:v>
                </c:pt>
                <c:pt idx="37">
                  <c:v>1.0480410494471477</c:v>
                </c:pt>
                <c:pt idx="38">
                  <c:v>1.0396774715029433</c:v>
                </c:pt>
                <c:pt idx="39">
                  <c:v>0.96355080574069552</c:v>
                </c:pt>
                <c:pt idx="40">
                  <c:v>1.0140151196643565</c:v>
                </c:pt>
                <c:pt idx="41">
                  <c:v>0.99039369845179814</c:v>
                </c:pt>
                <c:pt idx="42">
                  <c:v>0.96039883862787745</c:v>
                </c:pt>
                <c:pt idx="43">
                  <c:v>1.01369053777422</c:v>
                </c:pt>
                <c:pt idx="44">
                  <c:v>1.0318021519198561</c:v>
                </c:pt>
                <c:pt idx="45">
                  <c:v>0.98759876025627524</c:v>
                </c:pt>
                <c:pt idx="46">
                  <c:v>1.0486336129166591</c:v>
                </c:pt>
                <c:pt idx="47">
                  <c:v>1.0230901154217971</c:v>
                </c:pt>
                <c:pt idx="48">
                  <c:v>1.0351543335933171</c:v>
                </c:pt>
                <c:pt idx="49">
                  <c:v>0.98398122246585251</c:v>
                </c:pt>
                <c:pt idx="50">
                  <c:v>0.97787062127460878</c:v>
                </c:pt>
                <c:pt idx="51">
                  <c:v>0.97718248320849821</c:v>
                </c:pt>
                <c:pt idx="52">
                  <c:v>0.9263081846450838</c:v>
                </c:pt>
                <c:pt idx="53">
                  <c:v>0.97516201274796499</c:v>
                </c:pt>
                <c:pt idx="54">
                  <c:v>1.0356724571960041</c:v>
                </c:pt>
                <c:pt idx="55">
                  <c:v>1.0205508419413163</c:v>
                </c:pt>
                <c:pt idx="56">
                  <c:v>1.0458599695992654</c:v>
                </c:pt>
                <c:pt idx="57">
                  <c:v>0.96804193339140177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C-41BC-9DA5-FEDF6749E8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open!$A$14:$A$33</c:f>
              <c:numCache>
                <c:formatCode>General</c:formatCode>
                <c:ptCount val="20"/>
                <c:pt idx="0">
                  <c:v>2.0499999999999998</c:v>
                </c:pt>
                <c:pt idx="1">
                  <c:v>3.0999999999999996</c:v>
                </c:pt>
                <c:pt idx="2">
                  <c:v>4.1500000000000004</c:v>
                </c:pt>
                <c:pt idx="3">
                  <c:v>5.1999999999999993</c:v>
                </c:pt>
                <c:pt idx="4">
                  <c:v>6.25</c:v>
                </c:pt>
                <c:pt idx="5">
                  <c:v>7.2999999999999989</c:v>
                </c:pt>
                <c:pt idx="6">
                  <c:v>8.35</c:v>
                </c:pt>
                <c:pt idx="7">
                  <c:v>9.4</c:v>
                </c:pt>
                <c:pt idx="8">
                  <c:v>10.45</c:v>
                </c:pt>
                <c:pt idx="9">
                  <c:v>11.5</c:v>
                </c:pt>
                <c:pt idx="10">
                  <c:v>12.549999999999999</c:v>
                </c:pt>
                <c:pt idx="11">
                  <c:v>13.6</c:v>
                </c:pt>
                <c:pt idx="12">
                  <c:v>14.65</c:v>
                </c:pt>
                <c:pt idx="13">
                  <c:v>15.700000000000001</c:v>
                </c:pt>
                <c:pt idx="14">
                  <c:v>16.75</c:v>
                </c:pt>
                <c:pt idx="15">
                  <c:v>17.799999999999997</c:v>
                </c:pt>
                <c:pt idx="16">
                  <c:v>18.850000000000001</c:v>
                </c:pt>
                <c:pt idx="17">
                  <c:v>19.899999999999999</c:v>
                </c:pt>
                <c:pt idx="18">
                  <c:v>20.950000000000003</c:v>
                </c:pt>
                <c:pt idx="19">
                  <c:v>22</c:v>
                </c:pt>
              </c:numCache>
            </c:numRef>
          </c:xVal>
          <c:yVal>
            <c:numRef>
              <c:f>open!$H$14:$H$33</c:f>
              <c:numCache>
                <c:formatCode>General</c:formatCode>
                <c:ptCount val="20"/>
                <c:pt idx="0">
                  <c:v>0.18510182568321265</c:v>
                </c:pt>
                <c:pt idx="1">
                  <c:v>0.28757028309733701</c:v>
                </c:pt>
                <c:pt idx="2">
                  <c:v>0.38372610982385968</c:v>
                </c:pt>
                <c:pt idx="3">
                  <c:v>0.47136208098460974</c:v>
                </c:pt>
                <c:pt idx="4">
                  <c:v>0.54971007836271135</c:v>
                </c:pt>
                <c:pt idx="5">
                  <c:v>0.61877012265124431</c:v>
                </c:pt>
                <c:pt idx="6">
                  <c:v>0.67897014606024864</c:v>
                </c:pt>
                <c:pt idx="7">
                  <c:v>0.73096965034419259</c:v>
                </c:pt>
                <c:pt idx="8">
                  <c:v>0.77553909663171194</c:v>
                </c:pt>
                <c:pt idx="9">
                  <c:v>0.81348401640931578</c:v>
                </c:pt>
                <c:pt idx="10">
                  <c:v>0.84559742536151561</c:v>
                </c:pt>
                <c:pt idx="11">
                  <c:v>0.87263087137025663</c:v>
                </c:pt>
                <c:pt idx="12">
                  <c:v>0.89527798821178994</c:v>
                </c:pt>
                <c:pt idx="13">
                  <c:v>0.91416647545652041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C-41BC-9DA5-FEDF6749E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62488"/>
        <c:axId val="158462880"/>
      </c:scatterChart>
      <c:valAx>
        <c:axId val="15846248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time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462880"/>
        <c:crosses val="autoZero"/>
        <c:crossBetween val="midCat"/>
      </c:valAx>
      <c:valAx>
        <c:axId val="1584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46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open!$D$13:$D$33</c:f>
              <c:numCache>
                <c:formatCode>General</c:formatCode>
                <c:ptCount val="21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  <c:pt idx="4">
                  <c:v>1.6486586255873816</c:v>
                </c:pt>
                <c:pt idx="5">
                  <c:v>1.8325814637483102</c:v>
                </c:pt>
                <c:pt idx="6">
                  <c:v>1.9878743481543453</c:v>
                </c:pt>
                <c:pt idx="7">
                  <c:v>2.1222615388627641</c:v>
                </c:pt>
                <c:pt idx="8">
                  <c:v>2.2407096892759584</c:v>
                </c:pt>
                <c:pt idx="9">
                  <c:v>2.3466019784108201</c:v>
                </c:pt>
                <c:pt idx="10">
                  <c:v>2.4423470353692043</c:v>
                </c:pt>
                <c:pt idx="11">
                  <c:v>2.5297206655777926</c:v>
                </c:pt>
                <c:pt idx="12">
                  <c:v>2.6100697927420065</c:v>
                </c:pt>
                <c:pt idx="13">
                  <c:v>2.6844403354630764</c:v>
                </c:pt>
                <c:pt idx="14">
                  <c:v>2.7536607123542622</c:v>
                </c:pt>
              </c:numCache>
            </c:numRef>
          </c:xVal>
          <c:yVal>
            <c:numRef>
              <c:f>open!$C$13:$C$33</c:f>
              <c:numCache>
                <c:formatCode>General</c:formatCode>
                <c:ptCount val="21"/>
                <c:pt idx="0">
                  <c:v>-2.3776384799500176</c:v>
                </c:pt>
                <c:pt idx="1">
                  <c:v>-1.331139407686784</c:v>
                </c:pt>
                <c:pt idx="2">
                  <c:v>-0.93216647396685326</c:v>
                </c:pt>
                <c:pt idx="3">
                  <c:v>-0.76939939518906886</c:v>
                </c:pt>
                <c:pt idx="4">
                  <c:v>-0.34187304883159786</c:v>
                </c:pt>
                <c:pt idx="5">
                  <c:v>-0.27008940730849962</c:v>
                </c:pt>
                <c:pt idx="6">
                  <c:v>-0.23464143278600799</c:v>
                </c:pt>
                <c:pt idx="7">
                  <c:v>-1.0808923903285394E-3</c:v>
                </c:pt>
                <c:pt idx="8">
                  <c:v>0.31600238427404714</c:v>
                </c:pt>
                <c:pt idx="9">
                  <c:v>0.25324240928932501</c:v>
                </c:pt>
                <c:pt idx="10">
                  <c:v>0.6301056074041792</c:v>
                </c:pt>
                <c:pt idx="11">
                  <c:v>0.54896592952943135</c:v>
                </c:pt>
                <c:pt idx="12">
                  <c:v>0.71625201824556506</c:v>
                </c:pt>
                <c:pt idx="13">
                  <c:v>0.69086074760287652</c:v>
                </c:pt>
                <c:pt idx="14">
                  <c:v>1.254474339704083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6-4054-8CB0-CFFCA15A5C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007914570166183"/>
                  <c:y val="4.5133984854053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open!$D$15:$D$33</c:f>
              <c:numCache>
                <c:formatCode>General</c:formatCode>
                <c:ptCount val="19"/>
                <c:pt idx="0">
                  <c:v>1.1314021114911004</c:v>
                </c:pt>
                <c:pt idx="1">
                  <c:v>1.423108334242607</c:v>
                </c:pt>
                <c:pt idx="2">
                  <c:v>1.6486586255873816</c:v>
                </c:pt>
                <c:pt idx="3">
                  <c:v>1.8325814637483102</c:v>
                </c:pt>
                <c:pt idx="4">
                  <c:v>1.9878743481543453</c:v>
                </c:pt>
                <c:pt idx="5">
                  <c:v>2.1222615388627641</c:v>
                </c:pt>
                <c:pt idx="6">
                  <c:v>2.2407096892759584</c:v>
                </c:pt>
                <c:pt idx="7">
                  <c:v>2.3466019784108201</c:v>
                </c:pt>
                <c:pt idx="8">
                  <c:v>2.4423470353692043</c:v>
                </c:pt>
                <c:pt idx="9">
                  <c:v>2.5297206655777926</c:v>
                </c:pt>
                <c:pt idx="10">
                  <c:v>2.6100697927420065</c:v>
                </c:pt>
                <c:pt idx="11">
                  <c:v>2.6844403354630764</c:v>
                </c:pt>
                <c:pt idx="12">
                  <c:v>2.7536607123542622</c:v>
                </c:pt>
              </c:numCache>
            </c:numRef>
          </c:xVal>
          <c:yVal>
            <c:numRef>
              <c:f>open!$C$15:$C$33</c:f>
              <c:numCache>
                <c:formatCode>General</c:formatCode>
                <c:ptCount val="19"/>
                <c:pt idx="0">
                  <c:v>-0.93216647396685326</c:v>
                </c:pt>
                <c:pt idx="1">
                  <c:v>-0.76939939518906886</c:v>
                </c:pt>
                <c:pt idx="2">
                  <c:v>-0.34187304883159786</c:v>
                </c:pt>
                <c:pt idx="3">
                  <c:v>-0.27008940730849962</c:v>
                </c:pt>
                <c:pt idx="4">
                  <c:v>-0.23464143278600799</c:v>
                </c:pt>
                <c:pt idx="5">
                  <c:v>-1.0808923903285394E-3</c:v>
                </c:pt>
                <c:pt idx="6">
                  <c:v>0.31600238427404714</c:v>
                </c:pt>
                <c:pt idx="7">
                  <c:v>0.25324240928932501</c:v>
                </c:pt>
                <c:pt idx="8">
                  <c:v>0.6301056074041792</c:v>
                </c:pt>
                <c:pt idx="9">
                  <c:v>0.54896592952943135</c:v>
                </c:pt>
                <c:pt idx="10">
                  <c:v>0.71625201824556506</c:v>
                </c:pt>
                <c:pt idx="11">
                  <c:v>0.69086074760287652</c:v>
                </c:pt>
                <c:pt idx="12">
                  <c:v>1.254474339704083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6-4054-8CB0-CFFCA15A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57000"/>
        <c:axId val="158457392"/>
      </c:scatterChart>
      <c:valAx>
        <c:axId val="15845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x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457392"/>
        <c:crosses val="autoZero"/>
        <c:crossBetween val="midCat"/>
      </c:valAx>
      <c:valAx>
        <c:axId val="1584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45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closed!$A$13:$A$39</c:f>
              <c:numCache>
                <c:formatCode>General</c:formatCode>
                <c:ptCount val="27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  <c:pt idx="6">
                  <c:v>7.2999999999999989</c:v>
                </c:pt>
                <c:pt idx="7">
                  <c:v>8.35</c:v>
                </c:pt>
                <c:pt idx="8">
                  <c:v>9.4</c:v>
                </c:pt>
                <c:pt idx="9">
                  <c:v>10.45</c:v>
                </c:pt>
                <c:pt idx="10">
                  <c:v>11.5</c:v>
                </c:pt>
                <c:pt idx="11">
                  <c:v>12.549999999999999</c:v>
                </c:pt>
                <c:pt idx="12">
                  <c:v>13.6</c:v>
                </c:pt>
                <c:pt idx="13">
                  <c:v>14.65</c:v>
                </c:pt>
                <c:pt idx="14">
                  <c:v>15.700000000000001</c:v>
                </c:pt>
                <c:pt idx="15">
                  <c:v>16.75</c:v>
                </c:pt>
              </c:numCache>
            </c:numRef>
          </c:xVal>
          <c:yVal>
            <c:numRef>
              <c:f>closed!$B$13:$B$39</c:f>
              <c:numCache>
                <c:formatCode>General</c:formatCode>
                <c:ptCount val="27"/>
                <c:pt idx="0">
                  <c:v>0.9583503763682345</c:v>
                </c:pt>
                <c:pt idx="1">
                  <c:v>0.79232520968760856</c:v>
                </c:pt>
                <c:pt idx="2">
                  <c:v>0.53169372091331835</c:v>
                </c:pt>
                <c:pt idx="3">
                  <c:v>0.55403223332343421</c:v>
                </c:pt>
                <c:pt idx="4">
                  <c:v>0.45594230530601842</c:v>
                </c:pt>
                <c:pt idx="5">
                  <c:v>0.38929117259835444</c:v>
                </c:pt>
                <c:pt idx="6">
                  <c:v>0.36062610315464755</c:v>
                </c:pt>
                <c:pt idx="7">
                  <c:v>0.31201208551331505</c:v>
                </c:pt>
                <c:pt idx="8">
                  <c:v>0.22649219374195301</c:v>
                </c:pt>
                <c:pt idx="9">
                  <c:v>0.26611152212049838</c:v>
                </c:pt>
                <c:pt idx="10">
                  <c:v>0.28909069472207932</c:v>
                </c:pt>
                <c:pt idx="11">
                  <c:v>0.16950094826430731</c:v>
                </c:pt>
                <c:pt idx="12">
                  <c:v>9.4582585573341982E-2</c:v>
                </c:pt>
                <c:pt idx="13">
                  <c:v>8.2409272945381418E-2</c:v>
                </c:pt>
                <c:pt idx="14">
                  <c:v>2.2551979766417905E-2</c:v>
                </c:pt>
                <c:pt idx="15">
                  <c:v>3.6239337152023578E-2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6-486C-B867-880592F18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closed!$A$16:$A$28</c:f>
              <c:numCache>
                <c:formatCode>General</c:formatCode>
                <c:ptCount val="13"/>
                <c:pt idx="0">
                  <c:v>4.1500000000000004</c:v>
                </c:pt>
                <c:pt idx="1">
                  <c:v>5.1999999999999993</c:v>
                </c:pt>
                <c:pt idx="2">
                  <c:v>6.25</c:v>
                </c:pt>
                <c:pt idx="3">
                  <c:v>7.2999999999999989</c:v>
                </c:pt>
                <c:pt idx="4">
                  <c:v>8.35</c:v>
                </c:pt>
                <c:pt idx="5">
                  <c:v>9.4</c:v>
                </c:pt>
                <c:pt idx="6">
                  <c:v>10.45</c:v>
                </c:pt>
                <c:pt idx="7">
                  <c:v>11.5</c:v>
                </c:pt>
                <c:pt idx="8">
                  <c:v>12.549999999999999</c:v>
                </c:pt>
                <c:pt idx="9">
                  <c:v>13.6</c:v>
                </c:pt>
                <c:pt idx="10">
                  <c:v>14.65</c:v>
                </c:pt>
                <c:pt idx="11">
                  <c:v>15.700000000000001</c:v>
                </c:pt>
                <c:pt idx="12">
                  <c:v>16.75</c:v>
                </c:pt>
              </c:numCache>
            </c:numRef>
          </c:xVal>
          <c:yVal>
            <c:numRef>
              <c:f>closed!$H$16:$H$28</c:f>
              <c:numCache>
                <c:formatCode>General</c:formatCode>
                <c:ptCount val="13"/>
                <c:pt idx="0">
                  <c:v>0.58329000677449083</c:v>
                </c:pt>
                <c:pt idx="1">
                  <c:v>0.49316229159103642</c:v>
                </c:pt>
                <c:pt idx="2">
                  <c:v>0.41404193595640704</c:v>
                </c:pt>
                <c:pt idx="3">
                  <c:v>0.34551629797270306</c:v>
                </c:pt>
                <c:pt idx="4">
                  <c:v>0.28679478116551443</c:v>
                </c:pt>
                <c:pt idx="5">
                  <c:v>0.23691350073362921</c:v>
                </c:pt>
                <c:pt idx="6">
                  <c:v>0.19485565575096586</c:v>
                </c:pt>
                <c:pt idx="7">
                  <c:v>0.15962282003612879</c:v>
                </c:pt>
                <c:pt idx="8">
                  <c:v>0.13027592206376717</c:v>
                </c:pt>
                <c:pt idx="9">
                  <c:v>0.10595694615176265</c:v>
                </c:pt>
                <c:pt idx="10">
                  <c:v>8.5898268682584863E-2</c:v>
                </c:pt>
                <c:pt idx="11">
                  <c:v>6.9424139099923815E-2</c:v>
                </c:pt>
                <c:pt idx="12">
                  <c:v>5.5947314092462862E-2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6-486C-B867-880592F18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56560"/>
        <c:axId val="495759304"/>
      </c:scatterChart>
      <c:valAx>
        <c:axId val="49575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time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59304"/>
        <c:crosses val="autoZero"/>
        <c:crossBetween val="midCat"/>
      </c:valAx>
      <c:valAx>
        <c:axId val="495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5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closed!$D$13:$D$28</c:f>
              <c:numCache>
                <c:formatCode>General</c:formatCode>
                <c:ptCount val="16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  <c:pt idx="4">
                  <c:v>1.6486586255873816</c:v>
                </c:pt>
                <c:pt idx="5">
                  <c:v>1.8325814637483102</c:v>
                </c:pt>
                <c:pt idx="6">
                  <c:v>1.9878743481543453</c:v>
                </c:pt>
                <c:pt idx="7">
                  <c:v>2.1222615388627641</c:v>
                </c:pt>
                <c:pt idx="8">
                  <c:v>2.2407096892759584</c:v>
                </c:pt>
                <c:pt idx="9">
                  <c:v>2.3466019784108201</c:v>
                </c:pt>
                <c:pt idx="10">
                  <c:v>2.4423470353692043</c:v>
                </c:pt>
                <c:pt idx="11">
                  <c:v>2.5297206655777926</c:v>
                </c:pt>
                <c:pt idx="12">
                  <c:v>2.6100697927420065</c:v>
                </c:pt>
                <c:pt idx="13">
                  <c:v>2.6844403354630764</c:v>
                </c:pt>
                <c:pt idx="14">
                  <c:v>2.7536607123542622</c:v>
                </c:pt>
                <c:pt idx="15">
                  <c:v>2.8183982582710754</c:v>
                </c:pt>
              </c:numCache>
            </c:numRef>
          </c:xVal>
          <c:yVal>
            <c:numRef>
              <c:f>closed!$C$13:$C$28</c:f>
              <c:numCache>
                <c:formatCode>General</c:formatCode>
                <c:ptCount val="16"/>
                <c:pt idx="0">
                  <c:v>-3.1572674390942135</c:v>
                </c:pt>
                <c:pt idx="1">
                  <c:v>-1.4576470727439061</c:v>
                </c:pt>
                <c:pt idx="2">
                  <c:v>-0.45936020320003501</c:v>
                </c:pt>
                <c:pt idx="3">
                  <c:v>-0.52673075741130804</c:v>
                </c:pt>
                <c:pt idx="4">
                  <c:v>-0.24157614136176556</c:v>
                </c:pt>
                <c:pt idx="5">
                  <c:v>-5.8235547014540701E-2</c:v>
                </c:pt>
                <c:pt idx="6">
                  <c:v>1.971790088029593E-2</c:v>
                </c:pt>
                <c:pt idx="7">
                  <c:v>0.15247501065173585</c:v>
                </c:pt>
                <c:pt idx="8">
                  <c:v>0.39544493972447514</c:v>
                </c:pt>
                <c:pt idx="9">
                  <c:v>0.28053645470455635</c:v>
                </c:pt>
                <c:pt idx="10">
                  <c:v>0.21592944614632081</c:v>
                </c:pt>
                <c:pt idx="11">
                  <c:v>0.57374225655833577</c:v>
                </c:pt>
                <c:pt idx="12">
                  <c:v>0.85793334743686456</c:v>
                </c:pt>
                <c:pt idx="13">
                  <c:v>0.91471241204382858</c:v>
                </c:pt>
                <c:pt idx="14">
                  <c:v>1.3328757631283663</c:v>
                </c:pt>
                <c:pt idx="15">
                  <c:v>1.1992446708429596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3-4919-B79F-FBA939DECF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42599442781359"/>
                  <c:y val="4.5133984854053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closed!$D$16:$D$32</c:f>
              <c:numCache>
                <c:formatCode>General</c:formatCode>
                <c:ptCount val="17"/>
                <c:pt idx="0">
                  <c:v>1.423108334242607</c:v>
                </c:pt>
                <c:pt idx="1">
                  <c:v>1.6486586255873816</c:v>
                </c:pt>
                <c:pt idx="2">
                  <c:v>1.8325814637483102</c:v>
                </c:pt>
                <c:pt idx="3">
                  <c:v>1.9878743481543453</c:v>
                </c:pt>
                <c:pt idx="4">
                  <c:v>2.1222615388627641</c:v>
                </c:pt>
                <c:pt idx="5">
                  <c:v>2.2407096892759584</c:v>
                </c:pt>
                <c:pt idx="6">
                  <c:v>2.3466019784108201</c:v>
                </c:pt>
                <c:pt idx="7">
                  <c:v>2.4423470353692043</c:v>
                </c:pt>
                <c:pt idx="8">
                  <c:v>2.5297206655777926</c:v>
                </c:pt>
                <c:pt idx="9">
                  <c:v>2.6100697927420065</c:v>
                </c:pt>
                <c:pt idx="10">
                  <c:v>2.6844403354630764</c:v>
                </c:pt>
                <c:pt idx="11">
                  <c:v>2.7536607123542622</c:v>
                </c:pt>
                <c:pt idx="12">
                  <c:v>2.8183982582710754</c:v>
                </c:pt>
              </c:numCache>
            </c:numRef>
          </c:xVal>
          <c:yVal>
            <c:numRef>
              <c:f>closed!$C$16:$C$32</c:f>
              <c:numCache>
                <c:formatCode>General</c:formatCode>
                <c:ptCount val="17"/>
                <c:pt idx="0">
                  <c:v>-0.52673075741130804</c:v>
                </c:pt>
                <c:pt idx="1">
                  <c:v>-0.24157614136176556</c:v>
                </c:pt>
                <c:pt idx="2">
                  <c:v>-5.8235547014540701E-2</c:v>
                </c:pt>
                <c:pt idx="3">
                  <c:v>1.971790088029593E-2</c:v>
                </c:pt>
                <c:pt idx="4">
                  <c:v>0.15247501065173585</c:v>
                </c:pt>
                <c:pt idx="5">
                  <c:v>0.39544493972447514</c:v>
                </c:pt>
                <c:pt idx="6">
                  <c:v>0.28053645470455635</c:v>
                </c:pt>
                <c:pt idx="7">
                  <c:v>0.21592944614632081</c:v>
                </c:pt>
                <c:pt idx="8">
                  <c:v>0.57374225655833577</c:v>
                </c:pt>
                <c:pt idx="9">
                  <c:v>0.85793334743686456</c:v>
                </c:pt>
                <c:pt idx="10">
                  <c:v>0.91471241204382858</c:v>
                </c:pt>
                <c:pt idx="11">
                  <c:v>1.3328757631283663</c:v>
                </c:pt>
                <c:pt idx="12">
                  <c:v>1.1992446708429596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3-4919-B79F-FBA939DEC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55776"/>
        <c:axId val="495756952"/>
      </c:scatterChart>
      <c:valAx>
        <c:axId val="49575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x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56952"/>
        <c:crosses val="autoZero"/>
        <c:crossBetween val="midCat"/>
      </c:valAx>
      <c:valAx>
        <c:axId val="49575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0</xdr:row>
      <xdr:rowOff>14286</xdr:rowOff>
    </xdr:from>
    <xdr:to>
      <xdr:col>14</xdr:col>
      <xdr:colOff>676275</xdr:colOff>
      <xdr:row>16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3CE9BE-902F-4151-BEAF-7586E4230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16</xdr:row>
      <xdr:rowOff>66675</xdr:rowOff>
    </xdr:from>
    <xdr:to>
      <xdr:col>14</xdr:col>
      <xdr:colOff>681038</xdr:colOff>
      <xdr:row>32</xdr:row>
      <xdr:rowOff>90488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D314E3E-4FCC-4787-8E2B-B1EB8369E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0</xdr:row>
      <xdr:rowOff>14286</xdr:rowOff>
    </xdr:from>
    <xdr:to>
      <xdr:col>14</xdr:col>
      <xdr:colOff>676275</xdr:colOff>
      <xdr:row>16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13E9DD-AD1B-4727-8439-8CE1E3389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16</xdr:row>
      <xdr:rowOff>66675</xdr:rowOff>
    </xdr:from>
    <xdr:to>
      <xdr:col>14</xdr:col>
      <xdr:colOff>681038</xdr:colOff>
      <xdr:row>32</xdr:row>
      <xdr:rowOff>90488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1B6437-4330-4BE6-B00E-99053D895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workbookViewId="0">
      <selection activeCell="D9" sqref="D9"/>
    </sheetView>
  </sheetViews>
  <sheetFormatPr defaultRowHeight="16.5" x14ac:dyDescent="0.4"/>
  <cols>
    <col min="1" max="1" width="10.75" style="1" customWidth="1"/>
    <col min="2" max="2" width="12" style="1" customWidth="1"/>
    <col min="3" max="3" width="17.125" style="1" customWidth="1"/>
    <col min="4" max="4" width="12.25" style="1" customWidth="1"/>
    <col min="5" max="5" width="11.625" style="1" customWidth="1"/>
    <col min="6" max="6" width="11" style="1" customWidth="1"/>
    <col min="7" max="7" width="13.75" style="1" customWidth="1"/>
    <col min="8" max="8" width="15.75" style="1" customWidth="1"/>
    <col min="9" max="16384" width="9" style="1"/>
  </cols>
  <sheetData>
    <row r="1" spans="1:8" x14ac:dyDescent="0.4">
      <c r="A1" s="3" t="s">
        <v>1</v>
      </c>
      <c r="B1" s="3">
        <v>1.2203999999999999</v>
      </c>
    </row>
    <row r="2" spans="1:8" x14ac:dyDescent="0.4">
      <c r="A2" s="3" t="s">
        <v>2</v>
      </c>
      <c r="B2" s="3">
        <v>-2.4622999999999999</v>
      </c>
    </row>
    <row r="3" spans="1:8" x14ac:dyDescent="0.4">
      <c r="A3" s="3" t="s">
        <v>3</v>
      </c>
      <c r="B3" s="3">
        <f>EXP(B2)</f>
        <v>8.5238676382393436E-2</v>
      </c>
    </row>
    <row r="4" spans="1:8" x14ac:dyDescent="0.4">
      <c r="A4" s="4" t="s">
        <v>4</v>
      </c>
      <c r="B4" s="3">
        <v>13</v>
      </c>
    </row>
    <row r="5" spans="1:8" x14ac:dyDescent="0.4">
      <c r="A5" s="3" t="s">
        <v>14</v>
      </c>
      <c r="B5" s="3">
        <f>SQRT(SUM(G15:G27)/(B4-2))</f>
        <v>0.15899517553977638</v>
      </c>
    </row>
    <row r="6" spans="1:8" x14ac:dyDescent="0.4">
      <c r="A6" s="3" t="s">
        <v>5</v>
      </c>
      <c r="B6" s="3">
        <f>$B$4*SUM(F15:F27)-(SUM(D15:D27))^2</f>
        <v>40.044225179677028</v>
      </c>
    </row>
    <row r="7" spans="1:8" x14ac:dyDescent="0.4">
      <c r="A7" s="3" t="s">
        <v>7</v>
      </c>
      <c r="B7" s="3">
        <f>B5*SQRT(B4/B6)</f>
        <v>9.0591129652428243E-2</v>
      </c>
    </row>
    <row r="8" spans="1:8" x14ac:dyDescent="0.4">
      <c r="A8" s="3" t="s">
        <v>8</v>
      </c>
      <c r="B8" s="3">
        <f>B5*SQRT(SUM(F15:F27)/B6)</f>
        <v>0.19836477975284833</v>
      </c>
    </row>
    <row r="9" spans="1:8" x14ac:dyDescent="0.4">
      <c r="A9" s="3" t="s">
        <v>6</v>
      </c>
      <c r="B9" s="3">
        <f>EXP(B2+B8)-B3</f>
        <v>1.8701973156774535E-2</v>
      </c>
    </row>
    <row r="12" spans="1:8" x14ac:dyDescent="0.4">
      <c r="A12" s="2" t="s">
        <v>17</v>
      </c>
      <c r="B12" s="2" t="s">
        <v>0</v>
      </c>
      <c r="C12" s="2" t="s">
        <v>11</v>
      </c>
      <c r="D12" s="2" t="s">
        <v>9</v>
      </c>
      <c r="E12" s="2" t="s">
        <v>4</v>
      </c>
      <c r="F12" s="2" t="s">
        <v>10</v>
      </c>
      <c r="G12" s="2" t="s">
        <v>13</v>
      </c>
      <c r="H12" s="2" t="s">
        <v>12</v>
      </c>
    </row>
    <row r="13" spans="1:8" x14ac:dyDescent="0.4">
      <c r="A13" s="1">
        <v>1</v>
      </c>
      <c r="B13" s="1">
        <v>8.8596350448740216E-2</v>
      </c>
      <c r="C13" s="1">
        <f>LN(-LN(1-B13))</f>
        <v>-2.3776384799500176</v>
      </c>
      <c r="D13" s="1">
        <f>LN(A13)</f>
        <v>0</v>
      </c>
      <c r="F13" s="1">
        <f>D13^2</f>
        <v>0</v>
      </c>
      <c r="G13" s="1">
        <f>(C13-$B$2-$B$1*D13)^2</f>
        <v>7.1675729771735527E-3</v>
      </c>
      <c r="H13" s="1">
        <f>1-EXP(-$B$3*A13^$B$1)</f>
        <v>8.1706916627672599E-2</v>
      </c>
    </row>
    <row r="14" spans="1:8" x14ac:dyDescent="0.4">
      <c r="A14" s="1">
        <v>2.0499999999999998</v>
      </c>
      <c r="B14" s="1">
        <v>0.2321616774342686</v>
      </c>
      <c r="C14" s="1">
        <f t="shared" ref="C14:C26" si="0">LN(-LN(1-B14))</f>
        <v>-1.331139407686784</v>
      </c>
      <c r="D14" s="1">
        <f t="shared" ref="D14:D26" si="1">LN(A14)</f>
        <v>0.71783979315031676</v>
      </c>
      <c r="F14" s="1">
        <f t="shared" ref="F14:F26" si="2">D14^2</f>
        <v>0.51529396863008958</v>
      </c>
      <c r="G14" s="1">
        <f t="shared" ref="G14:G26" si="3">(C14-$B$2-$B$1*D14)^2</f>
        <v>6.5080555324926792E-2</v>
      </c>
      <c r="H14" s="1">
        <f t="shared" ref="H14:H26" si="4">1-EXP(-$B$3*A14^$B$1)</f>
        <v>0.18510182568321265</v>
      </c>
    </row>
    <row r="15" spans="1:8" x14ac:dyDescent="0.4">
      <c r="A15" s="1">
        <v>3.0999999999999996</v>
      </c>
      <c r="B15" s="1">
        <v>0.32544350284101736</v>
      </c>
      <c r="C15" s="1">
        <f t="shared" si="0"/>
        <v>-0.93216647396685326</v>
      </c>
      <c r="D15" s="1">
        <f t="shared" si="1"/>
        <v>1.1314021114911004</v>
      </c>
      <c r="E15" s="1">
        <f>E14+1</f>
        <v>1</v>
      </c>
      <c r="F15" s="1">
        <f t="shared" si="2"/>
        <v>1.2800707378865204</v>
      </c>
      <c r="G15" s="1">
        <f t="shared" si="3"/>
        <v>2.2311513160620342E-2</v>
      </c>
      <c r="H15" s="1">
        <f t="shared" si="4"/>
        <v>0.28757028309733701</v>
      </c>
    </row>
    <row r="16" spans="1:8" x14ac:dyDescent="0.4">
      <c r="A16" s="1">
        <v>4.1500000000000004</v>
      </c>
      <c r="B16" s="1">
        <v>0.37079064493247033</v>
      </c>
      <c r="C16" s="1">
        <f t="shared" si="0"/>
        <v>-0.76939939518906886</v>
      </c>
      <c r="D16" s="1">
        <f t="shared" si="1"/>
        <v>1.423108334242607</v>
      </c>
      <c r="E16" s="1">
        <f t="shared" ref="E16:E27" si="5">E15+1</f>
        <v>2</v>
      </c>
      <c r="F16" s="1">
        <f t="shared" si="2"/>
        <v>2.0252373309907674</v>
      </c>
      <c r="G16" s="1">
        <f t="shared" si="3"/>
        <v>1.9237703291761559E-3</v>
      </c>
      <c r="H16" s="1">
        <f t="shared" si="4"/>
        <v>0.38372610982385968</v>
      </c>
    </row>
    <row r="17" spans="1:8" x14ac:dyDescent="0.4">
      <c r="A17" s="1">
        <v>5.1999999999999993</v>
      </c>
      <c r="B17" s="1">
        <v>0.5085712871865099</v>
      </c>
      <c r="C17" s="1">
        <f t="shared" si="0"/>
        <v>-0.34187304883159786</v>
      </c>
      <c r="D17" s="1">
        <f t="shared" si="1"/>
        <v>1.6486586255873816</v>
      </c>
      <c r="E17" s="1">
        <f t="shared" si="5"/>
        <v>3</v>
      </c>
      <c r="F17" s="1">
        <f t="shared" si="2"/>
        <v>2.7180752637236743</v>
      </c>
      <c r="G17" s="1">
        <f t="shared" si="3"/>
        <v>1.1751419519655861E-2</v>
      </c>
      <c r="H17" s="1">
        <f t="shared" si="4"/>
        <v>0.47136208098460974</v>
      </c>
    </row>
    <row r="18" spans="1:8" x14ac:dyDescent="0.4">
      <c r="A18" s="1">
        <v>6.25</v>
      </c>
      <c r="B18" s="1">
        <v>0.5338795704258642</v>
      </c>
      <c r="C18" s="1">
        <f t="shared" si="0"/>
        <v>-0.27008940730849962</v>
      </c>
      <c r="D18" s="1">
        <f t="shared" si="1"/>
        <v>1.8325814637483102</v>
      </c>
      <c r="E18" s="1">
        <f t="shared" si="5"/>
        <v>4</v>
      </c>
      <c r="F18" s="1">
        <f t="shared" si="2"/>
        <v>3.3583548212738994</v>
      </c>
      <c r="G18" s="1">
        <f t="shared" si="3"/>
        <v>1.9599945478836808E-3</v>
      </c>
      <c r="H18" s="1">
        <f t="shared" si="4"/>
        <v>0.54971007836271135</v>
      </c>
    </row>
    <row r="19" spans="1:8" x14ac:dyDescent="0.4">
      <c r="A19" s="1">
        <v>7.2999999999999989</v>
      </c>
      <c r="B19" s="1">
        <v>0.5465427919719269</v>
      </c>
      <c r="C19" s="1">
        <f t="shared" si="0"/>
        <v>-0.23464143278600799</v>
      </c>
      <c r="D19" s="1">
        <f t="shared" si="1"/>
        <v>1.9878743481543453</v>
      </c>
      <c r="E19" s="1">
        <f t="shared" si="5"/>
        <v>5</v>
      </c>
      <c r="F19" s="1">
        <f t="shared" si="2"/>
        <v>3.951644424050063</v>
      </c>
      <c r="G19" s="1">
        <f t="shared" si="3"/>
        <v>3.934005960648617E-2</v>
      </c>
      <c r="H19" s="1">
        <f t="shared" si="4"/>
        <v>0.61877012265124431</v>
      </c>
    </row>
    <row r="20" spans="1:8" x14ac:dyDescent="0.4">
      <c r="A20" s="1">
        <v>8.35</v>
      </c>
      <c r="B20" s="1">
        <v>0.63172292081744486</v>
      </c>
      <c r="C20" s="1">
        <f t="shared" si="0"/>
        <v>-1.0808923903285394E-3</v>
      </c>
      <c r="D20" s="1">
        <f t="shared" si="1"/>
        <v>2.1222615388627641</v>
      </c>
      <c r="E20" s="1">
        <f t="shared" si="5"/>
        <v>6</v>
      </c>
      <c r="F20" s="1">
        <f t="shared" si="2"/>
        <v>4.5039940393361482</v>
      </c>
      <c r="G20" s="1">
        <f t="shared" si="3"/>
        <v>1.6586574173970196E-2</v>
      </c>
      <c r="H20" s="1">
        <f t="shared" si="4"/>
        <v>0.67897014606024864</v>
      </c>
    </row>
    <row r="21" spans="1:8" x14ac:dyDescent="0.4">
      <c r="A21" s="1">
        <v>9.4</v>
      </c>
      <c r="B21" s="1">
        <v>0.74630779191950902</v>
      </c>
      <c r="C21" s="1">
        <f t="shared" si="0"/>
        <v>0.31600238427404714</v>
      </c>
      <c r="D21" s="1">
        <f t="shared" si="1"/>
        <v>2.2407096892759584</v>
      </c>
      <c r="E21" s="1">
        <f t="shared" si="5"/>
        <v>7</v>
      </c>
      <c r="F21" s="1">
        <f t="shared" si="2"/>
        <v>5.0207799116151621</v>
      </c>
      <c r="G21" s="1">
        <f t="shared" si="3"/>
        <v>1.9132120491344004E-3</v>
      </c>
      <c r="H21" s="1">
        <f t="shared" si="4"/>
        <v>0.73096965034419259</v>
      </c>
    </row>
    <row r="22" spans="1:8" x14ac:dyDescent="0.4">
      <c r="A22" s="1">
        <v>10.45</v>
      </c>
      <c r="B22" s="1">
        <v>0.72423204497408078</v>
      </c>
      <c r="C22" s="1">
        <f t="shared" si="0"/>
        <v>0.25324240928932501</v>
      </c>
      <c r="D22" s="1">
        <f t="shared" si="1"/>
        <v>2.3466019784108201</v>
      </c>
      <c r="E22" s="1">
        <f t="shared" si="5"/>
        <v>8</v>
      </c>
      <c r="F22" s="1">
        <f t="shared" si="2"/>
        <v>5.5065408450815747</v>
      </c>
      <c r="G22" s="1">
        <f t="shared" si="3"/>
        <v>2.197825379131681E-2</v>
      </c>
      <c r="H22" s="1">
        <f t="shared" si="4"/>
        <v>0.77553909663171194</v>
      </c>
    </row>
    <row r="23" spans="1:8" x14ac:dyDescent="0.4">
      <c r="A23" s="1">
        <v>11.5</v>
      </c>
      <c r="B23" s="1">
        <v>0.84707518434500662</v>
      </c>
      <c r="C23" s="1">
        <f t="shared" si="0"/>
        <v>0.6301056074041792</v>
      </c>
      <c r="D23" s="1">
        <f t="shared" si="1"/>
        <v>2.4423470353692043</v>
      </c>
      <c r="E23" s="1">
        <f t="shared" si="5"/>
        <v>9</v>
      </c>
      <c r="F23" s="1">
        <f t="shared" si="2"/>
        <v>5.9650590411767412</v>
      </c>
      <c r="G23" s="1">
        <f t="shared" si="3"/>
        <v>1.2491479029395874E-2</v>
      </c>
      <c r="H23" s="1">
        <f t="shared" si="4"/>
        <v>0.81348401640931578</v>
      </c>
    </row>
    <row r="24" spans="1:8" x14ac:dyDescent="0.4">
      <c r="A24" s="1">
        <v>12.549999999999999</v>
      </c>
      <c r="B24" s="1">
        <v>0.82297452646195102</v>
      </c>
      <c r="C24" s="1">
        <f t="shared" si="0"/>
        <v>0.54896592952943135</v>
      </c>
      <c r="D24" s="1">
        <f t="shared" si="1"/>
        <v>2.5297206655777926</v>
      </c>
      <c r="E24" s="1">
        <f t="shared" si="5"/>
        <v>10</v>
      </c>
      <c r="F24" s="1">
        <f t="shared" si="2"/>
        <v>6.3994866458513497</v>
      </c>
      <c r="G24" s="1">
        <f t="shared" si="3"/>
        <v>5.7767859794760146E-3</v>
      </c>
      <c r="H24" s="1">
        <f t="shared" si="4"/>
        <v>0.84559742536151561</v>
      </c>
    </row>
    <row r="25" spans="1:8" x14ac:dyDescent="0.4">
      <c r="A25" s="1">
        <v>13.6</v>
      </c>
      <c r="B25" s="1">
        <v>0.8708457230872545</v>
      </c>
      <c r="C25" s="1">
        <f t="shared" si="0"/>
        <v>0.71625201824556506</v>
      </c>
      <c r="D25" s="1">
        <f t="shared" si="1"/>
        <v>2.6100697927420065</v>
      </c>
      <c r="E25" s="1">
        <f t="shared" si="5"/>
        <v>11</v>
      </c>
      <c r="F25" s="1">
        <f t="shared" si="2"/>
        <v>6.8124643229843009</v>
      </c>
      <c r="G25" s="1">
        <f t="shared" si="3"/>
        <v>4.5929854519222133E-5</v>
      </c>
      <c r="H25" s="1">
        <f t="shared" si="4"/>
        <v>0.87263087137025663</v>
      </c>
    </row>
    <row r="26" spans="1:8" x14ac:dyDescent="0.4">
      <c r="A26" s="1">
        <v>14.65</v>
      </c>
      <c r="B26" s="1">
        <v>0.86404513969733654</v>
      </c>
      <c r="C26" s="1">
        <f t="shared" si="0"/>
        <v>0.69086074760287652</v>
      </c>
      <c r="D26" s="1">
        <f t="shared" si="1"/>
        <v>2.6844403354630764</v>
      </c>
      <c r="E26" s="1">
        <f t="shared" si="5"/>
        <v>12</v>
      </c>
      <c r="F26" s="1">
        <f t="shared" si="2"/>
        <v>7.2062199146611139</v>
      </c>
      <c r="G26" s="1">
        <f t="shared" si="3"/>
        <v>1.5111843364645522E-2</v>
      </c>
      <c r="H26" s="1">
        <f t="shared" si="4"/>
        <v>0.89527798821178994</v>
      </c>
    </row>
    <row r="27" spans="1:8" x14ac:dyDescent="0.4">
      <c r="A27" s="1">
        <v>15.700000000000001</v>
      </c>
      <c r="B27" s="1">
        <v>0.96998310615169991</v>
      </c>
      <c r="C27" s="1">
        <f t="shared" ref="C27" si="6">LN(-LN(1-B27))</f>
        <v>1.254474339704083</v>
      </c>
      <c r="D27" s="1">
        <f t="shared" ref="D27" si="7">LN(A27)</f>
        <v>2.7536607123542622</v>
      </c>
      <c r="E27" s="1">
        <f t="shared" si="5"/>
        <v>13</v>
      </c>
      <c r="F27" s="1">
        <f t="shared" ref="F27" si="8">D27^2</f>
        <v>7.5826473187633834</v>
      </c>
      <c r="G27" s="1">
        <f t="shared" ref="G27" si="9">(C27-$B$2-$B$1*D27)^2</f>
        <v>0.12688328888788714</v>
      </c>
      <c r="H27" s="1">
        <f t="shared" ref="H27" si="10">1-EXP(-$B$3*A27^$B$1)</f>
        <v>0.91416647545652041</v>
      </c>
    </row>
    <row r="28" spans="1:8" x14ac:dyDescent="0.4">
      <c r="A28" s="1">
        <v>16.75</v>
      </c>
      <c r="B28" s="1">
        <v>1.0275572256723524</v>
      </c>
    </row>
    <row r="29" spans="1:8" x14ac:dyDescent="0.4">
      <c r="A29" s="1">
        <v>17.799999999999997</v>
      </c>
      <c r="B29" s="1">
        <v>0.92047464981258109</v>
      </c>
    </row>
    <row r="30" spans="1:8" x14ac:dyDescent="0.4">
      <c r="A30" s="1">
        <v>18.850000000000001</v>
      </c>
      <c r="B30" s="1">
        <v>1.0280853755326091</v>
      </c>
    </row>
    <row r="31" spans="1:8" x14ac:dyDescent="0.4">
      <c r="A31" s="1">
        <v>19.899999999999999</v>
      </c>
      <c r="B31" s="1">
        <v>0.93837995405415386</v>
      </c>
    </row>
    <row r="32" spans="1:8" x14ac:dyDescent="0.4">
      <c r="A32" s="1">
        <v>20.950000000000003</v>
      </c>
      <c r="B32" s="1">
        <v>1.0096968212057231</v>
      </c>
    </row>
    <row r="33" spans="1:2" x14ac:dyDescent="0.4">
      <c r="A33" s="1">
        <v>22</v>
      </c>
      <c r="B33" s="1">
        <v>1.0557078121962318</v>
      </c>
    </row>
    <row r="34" spans="1:2" x14ac:dyDescent="0.4">
      <c r="A34" s="1">
        <v>23.049999999999997</v>
      </c>
      <c r="B34" s="1">
        <v>0.91152994687373989</v>
      </c>
    </row>
    <row r="35" spans="1:2" x14ac:dyDescent="0.4">
      <c r="A35" s="1">
        <v>24.1</v>
      </c>
      <c r="B35" s="1">
        <v>0.98138032583986468</v>
      </c>
    </row>
    <row r="36" spans="1:2" x14ac:dyDescent="0.4">
      <c r="A36" s="1">
        <v>25.15</v>
      </c>
      <c r="B36" s="1">
        <v>1.0096347661449578</v>
      </c>
    </row>
    <row r="37" spans="1:2" x14ac:dyDescent="0.4">
      <c r="A37" s="1">
        <v>26.200000000000003</v>
      </c>
      <c r="B37" s="1">
        <v>1.0230879558455053</v>
      </c>
    </row>
    <row r="38" spans="1:2" x14ac:dyDescent="0.4">
      <c r="A38" s="1">
        <v>27.25</v>
      </c>
      <c r="B38" s="1">
        <v>0.95736062537635158</v>
      </c>
    </row>
    <row r="39" spans="1:2" x14ac:dyDescent="0.4">
      <c r="A39" s="1">
        <v>28.300000000000004</v>
      </c>
      <c r="B39" s="1">
        <v>0.88002722235322384</v>
      </c>
    </row>
    <row r="40" spans="1:2" x14ac:dyDescent="0.4">
      <c r="A40" s="1">
        <v>29.35</v>
      </c>
      <c r="B40" s="1">
        <v>0.96665486423070301</v>
      </c>
    </row>
    <row r="41" spans="1:2" x14ac:dyDescent="0.4">
      <c r="A41" s="1">
        <v>30.4</v>
      </c>
      <c r="B41" s="1">
        <v>0.99167698662598958</v>
      </c>
    </row>
    <row r="42" spans="1:2" x14ac:dyDescent="0.4">
      <c r="A42" s="1">
        <v>31.450000000000003</v>
      </c>
      <c r="B42" s="1">
        <v>1.0045479011755385</v>
      </c>
    </row>
    <row r="43" spans="1:2" x14ac:dyDescent="0.4">
      <c r="A43" s="1">
        <v>32.5</v>
      </c>
      <c r="B43" s="1">
        <v>0.98869239395524078</v>
      </c>
    </row>
    <row r="44" spans="1:2" x14ac:dyDescent="0.4">
      <c r="A44" s="1">
        <v>33.550000000000004</v>
      </c>
      <c r="B44" s="1">
        <v>1.0360228423830897</v>
      </c>
    </row>
    <row r="45" spans="1:2" x14ac:dyDescent="0.4">
      <c r="A45" s="1">
        <v>34.6</v>
      </c>
      <c r="B45" s="1">
        <v>0.95535556312868541</v>
      </c>
    </row>
    <row r="46" spans="1:2" x14ac:dyDescent="0.4">
      <c r="A46" s="1">
        <v>35.65</v>
      </c>
      <c r="B46" s="1">
        <v>0.94168212091129733</v>
      </c>
    </row>
    <row r="47" spans="1:2" x14ac:dyDescent="0.4">
      <c r="A47" s="1">
        <v>36.700000000000003</v>
      </c>
      <c r="B47" s="1">
        <v>1.0899906830279187</v>
      </c>
    </row>
    <row r="48" spans="1:2" x14ac:dyDescent="0.4">
      <c r="A48" s="1">
        <v>37.75</v>
      </c>
      <c r="B48" s="1">
        <v>0.97568776523588896</v>
      </c>
    </row>
    <row r="49" spans="1:2" x14ac:dyDescent="0.4">
      <c r="A49" s="1">
        <v>38.800000000000004</v>
      </c>
      <c r="B49" s="1">
        <v>0.97060764590926818</v>
      </c>
    </row>
    <row r="50" spans="1:2" x14ac:dyDescent="0.4">
      <c r="A50" s="1">
        <v>39.85</v>
      </c>
      <c r="B50" s="1">
        <v>1.0480410494471477</v>
      </c>
    </row>
    <row r="51" spans="1:2" x14ac:dyDescent="0.4">
      <c r="A51" s="1">
        <v>40.9</v>
      </c>
      <c r="B51" s="1">
        <v>1.0396774715029433</v>
      </c>
    </row>
    <row r="52" spans="1:2" x14ac:dyDescent="0.4">
      <c r="A52" s="1">
        <v>41.95</v>
      </c>
      <c r="B52" s="1">
        <v>0.96355080574069552</v>
      </c>
    </row>
    <row r="53" spans="1:2" x14ac:dyDescent="0.4">
      <c r="A53" s="1">
        <v>43</v>
      </c>
      <c r="B53" s="1">
        <v>1.0140151196643565</v>
      </c>
    </row>
    <row r="54" spans="1:2" x14ac:dyDescent="0.4">
      <c r="A54" s="1">
        <v>44.050000000000004</v>
      </c>
      <c r="B54" s="1">
        <v>0.99039369845179814</v>
      </c>
    </row>
    <row r="55" spans="1:2" x14ac:dyDescent="0.4">
      <c r="A55" s="1">
        <v>45.1</v>
      </c>
      <c r="B55" s="1">
        <v>0.96039883862787745</v>
      </c>
    </row>
    <row r="56" spans="1:2" x14ac:dyDescent="0.4">
      <c r="A56" s="1">
        <v>46.15</v>
      </c>
      <c r="B56" s="1">
        <v>1.01369053777422</v>
      </c>
    </row>
    <row r="57" spans="1:2" x14ac:dyDescent="0.4">
      <c r="A57" s="1">
        <v>47.2</v>
      </c>
      <c r="B57" s="1">
        <v>1.0318021519198561</v>
      </c>
    </row>
    <row r="58" spans="1:2" x14ac:dyDescent="0.4">
      <c r="A58" s="1">
        <v>48.25</v>
      </c>
      <c r="B58" s="1">
        <v>0.98759876025627524</v>
      </c>
    </row>
    <row r="59" spans="1:2" x14ac:dyDescent="0.4">
      <c r="A59" s="1">
        <v>49.300000000000004</v>
      </c>
      <c r="B59" s="1">
        <v>1.0486336129166591</v>
      </c>
    </row>
    <row r="60" spans="1:2" x14ac:dyDescent="0.4">
      <c r="A60" s="1">
        <v>50.35</v>
      </c>
      <c r="B60" s="1">
        <v>1.0230901154217971</v>
      </c>
    </row>
    <row r="61" spans="1:2" x14ac:dyDescent="0.4">
      <c r="A61" s="1">
        <v>51.4</v>
      </c>
      <c r="B61" s="1">
        <v>1.0351543335933171</v>
      </c>
    </row>
    <row r="62" spans="1:2" x14ac:dyDescent="0.4">
      <c r="A62" s="1">
        <v>52.45</v>
      </c>
      <c r="B62" s="1">
        <v>0.98398122246585251</v>
      </c>
    </row>
    <row r="63" spans="1:2" x14ac:dyDescent="0.4">
      <c r="A63" s="1">
        <v>53.5</v>
      </c>
      <c r="B63" s="1">
        <v>0.97787062127460878</v>
      </c>
    </row>
    <row r="64" spans="1:2" x14ac:dyDescent="0.4">
      <c r="A64" s="1">
        <v>54.550000000000004</v>
      </c>
      <c r="B64" s="1">
        <v>0.97718248320849821</v>
      </c>
    </row>
    <row r="65" spans="1:2" x14ac:dyDescent="0.4">
      <c r="A65" s="1">
        <v>55.6</v>
      </c>
      <c r="B65" s="1">
        <v>0.9263081846450838</v>
      </c>
    </row>
    <row r="66" spans="1:2" x14ac:dyDescent="0.4">
      <c r="A66" s="1">
        <v>56.65</v>
      </c>
      <c r="B66" s="1">
        <v>0.97516201274796499</v>
      </c>
    </row>
    <row r="67" spans="1:2" x14ac:dyDescent="0.4">
      <c r="A67" s="1">
        <v>57.7</v>
      </c>
      <c r="B67" s="1">
        <v>1.0356724571960041</v>
      </c>
    </row>
    <row r="68" spans="1:2" x14ac:dyDescent="0.4">
      <c r="A68" s="1">
        <v>58.75</v>
      </c>
      <c r="B68" s="1">
        <v>1.0205508419413163</v>
      </c>
    </row>
    <row r="69" spans="1:2" x14ac:dyDescent="0.4">
      <c r="A69" s="1">
        <v>59.800000000000004</v>
      </c>
      <c r="B69" s="1">
        <v>1.0458599695992654</v>
      </c>
    </row>
    <row r="70" spans="1:2" x14ac:dyDescent="0.4">
      <c r="A70" s="1">
        <v>60.85</v>
      </c>
      <c r="B70" s="1">
        <v>0.96804193339140177</v>
      </c>
    </row>
  </sheetData>
  <phoneticPr fontId="3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workbookViewId="0">
      <selection activeCell="H30" sqref="H30"/>
    </sheetView>
  </sheetViews>
  <sheetFormatPr defaultRowHeight="16.5" x14ac:dyDescent="0.4"/>
  <cols>
    <col min="1" max="1" width="10.75" style="1" customWidth="1"/>
    <col min="2" max="2" width="12" style="1" customWidth="1"/>
    <col min="3" max="3" width="17.125" style="1" customWidth="1"/>
    <col min="4" max="4" width="12.25" style="1" customWidth="1"/>
    <col min="5" max="5" width="11.625" style="1" customWidth="1"/>
    <col min="6" max="6" width="11" style="1" customWidth="1"/>
    <col min="7" max="7" width="13.75" style="1" customWidth="1"/>
    <col min="8" max="8" width="15.75" style="1" customWidth="1"/>
    <col min="9" max="16384" width="9" style="1"/>
  </cols>
  <sheetData>
    <row r="1" spans="1:8" x14ac:dyDescent="0.4">
      <c r="A1" s="3" t="s">
        <v>1</v>
      </c>
      <c r="B1" s="3">
        <v>1.2018</v>
      </c>
    </row>
    <row r="2" spans="1:8" x14ac:dyDescent="0.4">
      <c r="A2" s="3" t="s">
        <v>2</v>
      </c>
      <c r="B2" s="3">
        <v>-2.3281999999999998</v>
      </c>
    </row>
    <row r="3" spans="1:8" x14ac:dyDescent="0.4">
      <c r="A3" s="3" t="s">
        <v>3</v>
      </c>
      <c r="B3" s="3">
        <f>EXP(B2)</f>
        <v>9.7471037148018275E-2</v>
      </c>
    </row>
    <row r="4" spans="1:8" x14ac:dyDescent="0.4">
      <c r="A4" s="4" t="s">
        <v>4</v>
      </c>
      <c r="B4" s="3">
        <v>13</v>
      </c>
    </row>
    <row r="5" spans="1:8" x14ac:dyDescent="0.4">
      <c r="A5" s="3" t="s">
        <v>14</v>
      </c>
      <c r="B5" s="3">
        <f>SQRT(SUM(G16:G32)/(B4-2))</f>
        <v>0.18934012617141463</v>
      </c>
    </row>
    <row r="6" spans="1:8" x14ac:dyDescent="0.4">
      <c r="A6" s="3" t="s">
        <v>5</v>
      </c>
      <c r="B6" s="3">
        <f>$B$4*SUM(F16:F32)-(SUM(D16:D32))^2</f>
        <v>30.181261923090801</v>
      </c>
    </row>
    <row r="7" spans="1:8" x14ac:dyDescent="0.4">
      <c r="A7" s="3" t="s">
        <v>7</v>
      </c>
      <c r="B7" s="3">
        <f>B5*SQRT(B4/B6)</f>
        <v>0.12426408925587082</v>
      </c>
    </row>
    <row r="8" spans="1:8" x14ac:dyDescent="0.4">
      <c r="A8" s="3" t="s">
        <v>8</v>
      </c>
      <c r="B8" s="3">
        <f>B5*SQRT(SUM(F16:F32)/B6)</f>
        <v>0.28627223344220826</v>
      </c>
    </row>
    <row r="9" spans="1:8" x14ac:dyDescent="0.4">
      <c r="A9" s="3" t="s">
        <v>6</v>
      </c>
      <c r="B9" s="3">
        <f>EXP(B2+B8)-B3</f>
        <v>3.2307250186643655E-2</v>
      </c>
    </row>
    <row r="12" spans="1:8" x14ac:dyDescent="0.4">
      <c r="A12" s="2" t="s">
        <v>17</v>
      </c>
      <c r="B12" s="2" t="s">
        <v>0</v>
      </c>
      <c r="C12" s="2" t="s">
        <v>15</v>
      </c>
      <c r="D12" s="2" t="s">
        <v>9</v>
      </c>
      <c r="E12" s="2" t="s">
        <v>4</v>
      </c>
      <c r="F12" s="2" t="s">
        <v>10</v>
      </c>
      <c r="G12" s="2" t="s">
        <v>13</v>
      </c>
      <c r="H12" s="2" t="s">
        <v>16</v>
      </c>
    </row>
    <row r="13" spans="1:8" x14ac:dyDescent="0.4">
      <c r="A13" s="1">
        <v>1</v>
      </c>
      <c r="B13" s="1">
        <v>0.9583503763682345</v>
      </c>
      <c r="C13" s="1">
        <f>LN(-LN(B13))</f>
        <v>-3.1572674390942135</v>
      </c>
      <c r="D13" s="1">
        <f>LN(A13)</f>
        <v>0</v>
      </c>
      <c r="F13" s="1">
        <f>D13^2</f>
        <v>0</v>
      </c>
      <c r="G13" s="1">
        <f>(C13-$B$2-$B$1*D13)^2</f>
        <v>0.68735281856623764</v>
      </c>
      <c r="H13" s="1">
        <f>EXP(-$B$3*A13^$B$1)</f>
        <v>0.9071286142071161</v>
      </c>
    </row>
    <row r="14" spans="1:8" x14ac:dyDescent="0.4">
      <c r="A14" s="1">
        <v>2.0499999999999998</v>
      </c>
      <c r="B14" s="1">
        <v>0.79232520968760856</v>
      </c>
      <c r="C14" s="1">
        <f t="shared" ref="C14:C24" si="0">LN(-LN(B14))</f>
        <v>-1.4576470727439061</v>
      </c>
      <c r="D14" s="1">
        <f t="shared" ref="D14:D24" si="1">LN(A14)</f>
        <v>0.71783979315031676</v>
      </c>
      <c r="F14" s="1">
        <f t="shared" ref="F14:F24" si="2">D14^2</f>
        <v>0.51529396863008958</v>
      </c>
      <c r="G14" s="1">
        <f t="shared" ref="G14:G24" si="3">(C14-$B$2-$B$1*D14)^2</f>
        <v>6.1670611801439341E-5</v>
      </c>
      <c r="H14" s="1">
        <f t="shared" ref="H14:H24" si="4">EXP(-$B$3*A14^$B$1)</f>
        <v>0.7937692716594964</v>
      </c>
    </row>
    <row r="15" spans="1:8" x14ac:dyDescent="0.4">
      <c r="A15" s="1">
        <v>3.0999999999999996</v>
      </c>
      <c r="B15" s="1">
        <v>0.53169372091331835</v>
      </c>
      <c r="C15" s="1">
        <f t="shared" si="0"/>
        <v>-0.45936020320003501</v>
      </c>
      <c r="D15" s="1">
        <f t="shared" si="1"/>
        <v>1.1314021114911004</v>
      </c>
      <c r="F15" s="1">
        <f t="shared" si="2"/>
        <v>1.2800707378865204</v>
      </c>
      <c r="G15" s="1">
        <f t="shared" si="3"/>
        <v>0.2592039270936965</v>
      </c>
      <c r="H15" s="1">
        <f t="shared" si="4"/>
        <v>0.68409442361584571</v>
      </c>
    </row>
    <row r="16" spans="1:8" x14ac:dyDescent="0.4">
      <c r="A16" s="1">
        <v>4.1500000000000004</v>
      </c>
      <c r="B16" s="1">
        <v>0.55403223332343421</v>
      </c>
      <c r="C16" s="1">
        <f t="shared" si="0"/>
        <v>-0.52673075741130804</v>
      </c>
      <c r="D16" s="1">
        <f t="shared" si="1"/>
        <v>1.423108334242607</v>
      </c>
      <c r="E16" s="1">
        <f t="shared" ref="E16:E28" si="5">E15+1</f>
        <v>1</v>
      </c>
      <c r="F16" s="1">
        <f t="shared" si="2"/>
        <v>2.0252373309907674</v>
      </c>
      <c r="G16" s="1">
        <f t="shared" si="3"/>
        <v>8.3133632205362028E-3</v>
      </c>
      <c r="H16" s="1">
        <f t="shared" si="4"/>
        <v>0.58329000677449083</v>
      </c>
    </row>
    <row r="17" spans="1:8" x14ac:dyDescent="0.4">
      <c r="A17" s="1">
        <v>5.1999999999999993</v>
      </c>
      <c r="B17" s="1">
        <v>0.45594230530601842</v>
      </c>
      <c r="C17" s="1">
        <f t="shared" si="0"/>
        <v>-0.24157614136176556</v>
      </c>
      <c r="D17" s="1">
        <f t="shared" si="1"/>
        <v>1.6486586255873816</v>
      </c>
      <c r="E17" s="1">
        <f t="shared" si="5"/>
        <v>2</v>
      </c>
      <c r="F17" s="1">
        <f t="shared" si="2"/>
        <v>2.7180752637236743</v>
      </c>
      <c r="G17" s="1">
        <f t="shared" si="3"/>
        <v>1.1080914420263686E-2</v>
      </c>
      <c r="H17" s="1">
        <f t="shared" si="4"/>
        <v>0.49316229159103642</v>
      </c>
    </row>
    <row r="18" spans="1:8" x14ac:dyDescent="0.4">
      <c r="A18" s="1">
        <v>6.25</v>
      </c>
      <c r="B18" s="1">
        <v>0.38929117259835444</v>
      </c>
      <c r="C18" s="1">
        <f t="shared" si="0"/>
        <v>-5.8235547014540701E-2</v>
      </c>
      <c r="D18" s="1">
        <f t="shared" si="1"/>
        <v>1.8325814637483102</v>
      </c>
      <c r="E18" s="1">
        <f t="shared" si="5"/>
        <v>3</v>
      </c>
      <c r="F18" s="1">
        <f t="shared" si="2"/>
        <v>3.3583548212738994</v>
      </c>
      <c r="G18" s="1">
        <f t="shared" si="3"/>
        <v>4.5654413609023895E-3</v>
      </c>
      <c r="H18" s="1">
        <f t="shared" si="4"/>
        <v>0.41404193595640704</v>
      </c>
    </row>
    <row r="19" spans="1:8" x14ac:dyDescent="0.4">
      <c r="A19" s="1">
        <v>7.2999999999999989</v>
      </c>
      <c r="B19" s="1">
        <v>0.36062610315464755</v>
      </c>
      <c r="C19" s="1">
        <f t="shared" si="0"/>
        <v>1.971790088029593E-2</v>
      </c>
      <c r="D19" s="1">
        <f t="shared" si="1"/>
        <v>1.9878743481543453</v>
      </c>
      <c r="E19" s="1">
        <f t="shared" si="5"/>
        <v>4</v>
      </c>
      <c r="F19" s="1">
        <f t="shared" si="2"/>
        <v>3.951644424050063</v>
      </c>
      <c r="G19" s="1">
        <f t="shared" si="3"/>
        <v>1.6899902282112029E-3</v>
      </c>
      <c r="H19" s="1">
        <f t="shared" si="4"/>
        <v>0.34551629797270306</v>
      </c>
    </row>
    <row r="20" spans="1:8" x14ac:dyDescent="0.4">
      <c r="A20" s="1">
        <v>8.35</v>
      </c>
      <c r="B20" s="1">
        <v>0.31201208551331505</v>
      </c>
      <c r="C20" s="1">
        <f t="shared" si="0"/>
        <v>0.15247501065173585</v>
      </c>
      <c r="D20" s="1">
        <f t="shared" si="1"/>
        <v>2.1222615388627641</v>
      </c>
      <c r="E20" s="1">
        <f t="shared" si="5"/>
        <v>5</v>
      </c>
      <c r="F20" s="1">
        <f t="shared" si="2"/>
        <v>4.5039940393361482</v>
      </c>
      <c r="G20" s="1">
        <f t="shared" si="3"/>
        <v>4.8802668527989602E-3</v>
      </c>
      <c r="H20" s="1">
        <f t="shared" si="4"/>
        <v>0.28679478116551443</v>
      </c>
    </row>
    <row r="21" spans="1:8" x14ac:dyDescent="0.4">
      <c r="A21" s="1">
        <v>9.4</v>
      </c>
      <c r="B21" s="1">
        <v>0.22649219374195301</v>
      </c>
      <c r="C21" s="1">
        <f t="shared" si="0"/>
        <v>0.39544493972447514</v>
      </c>
      <c r="D21" s="1">
        <f t="shared" si="1"/>
        <v>2.2407096892759584</v>
      </c>
      <c r="E21" s="1">
        <f t="shared" si="5"/>
        <v>6</v>
      </c>
      <c r="F21" s="1">
        <f t="shared" si="2"/>
        <v>5.0207799116151621</v>
      </c>
      <c r="G21" s="1">
        <f t="shared" si="3"/>
        <v>9.461797625909264E-4</v>
      </c>
      <c r="H21" s="1">
        <f t="shared" si="4"/>
        <v>0.23691350073362921</v>
      </c>
    </row>
    <row r="22" spans="1:8" x14ac:dyDescent="0.4">
      <c r="A22" s="1">
        <v>10.45</v>
      </c>
      <c r="B22" s="1">
        <v>0.26611152212049838</v>
      </c>
      <c r="C22" s="1">
        <f t="shared" si="0"/>
        <v>0.28053645470455635</v>
      </c>
      <c r="D22" s="1">
        <f t="shared" si="1"/>
        <v>2.3466019784108201</v>
      </c>
      <c r="E22" s="1">
        <f t="shared" si="5"/>
        <v>7</v>
      </c>
      <c r="F22" s="1">
        <f t="shared" si="2"/>
        <v>5.5065408450815747</v>
      </c>
      <c r="G22" s="1">
        <f t="shared" si="3"/>
        <v>4.469410478317494E-2</v>
      </c>
      <c r="H22" s="1">
        <f t="shared" si="4"/>
        <v>0.19485565575096586</v>
      </c>
    </row>
    <row r="23" spans="1:8" x14ac:dyDescent="0.4">
      <c r="A23" s="1">
        <v>11.5</v>
      </c>
      <c r="B23" s="1">
        <v>0.28909069472207932</v>
      </c>
      <c r="C23" s="1">
        <f t="shared" si="0"/>
        <v>0.21592944614632081</v>
      </c>
      <c r="D23" s="1">
        <f t="shared" si="1"/>
        <v>2.4423470353692043</v>
      </c>
      <c r="E23" s="1">
        <f t="shared" si="5"/>
        <v>8</v>
      </c>
      <c r="F23" s="1">
        <f t="shared" si="2"/>
        <v>5.9650590411767412</v>
      </c>
      <c r="G23" s="1">
        <f t="shared" si="3"/>
        <v>0.15294608571675258</v>
      </c>
      <c r="H23" s="1">
        <f t="shared" si="4"/>
        <v>0.15962282003612879</v>
      </c>
    </row>
    <row r="24" spans="1:8" x14ac:dyDescent="0.4">
      <c r="A24" s="1">
        <v>12.549999999999999</v>
      </c>
      <c r="B24" s="1">
        <v>0.16950094826430731</v>
      </c>
      <c r="C24" s="1">
        <f t="shared" si="0"/>
        <v>0.57374225655833577</v>
      </c>
      <c r="D24" s="1">
        <f t="shared" si="1"/>
        <v>2.5297206655777926</v>
      </c>
      <c r="E24" s="1">
        <f t="shared" si="5"/>
        <v>9</v>
      </c>
      <c r="F24" s="1">
        <f t="shared" si="2"/>
        <v>6.3994866458513497</v>
      </c>
      <c r="G24" s="1">
        <f t="shared" si="3"/>
        <v>1.9120263053636784E-2</v>
      </c>
      <c r="H24" s="1">
        <f t="shared" si="4"/>
        <v>0.13027592206376717</v>
      </c>
    </row>
    <row r="25" spans="1:8" x14ac:dyDescent="0.4">
      <c r="A25" s="1">
        <v>13.6</v>
      </c>
      <c r="B25" s="1">
        <v>9.4582585573341982E-2</v>
      </c>
      <c r="C25" s="1">
        <f t="shared" ref="C25:C28" si="6">LN(-LN(B25))</f>
        <v>0.85793334743686456</v>
      </c>
      <c r="D25" s="1">
        <f t="shared" ref="D25:D28" si="7">LN(A25)</f>
        <v>2.6100697927420065</v>
      </c>
      <c r="E25" s="1">
        <f t="shared" si="5"/>
        <v>10</v>
      </c>
      <c r="F25" s="1">
        <f t="shared" ref="F25:F28" si="8">D25^2</f>
        <v>6.8124643229843009</v>
      </c>
      <c r="G25" s="1">
        <f t="shared" ref="G25:G28" si="9">(C25-$B$2-$B$1*D25)^2</f>
        <v>2.435567642439177E-3</v>
      </c>
      <c r="H25" s="1">
        <f t="shared" ref="H25:H28" si="10">EXP(-$B$3*A25^$B$1)</f>
        <v>0.10595694615176265</v>
      </c>
    </row>
    <row r="26" spans="1:8" x14ac:dyDescent="0.4">
      <c r="A26" s="1">
        <v>14.65</v>
      </c>
      <c r="B26" s="1">
        <v>8.2409272945381418E-2</v>
      </c>
      <c r="C26" s="1">
        <f t="shared" si="6"/>
        <v>0.91471241204382858</v>
      </c>
      <c r="D26" s="1">
        <f t="shared" si="7"/>
        <v>2.6844403354630764</v>
      </c>
      <c r="E26" s="1">
        <f t="shared" si="5"/>
        <v>11</v>
      </c>
      <c r="F26" s="1">
        <f t="shared" si="8"/>
        <v>7.2062199146611139</v>
      </c>
      <c r="G26" s="1">
        <f t="shared" si="9"/>
        <v>2.806300696919784E-4</v>
      </c>
      <c r="H26" s="1">
        <f t="shared" si="10"/>
        <v>8.5898268682584863E-2</v>
      </c>
    </row>
    <row r="27" spans="1:8" x14ac:dyDescent="0.4">
      <c r="A27" s="1">
        <v>15.700000000000001</v>
      </c>
      <c r="B27" s="1">
        <v>2.2551979766417905E-2</v>
      </c>
      <c r="C27" s="1">
        <f t="shared" si="6"/>
        <v>1.3328757631283663</v>
      </c>
      <c r="D27" s="1">
        <f t="shared" si="7"/>
        <v>2.7536607123542622</v>
      </c>
      <c r="E27" s="1">
        <f t="shared" si="5"/>
        <v>12</v>
      </c>
      <c r="F27" s="1">
        <f t="shared" si="8"/>
        <v>7.5826473187633834</v>
      </c>
      <c r="G27" s="1">
        <f t="shared" si="9"/>
        <v>0.12371140349207198</v>
      </c>
      <c r="H27" s="1">
        <f t="shared" si="10"/>
        <v>6.9424139099923815E-2</v>
      </c>
    </row>
    <row r="28" spans="1:8" x14ac:dyDescent="0.4">
      <c r="A28" s="1">
        <v>16.75</v>
      </c>
      <c r="B28" s="1">
        <v>3.6239337152023578E-2</v>
      </c>
      <c r="C28" s="1">
        <f t="shared" si="6"/>
        <v>1.1992446708429596</v>
      </c>
      <c r="D28" s="1">
        <f t="shared" si="7"/>
        <v>2.8183982582710754</v>
      </c>
      <c r="E28" s="1">
        <f t="shared" si="5"/>
        <v>13</v>
      </c>
      <c r="F28" s="1">
        <f t="shared" si="8"/>
        <v>7.9433687422254309</v>
      </c>
      <c r="G28" s="1">
        <f t="shared" si="9"/>
        <v>1.9682306561608444E-2</v>
      </c>
      <c r="H28" s="1">
        <f t="shared" si="10"/>
        <v>5.5947314092462862E-2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open</vt:lpstr>
      <vt:lpstr>closed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Tanaka</dc:creator>
  <cp:lastModifiedBy>Hideki Tanaka</cp:lastModifiedBy>
  <dcterms:created xsi:type="dcterms:W3CDTF">2020-06-22T06:55:16Z</dcterms:created>
  <dcterms:modified xsi:type="dcterms:W3CDTF">2020-06-22T23:58:42Z</dcterms:modified>
</cp:coreProperties>
</file>