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Simulated\Activation\33MevTa\BeamOnly\"/>
    </mc:Choice>
  </mc:AlternateContent>
  <bookViews>
    <workbookView xWindow="0" yWindow="0" windowWidth="14235" windowHeight="12150"/>
  </bookViews>
  <sheets>
    <sheet name="MCNP_Resul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R10" i="1"/>
  <c r="I10" i="1"/>
  <c r="P10" i="1" s="1"/>
  <c r="S9" i="1"/>
  <c r="R9" i="1"/>
  <c r="I9" i="1"/>
  <c r="P9" i="1" s="1"/>
  <c r="S8" i="1"/>
  <c r="R8" i="1"/>
  <c r="I8" i="1"/>
  <c r="P8" i="1" s="1"/>
  <c r="S7" i="1"/>
  <c r="R7" i="1"/>
  <c r="I7" i="1"/>
  <c r="P7" i="1" s="1"/>
  <c r="S6" i="1"/>
  <c r="R6" i="1"/>
  <c r="I6" i="1"/>
  <c r="P6" i="1" s="1"/>
  <c r="S5" i="1"/>
  <c r="R5" i="1"/>
  <c r="I5" i="1"/>
  <c r="P5" i="1" s="1"/>
  <c r="S4" i="1"/>
  <c r="R4" i="1"/>
  <c r="I4" i="1"/>
  <c r="P4" i="1" s="1"/>
  <c r="S3" i="1"/>
  <c r="R3" i="1"/>
  <c r="P3" i="1"/>
  <c r="R2" i="1"/>
  <c r="S2" i="1" s="1"/>
  <c r="P2" i="1"/>
</calcChain>
</file>

<file path=xl/sharedStrings.xml><?xml version="1.0" encoding="utf-8"?>
<sst xmlns="http://schemas.openxmlformats.org/spreadsheetml/2006/main" count="46" uniqueCount="42">
  <si>
    <t>Foil</t>
  </si>
  <si>
    <t>Rx</t>
  </si>
  <si>
    <t>Rx Product</t>
  </si>
  <si>
    <t>Gamma E [kev]</t>
  </si>
  <si>
    <t>BR</t>
  </si>
  <si>
    <t>Src [src s^-1]</t>
  </si>
  <si>
    <t>Rx [vol^-1 src^-1]</t>
  </si>
  <si>
    <t>σ (rel)</t>
  </si>
  <si>
    <t>Radius [cm]</t>
  </si>
  <si>
    <t>Thickness [cm]</t>
  </si>
  <si>
    <t>Weight (g)</t>
  </si>
  <si>
    <t>Density [g/cm^3]</t>
  </si>
  <si>
    <t>AW</t>
  </si>
  <si>
    <t>Isotopic Fraction</t>
  </si>
  <si>
    <t>Half-Life</t>
  </si>
  <si>
    <t>Lambda [s^-1]</t>
  </si>
  <si>
    <t>Al</t>
  </si>
  <si>
    <t>27Al(n,p)</t>
  </si>
  <si>
    <t>Mg27</t>
  </si>
  <si>
    <t>27Al(n,a)</t>
  </si>
  <si>
    <t>Na24</t>
  </si>
  <si>
    <t>In</t>
  </si>
  <si>
    <t>115In(n,n')</t>
  </si>
  <si>
    <t>In115M</t>
  </si>
  <si>
    <t>115In(n,g)</t>
  </si>
  <si>
    <t>In116M</t>
  </si>
  <si>
    <t>Au</t>
  </si>
  <si>
    <t>197Au(n,2n)</t>
  </si>
  <si>
    <t>Au196</t>
  </si>
  <si>
    <t>197Au(n,g)</t>
  </si>
  <si>
    <t>Au198</t>
  </si>
  <si>
    <t>Ni</t>
  </si>
  <si>
    <t>58Ni(n,2n)</t>
  </si>
  <si>
    <t>Ni57</t>
  </si>
  <si>
    <t>58Ni(n,p)</t>
  </si>
  <si>
    <t>Co58</t>
  </si>
  <si>
    <t>Zr</t>
  </si>
  <si>
    <t>90Zr(n,2n)</t>
  </si>
  <si>
    <t>Zr89</t>
  </si>
  <si>
    <t>Volume [cm^3]</t>
  </si>
  <si>
    <t>Density Uncertainty</t>
  </si>
  <si>
    <t>Volume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</si>
</sst>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1" fontId="1" fillId="0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right" vertical="center"/>
    </xf>
    <xf numFmtId="11" fontId="2" fillId="2" borderId="0" xfId="0" applyNumberFormat="1" applyFont="1" applyFill="1" applyBorder="1" applyAlignment="1"/>
    <xf numFmtId="11" fontId="2" fillId="2" borderId="0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" fontId="2" fillId="2" borderId="0" xfId="0" applyNumberFormat="1" applyFont="1" applyFill="1" applyBorder="1" applyAlignment="1"/>
    <xf numFmtId="11" fontId="2" fillId="2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right"/>
    </xf>
    <xf numFmtId="11" fontId="2" fillId="3" borderId="0" xfId="0" applyNumberFormat="1" applyFont="1" applyFill="1" applyBorder="1" applyAlignment="1"/>
    <xf numFmtId="11" fontId="2" fillId="3" borderId="0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/>
    <xf numFmtId="0" fontId="2" fillId="4" borderId="0" xfId="0" applyNumberFormat="1" applyFont="1" applyFill="1" applyBorder="1" applyAlignment="1"/>
    <xf numFmtId="0" fontId="2" fillId="4" borderId="0" xfId="0" applyNumberFormat="1" applyFont="1" applyFill="1" applyBorder="1" applyAlignment="1">
      <alignment horizontal="right"/>
    </xf>
    <xf numFmtId="11" fontId="2" fillId="4" borderId="0" xfId="0" applyNumberFormat="1" applyFont="1" applyFill="1" applyBorder="1" applyAlignment="1"/>
    <xf numFmtId="11" fontId="2" fillId="4" borderId="0" xfId="0" applyNumberFormat="1" applyFont="1" applyFill="1" applyBorder="1" applyAlignment="1">
      <alignment horizontal="right"/>
    </xf>
    <xf numFmtId="164" fontId="2" fillId="4" borderId="0" xfId="0" applyNumberFormat="1" applyFont="1" applyFill="1" applyBorder="1" applyAlignment="1">
      <alignment horizontal="right"/>
    </xf>
    <xf numFmtId="1" fontId="2" fillId="4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right" vertical="center"/>
    </xf>
    <xf numFmtId="11" fontId="2" fillId="3" borderId="0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C23" sqref="C23"/>
    </sheetView>
  </sheetViews>
  <sheetFormatPr defaultRowHeight="15" x14ac:dyDescent="0.25"/>
  <cols>
    <col min="1" max="1" width="7.28515625" customWidth="1"/>
    <col min="2" max="2" width="12.28515625" customWidth="1"/>
    <col min="6" max="6" width="12.5703125" customWidth="1"/>
    <col min="7" max="7" width="10.140625" customWidth="1"/>
    <col min="13" max="13" width="11.85546875" customWidth="1"/>
    <col min="17" max="17" width="12.5703125" customWidth="1"/>
  </cols>
  <sheetData>
    <row r="1" spans="1:1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2" t="s">
        <v>40</v>
      </c>
      <c r="N1" s="1" t="s">
        <v>12</v>
      </c>
      <c r="O1" s="1" t="s">
        <v>13</v>
      </c>
      <c r="P1" s="1" t="s">
        <v>39</v>
      </c>
      <c r="Q1" s="12" t="s">
        <v>41</v>
      </c>
      <c r="R1" s="2" t="s">
        <v>14</v>
      </c>
      <c r="S1" s="3" t="s">
        <v>15</v>
      </c>
    </row>
    <row r="2" spans="1:19" x14ac:dyDescent="0.25">
      <c r="A2" s="4" t="s">
        <v>16</v>
      </c>
      <c r="B2" s="4" t="s">
        <v>17</v>
      </c>
      <c r="C2" s="5" t="s">
        <v>18</v>
      </c>
      <c r="D2" s="5">
        <v>843.76</v>
      </c>
      <c r="E2" s="5">
        <v>71.8</v>
      </c>
      <c r="F2" s="6">
        <v>4040000000</v>
      </c>
      <c r="G2" s="7">
        <v>2.9348299999999998E-7</v>
      </c>
      <c r="H2" s="7">
        <v>4.1000000000000003E-3</v>
      </c>
      <c r="I2" s="8">
        <v>2.5</v>
      </c>
      <c r="J2" s="8">
        <v>0.1013</v>
      </c>
      <c r="K2" s="8">
        <v>5.306</v>
      </c>
      <c r="L2" s="8">
        <v>2.6669999999999998</v>
      </c>
      <c r="M2" s="8">
        <v>9.5999999999999992E-3</v>
      </c>
      <c r="N2" s="8">
        <v>26.9815</v>
      </c>
      <c r="O2" s="9">
        <v>1</v>
      </c>
      <c r="P2" s="4">
        <f>3.141592654*I2^2*J2</f>
        <v>1.98902084906375</v>
      </c>
      <c r="Q2" s="4">
        <v>7.11E-3</v>
      </c>
      <c r="R2" s="10">
        <f>9.458*60</f>
        <v>567.48</v>
      </c>
      <c r="S2" s="6">
        <f>0.6931471806/R2</f>
        <v>1.221447770141679E-3</v>
      </c>
    </row>
    <row r="3" spans="1:19" x14ac:dyDescent="0.25">
      <c r="A3" s="4" t="s">
        <v>16</v>
      </c>
      <c r="B3" s="4" t="s">
        <v>19</v>
      </c>
      <c r="C3" s="5" t="s">
        <v>20</v>
      </c>
      <c r="D3" s="5">
        <v>1368.63</v>
      </c>
      <c r="E3" s="5">
        <v>99.99</v>
      </c>
      <c r="F3" s="6">
        <v>4040000000</v>
      </c>
      <c r="G3" s="7">
        <v>2.8016199999999999E-7</v>
      </c>
      <c r="H3" s="7">
        <v>3.7000000000000002E-3</v>
      </c>
      <c r="I3" s="8">
        <v>2.5</v>
      </c>
      <c r="J3" s="8">
        <v>0.1013</v>
      </c>
      <c r="K3" s="8">
        <v>5.306</v>
      </c>
      <c r="L3" s="8">
        <v>2.6669999999999998</v>
      </c>
      <c r="M3" s="8">
        <v>9.5999999999999992E-3</v>
      </c>
      <c r="N3" s="8">
        <v>26.9815</v>
      </c>
      <c r="O3" s="9">
        <v>1</v>
      </c>
      <c r="P3" s="4">
        <f>3.141592654*I3^2*J3</f>
        <v>1.98902084906375</v>
      </c>
      <c r="Q3" s="4">
        <v>7.11E-3</v>
      </c>
      <c r="R3" s="10">
        <f>15*3600</f>
        <v>54000</v>
      </c>
      <c r="S3" s="6">
        <f>0.6931471806/R3</f>
        <v>1.28360589E-5</v>
      </c>
    </row>
    <row r="4" spans="1:19" x14ac:dyDescent="0.25">
      <c r="A4" s="4" t="s">
        <v>21</v>
      </c>
      <c r="B4" s="4" t="s">
        <v>22</v>
      </c>
      <c r="C4" s="8" t="s">
        <v>23</v>
      </c>
      <c r="D4" s="8">
        <v>336.24099999999999</v>
      </c>
      <c r="E4" s="8">
        <v>45.8</v>
      </c>
      <c r="F4" s="6">
        <v>4040000000</v>
      </c>
      <c r="G4" s="11">
        <v>5.9270799999999996E-7</v>
      </c>
      <c r="H4" s="7">
        <v>2.53E-2</v>
      </c>
      <c r="I4" s="8">
        <f>5.015/2</f>
        <v>2.5074999999999998</v>
      </c>
      <c r="J4" s="8">
        <v>0.1021</v>
      </c>
      <c r="K4" s="8">
        <v>14.326000000000001</v>
      </c>
      <c r="L4" s="8">
        <v>7.1</v>
      </c>
      <c r="M4" s="8">
        <v>3.7999999999999999E-2</v>
      </c>
      <c r="N4" s="8">
        <v>114.818</v>
      </c>
      <c r="O4" s="9">
        <v>0.95709999999999995</v>
      </c>
      <c r="P4" s="4">
        <f>3.141592654*I4^2*J4</f>
        <v>2.016775227767063</v>
      </c>
      <c r="Q4" s="4">
        <v>1.0699999999999999E-2</v>
      </c>
      <c r="R4" s="10">
        <f>4.5*3600</f>
        <v>16200</v>
      </c>
      <c r="S4" s="6">
        <f>0.6931471806/R4</f>
        <v>4.2786863000000001E-5</v>
      </c>
    </row>
    <row r="5" spans="1:19" x14ac:dyDescent="0.25">
      <c r="A5" s="19" t="s">
        <v>21</v>
      </c>
      <c r="B5" s="19" t="s">
        <v>24</v>
      </c>
      <c r="C5" s="20" t="s">
        <v>25</v>
      </c>
      <c r="D5" s="20">
        <v>1293.56</v>
      </c>
      <c r="E5" s="20">
        <v>84.8</v>
      </c>
      <c r="F5" s="21">
        <v>4040000000</v>
      </c>
      <c r="G5" s="22">
        <v>3.5699799999999998E-8</v>
      </c>
      <c r="H5" s="22">
        <v>0.1353</v>
      </c>
      <c r="I5" s="20">
        <f>5.015/2</f>
        <v>2.5074999999999998</v>
      </c>
      <c r="J5" s="20">
        <v>0.1021</v>
      </c>
      <c r="K5" s="20">
        <v>14.326000000000001</v>
      </c>
      <c r="L5" s="20">
        <v>7.1</v>
      </c>
      <c r="M5" s="20">
        <v>3.7999999999999999E-2</v>
      </c>
      <c r="N5" s="20">
        <v>114.818</v>
      </c>
      <c r="O5" s="23">
        <v>0.95709999999999995</v>
      </c>
      <c r="P5" s="19">
        <f>3.141592654*I5^2*J5</f>
        <v>2.016775227767063</v>
      </c>
      <c r="Q5" s="19">
        <v>1.0699999999999999E-2</v>
      </c>
      <c r="R5" s="24">
        <f>54.12*60</f>
        <v>3247.2</v>
      </c>
      <c r="S5" s="21">
        <f>0.6931471806/R5</f>
        <v>2.134599595343681E-4</v>
      </c>
    </row>
    <row r="6" spans="1:19" x14ac:dyDescent="0.25">
      <c r="A6" s="4" t="s">
        <v>26</v>
      </c>
      <c r="B6" s="4" t="s">
        <v>27</v>
      </c>
      <c r="C6" s="8" t="s">
        <v>28</v>
      </c>
      <c r="D6" s="8">
        <v>355.7</v>
      </c>
      <c r="E6" s="8">
        <v>80.900000000000006</v>
      </c>
      <c r="F6" s="6">
        <v>4040000000</v>
      </c>
      <c r="G6" s="11">
        <v>3.9437099999999999E-6</v>
      </c>
      <c r="H6" s="11">
        <v>3.5999999999999999E-3</v>
      </c>
      <c r="I6" s="8">
        <f>4.935/2</f>
        <v>2.4674999999999998</v>
      </c>
      <c r="J6" s="8">
        <v>9.4000000000000004E-3</v>
      </c>
      <c r="K6" s="8">
        <v>3.298</v>
      </c>
      <c r="L6" s="8">
        <v>18.34</v>
      </c>
      <c r="M6" s="8">
        <v>0.59</v>
      </c>
      <c r="N6" s="8">
        <v>196.9666</v>
      </c>
      <c r="O6" s="9">
        <v>1</v>
      </c>
      <c r="P6" s="4">
        <f>3.141592654*I6^2*J6</f>
        <v>0.17980097773157841</v>
      </c>
      <c r="Q6" s="4">
        <v>5.7499999999999999E-3</v>
      </c>
      <c r="R6" s="10">
        <f>6.17*24*3600</f>
        <v>533088</v>
      </c>
      <c r="S6" s="6">
        <f t="shared" ref="S6:S10" si="0">0.6931471806/R6</f>
        <v>1.3002490782009725E-6</v>
      </c>
    </row>
    <row r="7" spans="1:19" x14ac:dyDescent="0.25">
      <c r="A7" s="19" t="s">
        <v>26</v>
      </c>
      <c r="B7" s="19" t="s">
        <v>29</v>
      </c>
      <c r="C7" s="20" t="s">
        <v>30</v>
      </c>
      <c r="D7" s="20">
        <v>411.8</v>
      </c>
      <c r="E7" s="20">
        <v>95.62</v>
      </c>
      <c r="F7" s="21">
        <v>4040000000</v>
      </c>
      <c r="G7" s="22">
        <v>4.21634E-8</v>
      </c>
      <c r="H7" s="22">
        <v>0.16470000000000001</v>
      </c>
      <c r="I7" s="20">
        <f>4.935/2</f>
        <v>2.4674999999999998</v>
      </c>
      <c r="J7" s="20">
        <v>9.4000000000000004E-3</v>
      </c>
      <c r="K7" s="20">
        <v>3.298</v>
      </c>
      <c r="L7" s="20">
        <v>18.34</v>
      </c>
      <c r="M7" s="20">
        <v>0.59</v>
      </c>
      <c r="N7" s="20">
        <v>196.9666</v>
      </c>
      <c r="O7" s="23">
        <v>1</v>
      </c>
      <c r="P7" s="19">
        <f>3.141592654*I7^2*J7</f>
        <v>0.17980097773157841</v>
      </c>
      <c r="Q7" s="19">
        <v>5.7499999999999999E-3</v>
      </c>
      <c r="R7" s="24">
        <f>2.695*24*3600</f>
        <v>232847.99999999997</v>
      </c>
      <c r="S7" s="21">
        <f t="shared" si="0"/>
        <v>2.9768225649350652E-6</v>
      </c>
    </row>
    <row r="8" spans="1:19" x14ac:dyDescent="0.25">
      <c r="A8" s="19" t="s">
        <v>31</v>
      </c>
      <c r="B8" s="19" t="s">
        <v>32</v>
      </c>
      <c r="C8" s="20" t="s">
        <v>33</v>
      </c>
      <c r="D8" s="20">
        <v>1377.63</v>
      </c>
      <c r="E8" s="20">
        <v>81.7</v>
      </c>
      <c r="F8" s="21">
        <v>4040000000</v>
      </c>
      <c r="G8" s="22">
        <v>6.6242000000000005E-8</v>
      </c>
      <c r="H8" s="22">
        <v>3.3E-3</v>
      </c>
      <c r="I8" s="20">
        <f>4.95/2</f>
        <v>2.4750000000000001</v>
      </c>
      <c r="J8" s="20">
        <v>0.1</v>
      </c>
      <c r="K8" s="20">
        <v>16.934000000000001</v>
      </c>
      <c r="L8" s="20">
        <v>8.8000000000000007</v>
      </c>
      <c r="M8" s="20">
        <v>3.2000000000000001E-2</v>
      </c>
      <c r="N8" s="20">
        <v>58.693399999999997</v>
      </c>
      <c r="O8" s="23">
        <v>0.68076899999999996</v>
      </c>
      <c r="P8" s="19">
        <f>3.141592654*I8^2*J8</f>
        <v>1.9244218501158752</v>
      </c>
      <c r="Q8" s="19">
        <v>6.96E-3</v>
      </c>
      <c r="R8" s="24">
        <f>35.6*3600</f>
        <v>128160</v>
      </c>
      <c r="S8" s="21">
        <f t="shared" si="0"/>
        <v>5.4084517837078655E-6</v>
      </c>
    </row>
    <row r="9" spans="1:19" x14ac:dyDescent="0.25">
      <c r="A9" s="13" t="s">
        <v>31</v>
      </c>
      <c r="B9" s="13" t="s">
        <v>34</v>
      </c>
      <c r="C9" s="25" t="s">
        <v>35</v>
      </c>
      <c r="D9" s="25">
        <v>810.76</v>
      </c>
      <c r="E9" s="25">
        <v>99.45</v>
      </c>
      <c r="F9" s="15">
        <v>4040000000</v>
      </c>
      <c r="G9" s="26">
        <v>2.1998000000000001E-6</v>
      </c>
      <c r="H9" s="26">
        <v>8.6E-3</v>
      </c>
      <c r="I9" s="14">
        <f>4.95/2</f>
        <v>2.4750000000000001</v>
      </c>
      <c r="J9" s="14">
        <v>0.1</v>
      </c>
      <c r="K9" s="14">
        <v>16.934000000000001</v>
      </c>
      <c r="L9" s="13">
        <v>8.8000000000000007</v>
      </c>
      <c r="M9" s="13">
        <v>3.2000000000000001E-2</v>
      </c>
      <c r="N9" s="13">
        <v>58.693399999999997</v>
      </c>
      <c r="O9" s="27">
        <v>0.68076899999999996</v>
      </c>
      <c r="P9" s="13">
        <f>3.141592654*I9^2*J9</f>
        <v>1.9244218501158752</v>
      </c>
      <c r="Q9" s="13">
        <v>6.96E-3</v>
      </c>
      <c r="R9" s="18">
        <f>70.86*24*3600</f>
        <v>6122304</v>
      </c>
      <c r="S9" s="15">
        <f t="shared" si="0"/>
        <v>1.1321672046994073E-7</v>
      </c>
    </row>
    <row r="10" spans="1:19" x14ac:dyDescent="0.25">
      <c r="A10" s="13" t="s">
        <v>36</v>
      </c>
      <c r="B10" s="13" t="s">
        <v>37</v>
      </c>
      <c r="C10" s="14" t="s">
        <v>38</v>
      </c>
      <c r="D10" s="14">
        <v>909.15</v>
      </c>
      <c r="E10" s="14">
        <v>99.04</v>
      </c>
      <c r="F10" s="15">
        <v>4040000000</v>
      </c>
      <c r="G10" s="16">
        <v>4.1254699999999999E-7</v>
      </c>
      <c r="H10" s="16">
        <v>3.2000000000000002E-3</v>
      </c>
      <c r="I10" s="14">
        <f>4.99/2</f>
        <v>2.4950000000000001</v>
      </c>
      <c r="J10" s="14">
        <v>0.1036</v>
      </c>
      <c r="K10" s="14">
        <v>13.189</v>
      </c>
      <c r="L10" s="14">
        <v>6.51</v>
      </c>
      <c r="M10" s="14">
        <v>1.4E-2</v>
      </c>
      <c r="N10" s="14">
        <v>91.224000000000004</v>
      </c>
      <c r="O10" s="17">
        <v>0.51449999999999996</v>
      </c>
      <c r="P10" s="13">
        <f>3.141592654*I10^2*J10</f>
        <v>2.0260526552161138</v>
      </c>
      <c r="Q10" s="13">
        <v>4.4000000000000003E-3</v>
      </c>
      <c r="R10" s="18">
        <f>78.41*3600</f>
        <v>282276</v>
      </c>
      <c r="S10" s="15">
        <f t="shared" si="0"/>
        <v>2.4555654061981891E-6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MCNP_Results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2017-11-30T23:19:43Z</dcterms:created>
  <dcterms:modified xsi:type="dcterms:W3CDTF">2017-12-03T01:25:35Z</dcterms:modified>
</cp:coreProperties>
</file>