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7" i="1"/>
  <c r="N7" i="1"/>
  <c r="M7" i="1"/>
  <c r="P2" i="1"/>
  <c r="N19" i="1" l="1"/>
  <c r="O19" i="1" s="1"/>
  <c r="N20" i="1"/>
  <c r="O20" i="1" s="1"/>
  <c r="N18" i="1"/>
  <c r="N16" i="1"/>
  <c r="N17" i="1"/>
  <c r="N15" i="1"/>
  <c r="O15" i="1" s="1"/>
  <c r="N14" i="1"/>
  <c r="N13" i="1"/>
  <c r="O13" i="1" s="1"/>
  <c r="N12" i="1"/>
  <c r="O12" i="1"/>
  <c r="O14" i="1"/>
  <c r="O16" i="1"/>
  <c r="O17" i="1"/>
  <c r="O18" i="1"/>
  <c r="P13" i="1"/>
  <c r="P14" i="1"/>
  <c r="P15" i="1"/>
  <c r="P16" i="1"/>
  <c r="P17" i="1"/>
  <c r="P18" i="1"/>
  <c r="P19" i="1"/>
  <c r="P20" i="1"/>
  <c r="M18" i="1"/>
  <c r="M19" i="1"/>
  <c r="M20" i="1"/>
  <c r="M15" i="1"/>
  <c r="M16" i="1"/>
  <c r="M17" i="1"/>
  <c r="M13" i="1"/>
  <c r="M14" i="1"/>
  <c r="P11" i="1"/>
  <c r="P12" i="1"/>
  <c r="M12" i="1"/>
  <c r="P3" i="1" l="1"/>
  <c r="P4" i="1"/>
  <c r="P5" i="1"/>
  <c r="P6" i="1"/>
  <c r="P8" i="1"/>
  <c r="P9" i="1"/>
  <c r="P10" i="1"/>
  <c r="N11" i="1" l="1"/>
  <c r="O11" i="1" s="1"/>
  <c r="N10" i="1"/>
  <c r="O10" i="1" s="1"/>
  <c r="N9" i="1"/>
  <c r="O9" i="1" s="1"/>
  <c r="N8" i="1"/>
  <c r="O8" i="1" s="1"/>
  <c r="N6" i="1"/>
  <c r="O6" i="1" s="1"/>
  <c r="N5" i="1"/>
  <c r="O5" i="1" s="1"/>
  <c r="N4" i="1"/>
  <c r="O4" i="1" s="1"/>
  <c r="N3" i="1"/>
  <c r="O3" i="1" s="1"/>
  <c r="N2" i="1"/>
  <c r="O2" i="1" s="1"/>
  <c r="M11" i="1"/>
  <c r="M10" i="1"/>
  <c r="M9" i="1"/>
  <c r="M8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<sst xmlns="http://schemas.openxmlformats.org/spreadsheetml/2006/main" count="56" uniqueCount="52">
  <si>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</si>
  <si>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</si>
  <si>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</si>
  <si>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</si>
  <si>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</si>
  <si>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</si>
  <si>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</si>
  <si>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</si>
  <si>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</si>
  <si>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</si>
  <si>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</si>
  <si>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</si>
  <si>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</si>
  <si>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</si>
  <si>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</si>
  <si>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</si>
  <si>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</si>
  <si>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</si>
  <si>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</si>
  <si>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</si>
  <si>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</si>
  <si>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</si>
  <si>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</si>
  <si>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</si>
  <si>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</si>
  <si>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</si>
  <si>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</si>
  <si>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</si>
  <si>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Lambda</t>
  </si>
  <si>
    <t>AW</t>
  </si>
  <si>
    <t>Rx [atoms atoms^-1 s^-1]</t>
  </si>
  <si>
    <t>Isotopic Fraction</t>
  </si>
  <si>
    <t>-</t>
  </si>
  <si>
    <t>103Rh(n,n')</t>
  </si>
  <si>
    <t>103RhM</t>
  </si>
  <si>
    <t>46Ti(n,2n)</t>
  </si>
  <si>
    <t>Sc47</t>
  </si>
  <si>
    <t>47Ti(n,p)</t>
  </si>
  <si>
    <t>48Ti(n,p)</t>
  </si>
  <si>
    <t>Sc48</t>
  </si>
  <si>
    <t>49Ti(n,p)</t>
  </si>
  <si>
    <t>Sc49</t>
  </si>
  <si>
    <t>49Ti(n,np)</t>
  </si>
  <si>
    <t>141Pr(n,2n)</t>
  </si>
  <si>
    <t>Pr140</t>
  </si>
  <si>
    <t>63Cu(n,2n)</t>
  </si>
  <si>
    <t>Cu62</t>
  </si>
  <si>
    <t>65Cu(n,2n)</t>
  </si>
  <si>
    <t>Cu64</t>
  </si>
  <si>
    <t>Gamma E [kev]</t>
  </si>
  <si>
    <t>σ (rel)</t>
  </si>
  <si>
    <t>ENDF 115In(n,g)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</si>
</sst>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0" fontId="0" fillId="3" borderId="0" xfId="0" applyFont="1" applyFill="1"/>
    <xf numFmtId="0" fontId="0" fillId="3" borderId="0" xfId="0" applyFill="1" applyAlignment="1">
      <alignment horizontal="right"/>
    </xf>
    <xf numFmtId="11" fontId="0" fillId="3" borderId="0" xfId="0" applyNumberForma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0" fontId="0" fillId="3" borderId="0" xfId="0" applyFont="1" applyFill="1" applyAlignment="1">
      <alignment horizontal="right" vertical="center"/>
    </xf>
    <xf numFmtId="11" fontId="0" fillId="3" borderId="0" xfId="0" applyNumberFormat="1" applyFont="1" applyFill="1" applyAlignment="1">
      <alignment horizontal="right" vertical="center"/>
    </xf>
    <xf numFmtId="164" fontId="0" fillId="3" borderId="0" xfId="0" applyNumberFormat="1" applyFont="1" applyFill="1"/>
    <xf numFmtId="1" fontId="0" fillId="3" borderId="0" xfId="0" applyNumberFormat="1" applyFont="1" applyFill="1"/>
    <xf numFmtId="11" fontId="0" fillId="3" borderId="0" xfId="0" applyNumberFormat="1" applyFill="1" applyBorder="1"/>
    <xf numFmtId="164" fontId="0" fillId="3" borderId="0" xfId="0" applyNumberForma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right"/>
    </xf>
    <xf numFmtId="11" fontId="0" fillId="4" borderId="0" xfId="0" applyNumberFormat="1" applyFill="1" applyBorder="1"/>
    <xf numFmtId="11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11" fontId="0" fillId="4" borderId="0" xfId="0" applyNumberFormat="1" applyFill="1"/>
    <xf numFmtId="11" fontId="0" fillId="2" borderId="0" xfId="0" applyNumberFormat="1" applyFill="1" applyBorder="1"/>
    <xf numFmtId="0" fontId="0" fillId="4" borderId="0" xfId="0" applyFont="1" applyFill="1" applyAlignment="1">
      <alignment horizontal="right" vertical="center"/>
    </xf>
    <xf numFmtId="11" fontId="0" fillId="4" borderId="0" xfId="0" applyNumberFormat="1" applyFont="1" applyFill="1" applyAlignment="1">
      <alignment horizontal="right" vertical="center"/>
    </xf>
    <xf numFmtId="164" fontId="0" fillId="4" borderId="0" xfId="0" applyNumberFormat="1" applyFill="1"/>
    <xf numFmtId="1" fontId="0" fillId="4" borderId="0" xfId="0" applyNumberFormat="1" applyFont="1" applyFill="1"/>
    <xf numFmtId="1" fontId="0" fillId="4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H20" sqref="H20"/>
    </sheetView>
  </sheetViews>
  <sheetFormatPr defaultRowHeight="14.4" x14ac:dyDescent="0.3"/>
  <cols>
    <col min="1" max="1" width="14" bestFit="1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7" width="10.6640625" customWidth="1"/>
    <col min="8" max="8" width="7.77734375" customWidth="1"/>
    <col min="9" max="9" width="9.77734375" customWidth="1"/>
    <col min="12" max="12" width="9.109375" customWidth="1"/>
    <col min="14" max="14" width="8.88671875" style="11"/>
    <col min="15" max="15" width="8.88671875" style="6"/>
    <col min="16" max="16" width="13.44140625" customWidth="1"/>
  </cols>
  <sheetData>
    <row r="1" spans="1:16" s="9" customFormat="1" ht="29.4" customHeight="1" x14ac:dyDescent="0.3">
      <c r="A1" s="8" t="s">
        <v>7</v>
      </c>
      <c r="B1" s="8" t="s">
        <v>3</v>
      </c>
      <c r="C1" s="8" t="s">
        <v>49</v>
      </c>
      <c r="D1" s="8" t="s">
        <v>2</v>
      </c>
      <c r="E1" s="8" t="s">
        <v>23</v>
      </c>
      <c r="F1" s="8" t="s">
        <v>24</v>
      </c>
      <c r="G1" s="56" t="s">
        <v>50</v>
      </c>
      <c r="H1" s="8" t="s">
        <v>0</v>
      </c>
      <c r="I1" s="8" t="s">
        <v>1</v>
      </c>
      <c r="J1" s="8" t="s">
        <v>25</v>
      </c>
      <c r="K1" s="8" t="s">
        <v>29</v>
      </c>
      <c r="L1" s="8" t="s">
        <v>31</v>
      </c>
      <c r="M1" s="8" t="s">
        <v>26</v>
      </c>
      <c r="N1" s="10" t="s">
        <v>27</v>
      </c>
      <c r="O1" s="13" t="s">
        <v>28</v>
      </c>
      <c r="P1" s="8" t="s">
        <v>30</v>
      </c>
    </row>
    <row r="2" spans="1:16" x14ac:dyDescent="0.3">
      <c r="A2" s="37" t="s">
        <v>8</v>
      </c>
      <c r="B2" s="38" t="s">
        <v>4</v>
      </c>
      <c r="C2" s="38">
        <v>909.15</v>
      </c>
      <c r="D2" s="38">
        <v>99.04</v>
      </c>
      <c r="E2" s="39">
        <v>9944835104.503521</v>
      </c>
      <c r="F2" s="40">
        <v>5.4552099999999995E-7</v>
      </c>
      <c r="G2" s="40">
        <v>4.4999999999999997E-3</v>
      </c>
      <c r="H2" s="38">
        <v>2.5</v>
      </c>
      <c r="I2" s="38">
        <v>0.1</v>
      </c>
      <c r="J2" s="38">
        <v>6.49</v>
      </c>
      <c r="K2" s="38">
        <v>89.904700000000005</v>
      </c>
      <c r="L2" s="41">
        <v>0.51449999999999996</v>
      </c>
      <c r="M2" s="42">
        <f t="shared" ref="M2:M20" si="0">3.141592654*H2^2*I2</f>
        <v>1.9634954087500001</v>
      </c>
      <c r="N2" s="43">
        <f>78.41*3600</f>
        <v>282276</v>
      </c>
      <c r="O2" s="44">
        <f t="shared" ref="O2:O20" si="1">0.6931471806/N2</f>
        <v>2.4555654061981891E-6</v>
      </c>
      <c r="P2" s="44">
        <f>F2/(6.022E+23*J2/K2)/L2</f>
        <v>2.4390631379007366E-29</v>
      </c>
    </row>
    <row r="3" spans="1:16" x14ac:dyDescent="0.3">
      <c r="A3" s="37" t="s">
        <v>22</v>
      </c>
      <c r="B3" s="46" t="s">
        <v>14</v>
      </c>
      <c r="C3" s="46">
        <v>1378</v>
      </c>
      <c r="D3" s="46">
        <v>81.7</v>
      </c>
      <c r="E3" s="39">
        <v>9944835104.503521</v>
      </c>
      <c r="F3" s="47">
        <v>7.6671899999999995E-8</v>
      </c>
      <c r="G3" s="47">
        <v>4.7000000000000002E-3</v>
      </c>
      <c r="H3" s="38">
        <v>2.5</v>
      </c>
      <c r="I3" s="38">
        <v>0.1</v>
      </c>
      <c r="J3" s="42">
        <v>8.9079999999999995</v>
      </c>
      <c r="K3" s="42">
        <v>57.935299999999998</v>
      </c>
      <c r="L3" s="48">
        <v>0.68076899999999996</v>
      </c>
      <c r="M3" s="42">
        <f t="shared" si="0"/>
        <v>1.9634954087500001</v>
      </c>
      <c r="N3" s="49">
        <f>35.6*3600</f>
        <v>128160</v>
      </c>
      <c r="O3" s="44">
        <f t="shared" si="1"/>
        <v>5.4084517837078655E-6</v>
      </c>
      <c r="P3" s="44">
        <f t="shared" ref="P3:P20" si="2">F3/(6.022E+23*J3/K3)/L3</f>
        <v>1.2163505477870959E-30</v>
      </c>
    </row>
    <row r="4" spans="1:16" s="1" customFormat="1" x14ac:dyDescent="0.3">
      <c r="A4" s="37" t="s">
        <v>13</v>
      </c>
      <c r="B4" s="46" t="s">
        <v>15</v>
      </c>
      <c r="C4" s="46">
        <v>810.76</v>
      </c>
      <c r="D4" s="46">
        <v>99.45</v>
      </c>
      <c r="E4" s="39">
        <v>9944835104.503521</v>
      </c>
      <c r="F4" s="47">
        <v>2.63188E-6</v>
      </c>
      <c r="G4" s="47">
        <v>2.5999999999999999E-3</v>
      </c>
      <c r="H4" s="38">
        <v>2.5</v>
      </c>
      <c r="I4" s="38">
        <v>0.1</v>
      </c>
      <c r="J4" s="37">
        <v>8.9079999999999995</v>
      </c>
      <c r="K4" s="42">
        <v>57.935299999999998</v>
      </c>
      <c r="L4" s="48">
        <v>0.68076899999999996</v>
      </c>
      <c r="M4" s="42">
        <f t="shared" si="0"/>
        <v>1.9634954087500001</v>
      </c>
      <c r="N4" s="49">
        <f>70.86*24*3600</f>
        <v>6122304</v>
      </c>
      <c r="O4" s="44">
        <f t="shared" si="1"/>
        <v>1.1321672046994073E-7</v>
      </c>
      <c r="P4" s="44">
        <f t="shared" si="2"/>
        <v>4.1753089198388224E-29</v>
      </c>
    </row>
    <row r="5" spans="1:16" x14ac:dyDescent="0.3">
      <c r="A5" s="37" t="s">
        <v>19</v>
      </c>
      <c r="B5" s="38" t="s">
        <v>20</v>
      </c>
      <c r="C5" s="38">
        <v>335</v>
      </c>
      <c r="D5" s="38">
        <v>45.8</v>
      </c>
      <c r="E5" s="39">
        <v>9944835104.503521</v>
      </c>
      <c r="F5" s="40">
        <v>7.3443699999999997E-7</v>
      </c>
      <c r="G5" s="47">
        <v>2.5999999999999999E-3</v>
      </c>
      <c r="H5" s="38">
        <v>2.5</v>
      </c>
      <c r="I5" s="38">
        <v>0.1</v>
      </c>
      <c r="J5" s="38">
        <v>7.31</v>
      </c>
      <c r="K5" s="38">
        <v>114.9038</v>
      </c>
      <c r="L5" s="41">
        <v>0.95709999999999995</v>
      </c>
      <c r="M5" s="42">
        <f t="shared" si="0"/>
        <v>1.9634954087500001</v>
      </c>
      <c r="N5" s="43">
        <f>4.5*3600</f>
        <v>16200</v>
      </c>
      <c r="O5" s="44">
        <f t="shared" si="1"/>
        <v>4.2786863000000001E-5</v>
      </c>
      <c r="P5" s="44">
        <f t="shared" si="2"/>
        <v>2.0029656210806466E-29</v>
      </c>
    </row>
    <row r="6" spans="1:16" x14ac:dyDescent="0.3">
      <c r="A6" s="37" t="s">
        <v>18</v>
      </c>
      <c r="B6" s="38" t="s">
        <v>21</v>
      </c>
      <c r="C6" s="38">
        <v>1293.56</v>
      </c>
      <c r="D6" s="38">
        <v>84.8</v>
      </c>
      <c r="E6" s="39">
        <v>9944835104.503521</v>
      </c>
      <c r="F6" s="40">
        <v>6.69047E-8</v>
      </c>
      <c r="G6" s="40">
        <v>3.7000000000000002E-3</v>
      </c>
      <c r="H6" s="38">
        <v>2.5</v>
      </c>
      <c r="I6" s="38">
        <v>0.1</v>
      </c>
      <c r="J6" s="38">
        <v>7.31</v>
      </c>
      <c r="K6" s="38">
        <v>114.9038</v>
      </c>
      <c r="L6" s="41">
        <v>0.95709999999999995</v>
      </c>
      <c r="M6" s="42">
        <f t="shared" si="0"/>
        <v>1.9634954087500001</v>
      </c>
      <c r="N6" s="43">
        <f>54.12*60</f>
        <v>3247.2</v>
      </c>
      <c r="O6" s="44">
        <f t="shared" si="1"/>
        <v>2.134599595343681E-4</v>
      </c>
      <c r="P6" s="44">
        <f t="shared" si="2"/>
        <v>1.8246332086852151E-30</v>
      </c>
    </row>
    <row r="7" spans="1:16" x14ac:dyDescent="0.3">
      <c r="A7" s="37" t="s">
        <v>51</v>
      </c>
      <c r="B7" s="38" t="s">
        <v>21</v>
      </c>
      <c r="C7" s="38">
        <v>1293.56</v>
      </c>
      <c r="D7" s="38">
        <v>84.8</v>
      </c>
      <c r="E7" s="39">
        <v>9944835104.503521</v>
      </c>
      <c r="F7" s="40">
        <v>8.2331400000000006E-8</v>
      </c>
      <c r="G7" s="40">
        <v>3.7000000000000002E-3</v>
      </c>
      <c r="H7" s="38">
        <v>2.5</v>
      </c>
      <c r="I7" s="38">
        <v>0.1</v>
      </c>
      <c r="J7" s="38">
        <v>7.31</v>
      </c>
      <c r="K7" s="38">
        <v>114.9038</v>
      </c>
      <c r="L7" s="41">
        <v>0.95709999999999995</v>
      </c>
      <c r="M7" s="42">
        <f t="shared" ref="M7" si="3">3.141592654*H7^2*I7</f>
        <v>1.9634954087500001</v>
      </c>
      <c r="N7" s="43">
        <f>54.12*60</f>
        <v>3247.2</v>
      </c>
      <c r="O7" s="44">
        <f t="shared" ref="O7" si="4">0.6931471806/N7</f>
        <v>2.134599595343681E-4</v>
      </c>
      <c r="P7" s="44">
        <f t="shared" ref="P7" si="5">F7/(6.022E+23*J7/K7)/L7</f>
        <v>2.2453520688015329E-30</v>
      </c>
    </row>
    <row r="8" spans="1:16" x14ac:dyDescent="0.3">
      <c r="A8" s="37" t="s">
        <v>9</v>
      </c>
      <c r="B8" s="38" t="s">
        <v>5</v>
      </c>
      <c r="C8" s="38">
        <v>355.7</v>
      </c>
      <c r="D8" s="38">
        <v>80.900000000000006</v>
      </c>
      <c r="E8" s="39">
        <v>9944835104.503521</v>
      </c>
      <c r="F8" s="40">
        <v>4.4196E-6</v>
      </c>
      <c r="G8" s="40">
        <v>3.3999999999999998E-3</v>
      </c>
      <c r="H8" s="38">
        <v>2</v>
      </c>
      <c r="I8" s="38">
        <v>2.5399999999999999E-2</v>
      </c>
      <c r="J8" s="38">
        <v>19.32</v>
      </c>
      <c r="K8" s="38">
        <v>196.9666</v>
      </c>
      <c r="L8" s="41">
        <v>1</v>
      </c>
      <c r="M8" s="42">
        <f t="shared" si="0"/>
        <v>0.31918581364639997</v>
      </c>
      <c r="N8" s="43">
        <f>2.695*24*3600</f>
        <v>232847.99999999997</v>
      </c>
      <c r="O8" s="44">
        <f t="shared" si="1"/>
        <v>2.9768225649350652E-6</v>
      </c>
      <c r="P8" s="44">
        <f t="shared" si="2"/>
        <v>7.4821718687792787E-29</v>
      </c>
    </row>
    <row r="9" spans="1:16" x14ac:dyDescent="0.3">
      <c r="A9" s="37" t="s">
        <v>10</v>
      </c>
      <c r="B9" s="38" t="s">
        <v>6</v>
      </c>
      <c r="C9" s="38">
        <v>411.8</v>
      </c>
      <c r="D9" s="38">
        <v>95.62</v>
      </c>
      <c r="E9" s="39">
        <v>9944835104.503521</v>
      </c>
      <c r="F9" s="40">
        <v>6.5175E-8</v>
      </c>
      <c r="G9" s="40">
        <v>3.3999999999999998E-3</v>
      </c>
      <c r="H9" s="38">
        <v>2</v>
      </c>
      <c r="I9" s="38">
        <v>2.5399999999999999E-2</v>
      </c>
      <c r="J9" s="38">
        <v>19.32</v>
      </c>
      <c r="K9" s="38">
        <v>196.9666</v>
      </c>
      <c r="L9" s="41">
        <v>1</v>
      </c>
      <c r="M9" s="42">
        <f t="shared" si="0"/>
        <v>0.31918581364639997</v>
      </c>
      <c r="N9" s="43">
        <f>6.17*24*3600</f>
        <v>533088</v>
      </c>
      <c r="O9" s="44">
        <f t="shared" si="1"/>
        <v>1.3002490782009725E-6</v>
      </c>
      <c r="P9" s="44">
        <f t="shared" si="2"/>
        <v>1.103381644374354E-30</v>
      </c>
    </row>
    <row r="10" spans="1:16" x14ac:dyDescent="0.3">
      <c r="A10" s="37" t="s">
        <v>11</v>
      </c>
      <c r="B10" s="46" t="s">
        <v>17</v>
      </c>
      <c r="C10" s="46">
        <v>843.76</v>
      </c>
      <c r="D10" s="46">
        <v>71.8</v>
      </c>
      <c r="E10" s="39">
        <v>9944835104.503521</v>
      </c>
      <c r="F10" s="47">
        <v>3.4033500000000001E-7</v>
      </c>
      <c r="G10" s="47">
        <v>2.7000000000000001E-3</v>
      </c>
      <c r="H10" s="38">
        <v>2.5</v>
      </c>
      <c r="I10" s="38">
        <v>0.1</v>
      </c>
      <c r="J10" s="38">
        <v>2.7</v>
      </c>
      <c r="K10" s="38">
        <v>26.9815</v>
      </c>
      <c r="L10" s="41">
        <v>1</v>
      </c>
      <c r="M10" s="42">
        <f t="shared" si="0"/>
        <v>1.9634954087500001</v>
      </c>
      <c r="N10" s="43">
        <f>15*3600</f>
        <v>54000</v>
      </c>
      <c r="O10" s="44">
        <f t="shared" si="1"/>
        <v>1.28360589E-5</v>
      </c>
      <c r="P10" s="44">
        <f t="shared" si="2"/>
        <v>5.6476553885752242E-30</v>
      </c>
    </row>
    <row r="11" spans="1:16" x14ac:dyDescent="0.3">
      <c r="A11" s="37" t="s">
        <v>12</v>
      </c>
      <c r="B11" s="46" t="s">
        <v>16</v>
      </c>
      <c r="C11" s="46">
        <v>1368.63</v>
      </c>
      <c r="D11" s="46">
        <v>99.99</v>
      </c>
      <c r="E11" s="39">
        <v>9944835104.503521</v>
      </c>
      <c r="F11" s="47">
        <v>3.1558700000000001E-7</v>
      </c>
      <c r="G11" s="47">
        <v>3.0999999999999999E-3</v>
      </c>
      <c r="H11" s="38">
        <v>2.5</v>
      </c>
      <c r="I11" s="38">
        <v>0.1</v>
      </c>
      <c r="J11" s="38">
        <v>2.7</v>
      </c>
      <c r="K11" s="38">
        <v>26.9815</v>
      </c>
      <c r="L11" s="41">
        <v>1</v>
      </c>
      <c r="M11" s="42">
        <f t="shared" si="0"/>
        <v>1.9634954087500001</v>
      </c>
      <c r="N11" s="50">
        <f>114.74*24*3600</f>
        <v>9913536</v>
      </c>
      <c r="O11" s="44">
        <f t="shared" si="1"/>
        <v>6.9919268018999477E-8</v>
      </c>
      <c r="P11" s="44">
        <f>F11/(6.022E+23*J11/K11)/L11</f>
        <v>5.2369771581362166E-30</v>
      </c>
    </row>
    <row r="12" spans="1:16" x14ac:dyDescent="0.3">
      <c r="A12" s="14" t="s">
        <v>33</v>
      </c>
      <c r="B12" s="21" t="s">
        <v>34</v>
      </c>
      <c r="C12" s="21" t="s">
        <v>32</v>
      </c>
      <c r="D12" s="21" t="s">
        <v>32</v>
      </c>
      <c r="E12" s="45">
        <v>9944835104.503521</v>
      </c>
      <c r="F12" s="22">
        <v>5.4645199999999996E-6</v>
      </c>
      <c r="G12" s="22">
        <v>2.5999999999999999E-3</v>
      </c>
      <c r="H12" s="15">
        <v>2.5</v>
      </c>
      <c r="I12" s="15">
        <v>0.01</v>
      </c>
      <c r="J12" s="15">
        <v>12.41</v>
      </c>
      <c r="K12" s="15">
        <v>102.90560000000001</v>
      </c>
      <c r="L12" s="51">
        <v>1</v>
      </c>
      <c r="M12" s="19">
        <f t="shared" si="0"/>
        <v>0.19634954087500001</v>
      </c>
      <c r="N12" s="52">
        <f>56.114*60</f>
        <v>3366.8399999999997</v>
      </c>
      <c r="O12" s="20">
        <f t="shared" si="1"/>
        <v>2.0587470167872547E-4</v>
      </c>
      <c r="P12" s="20">
        <f t="shared" si="2"/>
        <v>7.5245147233712754E-29</v>
      </c>
    </row>
    <row r="13" spans="1:16" s="1" customFormat="1" x14ac:dyDescent="0.3">
      <c r="A13" s="23" t="s">
        <v>35</v>
      </c>
      <c r="B13" s="31" t="s">
        <v>36</v>
      </c>
      <c r="C13" s="31">
        <v>159.38</v>
      </c>
      <c r="D13" s="31">
        <v>68.3</v>
      </c>
      <c r="E13" s="25">
        <v>9944835104.503521</v>
      </c>
      <c r="F13" s="32">
        <v>1.3993199999999999E-8</v>
      </c>
      <c r="G13" s="32">
        <v>5.3E-3</v>
      </c>
      <c r="H13" s="24">
        <v>2.5</v>
      </c>
      <c r="I13" s="24">
        <v>0.1</v>
      </c>
      <c r="J13" s="26">
        <v>4.43</v>
      </c>
      <c r="K13" s="26">
        <v>45.952599999999997</v>
      </c>
      <c r="L13" s="27">
        <v>8.2500000000000004E-2</v>
      </c>
      <c r="M13" s="28">
        <f t="shared" si="0"/>
        <v>1.9634954087500001</v>
      </c>
      <c r="N13" s="54">
        <f>3.3492*24*3600</f>
        <v>289370.88</v>
      </c>
      <c r="O13" s="30">
        <f t="shared" si="1"/>
        <v>2.3953591342708707E-6</v>
      </c>
      <c r="P13" s="30">
        <f>F13/(6.022E+23*J13/K13)/L13</f>
        <v>2.9216534713029442E-30</v>
      </c>
    </row>
    <row r="14" spans="1:16" s="1" customFormat="1" x14ac:dyDescent="0.3">
      <c r="A14" s="23" t="s">
        <v>37</v>
      </c>
      <c r="B14" s="31" t="s">
        <v>36</v>
      </c>
      <c r="C14" s="31">
        <v>159.38</v>
      </c>
      <c r="D14" s="31">
        <v>68.3</v>
      </c>
      <c r="E14" s="25">
        <v>9944835104.503521</v>
      </c>
      <c r="F14" s="32">
        <v>3.83901E-8</v>
      </c>
      <c r="G14" s="32">
        <v>2.5999999999999999E-3</v>
      </c>
      <c r="H14" s="24">
        <v>2.5</v>
      </c>
      <c r="I14" s="24">
        <v>0.1</v>
      </c>
      <c r="J14" s="26">
        <v>4.43</v>
      </c>
      <c r="K14" s="26">
        <v>46.951799999999999</v>
      </c>
      <c r="L14" s="27">
        <v>7.4399999999999994E-2</v>
      </c>
      <c r="M14" s="28">
        <f t="shared" si="0"/>
        <v>1.9634954087500001</v>
      </c>
      <c r="N14" s="54">
        <f>3.3492*24*3600</f>
        <v>289370.88</v>
      </c>
      <c r="O14" s="30">
        <f t="shared" si="1"/>
        <v>2.3953591342708707E-6</v>
      </c>
      <c r="P14" s="30">
        <f t="shared" si="2"/>
        <v>9.0814265969195732E-30</v>
      </c>
    </row>
    <row r="15" spans="1:16" x14ac:dyDescent="0.3">
      <c r="A15" s="23" t="s">
        <v>38</v>
      </c>
      <c r="B15" s="31" t="s">
        <v>39</v>
      </c>
      <c r="C15" s="31">
        <v>1312.12</v>
      </c>
      <c r="D15" s="31">
        <v>100.1</v>
      </c>
      <c r="E15" s="35">
        <v>9944835104.503521</v>
      </c>
      <c r="F15" s="32">
        <v>1.07354E-7</v>
      </c>
      <c r="G15" s="32">
        <v>3.0000000000000001E-3</v>
      </c>
      <c r="H15" s="24">
        <v>2.5</v>
      </c>
      <c r="I15" s="24">
        <v>0.1</v>
      </c>
      <c r="J15" s="24">
        <v>4.43</v>
      </c>
      <c r="K15" s="24">
        <v>47.947899999999997</v>
      </c>
      <c r="L15" s="36">
        <v>0.73719999999999997</v>
      </c>
      <c r="M15" s="28">
        <f t="shared" si="0"/>
        <v>1.9634954087500001</v>
      </c>
      <c r="N15" s="55">
        <f>43.67*3600</f>
        <v>157212</v>
      </c>
      <c r="O15" s="30">
        <f t="shared" si="1"/>
        <v>4.4089966452942525E-6</v>
      </c>
      <c r="P15" s="30">
        <f t="shared" si="2"/>
        <v>2.6173271957228483E-30</v>
      </c>
    </row>
    <row r="16" spans="1:16" s="1" customFormat="1" x14ac:dyDescent="0.3">
      <c r="A16" s="14" t="s">
        <v>40</v>
      </c>
      <c r="B16" s="21" t="s">
        <v>41</v>
      </c>
      <c r="C16" s="21">
        <v>1761.9</v>
      </c>
      <c r="D16" s="21">
        <v>0.05</v>
      </c>
      <c r="E16" s="16">
        <v>9944835104.503521</v>
      </c>
      <c r="F16" s="22">
        <v>5.3777699999999997E-9</v>
      </c>
      <c r="G16" s="22">
        <v>3.2000000000000002E-3</v>
      </c>
      <c r="H16" s="15">
        <v>2.5</v>
      </c>
      <c r="I16" s="15">
        <v>0.1</v>
      </c>
      <c r="J16" s="14">
        <v>4.43</v>
      </c>
      <c r="K16" s="17">
        <v>48.947899999999997</v>
      </c>
      <c r="L16" s="18">
        <v>5.4100000000000002E-2</v>
      </c>
      <c r="M16" s="19">
        <f t="shared" si="0"/>
        <v>1.9634954087500001</v>
      </c>
      <c r="N16" s="52">
        <f>57.18*60</f>
        <v>3430.8</v>
      </c>
      <c r="O16" s="20">
        <f t="shared" si="1"/>
        <v>2.0203660388247639E-4</v>
      </c>
      <c r="P16" s="20">
        <f t="shared" si="2"/>
        <v>1.8238727961479583E-30</v>
      </c>
    </row>
    <row r="17" spans="1:16" s="1" customFormat="1" x14ac:dyDescent="0.3">
      <c r="A17" s="14" t="s">
        <v>42</v>
      </c>
      <c r="B17" s="21" t="s">
        <v>39</v>
      </c>
      <c r="C17" s="21">
        <v>1312.12</v>
      </c>
      <c r="D17" s="21">
        <v>100.1</v>
      </c>
      <c r="E17" s="16">
        <v>9944835104.503521</v>
      </c>
      <c r="F17" s="22">
        <v>9.1444600000000005E-10</v>
      </c>
      <c r="G17" s="22">
        <v>7.3000000000000001E-3</v>
      </c>
      <c r="H17" s="15">
        <v>2.5</v>
      </c>
      <c r="I17" s="15">
        <v>0.1</v>
      </c>
      <c r="J17" s="14">
        <v>4.43</v>
      </c>
      <c r="K17" s="17">
        <v>48.947899999999997</v>
      </c>
      <c r="L17" s="18">
        <v>5.4100000000000002E-2</v>
      </c>
      <c r="M17" s="19">
        <f t="shared" si="0"/>
        <v>1.9634954087500001</v>
      </c>
      <c r="N17" s="53">
        <f>43.67*3600</f>
        <v>157212</v>
      </c>
      <c r="O17" s="20">
        <f t="shared" si="1"/>
        <v>4.4089966452942525E-6</v>
      </c>
      <c r="P17" s="20">
        <f t="shared" si="2"/>
        <v>3.101347180980808E-31</v>
      </c>
    </row>
    <row r="18" spans="1:16" x14ac:dyDescent="0.3">
      <c r="A18" s="23" t="s">
        <v>43</v>
      </c>
      <c r="B18" s="24" t="s">
        <v>44</v>
      </c>
      <c r="C18" s="24">
        <v>511</v>
      </c>
      <c r="D18" s="24">
        <v>102</v>
      </c>
      <c r="E18" s="25">
        <v>9944835104.503521</v>
      </c>
      <c r="F18" s="25">
        <v>1.56262E-6</v>
      </c>
      <c r="G18" s="25">
        <v>3.7000000000000002E-3</v>
      </c>
      <c r="H18" s="24">
        <v>2.5</v>
      </c>
      <c r="I18" s="24">
        <v>0.1</v>
      </c>
      <c r="J18" s="24">
        <v>6.77</v>
      </c>
      <c r="K18" s="26">
        <v>140.90770000000001</v>
      </c>
      <c r="L18" s="27">
        <v>1</v>
      </c>
      <c r="M18" s="28">
        <f t="shared" si="0"/>
        <v>1.9634954087500001</v>
      </c>
      <c r="N18" s="29">
        <f>3.39*60</f>
        <v>203.4</v>
      </c>
      <c r="O18" s="30">
        <f t="shared" si="1"/>
        <v>3.4078032477876108E-3</v>
      </c>
      <c r="P18" s="30">
        <f t="shared" si="2"/>
        <v>5.4008073345541978E-29</v>
      </c>
    </row>
    <row r="19" spans="1:16" s="1" customFormat="1" x14ac:dyDescent="0.3">
      <c r="A19" s="23" t="s">
        <v>45</v>
      </c>
      <c r="B19" s="31" t="s">
        <v>46</v>
      </c>
      <c r="C19" s="31">
        <v>511</v>
      </c>
      <c r="D19" s="31">
        <v>195.66</v>
      </c>
      <c r="E19" s="25">
        <v>9944835104.503521</v>
      </c>
      <c r="F19" s="32">
        <v>8.4934299999999998E-7</v>
      </c>
      <c r="G19" s="32">
        <v>4.3E-3</v>
      </c>
      <c r="H19" s="24">
        <v>2.5</v>
      </c>
      <c r="I19" s="24">
        <v>0.1</v>
      </c>
      <c r="J19" s="26">
        <v>8.9600000000000009</v>
      </c>
      <c r="K19" s="23">
        <v>62.929600000000001</v>
      </c>
      <c r="L19" s="33">
        <v>0.69169999999999998</v>
      </c>
      <c r="M19" s="28">
        <f t="shared" si="0"/>
        <v>1.9634954087500001</v>
      </c>
      <c r="N19" s="34">
        <f>9.673*60</f>
        <v>580.38</v>
      </c>
      <c r="O19" s="30">
        <f t="shared" si="1"/>
        <v>1.1942988741858783E-3</v>
      </c>
      <c r="P19" s="30">
        <f t="shared" si="2"/>
        <v>1.4320940704440049E-29</v>
      </c>
    </row>
    <row r="20" spans="1:16" s="1" customFormat="1" x14ac:dyDescent="0.3">
      <c r="A20" s="23" t="s">
        <v>47</v>
      </c>
      <c r="B20" s="31" t="s">
        <v>48</v>
      </c>
      <c r="C20" s="31">
        <v>511</v>
      </c>
      <c r="D20" s="31">
        <v>21.65</v>
      </c>
      <c r="E20" s="25">
        <v>9944835104.503521</v>
      </c>
      <c r="F20" s="32">
        <v>6.81613E-7</v>
      </c>
      <c r="G20" s="32">
        <v>4.0000000000000001E-3</v>
      </c>
      <c r="H20" s="24">
        <v>2.5</v>
      </c>
      <c r="I20" s="24">
        <v>0.1</v>
      </c>
      <c r="J20" s="26">
        <v>8.9600000000000009</v>
      </c>
      <c r="K20" s="23">
        <v>64.927800000000005</v>
      </c>
      <c r="L20" s="33">
        <v>0.30830000000000002</v>
      </c>
      <c r="M20" s="28">
        <f t="shared" si="0"/>
        <v>1.9634954087500001</v>
      </c>
      <c r="N20" s="34">
        <f>12.701*3600</f>
        <v>45723.6</v>
      </c>
      <c r="O20" s="30">
        <f t="shared" si="1"/>
        <v>1.515950582631289E-5</v>
      </c>
      <c r="P20" s="30">
        <f t="shared" si="2"/>
        <v>2.6603958818106171E-29</v>
      </c>
    </row>
    <row r="21" spans="1:16" s="1" customFormat="1" x14ac:dyDescent="0.3">
      <c r="B21" s="2"/>
      <c r="C21" s="2"/>
      <c r="D21" s="2"/>
      <c r="E21" s="4"/>
      <c r="F21" s="5"/>
      <c r="G21" s="5"/>
      <c r="H21" s="3"/>
      <c r="I21" s="3"/>
      <c r="M21"/>
      <c r="N21" s="12"/>
      <c r="O21" s="7"/>
    </row>
    <row r="23" spans="1:16" x14ac:dyDescent="0.3">
      <c r="J23" s="6"/>
    </row>
    <row r="24" spans="1:16" x14ac:dyDescent="0.3">
      <c r="I24" s="6"/>
      <c r="J24" s="6"/>
      <c r="K24" s="6"/>
    </row>
    <row r="25" spans="1:16" x14ac:dyDescent="0.3">
      <c r="I25" s="6"/>
      <c r="J25" s="6"/>
    </row>
    <row r="26" spans="1:16" x14ac:dyDescent="0.3">
      <c r="I26" s="6"/>
      <c r="J26" s="6"/>
    </row>
    <row r="27" spans="1:16" x14ac:dyDescent="0.3">
      <c r="I27" s="6"/>
      <c r="J27" s="6"/>
    </row>
    <row r="28" spans="1:16" x14ac:dyDescent="0.3">
      <c r="I28" s="6"/>
      <c r="J28" s="6"/>
    </row>
    <row r="29" spans="1:16" x14ac:dyDescent="0.3">
      <c r="I29" s="6"/>
      <c r="J29" s="6"/>
    </row>
    <row r="30" spans="1:16" x14ac:dyDescent="0.3">
      <c r="I30" s="6"/>
      <c r="J30" s="6"/>
    </row>
    <row r="31" spans="1:16" x14ac:dyDescent="0.3">
      <c r="I31" s="6"/>
      <c r="J31" s="6"/>
    </row>
    <row r="32" spans="1:16" x14ac:dyDescent="0.3">
      <c r="I32" s="6"/>
      <c r="J32" s="6"/>
    </row>
    <row r="33" spans="9:10" x14ac:dyDescent="0.3">
      <c r="I33" s="6"/>
      <c r="J33" s="6"/>
    </row>
    <row r="34" spans="9:10" x14ac:dyDescent="0.3">
      <c r="I34" s="6"/>
      <c r="J34" s="6"/>
    </row>
    <row r="35" spans="9:10" x14ac:dyDescent="0.3">
      <c r="I35" s="6"/>
      <c r="J35" s="6"/>
    </row>
    <row r="36" spans="9:10" x14ac:dyDescent="0.3">
      <c r="I36" s="6"/>
      <c r="J36" s="6"/>
    </row>
    <row r="37" spans="9:10" x14ac:dyDescent="0.3">
      <c r="I37" s="6"/>
      <c r="J37" s="6"/>
    </row>
    <row r="38" spans="9:10" x14ac:dyDescent="0.3">
      <c r="I38" s="6"/>
      <c r="J38" s="6"/>
    </row>
    <row r="39" spans="9:10" x14ac:dyDescent="0.3">
      <c r="I39" s="6"/>
      <c r="J39" s="6"/>
    </row>
    <row r="40" spans="9:10" x14ac:dyDescent="0.3">
      <c r="I40" s="6"/>
      <c r="J40" s="6"/>
    </row>
    <row r="41" spans="9:10" x14ac:dyDescent="0.3">
      <c r="I41" s="6"/>
      <c r="J41" s="6"/>
    </row>
    <row r="42" spans="9:10" x14ac:dyDescent="0.3">
      <c r="I42" s="6"/>
      <c r="J42" s="6"/>
    </row>
    <row r="43" spans="9:10" x14ac:dyDescent="0.3">
      <c r="I43" s="6"/>
      <c r="J43" s="6"/>
    </row>
    <row r="44" spans="9:10" x14ac:dyDescent="0.3">
      <c r="I44" s="6"/>
      <c r="J44" s="6"/>
    </row>
    <row r="45" spans="9:10" x14ac:dyDescent="0.3">
      <c r="I45" s="6"/>
      <c r="J45" s="6"/>
    </row>
    <row r="46" spans="9:10" x14ac:dyDescent="0.3">
      <c r="I46" s="6"/>
      <c r="J46" s="6"/>
    </row>
    <row r="47" spans="9:10" x14ac:dyDescent="0.3">
      <c r="I47" s="6"/>
      <c r="J47" s="6"/>
    </row>
    <row r="48" spans="9:10" x14ac:dyDescent="0.3">
      <c r="I48" s="6"/>
      <c r="J48" s="6"/>
    </row>
    <row r="49" spans="9:10" x14ac:dyDescent="0.3">
      <c r="I49" s="6"/>
      <c r="J49" s="6"/>
    </row>
    <row r="50" spans="9:10" x14ac:dyDescent="0.3">
      <c r="I50" s="6"/>
      <c r="J50" s="6"/>
    </row>
    <row r="51" spans="9:10" x14ac:dyDescent="0.3">
      <c r="I51" s="6"/>
      <c r="J51" s="6"/>
    </row>
    <row r="52" spans="9:10" x14ac:dyDescent="0.3">
      <c r="I52" s="6"/>
      <c r="J52" s="6"/>
    </row>
    <row r="53" spans="9:10" x14ac:dyDescent="0.3">
      <c r="I53" s="6"/>
      <c r="J5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2016-12-23T19:12:57Z</dcterms:modified>
</cp:coreProperties>
</file>