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Run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9" i="1"/>
  <c r="M17" i="1"/>
  <c r="M15" i="1"/>
  <c r="M16" i="1"/>
  <c r="M14" i="1"/>
  <c r="N14" i="1" s="1"/>
  <c r="M13" i="1"/>
  <c r="M12" i="1"/>
  <c r="M11" i="1"/>
  <c r="N11" i="1"/>
  <c r="N12" i="1"/>
  <c r="N13" i="1"/>
  <c r="N15" i="1"/>
  <c r="N16" i="1"/>
  <c r="N17" i="1"/>
  <c r="N18" i="1"/>
  <c r="N19" i="1"/>
  <c r="O12" i="1"/>
  <c r="O13" i="1"/>
  <c r="O14" i="1"/>
  <c r="O15" i="1"/>
  <c r="O16" i="1"/>
  <c r="O17" i="1"/>
  <c r="O18" i="1"/>
  <c r="O19" i="1"/>
  <c r="R2" i="1"/>
  <c r="R5" i="1"/>
  <c r="R7" i="1"/>
  <c r="L17" i="1"/>
  <c r="L18" i="1"/>
  <c r="L19" i="1"/>
  <c r="R17" i="1"/>
  <c r="S17" i="1" s="1"/>
  <c r="Q17" i="1"/>
  <c r="R16" i="1"/>
  <c r="S16" i="1"/>
  <c r="Q16" i="1"/>
  <c r="L14" i="1"/>
  <c r="L15" i="1"/>
  <c r="L16" i="1"/>
  <c r="S15" i="1"/>
  <c r="R15" i="1"/>
  <c r="Q15" i="1"/>
  <c r="S14" i="1"/>
  <c r="R14" i="1"/>
  <c r="Q14" i="1"/>
  <c r="S13" i="1"/>
  <c r="R13" i="1"/>
  <c r="Q13" i="1"/>
  <c r="F13" i="1"/>
  <c r="L12" i="1"/>
  <c r="L13" i="1"/>
  <c r="S2" i="1"/>
  <c r="S5" i="1"/>
  <c r="S6" i="1"/>
  <c r="S7" i="1"/>
  <c r="O10" i="1"/>
  <c r="S12" i="1"/>
  <c r="O11" i="1"/>
  <c r="R12" i="1"/>
  <c r="Q12" i="1"/>
  <c r="Q11" i="1"/>
  <c r="L11" i="1"/>
  <c r="Q8" i="1"/>
  <c r="Q7" i="1"/>
  <c r="Q2" i="1"/>
  <c r="Q5" i="1"/>
  <c r="Q6" i="1"/>
  <c r="O3" i="1" l="1"/>
  <c r="O4" i="1"/>
  <c r="O5" i="1"/>
  <c r="O6" i="1"/>
  <c r="O7" i="1"/>
  <c r="O8" i="1"/>
  <c r="O9" i="1"/>
  <c r="O2" i="1"/>
  <c r="M10" i="1" l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<sst xmlns="http://schemas.openxmlformats.org/spreadsheetml/2006/main" count="97" uniqueCount="56">
  <si>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</si>
  <si>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</si>
  <si>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</si>
  <si>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</si>
  <si>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</si>
  <si>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</si>
  <si>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</si>
  <si>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</si>
  <si>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</si>
  <si>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</si>
  <si>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</si>
  <si>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</si>
  <si>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</si>
  <si>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</si>
  <si>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</si>
  <si>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</si>
  <si>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</si>
  <si>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</si>
  <si>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</si>
  <si>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</si>
  <si>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</si>
  <si>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</si>
  <si>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</si>
  <si>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</si>
  <si>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</si>
  <si>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</si>
  <si>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</si>
  <si>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</si>
  <si>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Lambda</t>
  </si>
  <si>
    <t>AW</t>
  </si>
  <si>
    <t>Rx [atoms atoms^-1 s^-1]</t>
  </si>
  <si>
    <t>Isotopic Fraction</t>
  </si>
  <si>
    <t>Yes</t>
  </si>
  <si>
    <t>No</t>
  </si>
  <si>
    <t>-</t>
  </si>
  <si>
    <t>% Rx ↑ 20 MeV</t>
  </si>
  <si>
    <t>103Rh(n,n')</t>
  </si>
  <si>
    <t>103RhM</t>
  </si>
  <si>
    <t>46Ti(n,2n)</t>
  </si>
  <si>
    <t>Sc47</t>
  </si>
  <si>
    <t>47Ti(n,p)</t>
  </si>
  <si>
    <t>48Ti(n,p)</t>
  </si>
  <si>
    <t>Sc48</t>
  </si>
  <si>
    <t>49Ti(n,p)</t>
  </si>
  <si>
    <t>Sc49</t>
  </si>
  <si>
    <t>49Ti(n,np)</t>
  </si>
  <si>
    <t>141Pr(n,2n)</t>
  </si>
  <si>
    <t>Pr140</t>
  </si>
  <si>
    <t>63Cu(n,2n)</t>
  </si>
  <si>
    <t>Cu62</t>
  </si>
  <si>
    <t>65Cu(n,2n)</t>
  </si>
  <si>
    <t>Cu64</t>
  </si>
  <si>
    <r>
      <t xml:space="preserve">Rx </t>
    </r>
    <r>
      <rPr>
        <b/>
        <sz val="11"/>
        <color theme="1"/>
        <rFont val="Calibri"/>
        <family val="2"/>
      </rPr>
      <t>↓20MeV</t>
    </r>
    <r>
      <rPr>
        <b/>
        <sz val="11"/>
        <color theme="1"/>
        <rFont val="Calibri"/>
        <family val="2"/>
        <scheme val="minor"/>
      </rPr>
      <t xml:space="preserve"> [vol^-1 src^-1]</t>
    </r>
  </si>
  <si>
    <t>Rx ↓20MeV [atoms atoms^-1 s^-1]</t>
  </si>
  <si>
    <t>Gamma E [kev]</t>
  </si>
  <si>
    <t>σ→ 35MeV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</si>
</sst>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 applyBorder="1"/>
    <xf numFmtId="0" fontId="0" fillId="0" borderId="0" xfId="0" applyFont="1" applyAlignment="1">
      <alignment horizontal="right"/>
    </xf>
    <xf numFmtId="11" fontId="0" fillId="0" borderId="0" xfId="0" applyNumberFormat="1"/>
    <xf numFmtId="11" fontId="0" fillId="0" borderId="0" xfId="0" applyNumberFormat="1" applyFont="1"/>
    <xf numFmtId="10" fontId="0" fillId="0" borderId="0" xfId="0" applyNumberFormat="1"/>
    <xf numFmtId="10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Font="1" applyAlignment="1">
      <alignment horizontal="right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workbookViewId="0">
      <selection activeCell="L25" sqref="L25"/>
    </sheetView>
  </sheetViews>
  <sheetFormatPr defaultRowHeight="14.4" x14ac:dyDescent="0.3"/>
  <cols>
    <col min="1" max="1" width="10.77734375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6" width="10.6640625" customWidth="1"/>
    <col min="7" max="7" width="7.77734375" customWidth="1"/>
    <col min="8" max="8" width="9.77734375" customWidth="1"/>
    <col min="11" max="11" width="9.109375" customWidth="1"/>
    <col min="15" max="15" width="13.44140625" customWidth="1"/>
    <col min="16" max="16" width="7.5546875" customWidth="1"/>
    <col min="17" max="17" width="8.33203125" customWidth="1"/>
    <col min="18" max="18" width="13.88671875" customWidth="1"/>
    <col min="19" max="19" width="17.5546875" customWidth="1"/>
  </cols>
  <sheetData>
    <row r="1" spans="1:19" s="13" customFormat="1" ht="29.4" customHeight="1" x14ac:dyDescent="0.3">
      <c r="A1" s="12" t="s">
        <v>7</v>
      </c>
      <c r="B1" s="12" t="s">
        <v>3</v>
      </c>
      <c r="C1" s="12" t="s">
        <v>54</v>
      </c>
      <c r="D1" s="12" t="s">
        <v>2</v>
      </c>
      <c r="E1" s="12" t="s">
        <v>23</v>
      </c>
      <c r="F1" s="12" t="s">
        <v>24</v>
      </c>
      <c r="G1" s="12" t="s">
        <v>0</v>
      </c>
      <c r="H1" s="12" t="s">
        <v>1</v>
      </c>
      <c r="I1" s="12" t="s">
        <v>25</v>
      </c>
      <c r="J1" s="12" t="s">
        <v>29</v>
      </c>
      <c r="K1" s="12" t="s">
        <v>31</v>
      </c>
      <c r="L1" s="12" t="s">
        <v>26</v>
      </c>
      <c r="M1" s="12" t="s">
        <v>27</v>
      </c>
      <c r="N1" s="12" t="s">
        <v>28</v>
      </c>
      <c r="O1" s="12" t="s">
        <v>30</v>
      </c>
      <c r="P1" s="12" t="s">
        <v>55</v>
      </c>
      <c r="Q1" s="12" t="s">
        <v>35</v>
      </c>
      <c r="R1" s="12" t="s">
        <v>52</v>
      </c>
      <c r="S1" s="12" t="s">
        <v>53</v>
      </c>
    </row>
    <row r="2" spans="1:19" x14ac:dyDescent="0.3">
      <c r="A2" s="1" t="s">
        <v>8</v>
      </c>
      <c r="B2" s="3" t="s">
        <v>4</v>
      </c>
      <c r="C2" s="3">
        <v>909.15</v>
      </c>
      <c r="D2" s="3">
        <v>99.04</v>
      </c>
      <c r="E2" s="6">
        <v>9950000000</v>
      </c>
      <c r="F2" s="4">
        <v>1.0648899999999999E-7</v>
      </c>
      <c r="G2" s="3">
        <v>2.5</v>
      </c>
      <c r="H2" s="3">
        <v>0.1</v>
      </c>
      <c r="I2" s="3">
        <v>6.49</v>
      </c>
      <c r="J2" s="3">
        <v>89.904700000000005</v>
      </c>
      <c r="K2" s="14">
        <v>0.51449999999999996</v>
      </c>
      <c r="L2">
        <f t="shared" ref="L2:L19" si="0">3.141592654*G2^2*H2</f>
        <v>1.9634954087500001</v>
      </c>
      <c r="M2">
        <f>78.41*3600</f>
        <v>282276</v>
      </c>
      <c r="N2">
        <f t="shared" ref="N2:N19" si="1">0.6931471806/M2</f>
        <v>2.4555654061981891E-6</v>
      </c>
      <c r="O2" s="8">
        <f>F2/(6.022E+23*I2/J2)/K2</f>
        <v>4.7611988262947092E-30</v>
      </c>
      <c r="P2" t="s">
        <v>32</v>
      </c>
      <c r="Q2" s="10">
        <f>3.81830600658953E-08/F2</f>
        <v>0.35856342031473021</v>
      </c>
      <c r="R2" s="9">
        <f>F2-Q2*F2</f>
        <v>6.8305939934104698E-8</v>
      </c>
      <c r="S2" s="8">
        <f t="shared" ref="S2:S11" si="2">R2/(6.022E+23*I2/J2)/K2</f>
        <v>3.054007090339999E-30</v>
      </c>
    </row>
    <row r="3" spans="1:19" x14ac:dyDescent="0.3">
      <c r="A3" s="1" t="s">
        <v>22</v>
      </c>
      <c r="B3" s="2" t="s">
        <v>14</v>
      </c>
      <c r="C3" s="2">
        <v>1378</v>
      </c>
      <c r="D3" s="2">
        <v>81.7</v>
      </c>
      <c r="E3" s="6">
        <v>9950000000</v>
      </c>
      <c r="F3" s="5">
        <v>9.9718300000000003E-9</v>
      </c>
      <c r="G3" s="3">
        <v>2.5</v>
      </c>
      <c r="H3" s="3">
        <v>0.1</v>
      </c>
      <c r="I3">
        <v>8.9079999999999995</v>
      </c>
      <c r="J3">
        <v>57.935299999999998</v>
      </c>
      <c r="K3" s="15">
        <v>0.68076899999999996</v>
      </c>
      <c r="L3">
        <f t="shared" si="0"/>
        <v>1.9634954087500001</v>
      </c>
      <c r="M3" s="1">
        <f>35.6*3600</f>
        <v>128160</v>
      </c>
      <c r="N3">
        <f t="shared" si="1"/>
        <v>5.4084517837078655E-6</v>
      </c>
      <c r="O3" s="8">
        <f t="shared" ref="O3:O19" si="3">F3/(6.022E+23*I3/J3)/K3</f>
        <v>1.5819669113377647E-31</v>
      </c>
      <c r="P3" t="s">
        <v>33</v>
      </c>
      <c r="Q3" s="10" t="s">
        <v>34</v>
      </c>
      <c r="R3" t="s">
        <v>34</v>
      </c>
      <c r="S3" t="s">
        <v>34</v>
      </c>
    </row>
    <row r="4" spans="1:19" s="1" customFormat="1" x14ac:dyDescent="0.3">
      <c r="A4" s="1" t="s">
        <v>13</v>
      </c>
      <c r="B4" s="2" t="s">
        <v>15</v>
      </c>
      <c r="C4" s="2">
        <v>810.76</v>
      </c>
      <c r="D4" s="2">
        <v>99.45</v>
      </c>
      <c r="E4" s="6">
        <v>9950000000</v>
      </c>
      <c r="F4" s="5">
        <v>5.3626400000000002E-7</v>
      </c>
      <c r="G4" s="3">
        <v>2.5</v>
      </c>
      <c r="H4" s="3">
        <v>0.1</v>
      </c>
      <c r="I4" s="1">
        <v>8.9079999999999995</v>
      </c>
      <c r="J4">
        <v>57.935299999999998</v>
      </c>
      <c r="K4" s="15">
        <v>0.68076899999999996</v>
      </c>
      <c r="L4">
        <f t="shared" si="0"/>
        <v>1.9634954087500001</v>
      </c>
      <c r="M4" s="1">
        <f>70.86*24*3600</f>
        <v>6122304</v>
      </c>
      <c r="N4">
        <f t="shared" si="1"/>
        <v>1.1321672046994073E-7</v>
      </c>
      <c r="O4" s="8">
        <f t="shared" si="3"/>
        <v>8.5074846215953854E-30</v>
      </c>
      <c r="P4" s="1" t="s">
        <v>33</v>
      </c>
      <c r="Q4" s="11" t="s">
        <v>34</v>
      </c>
      <c r="R4" s="1" t="s">
        <v>34</v>
      </c>
      <c r="S4" s="1" t="s">
        <v>34</v>
      </c>
    </row>
    <row r="5" spans="1:19" x14ac:dyDescent="0.3">
      <c r="A5" s="1" t="s">
        <v>19</v>
      </c>
      <c r="B5" s="3" t="s">
        <v>20</v>
      </c>
      <c r="C5" s="3">
        <v>335</v>
      </c>
      <c r="D5" s="3">
        <v>45.8</v>
      </c>
      <c r="E5" s="6">
        <v>9950000000</v>
      </c>
      <c r="F5" s="4">
        <v>2.3977300000000001E-7</v>
      </c>
      <c r="G5" s="3">
        <v>2.5</v>
      </c>
      <c r="H5" s="3">
        <v>0.1</v>
      </c>
      <c r="I5" s="3">
        <v>7.31</v>
      </c>
      <c r="J5" s="3">
        <v>114.9038</v>
      </c>
      <c r="K5" s="14">
        <v>0.95709999999999995</v>
      </c>
      <c r="L5">
        <f t="shared" si="0"/>
        <v>1.9634954087500001</v>
      </c>
      <c r="M5">
        <f>4.5*3600</f>
        <v>16200</v>
      </c>
      <c r="N5">
        <f t="shared" si="1"/>
        <v>4.2786863000000001E-5</v>
      </c>
      <c r="O5" s="8">
        <f t="shared" si="3"/>
        <v>6.5391187516882981E-30</v>
      </c>
      <c r="P5" s="1" t="s">
        <v>32</v>
      </c>
      <c r="Q5" s="11">
        <f>2.22127700342762E-09/F5</f>
        <v>9.2640831262386508E-3</v>
      </c>
      <c r="R5" s="9">
        <f>F5-Q5*F5</f>
        <v>2.3755172299657238E-7</v>
      </c>
      <c r="S5" s="8">
        <f t="shared" si="2"/>
        <v>6.4785398120003117E-30</v>
      </c>
    </row>
    <row r="6" spans="1:19" x14ac:dyDescent="0.3">
      <c r="A6" s="1" t="s">
        <v>18</v>
      </c>
      <c r="B6" s="3" t="s">
        <v>21</v>
      </c>
      <c r="C6" s="3">
        <v>1293.56</v>
      </c>
      <c r="D6" s="3">
        <v>84.8</v>
      </c>
      <c r="E6" s="6">
        <v>9950000000</v>
      </c>
      <c r="F6" s="4">
        <v>2.1133900000000001E-7</v>
      </c>
      <c r="G6" s="3">
        <v>2.5</v>
      </c>
      <c r="H6" s="3">
        <v>0.1</v>
      </c>
      <c r="I6" s="3">
        <v>7.31</v>
      </c>
      <c r="J6" s="3">
        <v>114.9038</v>
      </c>
      <c r="K6" s="14">
        <v>0.95709999999999995</v>
      </c>
      <c r="L6">
        <f t="shared" si="0"/>
        <v>1.9634954087500001</v>
      </c>
      <c r="M6">
        <f>54.12*60</f>
        <v>3247.2</v>
      </c>
      <c r="N6">
        <f t="shared" si="1"/>
        <v>2.134599595343681E-4</v>
      </c>
      <c r="O6" s="8">
        <f t="shared" si="3"/>
        <v>5.7636632058782821E-30</v>
      </c>
      <c r="P6" s="1" t="s">
        <v>32</v>
      </c>
      <c r="Q6" s="11">
        <f t="shared" ref="Q6" si="4">5.1122620112361E-11/F6</f>
        <v>2.4189865624594137E-4</v>
      </c>
      <c r="R6" s="8">
        <v>2.6426000000000001E-7</v>
      </c>
      <c r="S6" s="8">
        <f t="shared" si="2"/>
        <v>7.2069312279579007E-30</v>
      </c>
    </row>
    <row r="7" spans="1:19" x14ac:dyDescent="0.3">
      <c r="A7" s="1" t="s">
        <v>9</v>
      </c>
      <c r="B7" s="3" t="s">
        <v>5</v>
      </c>
      <c r="C7" s="3">
        <v>355.7</v>
      </c>
      <c r="D7" s="3">
        <v>80.900000000000006</v>
      </c>
      <c r="E7" s="6">
        <v>9950000000</v>
      </c>
      <c r="F7" s="4">
        <v>8.2837199999999995E-7</v>
      </c>
      <c r="G7" s="3">
        <v>2</v>
      </c>
      <c r="H7" s="3">
        <v>2.5399999999999999E-2</v>
      </c>
      <c r="I7" s="3">
        <v>19.32</v>
      </c>
      <c r="J7" s="3">
        <v>196.9666</v>
      </c>
      <c r="K7" s="14">
        <v>1</v>
      </c>
      <c r="L7">
        <f t="shared" si="0"/>
        <v>0.31918581364639997</v>
      </c>
      <c r="M7">
        <f>2.695*24*3600</f>
        <v>232847.99999999997</v>
      </c>
      <c r="N7">
        <f t="shared" si="1"/>
        <v>2.9768225649350652E-6</v>
      </c>
      <c r="O7" s="8">
        <f t="shared" si="3"/>
        <v>1.402394260857188E-29</v>
      </c>
      <c r="P7" s="1" t="s">
        <v>32</v>
      </c>
      <c r="Q7" s="11">
        <f>0.00000005472448/F7</f>
        <v>6.6062686812205146E-2</v>
      </c>
      <c r="R7" s="9">
        <f>F7-Q7*F7</f>
        <v>7.7364752E-7</v>
      </c>
      <c r="S7" s="8">
        <f t="shared" si="2"/>
        <v>1.3097483280149457E-29</v>
      </c>
    </row>
    <row r="8" spans="1:19" x14ac:dyDescent="0.3">
      <c r="A8" s="1" t="s">
        <v>10</v>
      </c>
      <c r="B8" s="3" t="s">
        <v>6</v>
      </c>
      <c r="C8" s="3">
        <v>411.8</v>
      </c>
      <c r="D8" s="3">
        <v>95.62</v>
      </c>
      <c r="E8" s="6">
        <v>9950000000</v>
      </c>
      <c r="F8" s="4">
        <v>2.6017300000000001E-7</v>
      </c>
      <c r="G8" s="3">
        <v>2</v>
      </c>
      <c r="H8" s="3">
        <v>2.5399999999999999E-2</v>
      </c>
      <c r="I8" s="3">
        <v>19.32</v>
      </c>
      <c r="J8" s="3">
        <v>196.9666</v>
      </c>
      <c r="K8" s="14">
        <v>1</v>
      </c>
      <c r="L8">
        <f t="shared" si="0"/>
        <v>0.31918581364639997</v>
      </c>
      <c r="M8">
        <f>6.17*24*3600</f>
        <v>533088</v>
      </c>
      <c r="N8">
        <f t="shared" si="1"/>
        <v>1.3002490782009725E-6</v>
      </c>
      <c r="O8" s="8">
        <f t="shared" si="3"/>
        <v>4.4046047190150949E-30</v>
      </c>
      <c r="P8" s="1" t="s">
        <v>32</v>
      </c>
      <c r="Q8" s="11">
        <f>0.0000000000028500317/F8</f>
        <v>1.0954371514338535E-5</v>
      </c>
      <c r="R8" t="s">
        <v>34</v>
      </c>
      <c r="S8" t="s">
        <v>34</v>
      </c>
    </row>
    <row r="9" spans="1:19" x14ac:dyDescent="0.3">
      <c r="A9" s="1" t="s">
        <v>11</v>
      </c>
      <c r="B9" s="2" t="s">
        <v>17</v>
      </c>
      <c r="C9" s="2">
        <v>843.76</v>
      </c>
      <c r="D9" s="2">
        <v>71.8</v>
      </c>
      <c r="E9" s="6">
        <v>9950000000</v>
      </c>
      <c r="F9" s="5">
        <v>5.8313400000000003E-8</v>
      </c>
      <c r="G9" s="3">
        <v>2.5</v>
      </c>
      <c r="H9" s="3">
        <v>0.1</v>
      </c>
      <c r="I9" s="3">
        <v>2.7</v>
      </c>
      <c r="J9" s="3">
        <v>26.9815</v>
      </c>
      <c r="K9" s="14">
        <v>1</v>
      </c>
      <c r="L9">
        <f t="shared" si="0"/>
        <v>1.9634954087500001</v>
      </c>
      <c r="M9">
        <f>15*3600</f>
        <v>54000</v>
      </c>
      <c r="N9">
        <f t="shared" si="1"/>
        <v>1.28360589E-5</v>
      </c>
      <c r="O9" s="8">
        <f t="shared" si="3"/>
        <v>9.6767593029263074E-31</v>
      </c>
      <c r="P9" s="1" t="s">
        <v>33</v>
      </c>
      <c r="Q9" s="11" t="s">
        <v>34</v>
      </c>
      <c r="R9" t="s">
        <v>34</v>
      </c>
      <c r="S9" t="s">
        <v>34</v>
      </c>
    </row>
    <row r="10" spans="1:19" x14ac:dyDescent="0.3">
      <c r="A10" s="1" t="s">
        <v>12</v>
      </c>
      <c r="B10" s="2" t="s">
        <v>16</v>
      </c>
      <c r="C10" s="2">
        <v>1368.63</v>
      </c>
      <c r="D10" s="2">
        <v>99.99</v>
      </c>
      <c r="E10" s="6">
        <v>9950000000</v>
      </c>
      <c r="F10" s="5">
        <v>5.7165899999999998E-8</v>
      </c>
      <c r="G10" s="3">
        <v>2.5</v>
      </c>
      <c r="H10" s="3">
        <v>0.1</v>
      </c>
      <c r="I10" s="3">
        <v>2.7</v>
      </c>
      <c r="J10" s="3">
        <v>26.9815</v>
      </c>
      <c r="K10" s="14">
        <v>1</v>
      </c>
      <c r="L10">
        <f t="shared" si="0"/>
        <v>1.9634954087500001</v>
      </c>
      <c r="M10" s="7">
        <f>114.74*24*3600</f>
        <v>9913536</v>
      </c>
      <c r="N10">
        <f t="shared" si="1"/>
        <v>6.9919268018999477E-8</v>
      </c>
      <c r="O10" s="8">
        <f>F10/(6.022E+23*I10/J10)/K10</f>
        <v>9.4863385540056828E-31</v>
      </c>
      <c r="P10" s="1" t="s">
        <v>33</v>
      </c>
      <c r="Q10" s="8" t="s">
        <v>34</v>
      </c>
      <c r="R10" t="s">
        <v>34</v>
      </c>
      <c r="S10" t="s">
        <v>34</v>
      </c>
    </row>
    <row r="11" spans="1:19" x14ac:dyDescent="0.3">
      <c r="A11" s="1" t="s">
        <v>36</v>
      </c>
      <c r="B11" s="2" t="s">
        <v>37</v>
      </c>
      <c r="C11" s="2" t="s">
        <v>34</v>
      </c>
      <c r="D11" s="2" t="s">
        <v>34</v>
      </c>
      <c r="E11" s="6">
        <v>9950000000</v>
      </c>
      <c r="F11" s="5">
        <v>1.69262E-7</v>
      </c>
      <c r="G11" s="3">
        <v>2.5</v>
      </c>
      <c r="H11" s="3">
        <v>0.01</v>
      </c>
      <c r="I11" s="3">
        <v>12.41</v>
      </c>
      <c r="J11" s="3">
        <v>102.90560000000001</v>
      </c>
      <c r="K11" s="14">
        <v>1</v>
      </c>
      <c r="L11">
        <f t="shared" si="0"/>
        <v>0.19634954087500001</v>
      </c>
      <c r="M11" s="7">
        <f>56.114*60</f>
        <v>3366.8399999999997</v>
      </c>
      <c r="N11">
        <f t="shared" si="1"/>
        <v>2.0587470167872547E-4</v>
      </c>
      <c r="O11" s="8">
        <f t="shared" si="3"/>
        <v>2.3306976845308806E-30</v>
      </c>
      <c r="P11" s="1" t="s">
        <v>32</v>
      </c>
      <c r="Q11" s="11">
        <f>3.12128660697748E-16/F11</f>
        <v>1.8440563191841525E-9</v>
      </c>
      <c r="R11" t="s">
        <v>34</v>
      </c>
      <c r="S11" t="s">
        <v>34</v>
      </c>
    </row>
    <row r="12" spans="1:19" s="1" customFormat="1" x14ac:dyDescent="0.3">
      <c r="A12" s="1" t="s">
        <v>38</v>
      </c>
      <c r="B12" s="2" t="s">
        <v>39</v>
      </c>
      <c r="C12" s="2">
        <v>159.38</v>
      </c>
      <c r="D12" s="2">
        <v>68.3</v>
      </c>
      <c r="E12" s="4">
        <v>9950000000</v>
      </c>
      <c r="F12" s="5">
        <v>2.8210199999999998E-9</v>
      </c>
      <c r="G12" s="3">
        <v>2.5</v>
      </c>
      <c r="H12" s="3">
        <v>0.1</v>
      </c>
      <c r="I12" s="7">
        <v>4.43</v>
      </c>
      <c r="J12" s="7">
        <v>45.952599999999997</v>
      </c>
      <c r="K12" s="16">
        <v>8.2500000000000004E-2</v>
      </c>
      <c r="L12">
        <f t="shared" si="0"/>
        <v>1.9634954087500001</v>
      </c>
      <c r="M12" s="7">
        <f>3.3492*24*3600</f>
        <v>289370.88</v>
      </c>
      <c r="N12">
        <f t="shared" si="1"/>
        <v>2.3953591342708707E-6</v>
      </c>
      <c r="O12" s="8">
        <f>F12/(6.022E+23*I12/J12)/K12</f>
        <v>5.8900343564124228E-31</v>
      </c>
      <c r="P12" s="1" t="s">
        <v>32</v>
      </c>
      <c r="Q12" s="11">
        <f>0.0000000013519826/F12</f>
        <v>0.47925310703220819</v>
      </c>
      <c r="R12" s="9">
        <f>F12-Q12*F12</f>
        <v>1.4690373999999999E-9</v>
      </c>
      <c r="S12" s="8">
        <f>R12/(6.022E+23*I12/J12)/K12</f>
        <v>3.0672170905753168E-31</v>
      </c>
    </row>
    <row r="13" spans="1:19" s="1" customFormat="1" x14ac:dyDescent="0.3">
      <c r="A13" s="1" t="s">
        <v>40</v>
      </c>
      <c r="B13" s="2" t="s">
        <v>39</v>
      </c>
      <c r="C13" s="2">
        <v>159.38</v>
      </c>
      <c r="D13" s="2">
        <v>68.3</v>
      </c>
      <c r="E13" s="4">
        <v>9950000000</v>
      </c>
      <c r="F13" s="5">
        <f>0.00000000947201</f>
        <v>9.4720100000000003E-9</v>
      </c>
      <c r="G13" s="3">
        <v>2.5</v>
      </c>
      <c r="H13" s="3">
        <v>0.1</v>
      </c>
      <c r="I13" s="7">
        <v>4.43</v>
      </c>
      <c r="J13" s="7">
        <v>46.951799999999999</v>
      </c>
      <c r="K13" s="16">
        <v>7.4399999999999994E-2</v>
      </c>
      <c r="L13">
        <f t="shared" si="0"/>
        <v>1.9634954087500001</v>
      </c>
      <c r="M13" s="7">
        <f>3.3492*24*3600</f>
        <v>289370.88</v>
      </c>
      <c r="N13">
        <f t="shared" si="1"/>
        <v>2.3953591342708707E-6</v>
      </c>
      <c r="O13" s="8">
        <f t="shared" si="3"/>
        <v>2.240665263708304E-30</v>
      </c>
      <c r="P13" s="1" t="s">
        <v>32</v>
      </c>
      <c r="Q13" s="11">
        <f>0.0000000004602625/F13</f>
        <v>4.8591851148805792E-2</v>
      </c>
      <c r="R13" s="9">
        <f>F13-Q13*F13</f>
        <v>9.0117475000000005E-9</v>
      </c>
      <c r="S13" s="8">
        <f>R13/(6.022E+23*I13/J13)/K13</f>
        <v>2.1317871907398907E-30</v>
      </c>
    </row>
    <row r="14" spans="1:19" x14ac:dyDescent="0.3">
      <c r="A14" s="1" t="s">
        <v>41</v>
      </c>
      <c r="B14" s="2" t="s">
        <v>42</v>
      </c>
      <c r="C14" s="2">
        <v>1312.12</v>
      </c>
      <c r="D14" s="2">
        <v>100.1</v>
      </c>
      <c r="E14" s="6">
        <v>9950000000</v>
      </c>
      <c r="F14" s="5">
        <v>2.23879E-8</v>
      </c>
      <c r="G14" s="3">
        <v>2.5</v>
      </c>
      <c r="H14" s="3">
        <v>0.1</v>
      </c>
      <c r="I14" s="3">
        <v>4.43</v>
      </c>
      <c r="J14" s="3">
        <v>47.947899999999997</v>
      </c>
      <c r="K14" s="14">
        <v>0.73719999999999997</v>
      </c>
      <c r="L14">
        <f t="shared" si="0"/>
        <v>1.9634954087500001</v>
      </c>
      <c r="M14" s="3">
        <f>43.67*3600</f>
        <v>157212</v>
      </c>
      <c r="N14">
        <f t="shared" si="1"/>
        <v>4.4089966452942525E-6</v>
      </c>
      <c r="O14" s="8">
        <f t="shared" si="3"/>
        <v>5.4582465045665332E-31</v>
      </c>
      <c r="P14" s="1" t="s">
        <v>32</v>
      </c>
      <c r="Q14" s="11">
        <f>0.0000000026225023/F14</f>
        <v>0.11713927166013784</v>
      </c>
      <c r="R14" s="9">
        <f>F14-Q14*F14</f>
        <v>1.9765397700000001E-8</v>
      </c>
      <c r="S14" s="8">
        <f>R14/(6.022E+23*I14/J14)/K14</f>
        <v>4.8188714844801165E-31</v>
      </c>
    </row>
    <row r="15" spans="1:19" s="1" customFormat="1" x14ac:dyDescent="0.3">
      <c r="A15" s="1" t="s">
        <v>43</v>
      </c>
      <c r="B15" s="2" t="s">
        <v>44</v>
      </c>
      <c r="C15" s="2">
        <v>1761.9</v>
      </c>
      <c r="D15" s="2">
        <v>0.05</v>
      </c>
      <c r="E15" s="4">
        <v>9950000000</v>
      </c>
      <c r="F15" s="5">
        <v>1.1612700000000001E-9</v>
      </c>
      <c r="G15" s="3">
        <v>2.5</v>
      </c>
      <c r="H15" s="3">
        <v>0.1</v>
      </c>
      <c r="I15" s="1">
        <v>4.43</v>
      </c>
      <c r="J15" s="7">
        <v>48.947899999999997</v>
      </c>
      <c r="K15" s="16">
        <v>5.4100000000000002E-2</v>
      </c>
      <c r="L15">
        <f t="shared" si="0"/>
        <v>1.9634954087500001</v>
      </c>
      <c r="M15" s="7">
        <f>57.18*60</f>
        <v>3430.8</v>
      </c>
      <c r="N15">
        <f t="shared" si="1"/>
        <v>2.0203660388247639E-4</v>
      </c>
      <c r="O15" s="8">
        <f t="shared" si="3"/>
        <v>3.938451741117117E-31</v>
      </c>
      <c r="P15" s="1" t="s">
        <v>32</v>
      </c>
      <c r="Q15" s="11">
        <f>0.00000000010387232/F15</f>
        <v>8.9447174214437625E-2</v>
      </c>
      <c r="R15" s="9">
        <f>F15-Q15*F15</f>
        <v>1.0573976800000001E-9</v>
      </c>
      <c r="S15" s="8">
        <f>R15/(6.022E+23*I15/J15)/K15</f>
        <v>3.5861683620942595E-31</v>
      </c>
    </row>
    <row r="16" spans="1:19" s="1" customFormat="1" x14ac:dyDescent="0.3">
      <c r="A16" s="1" t="s">
        <v>45</v>
      </c>
      <c r="B16" s="2" t="s">
        <v>42</v>
      </c>
      <c r="C16" s="2">
        <v>1312.12</v>
      </c>
      <c r="D16" s="2">
        <v>100.1</v>
      </c>
      <c r="E16" s="4">
        <v>9950000000</v>
      </c>
      <c r="F16" s="5">
        <v>4.6237500000000002E-10</v>
      </c>
      <c r="G16" s="3">
        <v>2.5</v>
      </c>
      <c r="H16" s="3">
        <v>0.1</v>
      </c>
      <c r="I16" s="1">
        <v>4.43</v>
      </c>
      <c r="J16" s="7">
        <v>48.947899999999997</v>
      </c>
      <c r="K16" s="16">
        <v>5.4100000000000002E-2</v>
      </c>
      <c r="L16">
        <f t="shared" si="0"/>
        <v>1.9634954087500001</v>
      </c>
      <c r="M16" s="3">
        <f>43.67*3600</f>
        <v>157212</v>
      </c>
      <c r="N16">
        <f t="shared" si="1"/>
        <v>4.4089966452942525E-6</v>
      </c>
      <c r="O16" s="8">
        <f t="shared" si="3"/>
        <v>1.5681466186149879E-31</v>
      </c>
      <c r="P16" s="1" t="s">
        <v>32</v>
      </c>
      <c r="Q16" s="11">
        <f>0.00000000026807533/F16</f>
        <v>0.57977903217085691</v>
      </c>
      <c r="R16" s="9">
        <f>F16-Q16*F16</f>
        <v>1.9429967000000002E-10</v>
      </c>
      <c r="S16" s="8">
        <f>R16/(6.022E+23*I16/J16)/K16</f>
        <v>6.5896808977238827E-32</v>
      </c>
    </row>
    <row r="17" spans="1:19" x14ac:dyDescent="0.3">
      <c r="A17" s="1" t="s">
        <v>46</v>
      </c>
      <c r="B17" s="3" t="s">
        <v>47</v>
      </c>
      <c r="C17" s="3">
        <v>511</v>
      </c>
      <c r="D17" s="3">
        <v>102</v>
      </c>
      <c r="E17" s="4">
        <v>9950000000</v>
      </c>
      <c r="F17" s="4">
        <v>2.9333899999999998E-7</v>
      </c>
      <c r="G17" s="3">
        <v>2.5</v>
      </c>
      <c r="H17" s="3">
        <v>0.1</v>
      </c>
      <c r="I17" s="3">
        <v>6.77</v>
      </c>
      <c r="J17" s="7">
        <v>140.90770000000001</v>
      </c>
      <c r="K17" s="16">
        <v>1</v>
      </c>
      <c r="L17">
        <f t="shared" si="0"/>
        <v>1.9634954087500001</v>
      </c>
      <c r="M17">
        <f>3.39*60</f>
        <v>203.4</v>
      </c>
      <c r="N17">
        <f t="shared" si="1"/>
        <v>3.4078032477876108E-3</v>
      </c>
      <c r="O17" s="8">
        <f t="shared" si="3"/>
        <v>1.0138532866024968E-29</v>
      </c>
      <c r="P17" s="1" t="s">
        <v>32</v>
      </c>
      <c r="Q17" s="11">
        <f>0.00000007241918/F17</f>
        <v>0.24687879893229336</v>
      </c>
      <c r="R17" s="9">
        <f>F17-Q17*F17</f>
        <v>2.2091981999999998E-7</v>
      </c>
      <c r="S17" s="8">
        <f>R17/(6.022E+23*I17/J17)/K17</f>
        <v>7.6355440491251425E-30</v>
      </c>
    </row>
    <row r="18" spans="1:19" s="1" customFormat="1" x14ac:dyDescent="0.3">
      <c r="A18" s="1" t="s">
        <v>48</v>
      </c>
      <c r="B18" s="2" t="s">
        <v>49</v>
      </c>
      <c r="C18" s="2">
        <v>511</v>
      </c>
      <c r="D18" s="2">
        <v>195.66</v>
      </c>
      <c r="E18" s="4">
        <v>9950000000</v>
      </c>
      <c r="F18" s="5">
        <v>1.9567799999999999E-7</v>
      </c>
      <c r="G18" s="3">
        <v>2.5</v>
      </c>
      <c r="H18" s="3">
        <v>0.1</v>
      </c>
      <c r="I18" s="7">
        <v>8.9600000000000009</v>
      </c>
      <c r="J18" s="1">
        <v>62.929600000000001</v>
      </c>
      <c r="K18" s="17">
        <v>0.69169999999999998</v>
      </c>
      <c r="L18">
        <f t="shared" si="0"/>
        <v>1.9634954087500001</v>
      </c>
      <c r="M18" s="1">
        <f>9.673*60</f>
        <v>580.38</v>
      </c>
      <c r="N18">
        <f t="shared" si="1"/>
        <v>1.1942988741858783E-3</v>
      </c>
      <c r="O18" s="8">
        <f t="shared" si="3"/>
        <v>3.2993655509769556E-30</v>
      </c>
      <c r="P18" s="1" t="s">
        <v>33</v>
      </c>
      <c r="Q18" s="1" t="s">
        <v>34</v>
      </c>
      <c r="R18" s="1" t="s">
        <v>34</v>
      </c>
      <c r="S18" s="1" t="s">
        <v>34</v>
      </c>
    </row>
    <row r="19" spans="1:19" s="1" customFormat="1" x14ac:dyDescent="0.3">
      <c r="A19" s="1" t="s">
        <v>50</v>
      </c>
      <c r="B19" s="2" t="s">
        <v>51</v>
      </c>
      <c r="C19" s="2">
        <v>511</v>
      </c>
      <c r="D19" s="2">
        <v>21.65</v>
      </c>
      <c r="E19" s="4">
        <v>9950000000</v>
      </c>
      <c r="F19" s="5">
        <v>3.8516100000000002E-7</v>
      </c>
      <c r="G19" s="3">
        <v>2.5</v>
      </c>
      <c r="H19" s="3">
        <v>0.1</v>
      </c>
      <c r="I19" s="7">
        <v>8.9600000000000009</v>
      </c>
      <c r="J19" s="1">
        <v>64.927800000000005</v>
      </c>
      <c r="K19" s="17">
        <v>0.30830000000000002</v>
      </c>
      <c r="L19">
        <f t="shared" si="0"/>
        <v>1.9634954087500001</v>
      </c>
      <c r="M19" s="1">
        <f>12.701*3600</f>
        <v>45723.6</v>
      </c>
      <c r="N19">
        <f t="shared" si="1"/>
        <v>1.515950582631289E-5</v>
      </c>
      <c r="O19" s="8">
        <f t="shared" si="3"/>
        <v>1.5033174810839276E-29</v>
      </c>
      <c r="P19" s="1" t="s">
        <v>33</v>
      </c>
      <c r="Q19" s="1" t="s">
        <v>34</v>
      </c>
      <c r="R19" s="1" t="s">
        <v>34</v>
      </c>
      <c r="S19" s="1" t="s">
        <v>34</v>
      </c>
    </row>
    <row r="20" spans="1:19" s="1" customFormat="1" x14ac:dyDescent="0.3">
      <c r="B20" s="2"/>
      <c r="C20" s="2"/>
      <c r="D20" s="2"/>
      <c r="E20" s="4"/>
      <c r="F20" s="5"/>
      <c r="G20" s="3"/>
      <c r="H20" s="3"/>
      <c r="L20"/>
    </row>
    <row r="22" spans="1:19" x14ac:dyDescent="0.3">
      <c r="I22" s="8"/>
      <c r="N22" s="8"/>
    </row>
    <row r="23" spans="1:19" x14ac:dyDescent="0.3">
      <c r="H23" s="8"/>
      <c r="I23" s="8"/>
      <c r="J23" s="8"/>
      <c r="M23" s="8"/>
      <c r="N23" s="8"/>
    </row>
    <row r="24" spans="1:19" x14ac:dyDescent="0.3">
      <c r="H24" s="8"/>
      <c r="I24" s="8"/>
      <c r="M24" s="8"/>
      <c r="N24" s="8"/>
    </row>
    <row r="25" spans="1:19" x14ac:dyDescent="0.3">
      <c r="H25" s="8"/>
      <c r="I25" s="8"/>
      <c r="M25" s="8"/>
      <c r="N25" s="8"/>
    </row>
    <row r="26" spans="1:19" x14ac:dyDescent="0.3">
      <c r="H26" s="8"/>
      <c r="I26" s="8"/>
      <c r="M26" s="8"/>
      <c r="N26" s="8"/>
    </row>
    <row r="27" spans="1:19" x14ac:dyDescent="0.3">
      <c r="H27" s="8"/>
      <c r="I27" s="8"/>
      <c r="M27" s="8"/>
      <c r="N27" s="8"/>
    </row>
    <row r="28" spans="1:19" x14ac:dyDescent="0.3">
      <c r="H28" s="8"/>
      <c r="I28" s="8"/>
      <c r="M28" s="8"/>
      <c r="N28" s="8"/>
    </row>
    <row r="29" spans="1:19" x14ac:dyDescent="0.3">
      <c r="H29" s="8"/>
      <c r="I29" s="8"/>
      <c r="M29" s="8"/>
      <c r="N29" s="8"/>
    </row>
    <row r="30" spans="1:19" x14ac:dyDescent="0.3">
      <c r="H30" s="8"/>
      <c r="I30" s="8"/>
      <c r="M30" s="8"/>
      <c r="N30" s="8"/>
    </row>
    <row r="31" spans="1:19" x14ac:dyDescent="0.3">
      <c r="H31" s="8"/>
      <c r="I31" s="8"/>
      <c r="M31" s="8"/>
      <c r="N31" s="8"/>
    </row>
    <row r="32" spans="1:19" x14ac:dyDescent="0.3">
      <c r="H32" s="8"/>
      <c r="I32" s="8"/>
      <c r="M32" s="8"/>
      <c r="N32" s="8"/>
    </row>
    <row r="33" spans="8:14" x14ac:dyDescent="0.3">
      <c r="H33" s="8"/>
      <c r="I33" s="8"/>
      <c r="M33" s="8"/>
      <c r="N33" s="8"/>
    </row>
    <row r="34" spans="8:14" x14ac:dyDescent="0.3">
      <c r="H34" s="8"/>
      <c r="I34" s="8"/>
      <c r="M34" s="8"/>
      <c r="N34" s="8"/>
    </row>
    <row r="35" spans="8:14" x14ac:dyDescent="0.3">
      <c r="H35" s="8"/>
      <c r="I35" s="8"/>
      <c r="M35" s="8"/>
      <c r="N35" s="8"/>
    </row>
    <row r="36" spans="8:14" x14ac:dyDescent="0.3">
      <c r="H36" s="8"/>
      <c r="I36" s="8"/>
      <c r="M36" s="8"/>
      <c r="N36" s="8"/>
    </row>
    <row r="37" spans="8:14" x14ac:dyDescent="0.3">
      <c r="H37" s="8"/>
      <c r="I37" s="8"/>
      <c r="M37" s="8"/>
      <c r="N37" s="8"/>
    </row>
    <row r="38" spans="8:14" x14ac:dyDescent="0.3">
      <c r="H38" s="8"/>
      <c r="I38" s="8"/>
      <c r="M38" s="8"/>
      <c r="N38" s="8"/>
    </row>
    <row r="39" spans="8:14" x14ac:dyDescent="0.3">
      <c r="H39" s="8"/>
      <c r="I39" s="8"/>
      <c r="M39" s="8"/>
      <c r="N39" s="8"/>
    </row>
    <row r="40" spans="8:14" x14ac:dyDescent="0.3">
      <c r="H40" s="8"/>
      <c r="I40" s="8"/>
      <c r="M40" s="8"/>
      <c r="N40" s="8"/>
    </row>
    <row r="41" spans="8:14" x14ac:dyDescent="0.3">
      <c r="H41" s="8"/>
      <c r="I41" s="8"/>
      <c r="M41" s="8"/>
      <c r="N41" s="8"/>
    </row>
    <row r="42" spans="8:14" x14ac:dyDescent="0.3">
      <c r="H42" s="8"/>
      <c r="I42" s="8"/>
      <c r="M42" s="8"/>
      <c r="N42" s="8"/>
    </row>
    <row r="43" spans="8:14" x14ac:dyDescent="0.3">
      <c r="H43" s="8"/>
      <c r="I43" s="8"/>
      <c r="M43" s="8"/>
      <c r="N43" s="8"/>
    </row>
    <row r="44" spans="8:14" x14ac:dyDescent="0.3">
      <c r="H44" s="8"/>
      <c r="I44" s="8"/>
      <c r="M44" s="8"/>
      <c r="N44" s="8"/>
    </row>
    <row r="45" spans="8:14" x14ac:dyDescent="0.3">
      <c r="H45" s="8"/>
      <c r="I45" s="8"/>
      <c r="M45" s="8"/>
      <c r="N45" s="8"/>
    </row>
    <row r="46" spans="8:14" x14ac:dyDescent="0.3">
      <c r="H46" s="8"/>
      <c r="I46" s="8"/>
      <c r="M46" s="8"/>
      <c r="N46" s="8"/>
    </row>
    <row r="47" spans="8:14" x14ac:dyDescent="0.3">
      <c r="H47" s="8"/>
      <c r="I47" s="8"/>
      <c r="M47" s="8"/>
      <c r="N47" s="8"/>
    </row>
    <row r="48" spans="8:14" x14ac:dyDescent="0.3">
      <c r="H48" s="8"/>
      <c r="I48" s="8"/>
      <c r="M48" s="8"/>
      <c r="N48" s="8"/>
    </row>
    <row r="49" spans="8:14" x14ac:dyDescent="0.3">
      <c r="H49" s="8"/>
      <c r="I49" s="8"/>
      <c r="M49" s="8"/>
      <c r="N49" s="8"/>
    </row>
    <row r="50" spans="8:14" x14ac:dyDescent="0.3">
      <c r="H50" s="8"/>
      <c r="I50" s="8"/>
      <c r="M50" s="8"/>
      <c r="N50" s="8"/>
    </row>
    <row r="51" spans="8:14" x14ac:dyDescent="0.3">
      <c r="H51" s="8"/>
      <c r="I51" s="8"/>
      <c r="M51" s="8"/>
      <c r="N51" s="8"/>
    </row>
    <row r="52" spans="8:14" x14ac:dyDescent="0.3">
      <c r="H52" s="8"/>
      <c r="I52" s="8"/>
      <c r="M52" s="8"/>
      <c r="N52" s="8"/>
    </row>
    <row r="53" spans="8:14" x14ac:dyDescent="0.3">
      <c r="M53" s="8"/>
      <c r="N53" s="8"/>
    </row>
    <row r="54" spans="8:14" x14ac:dyDescent="0.3">
      <c r="M54" s="8"/>
      <c r="N54" s="8"/>
    </row>
    <row r="55" spans="8:14" x14ac:dyDescent="0.3">
      <c r="M55" s="8"/>
      <c r="N55" s="8"/>
    </row>
    <row r="56" spans="8:14" x14ac:dyDescent="0.3">
      <c r="M56" s="8"/>
      <c r="N56" s="8"/>
    </row>
    <row r="57" spans="8:14" x14ac:dyDescent="0.3">
      <c r="M57" s="8"/>
      <c r="N57" s="8"/>
    </row>
    <row r="58" spans="8:14" x14ac:dyDescent="0.3">
      <c r="M58" s="8"/>
      <c r="N58" s="8"/>
    </row>
    <row r="59" spans="8:14" x14ac:dyDescent="0.3">
      <c r="M59" s="8"/>
      <c r="N59" s="8"/>
    </row>
    <row r="60" spans="8:14" x14ac:dyDescent="0.3">
      <c r="M60" s="8"/>
      <c r="N60" s="8"/>
    </row>
    <row r="61" spans="8:14" x14ac:dyDescent="0.3">
      <c r="M61" s="8"/>
      <c r="N61" s="8"/>
    </row>
    <row r="62" spans="8:14" x14ac:dyDescent="0.3">
      <c r="M62" s="8"/>
      <c r="N62" s="8"/>
    </row>
    <row r="63" spans="8:14" x14ac:dyDescent="0.3">
      <c r="M63" s="8"/>
      <c r="N63" s="8"/>
    </row>
    <row r="64" spans="8:14" x14ac:dyDescent="0.3">
      <c r="M64" s="8"/>
      <c r="N64" s="8"/>
    </row>
    <row r="65" spans="13:14" x14ac:dyDescent="0.3">
      <c r="M65" s="8"/>
      <c r="N65" s="8"/>
    </row>
    <row r="66" spans="13:14" x14ac:dyDescent="0.3">
      <c r="M66" s="8"/>
      <c r="N66" s="8"/>
    </row>
    <row r="67" spans="13:14" x14ac:dyDescent="0.3">
      <c r="M67" s="8"/>
      <c r="N67" s="8"/>
    </row>
    <row r="68" spans="13:14" x14ac:dyDescent="0.3">
      <c r="M68" s="8"/>
      <c r="N68" s="8"/>
    </row>
    <row r="69" spans="13:14" x14ac:dyDescent="0.3">
      <c r="M69" s="8"/>
      <c r="N69" s="8"/>
    </row>
    <row r="70" spans="13:14" x14ac:dyDescent="0.3">
      <c r="M70" s="8"/>
      <c r="N70" s="8"/>
    </row>
    <row r="71" spans="13:14" x14ac:dyDescent="0.3">
      <c r="M71" s="8"/>
      <c r="N71" s="8"/>
    </row>
    <row r="72" spans="13:14" x14ac:dyDescent="0.3">
      <c r="M72" s="8"/>
      <c r="N72" s="8"/>
    </row>
    <row r="73" spans="13:14" x14ac:dyDescent="0.3">
      <c r="M73" s="8"/>
      <c r="N73" s="8"/>
    </row>
    <row r="74" spans="13:14" x14ac:dyDescent="0.3">
      <c r="M74" s="8"/>
      <c r="N74" s="8"/>
    </row>
    <row r="75" spans="13:14" x14ac:dyDescent="0.3">
      <c r="M75" s="8"/>
      <c r="N75" s="8"/>
    </row>
    <row r="76" spans="13:14" x14ac:dyDescent="0.3">
      <c r="M76" s="8"/>
      <c r="N76" s="8"/>
    </row>
    <row r="77" spans="13:14" x14ac:dyDescent="0.3">
      <c r="M77" s="8"/>
      <c r="N77" s="8"/>
    </row>
    <row r="78" spans="13:14" x14ac:dyDescent="0.3">
      <c r="M78" s="8"/>
      <c r="N78" s="8"/>
    </row>
    <row r="79" spans="13:14" x14ac:dyDescent="0.3">
      <c r="M79" s="8"/>
      <c r="N79" s="8"/>
    </row>
    <row r="80" spans="13:14" x14ac:dyDescent="0.3">
      <c r="M80" s="8"/>
      <c r="N80" s="8"/>
    </row>
    <row r="81" spans="13:14" x14ac:dyDescent="0.3">
      <c r="M81" s="8"/>
      <c r="N81" s="8"/>
    </row>
    <row r="82" spans="13:14" x14ac:dyDescent="0.3">
      <c r="M82" s="8"/>
      <c r="N82" s="8"/>
    </row>
    <row r="83" spans="13:14" x14ac:dyDescent="0.3">
      <c r="M83" s="8"/>
      <c r="N83" s="8"/>
    </row>
    <row r="84" spans="13:14" x14ac:dyDescent="0.3">
      <c r="M84" s="8"/>
      <c r="N84" s="8"/>
    </row>
    <row r="85" spans="13:14" x14ac:dyDescent="0.3">
      <c r="M85" s="8"/>
      <c r="N85" s="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2016-11-11T17:25:19Z</dcterms:modified>
</cp:coreProperties>
</file>