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ETA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</workbook>
</file>

<file path=xl/calcChain.xml><?xml version="1.0" encoding="utf-8"?>
<calcChain xmlns="http://schemas.openxmlformats.org/spreadsheetml/2006/main">
  <c r="F24" i="2" l="1"/>
  <c r="F23" i="2"/>
  <c r="G33" i="2"/>
  <c r="H33" i="2"/>
  <c r="H34" i="2"/>
  <c r="G35" i="2"/>
  <c r="G34" i="2"/>
  <c r="H35" i="2"/>
  <c r="H32" i="2"/>
  <c r="G30" i="2"/>
  <c r="F34" i="2"/>
  <c r="E34" i="2"/>
  <c r="D34" i="2"/>
  <c r="C34" i="2"/>
  <c r="G32" i="2"/>
  <c r="G29" i="2"/>
  <c r="G28" i="2"/>
  <c r="G27" i="2"/>
  <c r="F29" i="2"/>
  <c r="D29" i="2"/>
  <c r="E29" i="2"/>
  <c r="C29" i="2"/>
  <c r="B24" i="2"/>
  <c r="B23" i="2" l="1"/>
  <c r="B17" i="2"/>
  <c r="B18" i="2" s="1"/>
  <c r="B19" i="2" s="1"/>
  <c r="C5" i="2" l="1"/>
  <c r="C6" i="2" l="1"/>
  <c r="C8" i="2" l="1"/>
  <c r="C9" i="2"/>
  <c r="C10" i="2" l="1"/>
  <c r="T10" i="6" l="1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<sst xmlns="http://schemas.openxmlformats.org/spreadsheetml/2006/main" count="111" uniqueCount="86">
  <si>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</si>
  <si>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</si>
  <si>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</si>
  <si>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</si>
  <si>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</si>
  <si>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</si>
  <si>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</si>
  <si>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</si>
  <si>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</si>
  <si>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</si>
  <si>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</si>
  <si>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</si>
  <si>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</si>
  <si>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</si>
  <si>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</si>
  <si>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</si>
  <si>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</si>
  <si>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</si>
  <si>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</si>
  <si>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</si>
  <si>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</si>
  <si>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</si>
  <si>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</si>
  <si>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</si>
  <si>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</si>
  <si>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</si>
  <si>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</si>
  <si>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</si>
  <si>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</si>
  <si>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</si>
  <si>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</si>
  <si>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</si>
  <si>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</si>
  <si>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</si>
  <si>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</si>
  <si>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</si>
  <si>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</si>
  <si>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</si>
  <si>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</si>
  <si>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</si>
  <si>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</si>
  <si>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</si>
  <si>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</si>
  <si>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</si>
  <si>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</si>
  <si>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</si>
  <si>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</si>
  <si>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</si>
  <si>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</si>
  <si>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</si>
  <si>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</si>
  <si>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</si>
  <si>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</si>
  <si>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</si>
  <si>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</si>
  <si>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</si>
  <si>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</si>
  <si>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</si>
  <si>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</si>
  <si>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</si>
  <si>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</si>
  <si>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Fluence on ETA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</si>
  <si>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</si>
  <si>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</si>
  <si>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</si>
  <si>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</si>
  <si>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</si>
  <si>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</si>
  <si>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</si>
  <si>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</si>
  <si>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</si>
  <si>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</si>
  <si>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</si>
  <si>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</si>
  <si>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</si>
  <si>
    <t>With Pt Src @ Tgt</t>
  </si>
  <si>
    <t>With Surf Src @ End of Beam Pipe</t>
  </si>
  <si>
    <t>Tally 1</t>
  </si>
  <si>
    <t>Ratio</t>
  </si>
  <si>
    <t>Tally 4</t>
  </si>
  <si>
    <t>Tally 2</t>
  </si>
  <si>
    <t>Tally 11</t>
  </si>
  <si>
    <t>Tally 1+11</t>
  </si>
  <si>
    <t>Tally 12</t>
  </si>
  <si>
    <t>Tally 2+12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</si>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</sst>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18800"/>
        <c:axId val="169228664"/>
      </c:scatterChart>
      <c:valAx>
        <c:axId val="16841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228664"/>
        <c:crosses val="autoZero"/>
        <c:crossBetween val="midCat"/>
      </c:valAx>
      <c:valAx>
        <c:axId val="169228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41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0768"/>
        <c:axId val="237871160"/>
      </c:scatterChart>
      <c:valAx>
        <c:axId val="23787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71160"/>
        <c:crosses val="autoZero"/>
        <c:crossBetween val="midCat"/>
      </c:valAx>
      <c:valAx>
        <c:axId val="23787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87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72728"/>
        <c:axId val="237873120"/>
      </c:scatterChart>
      <c:valAx>
        <c:axId val="23787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7873120"/>
        <c:crosses val="autoZero"/>
        <c:crossBetween val="midCat"/>
      </c:valAx>
      <c:valAx>
        <c:axId val="2378731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37872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18984"/>
        <c:axId val="240919376"/>
      </c:scatterChart>
      <c:valAx>
        <c:axId val="24091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19376"/>
        <c:crosses val="autoZero"/>
        <c:crossBetween val="midCat"/>
      </c:valAx>
      <c:valAx>
        <c:axId val="240919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40918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workbookViewId="0">
      <selection activeCell="H32" sqref="H32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0" customWidth="1"/>
    <col min="5" max="5" width="18.7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62</v>
      </c>
      <c r="C3" s="7">
        <v>38017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63</v>
      </c>
      <c r="C4" s="25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64</v>
      </c>
      <c r="C5" s="7">
        <f>70418-60</f>
        <v>70358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6">
        <f>C3*C4*1000000/C5</f>
        <v>10.806731288552831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0.3566221325222434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224746509934.90427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1.9870843643065242E+17</v>
      </c>
      <c r="D10" s="6" t="s">
        <v>65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36" t="s">
        <v>70</v>
      </c>
      <c r="B12" s="37"/>
      <c r="C12" s="38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27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66</v>
      </c>
      <c r="B14" s="24">
        <v>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67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68</v>
      </c>
      <c r="B17" s="14">
        <f>2*PI()*(1-B16/(SQRT(B16^2+B14^2)))</f>
        <v>1.5658035482234744E-4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69</v>
      </c>
      <c r="B18" s="14">
        <f>B17*C9</f>
        <v>35190888.270691544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61</v>
      </c>
      <c r="B19" s="14">
        <f>C5*B18</f>
        <v>2475960516949.3154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9" t="s">
        <v>71</v>
      </c>
      <c r="B21" s="40"/>
      <c r="C21" s="41"/>
      <c r="E21" s="39" t="s">
        <v>71</v>
      </c>
      <c r="F21" s="40"/>
      <c r="G21" s="41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 t="shared" ref="R21:T25" si="0">L6</f>
        <v>30.7</v>
      </c>
      <c r="S21" s="5">
        <f t="shared" si="0"/>
        <v>275</v>
      </c>
      <c r="T21" s="5">
        <f t="shared" si="0"/>
        <v>580</v>
      </c>
    </row>
    <row r="22" spans="1:20" x14ac:dyDescent="0.2">
      <c r="A22" s="28" t="s">
        <v>72</v>
      </c>
      <c r="B22" s="35">
        <v>5</v>
      </c>
      <c r="C22" s="29" t="s">
        <v>73</v>
      </c>
      <c r="E22" s="28" t="s">
        <v>72</v>
      </c>
      <c r="F22" s="35">
        <v>0.40500000000000003</v>
      </c>
      <c r="G22" s="29" t="s">
        <v>73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 t="shared" si="0"/>
        <v>10.3</v>
      </c>
      <c r="S22" s="5">
        <f t="shared" si="0"/>
        <v>128.4</v>
      </c>
      <c r="T22" s="5">
        <f t="shared" si="0"/>
        <v>358</v>
      </c>
    </row>
    <row r="23" spans="1:20" x14ac:dyDescent="0.2">
      <c r="A23" s="30" t="s">
        <v>74</v>
      </c>
      <c r="B23" s="14">
        <f>(1-COS(RADIANS(B22)))/2*4*PI()</f>
        <v>2.3909417039326832E-2</v>
      </c>
      <c r="C23" s="31" t="s">
        <v>56</v>
      </c>
      <c r="E23" s="30" t="s">
        <v>74</v>
      </c>
      <c r="F23" s="14">
        <f>(1-COS(RADIANS(F22)))/2*4*PI()</f>
        <v>1.5696862211619296E-4</v>
      </c>
      <c r="G23" s="31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 t="shared" si="0"/>
        <v>1.72</v>
      </c>
      <c r="S23" s="5">
        <f t="shared" si="0"/>
        <v>41.7</v>
      </c>
      <c r="T23" s="5">
        <f t="shared" si="0"/>
        <v>214</v>
      </c>
    </row>
    <row r="24" spans="1:20" ht="13.5" thickBot="1" x14ac:dyDescent="0.25">
      <c r="A24" s="32" t="s">
        <v>59</v>
      </c>
      <c r="B24" s="33">
        <f>(1-COS(RADIANS(B22)))/2*4*PI()*C9</f>
        <v>5373558034.1668377</v>
      </c>
      <c r="C24" s="34" t="s">
        <v>60</v>
      </c>
      <c r="E24" s="32" t="s">
        <v>59</v>
      </c>
      <c r="F24" s="33">
        <f>(1-COS(RADIANS(F22)))/2*4*PI()*C9</f>
        <v>35278149.989905193</v>
      </c>
      <c r="G24" s="34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 t="shared" si="0"/>
        <v>0.65</v>
      </c>
      <c r="S24" s="5">
        <f t="shared" si="0"/>
        <v>26.5</v>
      </c>
      <c r="T24" s="5">
        <f t="shared" si="0"/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 t="shared" si="0"/>
        <v>0.28000000000000003</v>
      </c>
      <c r="S25" s="5">
        <f t="shared" si="0"/>
        <v>20.8</v>
      </c>
      <c r="T25" s="5">
        <f t="shared" si="0"/>
        <v>103</v>
      </c>
    </row>
    <row r="26" spans="1:20" x14ac:dyDescent="0.2">
      <c r="C26" t="s">
        <v>77</v>
      </c>
      <c r="D26" t="s">
        <v>80</v>
      </c>
      <c r="E26" t="s">
        <v>79</v>
      </c>
      <c r="F26" t="s">
        <v>81</v>
      </c>
      <c r="G26" t="s">
        <v>82</v>
      </c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A27" s="42" t="s">
        <v>76</v>
      </c>
      <c r="B27" s="42"/>
      <c r="C27" s="4">
        <v>0.49161500000000002</v>
      </c>
      <c r="D27" s="4">
        <v>6.3718599999999998E-4</v>
      </c>
      <c r="E27" s="4">
        <v>3.56437E-2</v>
      </c>
      <c r="F27" s="4">
        <v>0.50838499999999998</v>
      </c>
      <c r="G27" s="4">
        <f>C27+F27</f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42" t="s">
        <v>75</v>
      </c>
      <c r="B28" s="42"/>
      <c r="C28" s="4">
        <v>1.16993E-3</v>
      </c>
      <c r="D28" s="4">
        <v>1.51933E-6</v>
      </c>
      <c r="E28" s="4">
        <v>3.34592E-5</v>
      </c>
      <c r="F28" s="4">
        <v>7.2451499999999997E-3</v>
      </c>
      <c r="G28" s="4">
        <f>C28+F28</f>
        <v>8.4150800000000001E-3</v>
      </c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1">M12</f>
        <v>26.4</v>
      </c>
      <c r="R28" s="5">
        <f t="shared" si="1"/>
        <v>4.4800000000000004</v>
      </c>
      <c r="S28" s="5">
        <f t="shared" si="1"/>
        <v>130</v>
      </c>
    </row>
    <row r="29" spans="1:20" x14ac:dyDescent="0.2">
      <c r="A29" s="42" t="s">
        <v>78</v>
      </c>
      <c r="B29" s="42"/>
      <c r="C29" s="4">
        <f>C28/C27</f>
        <v>2.3797687214588653E-3</v>
      </c>
      <c r="D29" s="4">
        <f t="shared" ref="D29:G29" si="2">D28/D27</f>
        <v>2.3844371973018867E-3</v>
      </c>
      <c r="E29" s="4">
        <f t="shared" si="2"/>
        <v>9.3871287212045882E-4</v>
      </c>
      <c r="F29" s="4">
        <f t="shared" si="2"/>
        <v>1.4251305605004082E-2</v>
      </c>
      <c r="G29" s="4">
        <f t="shared" si="2"/>
        <v>8.4150800000000001E-3</v>
      </c>
      <c r="J29" s="5"/>
      <c r="K29" s="5"/>
      <c r="L29" s="5"/>
      <c r="M29" s="5"/>
      <c r="N29" s="5"/>
      <c r="O29" s="5"/>
      <c r="P29" s="5" t="str">
        <f>K13</f>
        <v>Be+Au</v>
      </c>
      <c r="Q29" s="5">
        <f t="shared" si="1"/>
        <v>22.7</v>
      </c>
      <c r="R29" s="5">
        <f t="shared" si="1"/>
        <v>4.29</v>
      </c>
      <c r="S29" s="5">
        <f t="shared" si="1"/>
        <v>111.4</v>
      </c>
    </row>
    <row r="30" spans="1:20" x14ac:dyDescent="0.2">
      <c r="G30" s="4">
        <f>B24*G29</f>
        <v>45218920.742156669</v>
      </c>
    </row>
    <row r="31" spans="1:20" x14ac:dyDescent="0.2">
      <c r="C31" t="s">
        <v>77</v>
      </c>
      <c r="D31" t="s">
        <v>80</v>
      </c>
      <c r="E31" t="s">
        <v>83</v>
      </c>
      <c r="F31" t="s">
        <v>81</v>
      </c>
      <c r="G31" t="s">
        <v>82</v>
      </c>
      <c r="H31" s="23" t="s">
        <v>84</v>
      </c>
    </row>
    <row r="32" spans="1:20" x14ac:dyDescent="0.2">
      <c r="A32" s="42" t="s">
        <v>76</v>
      </c>
      <c r="B32" s="42"/>
      <c r="C32" s="4">
        <v>0.48474800000000001</v>
      </c>
      <c r="D32" s="4">
        <v>6.2865700000000002E-4</v>
      </c>
      <c r="E32" s="4">
        <v>4.4767800000000003E-2</v>
      </c>
      <c r="F32" s="4">
        <v>0.51707800000000004</v>
      </c>
      <c r="G32" s="4">
        <f>C32+F32</f>
        <v>1.0018260000000001</v>
      </c>
      <c r="H32" s="4">
        <f>D32+E32</f>
        <v>4.5396457000000001E-2</v>
      </c>
    </row>
    <row r="33" spans="1:8" x14ac:dyDescent="0.2">
      <c r="A33" s="42" t="s">
        <v>75</v>
      </c>
      <c r="B33" s="42"/>
      <c r="C33" s="4">
        <v>1.1739400000000001E-3</v>
      </c>
      <c r="D33" s="4">
        <v>1.5245E-6</v>
      </c>
      <c r="E33" s="4">
        <v>6.2759899999999995E-4</v>
      </c>
      <c r="F33" s="4">
        <v>7.2523600000000002E-3</v>
      </c>
      <c r="G33" s="4">
        <f>C33+F33</f>
        <v>8.4263000000000012E-3</v>
      </c>
      <c r="H33" s="4">
        <f>D33+E33</f>
        <v>6.2912349999999994E-4</v>
      </c>
    </row>
    <row r="34" spans="1:8" x14ac:dyDescent="0.2">
      <c r="A34" s="42" t="s">
        <v>78</v>
      </c>
      <c r="B34" s="42"/>
      <c r="C34" s="4">
        <f>C33/C32</f>
        <v>2.4217531583420665E-3</v>
      </c>
      <c r="D34" s="4">
        <f t="shared" ref="D34" si="3">D33/D32</f>
        <v>2.425010776941957E-3</v>
      </c>
      <c r="E34" s="4">
        <f t="shared" ref="E34" si="4">E33/E32</f>
        <v>1.4018982393595395E-2</v>
      </c>
      <c r="F34" s="4">
        <f t="shared" ref="F34:H34" si="5">F33/F32</f>
        <v>1.4025659571670037E-2</v>
      </c>
      <c r="G34" s="4">
        <f>G33/G32</f>
        <v>8.4109416206007825E-3</v>
      </c>
      <c r="H34" s="4">
        <f>H33/H32</f>
        <v>1.3858427321762136E-2</v>
      </c>
    </row>
    <row r="35" spans="1:8" x14ac:dyDescent="0.2">
      <c r="G35" s="4">
        <f>B24*G34</f>
        <v>45196682.920287579</v>
      </c>
      <c r="H35" s="4">
        <f>B24*H34</f>
        <v>74469063.475772128</v>
      </c>
    </row>
    <row r="37" spans="1:8" x14ac:dyDescent="0.2">
      <c r="D37" t="s">
        <v>85</v>
      </c>
    </row>
  </sheetData>
  <sortState ref="A9:D17">
    <sortCondition ref="C9:C16"/>
  </sortState>
  <mergeCells count="9">
    <mergeCell ref="A34:B34"/>
    <mergeCell ref="E21:G21"/>
    <mergeCell ref="A27:B27"/>
    <mergeCell ref="A28:B28"/>
    <mergeCell ref="A29:B29"/>
    <mergeCell ref="A32:B32"/>
    <mergeCell ref="A33:B33"/>
    <mergeCell ref="A12:C12"/>
    <mergeCell ref="A21:C21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2018-01-07T03:23:58Z</dcterms:modified>
</cp:coreProperties>
</file>