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L11" i="1" s="1"/>
  <c r="F10" i="1"/>
  <c r="L10" i="1" s="1"/>
  <c r="F9" i="1"/>
  <c r="L9" i="1" s="1"/>
  <c r="F8" i="1"/>
  <c r="F7" i="1"/>
  <c r="L7" i="1" s="1"/>
  <c r="J11" i="1"/>
  <c r="H11" i="1"/>
  <c r="J9" i="1"/>
  <c r="H9" i="1"/>
  <c r="J10" i="1"/>
  <c r="H10" i="1"/>
  <c r="L8" i="1"/>
  <c r="J8" i="1"/>
  <c r="H8" i="1"/>
  <c r="J7" i="1"/>
  <c r="H7" i="1"/>
  <c r="K8" i="1" l="1"/>
  <c r="K9" i="1"/>
  <c r="K7" i="1"/>
  <c r="K11" i="1"/>
  <c r="K10" i="1"/>
  <c r="F3" i="1"/>
  <c r="L3" i="1" s="1"/>
  <c r="H3" i="1"/>
  <c r="J3" i="1"/>
  <c r="Q10" i="1" l="1"/>
  <c r="R10" i="1" s="1"/>
  <c r="Q8" i="1"/>
  <c r="R8" i="1" s="1"/>
  <c r="Q11" i="1"/>
  <c r="R11" i="1" s="1"/>
  <c r="Q7" i="1"/>
  <c r="R7" i="1" s="1"/>
  <c r="Q9" i="1"/>
  <c r="R9" i="1" s="1"/>
  <c r="K3" i="1"/>
  <c r="F2" i="1"/>
  <c r="L2" i="1" s="1"/>
  <c r="H2" i="1"/>
  <c r="J2" i="1"/>
  <c r="F4" i="1"/>
  <c r="L4" i="1" s="1"/>
  <c r="H4" i="1"/>
  <c r="J4" i="1"/>
  <c r="F5" i="1"/>
  <c r="L5" i="1" s="1"/>
  <c r="H5" i="1"/>
  <c r="J5" i="1"/>
  <c r="F6" i="1"/>
  <c r="L6" i="1" s="1"/>
  <c r="H6" i="1"/>
  <c r="J6" i="1"/>
  <c r="Q3" i="1" l="1"/>
  <c r="R3" i="1" s="1"/>
  <c r="K5" i="1"/>
  <c r="K6" i="1"/>
  <c r="K4" i="1"/>
  <c r="K2" i="1"/>
  <c r="Q4" i="1" l="1"/>
  <c r="R4" i="1" s="1"/>
  <c r="Q6" i="1"/>
  <c r="R6" i="1" s="1"/>
  <c r="Q2" i="1"/>
  <c r="R2" i="1" s="1"/>
  <c r="Q5" i="1"/>
  <c r="R5" i="1" s="1"/>
</calcChain>
</file>

<file path=xl/sharedStrings.xml><?xml version="1.0" encoding="utf-8"?>
<sst xmlns="http://schemas.openxmlformats.org/spreadsheetml/2006/main" count="18" uniqueCount="18">
  <si>
    <t>Energy</t>
  </si>
  <si>
    <t>Half-Life (s)</t>
  </si>
  <si>
    <t>Activity (Bq)</t>
  </si>
  <si>
    <t xml:space="preserve">Initial Date </t>
  </si>
  <si>
    <t>Time Since (s)</t>
  </si>
  <si>
    <t>Current Activity (Bq)</t>
  </si>
  <si>
    <t>Lamba (1/s)</t>
  </si>
  <si>
    <t>Initial Activity (uCi)</t>
  </si>
  <si>
    <t>Live Time (s)</t>
  </si>
  <si>
    <t>Counts</t>
  </si>
  <si>
    <t>Uncertainty</t>
  </si>
  <si>
    <t>Efficiency</t>
  </si>
  <si>
    <t>Efficiency Uncert</t>
  </si>
  <si>
    <t>X</t>
  </si>
  <si>
    <t>Y</t>
  </si>
  <si>
    <t>Z</t>
  </si>
  <si>
    <t>Meas Date</t>
  </si>
  <si>
    <t>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</si>
</sst>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14" fontId="0" fillId="2" borderId="0" xfId="0" applyNumberFormat="1" applyFill="1"/>
    <xf numFmtId="11" fontId="0" fillId="2" borderId="0" xfId="0" applyNumberFormat="1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zoomScale="110" zoomScaleNormal="110" workbookViewId="0">
      <selection activeCell="J22" sqref="J22"/>
    </sheetView>
  </sheetViews>
  <sheetFormatPr defaultRowHeight="14.4" x14ac:dyDescent="0.3"/>
  <cols>
    <col min="1" max="1" width="7.44140625" customWidth="1"/>
    <col min="2" max="3" width="4.6640625" bestFit="1" customWidth="1"/>
    <col min="4" max="4" width="4.109375" customWidth="1"/>
    <col min="5" max="5" width="7.21875" customWidth="1"/>
    <col min="6" max="6" width="10.33203125" bestFit="1" customWidth="1"/>
    <col min="7" max="7" width="9.88671875" bestFit="1" customWidth="1"/>
    <col min="8" max="8" width="11.109375" bestFit="1" customWidth="1"/>
    <col min="9" max="9" width="10.21875" customWidth="1"/>
    <col min="10" max="10" width="9.6640625" customWidth="1"/>
    <col min="11" max="11" width="18.33203125" bestFit="1" customWidth="1"/>
    <col min="12" max="12" width="12" bestFit="1" customWidth="1"/>
    <col min="13" max="13" width="17.109375" bestFit="1" customWidth="1"/>
    <col min="14" max="14" width="11.33203125" bestFit="1" customWidth="1"/>
    <col min="15" max="15" width="8" bestFit="1" customWidth="1"/>
    <col min="16" max="16" width="10.77734375" bestFit="1" customWidth="1"/>
    <col min="17" max="17" width="8.88671875" bestFit="1" customWidth="1"/>
    <col min="18" max="18" width="15.109375" bestFit="1" customWidth="1"/>
  </cols>
  <sheetData>
    <row r="1" spans="1:18" x14ac:dyDescent="0.3">
      <c r="A1" t="s">
        <v>0</v>
      </c>
      <c r="B1" t="s">
        <v>13</v>
      </c>
      <c r="C1" t="s">
        <v>14</v>
      </c>
      <c r="D1" t="s">
        <v>15</v>
      </c>
      <c r="E1" t="s">
        <v>17</v>
      </c>
      <c r="F1" t="s">
        <v>1</v>
      </c>
      <c r="G1" t="s">
        <v>16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</row>
    <row r="2" spans="1:18" x14ac:dyDescent="0.3">
      <c r="A2">
        <v>661.65700000000004</v>
      </c>
      <c r="B2" s="6">
        <v>0</v>
      </c>
      <c r="C2" s="6">
        <v>-2.5</v>
      </c>
      <c r="D2" s="6">
        <v>18</v>
      </c>
      <c r="E2">
        <v>0.85099999999999998</v>
      </c>
      <c r="F2">
        <f>30.07*365*24*3600</f>
        <v>948287519.99999988</v>
      </c>
      <c r="G2" s="1">
        <v>42814</v>
      </c>
      <c r="H2">
        <f>M2*37000</f>
        <v>38554</v>
      </c>
      <c r="I2" s="1">
        <v>39814</v>
      </c>
      <c r="J2">
        <f>(G2-I2)*24*3600</f>
        <v>259200000</v>
      </c>
      <c r="K2">
        <f>H2*EXP(-L2*J2)</f>
        <v>31899.763472592538</v>
      </c>
      <c r="L2">
        <f>LN(2)/F2</f>
        <v>7.3094622247052809E-10</v>
      </c>
      <c r="M2">
        <v>1.042</v>
      </c>
      <c r="N2">
        <v>226.9</v>
      </c>
      <c r="O2">
        <v>10035.299999999999</v>
      </c>
      <c r="P2">
        <v>100.4</v>
      </c>
      <c r="Q2" s="2">
        <f>(O2/N2)/(K2*E2)</f>
        <v>1.6292166551842952E-3</v>
      </c>
      <c r="R2" s="2">
        <f>SQRT((P2/O2)^2+(0.1/N2^2)+0.01165^2)*Q2</f>
        <v>2.5121578195521086E-5</v>
      </c>
    </row>
    <row r="3" spans="1:18" x14ac:dyDescent="0.3">
      <c r="A3" s="3">
        <v>661.65700000000004</v>
      </c>
      <c r="B3" s="6">
        <v>0</v>
      </c>
      <c r="C3" s="6">
        <v>0</v>
      </c>
      <c r="D3" s="6">
        <v>18</v>
      </c>
      <c r="E3" s="3">
        <v>0.85099999999999998</v>
      </c>
      <c r="F3" s="3">
        <f>30.07*365*24*3600</f>
        <v>948287519.99999988</v>
      </c>
      <c r="G3" s="4">
        <v>42814</v>
      </c>
      <c r="H3" s="3">
        <f t="shared" ref="H3" si="0">M3*37000</f>
        <v>38554</v>
      </c>
      <c r="I3" s="4">
        <v>39814</v>
      </c>
      <c r="J3" s="3">
        <f>(G3-I3)*24*3600</f>
        <v>259200000</v>
      </c>
      <c r="K3" s="3">
        <f t="shared" ref="K3" si="1">H3*EXP(-L3*J3)</f>
        <v>31899.763472592538</v>
      </c>
      <c r="L3" s="3">
        <f t="shared" ref="L3" si="2">LN(2)/F3</f>
        <v>7.3094622247052809E-10</v>
      </c>
      <c r="M3" s="3">
        <v>1.042</v>
      </c>
      <c r="N3" s="3">
        <v>223.2</v>
      </c>
      <c r="O3" s="3">
        <v>10056</v>
      </c>
      <c r="P3" s="3">
        <v>100.5</v>
      </c>
      <c r="Q3" s="5">
        <f t="shared" ref="Q3:Q11" si="3">(O3/N3)/(K3*E3)</f>
        <v>1.6596406035800258E-3</v>
      </c>
      <c r="R3" s="5">
        <f>SQRT((P3/O3)^2+(0.1/N3^2)+0.01165^2)*Q3</f>
        <v>2.5582728758372584E-5</v>
      </c>
    </row>
    <row r="4" spans="1:18" x14ac:dyDescent="0.3">
      <c r="A4">
        <v>661.65700000000004</v>
      </c>
      <c r="B4" s="6">
        <v>-2.5</v>
      </c>
      <c r="C4" s="6">
        <v>0</v>
      </c>
      <c r="D4" s="6">
        <v>18</v>
      </c>
      <c r="E4">
        <v>0.85099999999999998</v>
      </c>
      <c r="F4">
        <f t="shared" ref="F4:F6" si="4">30.07*365*24*3600</f>
        <v>948287519.99999988</v>
      </c>
      <c r="G4" s="1">
        <v>42814</v>
      </c>
      <c r="H4">
        <f>M4*37000</f>
        <v>38554</v>
      </c>
      <c r="I4" s="1">
        <v>39814</v>
      </c>
      <c r="J4">
        <f t="shared" ref="J4:J6" si="5">(G4-I4)*24*3600</f>
        <v>259200000</v>
      </c>
      <c r="K4">
        <f>H4*EXP(-L4*J4)</f>
        <v>31899.763472592538</v>
      </c>
      <c r="L4">
        <f>LN(2)/F4</f>
        <v>7.3094622247052809E-10</v>
      </c>
      <c r="M4">
        <v>1.042</v>
      </c>
      <c r="N4">
        <v>225.6</v>
      </c>
      <c r="O4">
        <v>10036.5</v>
      </c>
      <c r="P4">
        <v>100.4</v>
      </c>
      <c r="Q4" s="2">
        <f t="shared" si="3"/>
        <v>1.638800812638878E-3</v>
      </c>
      <c r="R4" s="2">
        <f t="shared" ref="R4:R6" si="6">SQRT((P4/O4)^2+(0.1/N4^2)+0.01165^2)*Q4</f>
        <v>2.5269281509228832E-5</v>
      </c>
    </row>
    <row r="5" spans="1:18" x14ac:dyDescent="0.3">
      <c r="A5" s="3">
        <v>661.65700000000004</v>
      </c>
      <c r="B5" s="6">
        <v>2.5</v>
      </c>
      <c r="C5" s="6">
        <v>0</v>
      </c>
      <c r="D5" s="6">
        <v>18</v>
      </c>
      <c r="E5" s="3">
        <v>0.85099999999999998</v>
      </c>
      <c r="F5" s="3">
        <f t="shared" si="4"/>
        <v>948287519.99999988</v>
      </c>
      <c r="G5" s="4">
        <v>42814</v>
      </c>
      <c r="H5" s="3">
        <f t="shared" ref="H5:H6" si="7">M5*37000</f>
        <v>38554</v>
      </c>
      <c r="I5" s="4">
        <v>39814</v>
      </c>
      <c r="J5" s="3">
        <f t="shared" si="5"/>
        <v>259200000</v>
      </c>
      <c r="K5" s="3">
        <f t="shared" ref="K5:K6" si="8">H5*EXP(-L5*J5)</f>
        <v>31899.763472592538</v>
      </c>
      <c r="L5" s="3">
        <f t="shared" ref="L5:L6" si="9">LN(2)/F5</f>
        <v>7.3094622247052809E-10</v>
      </c>
      <c r="M5" s="3">
        <v>1.042</v>
      </c>
      <c r="N5" s="3">
        <v>229</v>
      </c>
      <c r="O5" s="3">
        <v>10168.299999999999</v>
      </c>
      <c r="P5" s="3">
        <v>101.1</v>
      </c>
      <c r="Q5" s="5">
        <f t="shared" si="3"/>
        <v>1.6356705923779825E-3</v>
      </c>
      <c r="R5" s="5">
        <f t="shared" si="6"/>
        <v>2.5153507616072824E-5</v>
      </c>
    </row>
    <row r="6" spans="1:18" x14ac:dyDescent="0.3">
      <c r="A6">
        <v>661.65700000000004</v>
      </c>
      <c r="B6" s="6">
        <v>0</v>
      </c>
      <c r="C6" s="6">
        <v>2.5</v>
      </c>
      <c r="D6" s="6">
        <v>18</v>
      </c>
      <c r="E6">
        <v>0.85099999999999998</v>
      </c>
      <c r="F6">
        <f t="shared" si="4"/>
        <v>948287519.99999988</v>
      </c>
      <c r="G6" s="1">
        <v>42814</v>
      </c>
      <c r="H6">
        <f t="shared" si="7"/>
        <v>38554</v>
      </c>
      <c r="I6" s="1">
        <v>39814</v>
      </c>
      <c r="J6">
        <f t="shared" si="5"/>
        <v>259200000</v>
      </c>
      <c r="K6">
        <f t="shared" si="8"/>
        <v>31899.763472592538</v>
      </c>
      <c r="L6">
        <f t="shared" si="9"/>
        <v>7.3094622247052809E-10</v>
      </c>
      <c r="M6">
        <v>1.042</v>
      </c>
      <c r="N6">
        <v>228.4</v>
      </c>
      <c r="O6">
        <v>10088.299999999999</v>
      </c>
      <c r="P6">
        <v>100.7</v>
      </c>
      <c r="Q6" s="2">
        <f t="shared" si="3"/>
        <v>1.6270648612971867E-3</v>
      </c>
      <c r="R6" s="2">
        <f t="shared" si="6"/>
        <v>2.506297721776219E-5</v>
      </c>
    </row>
    <row r="7" spans="1:18" x14ac:dyDescent="0.3">
      <c r="A7" s="3">
        <v>661.65700000000004</v>
      </c>
      <c r="B7" s="8">
        <v>0</v>
      </c>
      <c r="C7" s="8">
        <v>-2.5</v>
      </c>
      <c r="D7" s="8">
        <v>1</v>
      </c>
      <c r="E7" s="3">
        <v>0.85099999999999998</v>
      </c>
      <c r="F7" s="3">
        <f>30.07*365*24*3600</f>
        <v>948287519.99999988</v>
      </c>
      <c r="G7" s="4">
        <v>42814</v>
      </c>
      <c r="H7" s="3">
        <f t="shared" ref="H7:H9" si="10">M7*37000</f>
        <v>38554</v>
      </c>
      <c r="I7" s="4">
        <v>39814</v>
      </c>
      <c r="J7" s="3">
        <f t="shared" ref="J7:J9" si="11">(G7-I7)*24*3600</f>
        <v>259200000</v>
      </c>
      <c r="K7" s="3">
        <f t="shared" ref="K7:K9" si="12">H7*EXP(-L7*J7)</f>
        <v>31899.763472592538</v>
      </c>
      <c r="L7" s="3">
        <f t="shared" ref="L7:L9" si="13">LN(2)/F7</f>
        <v>7.3094622247052809E-10</v>
      </c>
      <c r="M7" s="3">
        <v>1.042</v>
      </c>
      <c r="N7" s="3">
        <v>14.36</v>
      </c>
      <c r="O7" s="3">
        <v>11810.9</v>
      </c>
      <c r="P7" s="3">
        <v>108.9</v>
      </c>
      <c r="Q7" s="5">
        <f t="shared" si="3"/>
        <v>3.0297830356941006E-2</v>
      </c>
      <c r="R7" s="5">
        <f>SQRT((P7/O7)^2+(0.01/N7^2)+0.01165^2)*Q7</f>
        <v>4.9713441843073341E-4</v>
      </c>
    </row>
    <row r="8" spans="1:18" x14ac:dyDescent="0.3">
      <c r="A8" s="7">
        <v>661.65700000000004</v>
      </c>
      <c r="B8" s="8">
        <v>0</v>
      </c>
      <c r="C8" s="8">
        <v>0</v>
      </c>
      <c r="D8" s="8">
        <v>1</v>
      </c>
      <c r="E8" s="7">
        <v>0.85099999999999998</v>
      </c>
      <c r="F8" s="7">
        <f>30.07*365*24*3600</f>
        <v>948287519.99999988</v>
      </c>
      <c r="G8" s="1">
        <v>42814</v>
      </c>
      <c r="H8">
        <f t="shared" si="10"/>
        <v>38554</v>
      </c>
      <c r="I8" s="1">
        <v>39814</v>
      </c>
      <c r="J8">
        <f t="shared" si="11"/>
        <v>259200000</v>
      </c>
      <c r="K8">
        <f t="shared" si="12"/>
        <v>31899.763472592538</v>
      </c>
      <c r="L8">
        <f t="shared" si="13"/>
        <v>7.3094622247052809E-10</v>
      </c>
      <c r="M8">
        <v>1.042</v>
      </c>
      <c r="N8">
        <v>10.08</v>
      </c>
      <c r="O8">
        <v>11452.3</v>
      </c>
      <c r="P8">
        <v>107.3</v>
      </c>
      <c r="Q8" s="2">
        <f t="shared" si="3"/>
        <v>4.1851898270809561E-2</v>
      </c>
      <c r="R8" s="2">
        <f t="shared" ref="R8:R11" si="14">SQRT((P8/O8)^2+(0.01/N8^2)+0.01165^2)*Q8</f>
        <v>7.5091825786858775E-4</v>
      </c>
    </row>
    <row r="9" spans="1:18" x14ac:dyDescent="0.3">
      <c r="A9" s="3">
        <v>661.65700000000004</v>
      </c>
      <c r="B9" s="8">
        <v>-2.5</v>
      </c>
      <c r="C9" s="8">
        <v>0</v>
      </c>
      <c r="D9" s="8">
        <v>1</v>
      </c>
      <c r="E9" s="3">
        <v>0.85099999999999998</v>
      </c>
      <c r="F9" s="3">
        <f t="shared" ref="F9:F11" si="15">30.07*365*24*3600</f>
        <v>948287519.99999988</v>
      </c>
      <c r="G9" s="4">
        <v>42814</v>
      </c>
      <c r="H9" s="3">
        <f t="shared" si="10"/>
        <v>38554</v>
      </c>
      <c r="I9" s="4">
        <v>39814</v>
      </c>
      <c r="J9" s="3">
        <f t="shared" si="11"/>
        <v>259200000</v>
      </c>
      <c r="K9" s="3">
        <f t="shared" si="12"/>
        <v>31899.763472592538</v>
      </c>
      <c r="L9" s="3">
        <f t="shared" si="13"/>
        <v>7.3094622247052809E-10</v>
      </c>
      <c r="M9" s="3">
        <v>1.042</v>
      </c>
      <c r="N9" s="3">
        <v>14.48</v>
      </c>
      <c r="O9" s="3">
        <v>12900.5</v>
      </c>
      <c r="P9" s="3">
        <v>113.9</v>
      </c>
      <c r="Q9" s="5">
        <f t="shared" si="3"/>
        <v>3.2818668584155629E-2</v>
      </c>
      <c r="R9" s="5">
        <f t="shared" si="14"/>
        <v>5.3057717154343111E-4</v>
      </c>
    </row>
    <row r="10" spans="1:18" x14ac:dyDescent="0.3">
      <c r="A10" s="7">
        <v>661.65700000000004</v>
      </c>
      <c r="B10" s="8">
        <v>2.5</v>
      </c>
      <c r="C10" s="8">
        <v>0</v>
      </c>
      <c r="D10" s="8">
        <v>1</v>
      </c>
      <c r="E10" s="7">
        <v>0.85099999999999998</v>
      </c>
      <c r="F10" s="7">
        <f t="shared" si="15"/>
        <v>948287519.99999988</v>
      </c>
      <c r="G10" s="1">
        <v>42814</v>
      </c>
      <c r="H10">
        <f t="shared" ref="H10:H11" si="16">M10*37000</f>
        <v>38554</v>
      </c>
      <c r="I10" s="1">
        <v>39814</v>
      </c>
      <c r="J10">
        <f t="shared" ref="J10:J11" si="17">(G10-I10)*24*3600</f>
        <v>259200000</v>
      </c>
      <c r="K10">
        <f t="shared" ref="K10:K11" si="18">H10*EXP(-L10*J10)</f>
        <v>31899.763472592538</v>
      </c>
      <c r="L10">
        <f t="shared" ref="L10:L11" si="19">LN(2)/F10</f>
        <v>7.3094622247052809E-10</v>
      </c>
      <c r="M10">
        <v>1.042</v>
      </c>
      <c r="N10">
        <v>13.08</v>
      </c>
      <c r="O10">
        <v>11645.2</v>
      </c>
      <c r="P10">
        <v>108.2</v>
      </c>
      <c r="Q10" s="2">
        <f t="shared" si="3"/>
        <v>3.2796098698359658E-2</v>
      </c>
      <c r="R10" s="2">
        <f t="shared" si="14"/>
        <v>5.4927569179468718E-4</v>
      </c>
    </row>
    <row r="11" spans="1:18" x14ac:dyDescent="0.3">
      <c r="A11" s="3">
        <v>661.65700000000004</v>
      </c>
      <c r="B11" s="8">
        <v>0</v>
      </c>
      <c r="C11" s="8">
        <v>2.5</v>
      </c>
      <c r="D11" s="8">
        <v>1</v>
      </c>
      <c r="E11" s="3">
        <v>0.85099999999999998</v>
      </c>
      <c r="F11" s="3">
        <f t="shared" si="15"/>
        <v>948287519.99999988</v>
      </c>
      <c r="G11" s="4">
        <v>42814</v>
      </c>
      <c r="H11" s="3">
        <f t="shared" si="16"/>
        <v>38554</v>
      </c>
      <c r="I11" s="4">
        <v>39814</v>
      </c>
      <c r="J11" s="3">
        <f t="shared" si="17"/>
        <v>259200000</v>
      </c>
      <c r="K11" s="3">
        <f t="shared" si="18"/>
        <v>31899.763472592538</v>
      </c>
      <c r="L11" s="3">
        <f t="shared" si="19"/>
        <v>7.3094622247052809E-10</v>
      </c>
      <c r="M11" s="3">
        <v>1.042</v>
      </c>
      <c r="N11" s="3">
        <v>12.24</v>
      </c>
      <c r="O11" s="3">
        <v>12192.2</v>
      </c>
      <c r="P11" s="3">
        <v>110.7</v>
      </c>
      <c r="Q11" s="5">
        <f t="shared" si="3"/>
        <v>3.6693035189762045E-2</v>
      </c>
      <c r="R11" s="5">
        <f t="shared" si="14"/>
        <v>6.1935085131089316E-4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2017-07-11T20:30:46Z</dcterms:modified>
</cp:coreProperties>
</file>