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33MevTa\ETA\"/>
    </mc:Choice>
  </mc:AlternateContent>
  <bookViews>
    <workbookView xWindow="0" yWindow="0" windowWidth="23040" windowHeight="9684"/>
  </bookViews>
  <sheets>
    <sheet name="Sheet1" sheetId="1" r:id="rId1"/>
    <sheet name="Ful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Q14" i="1" l="1"/>
  <c r="R14" i="1" s="1"/>
  <c r="P14" i="1"/>
  <c r="N14" i="1"/>
  <c r="L14" i="1"/>
  <c r="Q13" i="1"/>
  <c r="R13" i="1" s="1"/>
  <c r="N13" i="1"/>
  <c r="L13" i="1"/>
  <c r="P13" i="1" s="1"/>
  <c r="Q12" i="1"/>
  <c r="R12" i="1" s="1"/>
  <c r="P12" i="1"/>
  <c r="N12" i="1"/>
  <c r="L12" i="1"/>
  <c r="Q11" i="1"/>
  <c r="R11" i="1" s="1"/>
  <c r="N11" i="1"/>
  <c r="L11" i="1"/>
  <c r="P11" i="1" s="1"/>
  <c r="Q10" i="1"/>
  <c r="R10" i="1" s="1"/>
  <c r="P10" i="1"/>
  <c r="N10" i="1"/>
  <c r="L10" i="1"/>
  <c r="Q9" i="1"/>
  <c r="R9" i="1" s="1"/>
  <c r="N9" i="1"/>
  <c r="L9" i="1"/>
  <c r="P9" i="1" s="1"/>
  <c r="Q8" i="1"/>
  <c r="R8" i="1" s="1"/>
  <c r="P8" i="1"/>
  <c r="N8" i="1"/>
  <c r="L8" i="1"/>
  <c r="Q7" i="1"/>
  <c r="R7" i="1" s="1"/>
  <c r="N7" i="1"/>
  <c r="L7" i="1"/>
  <c r="P7" i="1" s="1"/>
  <c r="Q6" i="1"/>
  <c r="R6" i="1" s="1"/>
  <c r="P6" i="1"/>
  <c r="N6" i="1"/>
  <c r="L6" i="1"/>
  <c r="Q5" i="1"/>
  <c r="R5" i="1" s="1"/>
  <c r="N5" i="1"/>
  <c r="L5" i="1"/>
  <c r="P5" i="1" s="1"/>
  <c r="Q4" i="1"/>
  <c r="R4" i="1" s="1"/>
  <c r="P4" i="1"/>
  <c r="N4" i="1"/>
  <c r="L4" i="1"/>
  <c r="Q3" i="1"/>
  <c r="R3" i="1" s="1"/>
  <c r="N3" i="1"/>
  <c r="L3" i="1"/>
  <c r="P3" i="1" s="1"/>
  <c r="Q2" i="1"/>
  <c r="R2" i="1" s="1"/>
  <c r="P2" i="1"/>
  <c r="N2" i="1"/>
  <c r="L2" i="1"/>
  <c r="L3" i="2"/>
  <c r="P3" i="2" s="1"/>
  <c r="L4" i="2"/>
  <c r="L5" i="2"/>
  <c r="L6" i="2"/>
  <c r="P6" i="2" s="1"/>
  <c r="L7" i="2"/>
  <c r="P7" i="2" s="1"/>
  <c r="L8" i="2"/>
  <c r="L9" i="2"/>
  <c r="L10" i="2"/>
  <c r="P10" i="2" s="1"/>
  <c r="L11" i="2"/>
  <c r="P11" i="2" s="1"/>
  <c r="L12" i="2"/>
  <c r="L13" i="2"/>
  <c r="L14" i="2"/>
  <c r="P14" i="2" s="1"/>
  <c r="L2" i="2"/>
  <c r="P2" i="2" s="1"/>
  <c r="Q14" i="2"/>
  <c r="R14" i="2" s="1"/>
  <c r="N14" i="2"/>
  <c r="I14" i="2"/>
  <c r="Q13" i="2"/>
  <c r="R13" i="2" s="1"/>
  <c r="N13" i="2"/>
  <c r="P13" i="2"/>
  <c r="I13" i="2"/>
  <c r="Q12" i="2"/>
  <c r="R12" i="2" s="1"/>
  <c r="P12" i="2"/>
  <c r="N12" i="2"/>
  <c r="I12" i="2"/>
  <c r="Q11" i="2"/>
  <c r="R11" i="2" s="1"/>
  <c r="N11" i="2"/>
  <c r="I11" i="2"/>
  <c r="Q10" i="2"/>
  <c r="R10" i="2" s="1"/>
  <c r="N10" i="2"/>
  <c r="I10" i="2"/>
  <c r="Q9" i="2"/>
  <c r="R9" i="2" s="1"/>
  <c r="N9" i="2"/>
  <c r="P9" i="2"/>
  <c r="I9" i="2"/>
  <c r="Q8" i="2"/>
  <c r="R8" i="2" s="1"/>
  <c r="P8" i="2"/>
  <c r="N8" i="2"/>
  <c r="I8" i="2"/>
  <c r="Q7" i="2"/>
  <c r="R7" i="2" s="1"/>
  <c r="N7" i="2"/>
  <c r="I7" i="2"/>
  <c r="Q6" i="2"/>
  <c r="R6" i="2" s="1"/>
  <c r="N6" i="2"/>
  <c r="I6" i="2"/>
  <c r="Q5" i="2"/>
  <c r="R5" i="2" s="1"/>
  <c r="N5" i="2"/>
  <c r="P5" i="2"/>
  <c r="I5" i="2"/>
  <c r="Q4" i="2"/>
  <c r="R4" i="2" s="1"/>
  <c r="P4" i="2"/>
  <c r="N4" i="2"/>
  <c r="I4" i="2"/>
  <c r="Q3" i="2"/>
  <c r="R3" i="2" s="1"/>
  <c r="N3" i="2"/>
  <c r="I3" i="2"/>
  <c r="Q2" i="2"/>
  <c r="R2" i="2" s="1"/>
  <c r="N2" i="2"/>
  <c r="I2" i="2"/>
</calcChain>
</file>

<file path=xl/sharedStrings.xml><?xml version="1.0" encoding="utf-8"?>
<sst xmlns="http://schemas.openxmlformats.org/spreadsheetml/2006/main" count="116" uniqueCount="33">
  <si>
    <t>Src [s^-1]</t>
  </si>
  <si>
    <t>Radius [cm]</t>
  </si>
  <si>
    <t>Thickness [cm]</t>
  </si>
  <si>
    <t>BR</t>
  </si>
  <si>
    <t>Rx</t>
  </si>
  <si>
    <t>Zr95</t>
  </si>
  <si>
    <t>Zr97</t>
  </si>
  <si>
    <t>Ag111</t>
  </si>
  <si>
    <t>Cd115</t>
  </si>
  <si>
    <t>I133</t>
  </si>
  <si>
    <t>Ba140</t>
  </si>
  <si>
    <t>Nd147</t>
  </si>
  <si>
    <t>Pm151</t>
  </si>
  <si>
    <t>Sm153</t>
  </si>
  <si>
    <t>Rx [vol^-1 src^-1]</t>
  </si>
  <si>
    <t>F_cum</t>
  </si>
  <si>
    <t>Fission Rx [vol^-1 src^-1]</t>
  </si>
  <si>
    <t>Gamma E (keV)</t>
  </si>
  <si>
    <t>Sr92</t>
  </si>
  <si>
    <t>Ru105</t>
  </si>
  <si>
    <t>I135</t>
  </si>
  <si>
    <t>Ce143</t>
  </si>
  <si>
    <t>Foil</t>
  </si>
  <si>
    <t>Product</t>
  </si>
  <si>
    <t>Counting Statistics</t>
  </si>
  <si>
    <t>Counting Location [cm]</t>
  </si>
  <si>
    <t>σ (rel)</t>
  </si>
  <si>
    <t>Density</t>
  </si>
  <si>
    <t>AW</t>
  </si>
  <si>
    <t>Volume</t>
  </si>
  <si>
    <t>Lambda [s^-1]</t>
  </si>
  <si>
    <t>Half-Life [s]</t>
  </si>
  <si>
    <t>U235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</si>
</sst>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right" vertical="center"/>
    </xf>
    <xf numFmtId="11" fontId="0" fillId="2" borderId="0" xfId="0" applyNumberFormat="1" applyFill="1" applyAlignment="1">
      <alignment horizontal="right"/>
    </xf>
    <xf numFmtId="11" fontId="0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ont="1" applyFill="1"/>
    <xf numFmtId="0" fontId="0" fillId="2" borderId="0" xfId="0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right" vertical="center"/>
    </xf>
    <xf numFmtId="11" fontId="0" fillId="3" borderId="0" xfId="0" applyNumberFormat="1" applyFill="1" applyAlignment="1">
      <alignment horizontal="right"/>
    </xf>
    <xf numFmtId="11" fontId="0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5" fontId="0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H17" sqref="H17"/>
    </sheetView>
  </sheetViews>
  <sheetFormatPr defaultRowHeight="14.4" x14ac:dyDescent="0.3"/>
  <cols>
    <col min="2" max="2" width="10.77734375" customWidth="1"/>
    <col min="3" max="3" width="10.109375" customWidth="1"/>
    <col min="4" max="4" width="9.77734375" customWidth="1"/>
    <col min="5" max="7" width="9" customWidth="1"/>
    <col min="8" max="8" width="9.77734375" customWidth="1"/>
    <col min="9" max="10" width="11.6640625" customWidth="1"/>
    <col min="11" max="11" width="7.109375" customWidth="1"/>
    <col min="12" max="14" width="10" customWidth="1"/>
    <col min="16" max="16" width="10" customWidth="1"/>
    <col min="17" max="17" width="13.6640625" bestFit="1" customWidth="1"/>
    <col min="18" max="18" width="11" customWidth="1"/>
    <col min="19" max="19" width="13.109375" customWidth="1"/>
  </cols>
  <sheetData>
    <row r="1" spans="1:20" s="7" customFormat="1" ht="28.2" customHeight="1" x14ac:dyDescent="0.3">
      <c r="A1" s="8" t="s">
        <v>22</v>
      </c>
      <c r="B1" s="8" t="s">
        <v>4</v>
      </c>
      <c r="C1" s="8" t="s">
        <v>23</v>
      </c>
      <c r="D1" s="8" t="s">
        <v>17</v>
      </c>
      <c r="E1" s="8" t="s">
        <v>3</v>
      </c>
      <c r="F1" s="8" t="s">
        <v>24</v>
      </c>
      <c r="G1" s="8" t="s">
        <v>25</v>
      </c>
      <c r="H1" s="8" t="s">
        <v>0</v>
      </c>
      <c r="I1" s="8" t="s">
        <v>14</v>
      </c>
      <c r="J1" s="10" t="s">
        <v>26</v>
      </c>
      <c r="K1" s="8" t="s">
        <v>1</v>
      </c>
      <c r="L1" s="8" t="s">
        <v>2</v>
      </c>
      <c r="M1" s="8" t="s">
        <v>27</v>
      </c>
      <c r="N1" s="8" t="s">
        <v>28</v>
      </c>
      <c r="O1" s="8" t="s">
        <v>15</v>
      </c>
      <c r="P1" s="8" t="s">
        <v>29</v>
      </c>
      <c r="Q1" s="11" t="s">
        <v>31</v>
      </c>
      <c r="R1" s="12" t="s">
        <v>30</v>
      </c>
      <c r="S1" s="8" t="s">
        <v>16</v>
      </c>
      <c r="T1" s="9"/>
    </row>
    <row r="2" spans="1:20" s="1" customFormat="1" x14ac:dyDescent="0.3">
      <c r="A2" s="24" t="s">
        <v>32</v>
      </c>
      <c r="B2" s="25" t="s">
        <v>5</v>
      </c>
      <c r="C2" s="25" t="s">
        <v>5</v>
      </c>
      <c r="D2" s="25">
        <v>756.7</v>
      </c>
      <c r="E2" s="26">
        <v>54.38</v>
      </c>
      <c r="F2" s="26">
        <v>0.01</v>
      </c>
      <c r="G2" s="26">
        <v>1</v>
      </c>
      <c r="H2" s="27">
        <v>4970000000</v>
      </c>
      <c r="I2" s="28">
        <f>$S$2*O2</f>
        <v>2.1845805599999997E-7</v>
      </c>
      <c r="J2" s="28">
        <v>0.01</v>
      </c>
      <c r="K2" s="29">
        <v>0.63500000000000001</v>
      </c>
      <c r="L2" s="30">
        <f>0.265/18.7/K2^2/PI()*5</f>
        <v>5.5934137857577115E-2</v>
      </c>
      <c r="M2" s="31">
        <v>18.7</v>
      </c>
      <c r="N2" s="30">
        <f>0.9315*235.043923+0.0685*238.05073</f>
        <v>235.24988927950002</v>
      </c>
      <c r="O2" s="24">
        <v>6.1799999999999994E-2</v>
      </c>
      <c r="P2" s="30">
        <f>K2^2*PI()*L2</f>
        <v>7.0855614973262024E-2</v>
      </c>
      <c r="Q2" s="32">
        <f>64.032*24*3600</f>
        <v>5532364.7999999998</v>
      </c>
      <c r="R2" s="33">
        <f>LN(2)/Q2</f>
        <v>1.2528949294159802E-7</v>
      </c>
      <c r="S2" s="6">
        <v>3.5349199999999999E-6</v>
      </c>
    </row>
    <row r="3" spans="1:20" x14ac:dyDescent="0.3">
      <c r="A3" s="24" t="s">
        <v>32</v>
      </c>
      <c r="B3" s="25" t="s">
        <v>6</v>
      </c>
      <c r="C3" s="25" t="s">
        <v>6</v>
      </c>
      <c r="D3" s="34">
        <v>743.36</v>
      </c>
      <c r="E3" s="29">
        <v>93.09</v>
      </c>
      <c r="F3" s="26">
        <v>0.01</v>
      </c>
      <c r="G3" s="26">
        <v>1</v>
      </c>
      <c r="H3" s="27">
        <v>4970000000</v>
      </c>
      <c r="I3" s="28">
        <f t="shared" ref="I3:I14" si="0">$S$2*O3</f>
        <v>2.0325790000000001E-7</v>
      </c>
      <c r="J3" s="28">
        <v>0.01</v>
      </c>
      <c r="K3" s="29">
        <v>0.63500000000000001</v>
      </c>
      <c r="L3" s="30">
        <f t="shared" ref="L3:L14" si="1">0.265/18.7/K3^2/PI()*5</f>
        <v>5.5934137857577115E-2</v>
      </c>
      <c r="M3" s="31">
        <v>18.7</v>
      </c>
      <c r="N3" s="30">
        <f t="shared" ref="N3:N14" si="2">0.9315*235.043923+0.0685*238.05073</f>
        <v>235.24988927950002</v>
      </c>
      <c r="O3" s="24">
        <v>5.7500000000000002E-2</v>
      </c>
      <c r="P3" s="30">
        <f t="shared" ref="P3:P14" si="3">K3^2*PI()*L3</f>
        <v>7.0855614973262024E-2</v>
      </c>
      <c r="Q3" s="32">
        <f>16.749*3600</f>
        <v>60296.399999999994</v>
      </c>
      <c r="R3" s="33">
        <f t="shared" ref="R3:R14" si="4">LN(2)/Q3</f>
        <v>1.1495664427062732E-5</v>
      </c>
    </row>
    <row r="4" spans="1:20" x14ac:dyDescent="0.3">
      <c r="A4" s="24" t="s">
        <v>32</v>
      </c>
      <c r="B4" s="25" t="s">
        <v>7</v>
      </c>
      <c r="C4" s="25" t="s">
        <v>7</v>
      </c>
      <c r="D4" s="34">
        <v>342.13</v>
      </c>
      <c r="E4" s="29">
        <v>6.7</v>
      </c>
      <c r="F4" s="26">
        <v>0.01</v>
      </c>
      <c r="G4" s="26">
        <v>1</v>
      </c>
      <c r="H4" s="27">
        <v>4970000000</v>
      </c>
      <c r="I4" s="28">
        <f t="shared" si="0"/>
        <v>8.8372999999999997E-9</v>
      </c>
      <c r="J4" s="28">
        <v>0.01</v>
      </c>
      <c r="K4" s="29">
        <v>0.63500000000000001</v>
      </c>
      <c r="L4" s="30">
        <f t="shared" si="1"/>
        <v>5.5934137857577115E-2</v>
      </c>
      <c r="M4" s="31">
        <v>18.7</v>
      </c>
      <c r="N4" s="30">
        <f t="shared" si="2"/>
        <v>235.24988927950002</v>
      </c>
      <c r="O4" s="24">
        <v>2.5000000000000001E-3</v>
      </c>
      <c r="P4" s="30">
        <f t="shared" si="3"/>
        <v>7.0855614973262024E-2</v>
      </c>
      <c r="Q4" s="32">
        <f>7.45*24*3600</f>
        <v>643680</v>
      </c>
      <c r="R4" s="33">
        <f t="shared" si="4"/>
        <v>1.0768505787968328E-6</v>
      </c>
    </row>
    <row r="5" spans="1:20" x14ac:dyDescent="0.3">
      <c r="A5" s="13" t="s">
        <v>32</v>
      </c>
      <c r="B5" s="14" t="s">
        <v>8</v>
      </c>
      <c r="C5" s="14" t="s">
        <v>8</v>
      </c>
      <c r="D5" s="23">
        <v>933.83799999999997</v>
      </c>
      <c r="E5" s="15">
        <v>2</v>
      </c>
      <c r="F5" s="15">
        <v>0.01</v>
      </c>
      <c r="G5" s="15">
        <v>1</v>
      </c>
      <c r="H5" s="16">
        <v>4970000000</v>
      </c>
      <c r="I5" s="17">
        <f t="shared" si="0"/>
        <v>8.8372999999999997E-9</v>
      </c>
      <c r="J5" s="17">
        <v>0.01</v>
      </c>
      <c r="K5" s="18">
        <v>0.63500000000000001</v>
      </c>
      <c r="L5" s="19">
        <f t="shared" si="1"/>
        <v>5.5934137857577115E-2</v>
      </c>
      <c r="M5" s="20">
        <v>18.7</v>
      </c>
      <c r="N5" s="19">
        <f t="shared" si="2"/>
        <v>235.24988927950002</v>
      </c>
      <c r="O5" s="13">
        <v>2.5000000000000001E-3</v>
      </c>
      <c r="P5" s="19">
        <f t="shared" si="3"/>
        <v>7.0855614973262024E-2</v>
      </c>
      <c r="Q5" s="21">
        <f>53.46*3600</f>
        <v>192456</v>
      </c>
      <c r="R5" s="22">
        <f t="shared" si="4"/>
        <v>3.6015877944046708E-6</v>
      </c>
    </row>
    <row r="6" spans="1:20" s="1" customFormat="1" x14ac:dyDescent="0.3">
      <c r="A6" s="24" t="s">
        <v>32</v>
      </c>
      <c r="B6" s="25" t="s">
        <v>9</v>
      </c>
      <c r="C6" s="25" t="s">
        <v>9</v>
      </c>
      <c r="D6" s="25">
        <v>529.9</v>
      </c>
      <c r="E6" s="26">
        <v>87</v>
      </c>
      <c r="F6" s="26">
        <v>0.01</v>
      </c>
      <c r="G6" s="26">
        <v>1</v>
      </c>
      <c r="H6" s="27">
        <v>4970000000</v>
      </c>
      <c r="I6" s="28">
        <f t="shared" si="0"/>
        <v>2.2658837200000002E-7</v>
      </c>
      <c r="J6" s="28">
        <v>0.01</v>
      </c>
      <c r="K6" s="29">
        <v>0.63500000000000001</v>
      </c>
      <c r="L6" s="30">
        <f t="shared" si="1"/>
        <v>5.5934137857577115E-2</v>
      </c>
      <c r="M6" s="31">
        <v>18.7</v>
      </c>
      <c r="N6" s="30">
        <f t="shared" si="2"/>
        <v>235.24988927950002</v>
      </c>
      <c r="O6" s="24">
        <v>6.4100000000000004E-2</v>
      </c>
      <c r="P6" s="30">
        <f t="shared" si="3"/>
        <v>7.0855614973262024E-2</v>
      </c>
      <c r="Q6" s="32">
        <f>20.83*3600</f>
        <v>74988</v>
      </c>
      <c r="R6" s="33">
        <f t="shared" si="4"/>
        <v>9.2434413580832301E-6</v>
      </c>
    </row>
    <row r="7" spans="1:20" x14ac:dyDescent="0.3">
      <c r="A7" s="24" t="s">
        <v>32</v>
      </c>
      <c r="B7" s="25" t="s">
        <v>10</v>
      </c>
      <c r="C7" s="25" t="s">
        <v>10</v>
      </c>
      <c r="D7" s="25">
        <v>537.29999999999995</v>
      </c>
      <c r="E7" s="26">
        <v>24.39</v>
      </c>
      <c r="F7" s="26">
        <v>0.01</v>
      </c>
      <c r="G7" s="26">
        <v>1</v>
      </c>
      <c r="H7" s="27">
        <v>4970000000</v>
      </c>
      <c r="I7" s="28">
        <f t="shared" si="0"/>
        <v>2.0184393199999998E-7</v>
      </c>
      <c r="J7" s="28">
        <v>0.01</v>
      </c>
      <c r="K7" s="29">
        <v>0.63500000000000001</v>
      </c>
      <c r="L7" s="30">
        <f t="shared" si="1"/>
        <v>5.5934137857577115E-2</v>
      </c>
      <c r="M7" s="31">
        <v>18.7</v>
      </c>
      <c r="N7" s="30">
        <f t="shared" si="2"/>
        <v>235.24988927950002</v>
      </c>
      <c r="O7" s="24">
        <v>5.7099999999999998E-2</v>
      </c>
      <c r="P7" s="30">
        <f t="shared" si="3"/>
        <v>7.0855614973262024E-2</v>
      </c>
      <c r="Q7" s="32">
        <f>12.7527*24*3600</f>
        <v>1101833.28</v>
      </c>
      <c r="R7" s="33">
        <f t="shared" si="4"/>
        <v>6.2908535541778636E-7</v>
      </c>
    </row>
    <row r="8" spans="1:20" x14ac:dyDescent="0.3">
      <c r="A8" s="24" t="s">
        <v>32</v>
      </c>
      <c r="B8" s="25" t="s">
        <v>11</v>
      </c>
      <c r="C8" s="25" t="s">
        <v>11</v>
      </c>
      <c r="D8" s="25">
        <v>531</v>
      </c>
      <c r="E8" s="29">
        <v>28.1</v>
      </c>
      <c r="F8" s="26">
        <v>0.01</v>
      </c>
      <c r="G8" s="26">
        <v>1</v>
      </c>
      <c r="H8" s="27">
        <v>4970000000</v>
      </c>
      <c r="I8" s="28">
        <f t="shared" si="0"/>
        <v>7.4940303999999999E-8</v>
      </c>
      <c r="J8" s="28">
        <v>0.01</v>
      </c>
      <c r="K8" s="29">
        <v>0.63500000000000001</v>
      </c>
      <c r="L8" s="30">
        <f t="shared" si="1"/>
        <v>5.5934137857577115E-2</v>
      </c>
      <c r="M8" s="31">
        <v>18.7</v>
      </c>
      <c r="N8" s="30">
        <f t="shared" si="2"/>
        <v>235.24988927950002</v>
      </c>
      <c r="O8" s="24">
        <v>2.12E-2</v>
      </c>
      <c r="P8" s="30">
        <f t="shared" si="3"/>
        <v>7.0855614973262024E-2</v>
      </c>
      <c r="Q8" s="32">
        <f>10.98*24*3600</f>
        <v>948671.99999999988</v>
      </c>
      <c r="R8" s="33">
        <f t="shared" si="4"/>
        <v>7.3064998288127551E-7</v>
      </c>
    </row>
    <row r="9" spans="1:20" s="1" customFormat="1" x14ac:dyDescent="0.3">
      <c r="A9" s="24" t="s">
        <v>32</v>
      </c>
      <c r="B9" s="25" t="s">
        <v>12</v>
      </c>
      <c r="C9" s="25" t="s">
        <v>12</v>
      </c>
      <c r="D9" s="25">
        <v>340.1</v>
      </c>
      <c r="E9" s="26">
        <v>22.5</v>
      </c>
      <c r="F9" s="26">
        <v>0.01</v>
      </c>
      <c r="G9" s="26">
        <v>1</v>
      </c>
      <c r="H9" s="27">
        <v>4970000000</v>
      </c>
      <c r="I9" s="28">
        <f t="shared" si="0"/>
        <v>1.6614123999999999E-8</v>
      </c>
      <c r="J9" s="28">
        <v>0.01</v>
      </c>
      <c r="K9" s="29">
        <v>0.63500000000000001</v>
      </c>
      <c r="L9" s="30">
        <f t="shared" si="1"/>
        <v>5.5934137857577115E-2</v>
      </c>
      <c r="M9" s="31">
        <v>18.7</v>
      </c>
      <c r="N9" s="30">
        <f t="shared" si="2"/>
        <v>235.24988927950002</v>
      </c>
      <c r="O9" s="24">
        <v>4.6999999999999993E-3</v>
      </c>
      <c r="P9" s="30">
        <f t="shared" si="3"/>
        <v>7.0855614973262024E-2</v>
      </c>
      <c r="Q9" s="32">
        <f>28.4*3600</f>
        <v>102240</v>
      </c>
      <c r="R9" s="33">
        <f t="shared" si="4"/>
        <v>6.7796085735518902E-6</v>
      </c>
    </row>
    <row r="10" spans="1:20" x14ac:dyDescent="0.3">
      <c r="A10" s="24" t="s">
        <v>32</v>
      </c>
      <c r="B10" s="25" t="s">
        <v>13</v>
      </c>
      <c r="C10" s="25" t="s">
        <v>13</v>
      </c>
      <c r="D10" s="25">
        <v>103.2</v>
      </c>
      <c r="E10" s="29">
        <v>29.25</v>
      </c>
      <c r="F10" s="26">
        <v>0.01</v>
      </c>
      <c r="G10" s="26">
        <v>1</v>
      </c>
      <c r="H10" s="27">
        <v>4970000000</v>
      </c>
      <c r="I10" s="28">
        <f t="shared" si="0"/>
        <v>6.3628560000000001E-9</v>
      </c>
      <c r="J10" s="28">
        <v>0.01</v>
      </c>
      <c r="K10" s="29">
        <v>0.63500000000000001</v>
      </c>
      <c r="L10" s="30">
        <f t="shared" si="1"/>
        <v>5.5934137857577115E-2</v>
      </c>
      <c r="M10" s="31">
        <v>18.7</v>
      </c>
      <c r="N10" s="30">
        <f t="shared" si="2"/>
        <v>235.24988927950002</v>
      </c>
      <c r="O10" s="24">
        <v>1.8E-3</v>
      </c>
      <c r="P10" s="30">
        <f t="shared" si="3"/>
        <v>7.0855614973262024E-2</v>
      </c>
      <c r="Q10" s="32">
        <f>46.284*3600</f>
        <v>166622.39999999999</v>
      </c>
      <c r="R10" s="33">
        <f t="shared" si="4"/>
        <v>4.1599879761661417E-6</v>
      </c>
    </row>
    <row r="11" spans="1:20" x14ac:dyDescent="0.3">
      <c r="A11" s="13" t="s">
        <v>32</v>
      </c>
      <c r="B11" s="18" t="s">
        <v>18</v>
      </c>
      <c r="C11" s="18" t="s">
        <v>18</v>
      </c>
      <c r="D11" s="18">
        <v>1383.9</v>
      </c>
      <c r="E11" s="18">
        <v>90</v>
      </c>
      <c r="F11" s="15">
        <v>0.01</v>
      </c>
      <c r="G11" s="15">
        <v>1</v>
      </c>
      <c r="H11" s="16">
        <v>4970000000</v>
      </c>
      <c r="I11" s="16">
        <f t="shared" si="0"/>
        <v>1.679087E-7</v>
      </c>
      <c r="J11" s="17">
        <v>0.01</v>
      </c>
      <c r="K11" s="18">
        <v>0.63500000000000001</v>
      </c>
      <c r="L11" s="19">
        <f t="shared" si="1"/>
        <v>5.5934137857577115E-2</v>
      </c>
      <c r="M11" s="20">
        <v>18.7</v>
      </c>
      <c r="N11" s="19">
        <f t="shared" si="2"/>
        <v>235.24988927950002</v>
      </c>
      <c r="O11" s="13">
        <v>4.7500000000000001E-2</v>
      </c>
      <c r="P11" s="19">
        <f t="shared" si="3"/>
        <v>7.0855614973262024E-2</v>
      </c>
      <c r="Q11" s="21">
        <f>2.66*3600</f>
        <v>9576</v>
      </c>
      <c r="R11" s="22">
        <f t="shared" si="4"/>
        <v>7.2383790785290861E-5</v>
      </c>
    </row>
    <row r="12" spans="1:20" x14ac:dyDescent="0.3">
      <c r="A12" s="13" t="s">
        <v>32</v>
      </c>
      <c r="B12" s="18" t="s">
        <v>19</v>
      </c>
      <c r="C12" s="18" t="s">
        <v>19</v>
      </c>
      <c r="D12" s="18">
        <v>724.2</v>
      </c>
      <c r="E12" s="18">
        <v>44.5</v>
      </c>
      <c r="F12" s="15">
        <v>0.01</v>
      </c>
      <c r="G12" s="15">
        <v>1</v>
      </c>
      <c r="H12" s="16">
        <v>4970000000</v>
      </c>
      <c r="I12" s="16">
        <f t="shared" si="0"/>
        <v>5.3023799999999995E-8</v>
      </c>
      <c r="J12" s="17">
        <v>0.01</v>
      </c>
      <c r="K12" s="18">
        <v>0.63500000000000001</v>
      </c>
      <c r="L12" s="19">
        <f t="shared" si="1"/>
        <v>5.5934137857577115E-2</v>
      </c>
      <c r="M12" s="20">
        <v>18.7</v>
      </c>
      <c r="N12" s="19">
        <f t="shared" si="2"/>
        <v>235.24988927950002</v>
      </c>
      <c r="O12" s="13">
        <v>1.4999999999999999E-2</v>
      </c>
      <c r="P12" s="19">
        <f t="shared" si="3"/>
        <v>7.0855614973262024E-2</v>
      </c>
      <c r="Q12" s="21">
        <f>4.44*3600</f>
        <v>15984.000000000002</v>
      </c>
      <c r="R12" s="22">
        <f t="shared" si="4"/>
        <v>4.3365063848845423E-5</v>
      </c>
    </row>
    <row r="13" spans="1:20" s="1" customFormat="1" x14ac:dyDescent="0.3">
      <c r="A13" s="13" t="s">
        <v>32</v>
      </c>
      <c r="B13" s="15" t="s">
        <v>20</v>
      </c>
      <c r="C13" s="15" t="s">
        <v>20</v>
      </c>
      <c r="D13" s="15">
        <v>1260.5</v>
      </c>
      <c r="E13" s="15">
        <v>28.6</v>
      </c>
      <c r="F13" s="15">
        <v>0.01</v>
      </c>
      <c r="G13" s="15">
        <v>1</v>
      </c>
      <c r="H13" s="16">
        <v>4970000000</v>
      </c>
      <c r="I13" s="16">
        <f t="shared" si="0"/>
        <v>2.0325790000000001E-7</v>
      </c>
      <c r="J13" s="17">
        <v>0.01</v>
      </c>
      <c r="K13" s="18">
        <v>0.63500000000000001</v>
      </c>
      <c r="L13" s="19">
        <f t="shared" si="1"/>
        <v>5.5934137857577115E-2</v>
      </c>
      <c r="M13" s="20">
        <v>18.7</v>
      </c>
      <c r="N13" s="19">
        <f t="shared" si="2"/>
        <v>235.24988927950002</v>
      </c>
      <c r="O13" s="13">
        <v>5.7500000000000002E-2</v>
      </c>
      <c r="P13" s="19">
        <f t="shared" si="3"/>
        <v>7.0855614973262024E-2</v>
      </c>
      <c r="Q13" s="21">
        <f>6.58*3600</f>
        <v>23688</v>
      </c>
      <c r="R13" s="22">
        <f t="shared" si="4"/>
        <v>2.9261532445117581E-5</v>
      </c>
    </row>
    <row r="14" spans="1:20" s="1" customFormat="1" x14ac:dyDescent="0.3">
      <c r="A14" s="13" t="s">
        <v>32</v>
      </c>
      <c r="B14" s="15" t="s">
        <v>21</v>
      </c>
      <c r="C14" s="15" t="s">
        <v>21</v>
      </c>
      <c r="D14" s="15">
        <v>293.2</v>
      </c>
      <c r="E14" s="15">
        <v>43.5</v>
      </c>
      <c r="F14" s="15">
        <v>0.01</v>
      </c>
      <c r="G14" s="15">
        <v>1</v>
      </c>
      <c r="H14" s="16">
        <v>4970000000</v>
      </c>
      <c r="I14" s="16">
        <f t="shared" si="0"/>
        <v>1.679087E-7</v>
      </c>
      <c r="J14" s="17">
        <v>0.01</v>
      </c>
      <c r="K14" s="18">
        <v>0.63500000000000001</v>
      </c>
      <c r="L14" s="19">
        <f t="shared" si="1"/>
        <v>5.5934137857577115E-2</v>
      </c>
      <c r="M14" s="20">
        <v>18.7</v>
      </c>
      <c r="N14" s="19">
        <f t="shared" si="2"/>
        <v>235.24988927950002</v>
      </c>
      <c r="O14" s="13">
        <v>4.7500000000000001E-2</v>
      </c>
      <c r="P14" s="19">
        <f t="shared" si="3"/>
        <v>7.0855614973262024E-2</v>
      </c>
      <c r="Q14" s="21">
        <f>33.039*3600</f>
        <v>118940.40000000001</v>
      </c>
      <c r="R14" s="22">
        <f t="shared" si="4"/>
        <v>5.827684962888516E-6</v>
      </c>
    </row>
    <row r="15" spans="1:20" s="1" customForma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20" s="1" customForma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A2" sqref="A2:XFD14"/>
    </sheetView>
  </sheetViews>
  <sheetFormatPr defaultRowHeight="14.4" x14ac:dyDescent="0.3"/>
  <cols>
    <col min="2" max="2" width="10.77734375" customWidth="1"/>
    <col min="3" max="3" width="10.109375" customWidth="1"/>
    <col min="4" max="4" width="9.77734375" customWidth="1"/>
    <col min="5" max="7" width="9" customWidth="1"/>
    <col min="8" max="8" width="9.77734375" customWidth="1"/>
    <col min="9" max="10" width="11.6640625" customWidth="1"/>
    <col min="11" max="11" width="7.109375" customWidth="1"/>
    <col min="12" max="14" width="10" customWidth="1"/>
    <col min="16" max="16" width="10" customWidth="1"/>
    <col min="17" max="17" width="13.6640625" bestFit="1" customWidth="1"/>
    <col min="18" max="18" width="11" customWidth="1"/>
    <col min="19" max="19" width="13.109375" customWidth="1"/>
  </cols>
  <sheetData>
    <row r="1" spans="1:20" s="7" customFormat="1" ht="28.2" customHeight="1" x14ac:dyDescent="0.3">
      <c r="A1" s="8" t="s">
        <v>22</v>
      </c>
      <c r="B1" s="8" t="s">
        <v>4</v>
      </c>
      <c r="C1" s="8" t="s">
        <v>23</v>
      </c>
      <c r="D1" s="8" t="s">
        <v>17</v>
      </c>
      <c r="E1" s="8" t="s">
        <v>3</v>
      </c>
      <c r="F1" s="8" t="s">
        <v>24</v>
      </c>
      <c r="G1" s="8" t="s">
        <v>25</v>
      </c>
      <c r="H1" s="8" t="s">
        <v>0</v>
      </c>
      <c r="I1" s="8" t="s">
        <v>14</v>
      </c>
      <c r="J1" s="10" t="s">
        <v>26</v>
      </c>
      <c r="K1" s="8" t="s">
        <v>1</v>
      </c>
      <c r="L1" s="8" t="s">
        <v>2</v>
      </c>
      <c r="M1" s="8" t="s">
        <v>27</v>
      </c>
      <c r="N1" s="8" t="s">
        <v>28</v>
      </c>
      <c r="O1" s="8" t="s">
        <v>15</v>
      </c>
      <c r="P1" s="8" t="s">
        <v>29</v>
      </c>
      <c r="Q1" s="11" t="s">
        <v>31</v>
      </c>
      <c r="R1" s="12" t="s">
        <v>30</v>
      </c>
      <c r="S1" s="8" t="s">
        <v>16</v>
      </c>
      <c r="T1" s="9"/>
    </row>
    <row r="2" spans="1:20" s="1" customFormat="1" x14ac:dyDescent="0.3">
      <c r="A2" s="24" t="s">
        <v>32</v>
      </c>
      <c r="B2" s="25" t="s">
        <v>5</v>
      </c>
      <c r="C2" s="25" t="s">
        <v>5</v>
      </c>
      <c r="D2" s="25">
        <v>756.7</v>
      </c>
      <c r="E2" s="26">
        <v>54.38</v>
      </c>
      <c r="F2" s="26">
        <v>0.01</v>
      </c>
      <c r="G2" s="26">
        <v>1</v>
      </c>
      <c r="H2" s="27">
        <v>9950000000</v>
      </c>
      <c r="I2" s="28">
        <f>$S$2*O2/100</f>
        <v>2.1845805599999999E-9</v>
      </c>
      <c r="J2" s="28">
        <v>0.01</v>
      </c>
      <c r="K2" s="29">
        <v>0.63500000000000001</v>
      </c>
      <c r="L2" s="30">
        <f>0.265/18.7/K2^2/PI()*5</f>
        <v>5.5934137857577115E-2</v>
      </c>
      <c r="M2" s="31">
        <v>18.7</v>
      </c>
      <c r="N2" s="30">
        <f>0.9315*235.043923+0.0685*238.05073</f>
        <v>235.24988927950002</v>
      </c>
      <c r="O2" s="24">
        <v>6.1799999999999994E-2</v>
      </c>
      <c r="P2" s="30">
        <f>K2^2*PI()*L2</f>
        <v>7.0855614973262024E-2</v>
      </c>
      <c r="Q2" s="32">
        <f>64.032*24*3600</f>
        <v>5532364.7999999998</v>
      </c>
      <c r="R2" s="33">
        <f>LN(2)/Q2</f>
        <v>1.2528949294159802E-7</v>
      </c>
      <c r="S2" s="6">
        <v>3.5349199999999999E-6</v>
      </c>
    </row>
    <row r="3" spans="1:20" x14ac:dyDescent="0.3">
      <c r="A3" s="24" t="s">
        <v>32</v>
      </c>
      <c r="B3" s="25" t="s">
        <v>6</v>
      </c>
      <c r="C3" s="25" t="s">
        <v>6</v>
      </c>
      <c r="D3" s="34">
        <v>743.36</v>
      </c>
      <c r="E3" s="29">
        <v>93.09</v>
      </c>
      <c r="F3" s="26">
        <v>0.01</v>
      </c>
      <c r="G3" s="26">
        <v>1</v>
      </c>
      <c r="H3" s="27">
        <v>9950000000</v>
      </c>
      <c r="I3" s="28">
        <f>$S$2*O3/100</f>
        <v>2.0325790000000001E-9</v>
      </c>
      <c r="J3" s="28">
        <v>0.01</v>
      </c>
      <c r="K3" s="29">
        <v>0.63500000000000001</v>
      </c>
      <c r="L3" s="30">
        <f t="shared" ref="L3:L14" si="0">0.265/18.7/K3^2/PI()*5</f>
        <v>5.5934137857577115E-2</v>
      </c>
      <c r="M3" s="31">
        <v>18.7</v>
      </c>
      <c r="N3" s="30">
        <f t="shared" ref="N3:N14" si="1">0.9315*235.043923+0.0685*238.05073</f>
        <v>235.24988927950002</v>
      </c>
      <c r="O3" s="24">
        <v>5.7500000000000002E-2</v>
      </c>
      <c r="P3" s="30">
        <f t="shared" ref="P3:P14" si="2">K3^2*PI()*L3</f>
        <v>7.0855614973262024E-2</v>
      </c>
      <c r="Q3" s="32">
        <f>16.749*3600</f>
        <v>60296.399999999994</v>
      </c>
      <c r="R3" s="33">
        <f t="shared" ref="R3:R14" si="3">LN(2)/Q3</f>
        <v>1.1495664427062732E-5</v>
      </c>
    </row>
    <row r="4" spans="1:20" x14ac:dyDescent="0.3">
      <c r="A4" s="24" t="s">
        <v>32</v>
      </c>
      <c r="B4" s="25" t="s">
        <v>7</v>
      </c>
      <c r="C4" s="25" t="s">
        <v>7</v>
      </c>
      <c r="D4" s="34">
        <v>342.13</v>
      </c>
      <c r="E4" s="29">
        <v>6.7</v>
      </c>
      <c r="F4" s="26">
        <v>0.01</v>
      </c>
      <c r="G4" s="26">
        <v>1</v>
      </c>
      <c r="H4" s="27">
        <v>9950000000</v>
      </c>
      <c r="I4" s="28">
        <f>$S$2*O4/100</f>
        <v>8.8373000000000001E-11</v>
      </c>
      <c r="J4" s="28">
        <v>0.01</v>
      </c>
      <c r="K4" s="29">
        <v>0.63500000000000001</v>
      </c>
      <c r="L4" s="30">
        <f t="shared" si="0"/>
        <v>5.5934137857577115E-2</v>
      </c>
      <c r="M4" s="31">
        <v>18.7</v>
      </c>
      <c r="N4" s="30">
        <f t="shared" si="1"/>
        <v>235.24988927950002</v>
      </c>
      <c r="O4" s="24">
        <v>2.5000000000000001E-3</v>
      </c>
      <c r="P4" s="30">
        <f t="shared" si="2"/>
        <v>7.0855614973262024E-2</v>
      </c>
      <c r="Q4" s="32">
        <f>7.45*24*3600</f>
        <v>643680</v>
      </c>
      <c r="R4" s="33">
        <f t="shared" si="3"/>
        <v>1.0768505787968328E-6</v>
      </c>
    </row>
    <row r="5" spans="1:20" x14ac:dyDescent="0.3">
      <c r="A5" s="13" t="s">
        <v>32</v>
      </c>
      <c r="B5" s="14" t="s">
        <v>8</v>
      </c>
      <c r="C5" s="14" t="s">
        <v>8</v>
      </c>
      <c r="D5" s="23">
        <v>933.83799999999997</v>
      </c>
      <c r="E5" s="15">
        <v>2</v>
      </c>
      <c r="F5" s="15">
        <v>0.01</v>
      </c>
      <c r="G5" s="15">
        <v>1</v>
      </c>
      <c r="H5" s="16">
        <v>9950000000</v>
      </c>
      <c r="I5" s="17">
        <f>$S$2*O5/100</f>
        <v>8.8373000000000001E-11</v>
      </c>
      <c r="J5" s="17">
        <v>0.01</v>
      </c>
      <c r="K5" s="18">
        <v>0.63500000000000001</v>
      </c>
      <c r="L5" s="19">
        <f t="shared" si="0"/>
        <v>5.5934137857577115E-2</v>
      </c>
      <c r="M5" s="20">
        <v>18.7</v>
      </c>
      <c r="N5" s="19">
        <f t="shared" si="1"/>
        <v>235.24988927950002</v>
      </c>
      <c r="O5" s="13">
        <v>2.5000000000000001E-3</v>
      </c>
      <c r="P5" s="19">
        <f t="shared" si="2"/>
        <v>7.0855614973262024E-2</v>
      </c>
      <c r="Q5" s="21">
        <f>53.46*3600</f>
        <v>192456</v>
      </c>
      <c r="R5" s="22">
        <f t="shared" si="3"/>
        <v>3.6015877944046708E-6</v>
      </c>
    </row>
    <row r="6" spans="1:20" s="1" customFormat="1" x14ac:dyDescent="0.3">
      <c r="A6" s="24" t="s">
        <v>32</v>
      </c>
      <c r="B6" s="25" t="s">
        <v>9</v>
      </c>
      <c r="C6" s="25" t="s">
        <v>9</v>
      </c>
      <c r="D6" s="25">
        <v>529.9</v>
      </c>
      <c r="E6" s="26">
        <v>87</v>
      </c>
      <c r="F6" s="26">
        <v>0.01</v>
      </c>
      <c r="G6" s="26">
        <v>1</v>
      </c>
      <c r="H6" s="27">
        <v>9950000000</v>
      </c>
      <c r="I6" s="28">
        <f>$S$2*O6/100</f>
        <v>2.2658837200000001E-9</v>
      </c>
      <c r="J6" s="28">
        <v>0.01</v>
      </c>
      <c r="K6" s="29">
        <v>0.63500000000000001</v>
      </c>
      <c r="L6" s="30">
        <f t="shared" si="0"/>
        <v>5.5934137857577115E-2</v>
      </c>
      <c r="M6" s="31">
        <v>18.7</v>
      </c>
      <c r="N6" s="30">
        <f t="shared" si="1"/>
        <v>235.24988927950002</v>
      </c>
      <c r="O6" s="24">
        <v>6.4100000000000004E-2</v>
      </c>
      <c r="P6" s="30">
        <f t="shared" si="2"/>
        <v>7.0855614973262024E-2</v>
      </c>
      <c r="Q6" s="32">
        <f>20.83*3600</f>
        <v>74988</v>
      </c>
      <c r="R6" s="33">
        <f t="shared" si="3"/>
        <v>9.2434413580832301E-6</v>
      </c>
    </row>
    <row r="7" spans="1:20" x14ac:dyDescent="0.3">
      <c r="A7" s="24" t="s">
        <v>32</v>
      </c>
      <c r="B7" s="25" t="s">
        <v>10</v>
      </c>
      <c r="C7" s="25" t="s">
        <v>10</v>
      </c>
      <c r="D7" s="25">
        <v>537.29999999999995</v>
      </c>
      <c r="E7" s="26">
        <v>24.39</v>
      </c>
      <c r="F7" s="26">
        <v>0.01</v>
      </c>
      <c r="G7" s="26">
        <v>1</v>
      </c>
      <c r="H7" s="27">
        <v>9950000000</v>
      </c>
      <c r="I7" s="28">
        <f>$S$2*O7/100</f>
        <v>2.0184393199999998E-9</v>
      </c>
      <c r="J7" s="28">
        <v>0.01</v>
      </c>
      <c r="K7" s="29">
        <v>0.63500000000000001</v>
      </c>
      <c r="L7" s="30">
        <f t="shared" si="0"/>
        <v>5.5934137857577115E-2</v>
      </c>
      <c r="M7" s="31">
        <v>18.7</v>
      </c>
      <c r="N7" s="30">
        <f t="shared" si="1"/>
        <v>235.24988927950002</v>
      </c>
      <c r="O7" s="24">
        <v>5.7099999999999998E-2</v>
      </c>
      <c r="P7" s="30">
        <f t="shared" si="2"/>
        <v>7.0855614973262024E-2</v>
      </c>
      <c r="Q7" s="32">
        <f>12.7527*24*3600</f>
        <v>1101833.28</v>
      </c>
      <c r="R7" s="33">
        <f t="shared" si="3"/>
        <v>6.2908535541778636E-7</v>
      </c>
    </row>
    <row r="8" spans="1:20" x14ac:dyDescent="0.3">
      <c r="A8" s="24" t="s">
        <v>32</v>
      </c>
      <c r="B8" s="25" t="s">
        <v>11</v>
      </c>
      <c r="C8" s="25" t="s">
        <v>11</v>
      </c>
      <c r="D8" s="25">
        <v>531</v>
      </c>
      <c r="E8" s="29">
        <v>28.1</v>
      </c>
      <c r="F8" s="26">
        <v>0.01</v>
      </c>
      <c r="G8" s="26">
        <v>1</v>
      </c>
      <c r="H8" s="27">
        <v>9950000000</v>
      </c>
      <c r="I8" s="28">
        <f>$S$2*O8/100</f>
        <v>7.4940304000000001E-10</v>
      </c>
      <c r="J8" s="28">
        <v>0.01</v>
      </c>
      <c r="K8" s="29">
        <v>0.63500000000000001</v>
      </c>
      <c r="L8" s="30">
        <f t="shared" si="0"/>
        <v>5.5934137857577115E-2</v>
      </c>
      <c r="M8" s="31">
        <v>18.7</v>
      </c>
      <c r="N8" s="30">
        <f t="shared" si="1"/>
        <v>235.24988927950002</v>
      </c>
      <c r="O8" s="24">
        <v>2.12E-2</v>
      </c>
      <c r="P8" s="30">
        <f t="shared" si="2"/>
        <v>7.0855614973262024E-2</v>
      </c>
      <c r="Q8" s="32">
        <f>10.98*24*3600</f>
        <v>948671.99999999988</v>
      </c>
      <c r="R8" s="33">
        <f t="shared" si="3"/>
        <v>7.3064998288127551E-7</v>
      </c>
    </row>
    <row r="9" spans="1:20" s="1" customFormat="1" x14ac:dyDescent="0.3">
      <c r="A9" s="24" t="s">
        <v>32</v>
      </c>
      <c r="B9" s="25" t="s">
        <v>12</v>
      </c>
      <c r="C9" s="25" t="s">
        <v>12</v>
      </c>
      <c r="D9" s="25">
        <v>340.1</v>
      </c>
      <c r="E9" s="26">
        <v>22.5</v>
      </c>
      <c r="F9" s="26">
        <v>0.01</v>
      </c>
      <c r="G9" s="26">
        <v>1</v>
      </c>
      <c r="H9" s="27">
        <v>9950000000</v>
      </c>
      <c r="I9" s="28">
        <f>$S$2*O9/100</f>
        <v>1.6614124E-10</v>
      </c>
      <c r="J9" s="28">
        <v>0.01</v>
      </c>
      <c r="K9" s="29">
        <v>0.63500000000000001</v>
      </c>
      <c r="L9" s="30">
        <f t="shared" si="0"/>
        <v>5.5934137857577115E-2</v>
      </c>
      <c r="M9" s="31">
        <v>18.7</v>
      </c>
      <c r="N9" s="30">
        <f t="shared" si="1"/>
        <v>235.24988927950002</v>
      </c>
      <c r="O9" s="24">
        <v>4.6999999999999993E-3</v>
      </c>
      <c r="P9" s="30">
        <f t="shared" si="2"/>
        <v>7.0855614973262024E-2</v>
      </c>
      <c r="Q9" s="32">
        <f>28.4*3600</f>
        <v>102240</v>
      </c>
      <c r="R9" s="33">
        <f t="shared" si="3"/>
        <v>6.7796085735518902E-6</v>
      </c>
    </row>
    <row r="10" spans="1:20" x14ac:dyDescent="0.3">
      <c r="A10" s="24" t="s">
        <v>32</v>
      </c>
      <c r="B10" s="25" t="s">
        <v>13</v>
      </c>
      <c r="C10" s="25" t="s">
        <v>13</v>
      </c>
      <c r="D10" s="25">
        <v>103.2</v>
      </c>
      <c r="E10" s="29">
        <v>29.25</v>
      </c>
      <c r="F10" s="26">
        <v>0.01</v>
      </c>
      <c r="G10" s="26">
        <v>1</v>
      </c>
      <c r="H10" s="27">
        <v>9950000000</v>
      </c>
      <c r="I10" s="28">
        <f>$S$2*O10/100</f>
        <v>6.362856E-11</v>
      </c>
      <c r="J10" s="28">
        <v>0.01</v>
      </c>
      <c r="K10" s="29">
        <v>0.63500000000000001</v>
      </c>
      <c r="L10" s="30">
        <f t="shared" si="0"/>
        <v>5.5934137857577115E-2</v>
      </c>
      <c r="M10" s="31">
        <v>18.7</v>
      </c>
      <c r="N10" s="30">
        <f t="shared" si="1"/>
        <v>235.24988927950002</v>
      </c>
      <c r="O10" s="24">
        <v>1.8E-3</v>
      </c>
      <c r="P10" s="30">
        <f t="shared" si="2"/>
        <v>7.0855614973262024E-2</v>
      </c>
      <c r="Q10" s="32">
        <f>46.284*3600</f>
        <v>166622.39999999999</v>
      </c>
      <c r="R10" s="33">
        <f t="shared" si="3"/>
        <v>4.1599879761661417E-6</v>
      </c>
    </row>
    <row r="11" spans="1:20" x14ac:dyDescent="0.3">
      <c r="A11" s="13" t="s">
        <v>32</v>
      </c>
      <c r="B11" s="18" t="s">
        <v>18</v>
      </c>
      <c r="C11" s="18" t="s">
        <v>18</v>
      </c>
      <c r="D11" s="18">
        <v>1383.9</v>
      </c>
      <c r="E11" s="18">
        <v>90</v>
      </c>
      <c r="F11" s="15">
        <v>0.01</v>
      </c>
      <c r="G11" s="15">
        <v>1</v>
      </c>
      <c r="H11" s="16">
        <v>9950000000</v>
      </c>
      <c r="I11" s="16">
        <f>$S$2*O11/100</f>
        <v>1.6790869999999999E-9</v>
      </c>
      <c r="J11" s="17">
        <v>0.01</v>
      </c>
      <c r="K11" s="18">
        <v>0.63500000000000001</v>
      </c>
      <c r="L11" s="19">
        <f t="shared" si="0"/>
        <v>5.5934137857577115E-2</v>
      </c>
      <c r="M11" s="20">
        <v>18.7</v>
      </c>
      <c r="N11" s="19">
        <f t="shared" si="1"/>
        <v>235.24988927950002</v>
      </c>
      <c r="O11" s="13">
        <v>4.7500000000000001E-2</v>
      </c>
      <c r="P11" s="19">
        <f t="shared" si="2"/>
        <v>7.0855614973262024E-2</v>
      </c>
      <c r="Q11" s="21">
        <f>2.66*3600</f>
        <v>9576</v>
      </c>
      <c r="R11" s="22">
        <f t="shared" si="3"/>
        <v>7.2383790785290861E-5</v>
      </c>
    </row>
    <row r="12" spans="1:20" x14ac:dyDescent="0.3">
      <c r="A12" s="13" t="s">
        <v>32</v>
      </c>
      <c r="B12" s="18" t="s">
        <v>19</v>
      </c>
      <c r="C12" s="18" t="s">
        <v>19</v>
      </c>
      <c r="D12" s="18">
        <v>724.2</v>
      </c>
      <c r="E12" s="18">
        <v>44.5</v>
      </c>
      <c r="F12" s="15">
        <v>0.01</v>
      </c>
      <c r="G12" s="15">
        <v>1</v>
      </c>
      <c r="H12" s="16">
        <v>9950000001</v>
      </c>
      <c r="I12" s="16">
        <f>$S$2*O12/100</f>
        <v>5.302379999999999E-10</v>
      </c>
      <c r="J12" s="17">
        <v>0.01</v>
      </c>
      <c r="K12" s="18">
        <v>0.63500000000000001</v>
      </c>
      <c r="L12" s="19">
        <f t="shared" si="0"/>
        <v>5.5934137857577115E-2</v>
      </c>
      <c r="M12" s="20">
        <v>18.7</v>
      </c>
      <c r="N12" s="19">
        <f t="shared" si="1"/>
        <v>235.24988927950002</v>
      </c>
      <c r="O12" s="13">
        <v>1.4999999999999999E-2</v>
      </c>
      <c r="P12" s="19">
        <f t="shared" si="2"/>
        <v>7.0855614973262024E-2</v>
      </c>
      <c r="Q12" s="21">
        <f>4.44*3600</f>
        <v>15984.000000000002</v>
      </c>
      <c r="R12" s="22">
        <f t="shared" si="3"/>
        <v>4.3365063848845423E-5</v>
      </c>
    </row>
    <row r="13" spans="1:20" s="1" customFormat="1" x14ac:dyDescent="0.3">
      <c r="A13" s="13" t="s">
        <v>32</v>
      </c>
      <c r="B13" s="15" t="s">
        <v>20</v>
      </c>
      <c r="C13" s="15" t="s">
        <v>20</v>
      </c>
      <c r="D13" s="15">
        <v>1260.5</v>
      </c>
      <c r="E13" s="15">
        <v>28.6</v>
      </c>
      <c r="F13" s="15">
        <v>0.01</v>
      </c>
      <c r="G13" s="15">
        <v>1</v>
      </c>
      <c r="H13" s="16">
        <v>9950000002</v>
      </c>
      <c r="I13" s="16">
        <f>$S$2*O13/100</f>
        <v>2.0325790000000001E-9</v>
      </c>
      <c r="J13" s="17">
        <v>0.01</v>
      </c>
      <c r="K13" s="18">
        <v>0.63500000000000001</v>
      </c>
      <c r="L13" s="19">
        <f t="shared" si="0"/>
        <v>5.5934137857577115E-2</v>
      </c>
      <c r="M13" s="20">
        <v>18.7</v>
      </c>
      <c r="N13" s="19">
        <f t="shared" si="1"/>
        <v>235.24988927950002</v>
      </c>
      <c r="O13" s="13">
        <v>5.7500000000000002E-2</v>
      </c>
      <c r="P13" s="19">
        <f t="shared" si="2"/>
        <v>7.0855614973262024E-2</v>
      </c>
      <c r="Q13" s="21">
        <f>6.58*3600</f>
        <v>23688</v>
      </c>
      <c r="R13" s="22">
        <f t="shared" si="3"/>
        <v>2.9261532445117581E-5</v>
      </c>
    </row>
    <row r="14" spans="1:20" s="1" customFormat="1" x14ac:dyDescent="0.3">
      <c r="A14" s="13" t="s">
        <v>32</v>
      </c>
      <c r="B14" s="15" t="s">
        <v>21</v>
      </c>
      <c r="C14" s="15" t="s">
        <v>21</v>
      </c>
      <c r="D14" s="15">
        <v>293.2</v>
      </c>
      <c r="E14" s="15">
        <v>43.5</v>
      </c>
      <c r="F14" s="15">
        <v>0.01</v>
      </c>
      <c r="G14" s="15">
        <v>1</v>
      </c>
      <c r="H14" s="16">
        <v>9950000003</v>
      </c>
      <c r="I14" s="16">
        <f>$S$2*O14/100</f>
        <v>1.6790869999999999E-9</v>
      </c>
      <c r="J14" s="17">
        <v>0.01</v>
      </c>
      <c r="K14" s="18">
        <v>0.63500000000000001</v>
      </c>
      <c r="L14" s="19">
        <f t="shared" si="0"/>
        <v>5.5934137857577115E-2</v>
      </c>
      <c r="M14" s="20">
        <v>18.7</v>
      </c>
      <c r="N14" s="19">
        <f t="shared" si="1"/>
        <v>235.24988927950002</v>
      </c>
      <c r="O14" s="13">
        <v>4.7500000000000001E-2</v>
      </c>
      <c r="P14" s="19">
        <f t="shared" si="2"/>
        <v>7.0855614973262024E-2</v>
      </c>
      <c r="Q14" s="21">
        <f>33.039*3600</f>
        <v>118940.40000000001</v>
      </c>
      <c r="R14" s="22">
        <f t="shared" si="3"/>
        <v>5.827684962888516E-6</v>
      </c>
    </row>
    <row r="15" spans="1:20" s="1" customFormat="1" x14ac:dyDescent="0.3">
      <c r="C15" s="2"/>
      <c r="D15" s="2"/>
      <c r="E15" s="2"/>
      <c r="F15" s="2"/>
      <c r="G15" s="2"/>
      <c r="H15" s="4"/>
      <c r="I15" s="5"/>
      <c r="J15" s="5"/>
      <c r="K15" s="3"/>
      <c r="L15" s="3"/>
      <c r="M15" s="3"/>
      <c r="N15" s="3"/>
      <c r="P15" s="3"/>
      <c r="Q15" s="3"/>
    </row>
    <row r="16" spans="1:20" s="1" customFormat="1" x14ac:dyDescent="0.3">
      <c r="C16" s="2"/>
      <c r="D16" s="2"/>
      <c r="E16" s="2"/>
      <c r="F16" s="2"/>
      <c r="G16" s="2"/>
      <c r="H16" s="4"/>
      <c r="I16" s="5"/>
      <c r="J16" s="5"/>
      <c r="K16" s="3"/>
      <c r="L16" s="3"/>
      <c r="M16" s="3"/>
      <c r="N16" s="3"/>
      <c r="P16" s="3"/>
      <c r="Q16" s="3"/>
    </row>
    <row r="17" spans="3:17" s="1" customFormat="1" x14ac:dyDescent="0.3">
      <c r="C17" s="2"/>
      <c r="D17" s="2"/>
      <c r="E17" s="2"/>
      <c r="F17" s="2"/>
      <c r="G17" s="2"/>
      <c r="H17" s="4"/>
      <c r="I17" s="5"/>
      <c r="J17" s="5"/>
      <c r="K17" s="3"/>
      <c r="L17" s="3"/>
      <c r="M17" s="3"/>
      <c r="N17" s="3"/>
      <c r="P17" s="3"/>
      <c r="Q17" s="3"/>
    </row>
    <row r="18" spans="3:17" s="1" customFormat="1" x14ac:dyDescent="0.3">
      <c r="C18" s="2"/>
      <c r="D18" s="2"/>
      <c r="E18" s="2"/>
      <c r="F18" s="2"/>
      <c r="G18" s="2"/>
      <c r="H18" s="4"/>
      <c r="I18" s="5"/>
      <c r="J18" s="5"/>
      <c r="K18" s="3"/>
      <c r="L18" s="3"/>
      <c r="M18" s="3"/>
      <c r="N18" s="3"/>
      <c r="P18" s="3"/>
      <c r="Q18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2017-03-09T20:27:41Z</dcterms:modified>
</cp:coreProperties>
</file>