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Q31" i="1" l="1"/>
  <c r="R31" i="1" s="1"/>
  <c r="Q29" i="1"/>
  <c r="R29" i="1" s="1"/>
  <c r="Q28" i="1"/>
  <c r="R28" i="1" s="1"/>
  <c r="Q27" i="1"/>
  <c r="R27" i="1" s="1"/>
  <c r="Q25" i="1"/>
  <c r="R25" i="1" s="1"/>
  <c r="Q24" i="1"/>
  <c r="R24" i="1" s="1"/>
  <c r="Q23" i="1"/>
  <c r="R23" i="1" s="1"/>
  <c r="Q21" i="1"/>
  <c r="R21" i="1" s="1"/>
  <c r="Q20" i="1"/>
  <c r="R20" i="1" s="1"/>
  <c r="Q19" i="1"/>
  <c r="R19" i="1" s="1"/>
  <c r="J17" i="1"/>
  <c r="H17" i="1"/>
  <c r="L17" i="1"/>
  <c r="J11" i="1"/>
  <c r="H11" i="1"/>
  <c r="K11" i="1" s="1"/>
  <c r="Q11" i="1" s="1"/>
  <c r="R11" i="1" s="1"/>
  <c r="F11" i="1"/>
  <c r="L11" i="1" s="1"/>
  <c r="J10" i="1"/>
  <c r="H10" i="1"/>
  <c r="F10" i="1"/>
  <c r="L10" i="1" s="1"/>
  <c r="J9" i="1"/>
  <c r="H9" i="1"/>
  <c r="F9" i="1"/>
  <c r="L9" i="1" s="1"/>
  <c r="K9" i="1" s="1"/>
  <c r="Q9" i="1" s="1"/>
  <c r="R9" i="1" s="1"/>
  <c r="J8" i="1"/>
  <c r="H8" i="1"/>
  <c r="F8" i="1"/>
  <c r="L8" i="1" s="1"/>
  <c r="J7" i="1"/>
  <c r="H7" i="1"/>
  <c r="K7" i="1" s="1"/>
  <c r="Q7" i="1" s="1"/>
  <c r="R7" i="1" s="1"/>
  <c r="F7" i="1"/>
  <c r="L7" i="1" s="1"/>
  <c r="K17" i="1" l="1"/>
  <c r="Q17" i="1" s="1"/>
  <c r="R17" i="1" s="1"/>
  <c r="Q18" i="1"/>
  <c r="R18" i="1" s="1"/>
  <c r="Q22" i="1"/>
  <c r="R22" i="1" s="1"/>
  <c r="Q26" i="1"/>
  <c r="R26" i="1" s="1"/>
  <c r="Q30" i="1"/>
  <c r="R30" i="1" s="1"/>
  <c r="K8" i="1"/>
  <c r="Q8" i="1" s="1"/>
  <c r="R8" i="1" s="1"/>
  <c r="K10" i="1"/>
  <c r="Q10" i="1" s="1"/>
  <c r="R10" i="1" s="1"/>
  <c r="F16" i="1"/>
  <c r="L16" i="1" s="1"/>
  <c r="F15" i="1"/>
  <c r="L15" i="1" s="1"/>
  <c r="F14" i="1"/>
  <c r="L14" i="1" s="1"/>
  <c r="F13" i="1"/>
  <c r="F12" i="1"/>
  <c r="L12" i="1" s="1"/>
  <c r="J16" i="1"/>
  <c r="H16" i="1"/>
  <c r="J14" i="1"/>
  <c r="H14" i="1"/>
  <c r="J15" i="1"/>
  <c r="H15" i="1"/>
  <c r="L13" i="1"/>
  <c r="J13" i="1"/>
  <c r="H13" i="1"/>
  <c r="J12" i="1"/>
  <c r="H12" i="1"/>
  <c r="K13" i="1" l="1"/>
  <c r="K14" i="1"/>
  <c r="K12" i="1"/>
  <c r="K16" i="1"/>
  <c r="K15" i="1"/>
  <c r="F3" i="1"/>
  <c r="L3" i="1" s="1"/>
  <c r="H3" i="1"/>
  <c r="J3" i="1"/>
  <c r="Q15" i="1" l="1"/>
  <c r="R15" i="1" s="1"/>
  <c r="Q13" i="1"/>
  <c r="R13" i="1" s="1"/>
  <c r="Q16" i="1"/>
  <c r="R16" i="1" s="1"/>
  <c r="Q12" i="1"/>
  <c r="R12" i="1" s="1"/>
  <c r="Q14" i="1"/>
  <c r="R14" i="1" s="1"/>
  <c r="K3" i="1"/>
  <c r="F2" i="1"/>
  <c r="L2" i="1" s="1"/>
  <c r="H2" i="1"/>
  <c r="J2" i="1"/>
  <c r="F4" i="1"/>
  <c r="L4" i="1" s="1"/>
  <c r="H4" i="1"/>
  <c r="J4" i="1"/>
  <c r="F5" i="1"/>
  <c r="L5" i="1" s="1"/>
  <c r="H5" i="1"/>
  <c r="J5" i="1"/>
  <c r="F6" i="1"/>
  <c r="L6" i="1" s="1"/>
  <c r="H6" i="1"/>
  <c r="J6" i="1"/>
  <c r="Q3" i="1" l="1"/>
  <c r="R3" i="1" s="1"/>
  <c r="K5" i="1"/>
  <c r="K6" i="1"/>
  <c r="K4" i="1"/>
  <c r="K2" i="1"/>
  <c r="Q4" i="1" l="1"/>
  <c r="R4" i="1" s="1"/>
  <c r="Q6" i="1"/>
  <c r="R6" i="1" s="1"/>
  <c r="Q2" i="1"/>
  <c r="R2" i="1" s="1"/>
  <c r="Q5" i="1"/>
  <c r="R5" i="1" s="1"/>
</calcChain>
</file>

<file path=xl/sharedStrings.xml><?xml version="1.0" encoding="utf-8"?>
<sst xmlns="http://schemas.openxmlformats.org/spreadsheetml/2006/main" count="18" uniqueCount="18">
  <si>
    <t>Energy</t>
  </si>
  <si>
    <t>Half-Life (s)</t>
  </si>
  <si>
    <t>Activity (Bq)</t>
  </si>
  <si>
    <t xml:space="preserve">Initial Date </t>
  </si>
  <si>
    <t>Time Since (s)</t>
  </si>
  <si>
    <t>Current Activity (Bq)</t>
  </si>
  <si>
    <t>Lamba (1/s)</t>
  </si>
  <si>
    <t>Initial Activity (uCi)</t>
  </si>
  <si>
    <t>Live Time (s)</t>
  </si>
  <si>
    <t>Counts</t>
  </si>
  <si>
    <t>Uncertainty</t>
  </si>
  <si>
    <t>Efficiency</t>
  </si>
  <si>
    <t>Efficiency Uncert</t>
  </si>
  <si>
    <t>X</t>
  </si>
  <si>
    <t>Y</t>
  </si>
  <si>
    <t>Z</t>
  </si>
  <si>
    <t>Meas Date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</si>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</sst>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14" fontId="0" fillId="2" borderId="0" xfId="0" applyNumberFormat="1" applyFill="1"/>
    <xf numFmtId="11" fontId="0" fillId="2" borderId="0" xfId="0" applyNumberFormat="1" applyFill="1"/>
    <xf numFmtId="0" fontId="0" fillId="0" borderId="0" xfId="0" applyFill="1"/>
    <xf numFmtId="0" fontId="0" fillId="3" borderId="0" xfId="0" applyFill="1"/>
    <xf numFmtId="14" fontId="0" fillId="3" borderId="0" xfId="0" applyNumberFormat="1" applyFill="1"/>
    <xf numFmtId="1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110" zoomScaleNormal="110" workbookViewId="0">
      <pane xSplit="7" ySplit="14" topLeftCell="H20" activePane="bottomRight" state="frozen"/>
      <selection pane="topRight" activeCell="H1" sqref="H1"/>
      <selection pane="bottomLeft" activeCell="A15" sqref="A15"/>
      <selection pane="bottomRight" activeCell="F12" sqref="F12"/>
    </sheetView>
  </sheetViews>
  <sheetFormatPr defaultRowHeight="14.4" x14ac:dyDescent="0.3"/>
  <cols>
    <col min="1" max="1" width="7.44140625" customWidth="1"/>
    <col min="2" max="3" width="4.6640625" bestFit="1" customWidth="1"/>
    <col min="4" max="4" width="4.109375" customWidth="1"/>
    <col min="5" max="5" width="7.21875" customWidth="1"/>
    <col min="6" max="6" width="10.33203125" bestFit="1" customWidth="1"/>
    <col min="7" max="7" width="9.88671875" bestFit="1" customWidth="1"/>
    <col min="8" max="8" width="11.109375" bestFit="1" customWidth="1"/>
    <col min="9" max="9" width="10.21875" customWidth="1"/>
    <col min="10" max="10" width="9.6640625" customWidth="1"/>
    <col min="11" max="11" width="18.33203125" bestFit="1" customWidth="1"/>
    <col min="12" max="12" width="12" bestFit="1" customWidth="1"/>
    <col min="13" max="13" width="17.109375" bestFit="1" customWidth="1"/>
    <col min="14" max="14" width="11.33203125" bestFit="1" customWidth="1"/>
    <col min="15" max="15" width="8" bestFit="1" customWidth="1"/>
    <col min="16" max="16" width="10.77734375" bestFit="1" customWidth="1"/>
    <col min="17" max="17" width="8.88671875" bestFit="1" customWidth="1"/>
    <col min="18" max="18" width="15.109375" bestFit="1" customWidth="1"/>
  </cols>
  <sheetData>
    <row r="1" spans="1:18" x14ac:dyDescent="0.3">
      <c r="A1" t="s">
        <v>0</v>
      </c>
      <c r="B1" t="s">
        <v>13</v>
      </c>
      <c r="C1" t="s">
        <v>14</v>
      </c>
      <c r="D1" t="s">
        <v>15</v>
      </c>
      <c r="E1" t="s">
        <v>17</v>
      </c>
      <c r="F1" t="s">
        <v>1</v>
      </c>
      <c r="G1" t="s">
        <v>16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>
        <v>661.65700000000004</v>
      </c>
      <c r="B2">
        <v>0</v>
      </c>
      <c r="C2">
        <v>-2.5</v>
      </c>
      <c r="D2">
        <v>18</v>
      </c>
      <c r="E2">
        <v>0.85099999999999998</v>
      </c>
      <c r="F2">
        <f>30.07*365*24*3600</f>
        <v>948287519.99999988</v>
      </c>
      <c r="G2" s="1">
        <v>42929</v>
      </c>
      <c r="H2">
        <f>M2*37000</f>
        <v>38554</v>
      </c>
      <c r="I2" s="1">
        <v>39814</v>
      </c>
      <c r="J2">
        <f>(G2-I2)*24*3600</f>
        <v>269136000</v>
      </c>
      <c r="K2">
        <f>H2*EXP(-L2*J2)</f>
        <v>31668.924913401854</v>
      </c>
      <c r="L2">
        <f>LN(2)/F2</f>
        <v>7.3094622247052809E-10</v>
      </c>
      <c r="M2">
        <v>1.042</v>
      </c>
      <c r="N2">
        <v>240</v>
      </c>
      <c r="O2">
        <v>10488</v>
      </c>
      <c r="P2">
        <v>116</v>
      </c>
      <c r="Q2" s="2">
        <f>(O2/N2)/(K2*E2)</f>
        <v>1.6215059870763142E-3</v>
      </c>
      <c r="R2" s="2">
        <f>SQRT((P2/O2)^2+(0.1/N2^2)+0.01165^2)*Q2</f>
        <v>2.613533409790636E-5</v>
      </c>
    </row>
    <row r="3" spans="1:18" x14ac:dyDescent="0.3">
      <c r="A3" s="3">
        <v>661.65700000000004</v>
      </c>
      <c r="B3" s="3">
        <v>0</v>
      </c>
      <c r="C3" s="3">
        <v>0</v>
      </c>
      <c r="D3" s="3">
        <v>18</v>
      </c>
      <c r="E3" s="3">
        <v>0.85099999999999998</v>
      </c>
      <c r="F3" s="3">
        <f>30.07*365*24*3600</f>
        <v>948287519.99999988</v>
      </c>
      <c r="G3" s="4">
        <v>42929</v>
      </c>
      <c r="H3" s="3">
        <f t="shared" ref="H3" si="0">M3*37000</f>
        <v>38554</v>
      </c>
      <c r="I3" s="4">
        <v>39814</v>
      </c>
      <c r="J3" s="3">
        <f>(G3-I3)*24*3600</f>
        <v>269136000</v>
      </c>
      <c r="K3" s="3">
        <f t="shared" ref="K3" si="1">H3*EXP(-L3*J3)</f>
        <v>31668.924913401854</v>
      </c>
      <c r="L3" s="3">
        <f t="shared" ref="L3" si="2">LN(2)/F3</f>
        <v>7.3094622247052809E-10</v>
      </c>
      <c r="M3" s="3">
        <v>1.042</v>
      </c>
      <c r="N3" s="3">
        <v>240</v>
      </c>
      <c r="O3" s="3">
        <v>10813</v>
      </c>
      <c r="P3" s="3">
        <v>114</v>
      </c>
      <c r="Q3" s="5">
        <f t="shared" ref="Q3:Q16" si="3">(O3/N3)/(K3*E3)</f>
        <v>1.6717528831289268E-3</v>
      </c>
      <c r="R3" s="5">
        <f>SQRT((P3/O3)^2+(0.1/N3^2)+0.01165^2)*Q3</f>
        <v>2.6359181153990517E-5</v>
      </c>
    </row>
    <row r="4" spans="1:18" x14ac:dyDescent="0.3">
      <c r="A4">
        <v>661.65700000000004</v>
      </c>
      <c r="B4">
        <v>-2.5</v>
      </c>
      <c r="C4">
        <v>0</v>
      </c>
      <c r="D4">
        <v>18</v>
      </c>
      <c r="E4">
        <v>0.85099999999999998</v>
      </c>
      <c r="F4">
        <f t="shared" ref="F4:F6" si="4">30.07*365*24*3600</f>
        <v>948287519.99999988</v>
      </c>
      <c r="G4" s="1">
        <v>42929</v>
      </c>
      <c r="H4">
        <f>M4*37000</f>
        <v>38554</v>
      </c>
      <c r="I4" s="1">
        <v>39814</v>
      </c>
      <c r="J4">
        <f t="shared" ref="J4:J11" si="5">(G4-I4)*24*3600</f>
        <v>269136000</v>
      </c>
      <c r="K4">
        <f>H4*EXP(-L4*J4)</f>
        <v>31668.924913401854</v>
      </c>
      <c r="L4">
        <f>LN(2)/F4</f>
        <v>7.3094622247052809E-10</v>
      </c>
      <c r="M4">
        <v>1.042</v>
      </c>
      <c r="N4">
        <v>240</v>
      </c>
      <c r="O4">
        <v>10544</v>
      </c>
      <c r="P4">
        <v>124</v>
      </c>
      <c r="Q4" s="2">
        <f t="shared" si="3"/>
        <v>1.6301639137807642E-3</v>
      </c>
      <c r="R4" s="2">
        <f t="shared" ref="R4:R6" si="6">SQRT((P4/O4)^2+(0.1/N4^2)+0.01165^2)*Q4</f>
        <v>2.7070633772775654E-5</v>
      </c>
    </row>
    <row r="5" spans="1:18" x14ac:dyDescent="0.3">
      <c r="A5" s="3">
        <v>661.65700000000004</v>
      </c>
      <c r="B5" s="3">
        <v>2.5</v>
      </c>
      <c r="C5" s="3">
        <v>0</v>
      </c>
      <c r="D5" s="3">
        <v>18</v>
      </c>
      <c r="E5" s="3">
        <v>0.85099999999999998</v>
      </c>
      <c r="F5" s="3">
        <f t="shared" si="4"/>
        <v>948287519.99999988</v>
      </c>
      <c r="G5" s="4">
        <v>42929</v>
      </c>
      <c r="H5" s="3">
        <f t="shared" ref="H5:H11" si="7">M5*37000</f>
        <v>38554</v>
      </c>
      <c r="I5" s="4">
        <v>39814</v>
      </c>
      <c r="J5" s="3">
        <f t="shared" si="5"/>
        <v>269136000</v>
      </c>
      <c r="K5" s="3">
        <f t="shared" ref="K5:K11" si="8">H5*EXP(-L5*J5)</f>
        <v>31668.924913401854</v>
      </c>
      <c r="L5" s="3">
        <f t="shared" ref="L5:L11" si="9">LN(2)/F5</f>
        <v>7.3094622247052809E-10</v>
      </c>
      <c r="M5" s="3">
        <v>1.042</v>
      </c>
      <c r="N5" s="3">
        <v>240</v>
      </c>
      <c r="O5" s="3">
        <v>10481</v>
      </c>
      <c r="P5" s="3">
        <v>415</v>
      </c>
      <c r="Q5" s="5">
        <f t="shared" si="3"/>
        <v>1.620423746238258E-3</v>
      </c>
      <c r="R5" s="5">
        <f t="shared" si="6"/>
        <v>6.6915043787550726E-5</v>
      </c>
    </row>
    <row r="6" spans="1:18" x14ac:dyDescent="0.3">
      <c r="A6">
        <v>661.65700000000004</v>
      </c>
      <c r="B6">
        <v>0</v>
      </c>
      <c r="C6">
        <v>2.5</v>
      </c>
      <c r="D6">
        <v>18</v>
      </c>
      <c r="E6">
        <v>0.85099999999999998</v>
      </c>
      <c r="F6">
        <f t="shared" si="4"/>
        <v>948287519.99999988</v>
      </c>
      <c r="G6" s="1">
        <v>42929</v>
      </c>
      <c r="H6">
        <f t="shared" si="7"/>
        <v>38554</v>
      </c>
      <c r="I6" s="1">
        <v>39814</v>
      </c>
      <c r="J6">
        <f t="shared" si="5"/>
        <v>269136000</v>
      </c>
      <c r="K6">
        <f t="shared" si="8"/>
        <v>31668.924913401854</v>
      </c>
      <c r="L6">
        <f t="shared" si="9"/>
        <v>7.3094622247052809E-10</v>
      </c>
      <c r="M6">
        <v>1.042</v>
      </c>
      <c r="N6">
        <v>240</v>
      </c>
      <c r="O6">
        <v>10507</v>
      </c>
      <c r="P6">
        <v>113</v>
      </c>
      <c r="Q6" s="2">
        <f t="shared" si="3"/>
        <v>1.6244434979224671E-3</v>
      </c>
      <c r="R6" s="2">
        <f t="shared" si="6"/>
        <v>2.5844632357318366E-5</v>
      </c>
    </row>
    <row r="7" spans="1:18" x14ac:dyDescent="0.3">
      <c r="A7" s="3">
        <v>661.65700000000004</v>
      </c>
      <c r="B7" s="3">
        <v>0</v>
      </c>
      <c r="C7" s="3">
        <v>-2.5</v>
      </c>
      <c r="D7" s="3">
        <v>5</v>
      </c>
      <c r="E7" s="3">
        <v>0.85099999999999998</v>
      </c>
      <c r="F7" s="3">
        <f>30.07*365*24*3600</f>
        <v>948287519.99999988</v>
      </c>
      <c r="G7" s="4">
        <v>42929</v>
      </c>
      <c r="H7" s="3">
        <f t="shared" si="7"/>
        <v>38554</v>
      </c>
      <c r="I7" s="4">
        <v>39814</v>
      </c>
      <c r="J7" s="3">
        <f t="shared" si="5"/>
        <v>269136000</v>
      </c>
      <c r="K7" s="3">
        <f t="shared" si="8"/>
        <v>31668.924913401854</v>
      </c>
      <c r="L7" s="3">
        <f t="shared" si="9"/>
        <v>7.3094622247052809E-10</v>
      </c>
      <c r="M7" s="3">
        <v>1.042</v>
      </c>
      <c r="N7" s="3">
        <v>60</v>
      </c>
      <c r="O7" s="3">
        <v>16189</v>
      </c>
      <c r="P7" s="3">
        <v>215</v>
      </c>
      <c r="Q7" s="5">
        <f t="shared" ref="Q7:Q11" si="10">(O7/N7)/(K7*E7)</f>
        <v>1.001165538702458E-2</v>
      </c>
      <c r="R7" s="5">
        <f>SQRT((P7/O7)^2+(0.01/N7^2)+0.01165^2)*Q7</f>
        <v>1.7765405761455122E-4</v>
      </c>
    </row>
    <row r="8" spans="1:18" x14ac:dyDescent="0.3">
      <c r="A8" s="6">
        <v>661.65700000000004</v>
      </c>
      <c r="B8" s="6">
        <v>0</v>
      </c>
      <c r="C8" s="6">
        <v>0</v>
      </c>
      <c r="D8" s="6">
        <v>5</v>
      </c>
      <c r="E8" s="6">
        <v>0.85099999999999998</v>
      </c>
      <c r="F8" s="6">
        <f>30.07*365*24*3600</f>
        <v>948287519.99999988</v>
      </c>
      <c r="G8" s="1">
        <v>42929</v>
      </c>
      <c r="H8">
        <f t="shared" si="7"/>
        <v>38554</v>
      </c>
      <c r="I8" s="1">
        <v>39814</v>
      </c>
      <c r="J8">
        <f t="shared" si="5"/>
        <v>269136000</v>
      </c>
      <c r="K8">
        <f t="shared" si="8"/>
        <v>31668.924913401854</v>
      </c>
      <c r="L8">
        <f t="shared" si="9"/>
        <v>7.3094622247052809E-10</v>
      </c>
      <c r="M8">
        <v>1.042</v>
      </c>
      <c r="N8">
        <v>60</v>
      </c>
      <c r="O8">
        <v>18181</v>
      </c>
      <c r="P8">
        <v>208</v>
      </c>
      <c r="Q8" s="2">
        <f t="shared" si="10"/>
        <v>1.1243554672400636E-2</v>
      </c>
      <c r="R8" s="2">
        <f t="shared" ref="R8:R11" si="11">SQRT((P8/O8)^2+(0.01/N8^2)+0.01165^2)*Q8</f>
        <v>1.8454015052723384E-4</v>
      </c>
    </row>
    <row r="9" spans="1:18" x14ac:dyDescent="0.3">
      <c r="A9" s="3">
        <v>661.65700000000004</v>
      </c>
      <c r="B9" s="3">
        <v>-2.5</v>
      </c>
      <c r="C9" s="3">
        <v>0</v>
      </c>
      <c r="D9" s="3">
        <v>5</v>
      </c>
      <c r="E9" s="3">
        <v>0.85099999999999998</v>
      </c>
      <c r="F9" s="3">
        <f t="shared" ref="F9:F11" si="12">30.07*365*24*3600</f>
        <v>948287519.99999988</v>
      </c>
      <c r="G9" s="4">
        <v>42929</v>
      </c>
      <c r="H9" s="3">
        <f t="shared" si="7"/>
        <v>38554</v>
      </c>
      <c r="I9" s="4">
        <v>39814</v>
      </c>
      <c r="J9" s="3">
        <f t="shared" si="5"/>
        <v>269136000</v>
      </c>
      <c r="K9" s="3">
        <f t="shared" si="8"/>
        <v>31668.924913401854</v>
      </c>
      <c r="L9" s="3">
        <f t="shared" si="9"/>
        <v>7.3094622247052809E-10</v>
      </c>
      <c r="M9" s="3">
        <v>1.042</v>
      </c>
      <c r="N9" s="3">
        <v>60</v>
      </c>
      <c r="O9" s="3">
        <v>16578</v>
      </c>
      <c r="P9" s="3">
        <v>146</v>
      </c>
      <c r="Q9" s="5">
        <f t="shared" si="10"/>
        <v>1.0252222064741089E-2</v>
      </c>
      <c r="R9" s="5">
        <f t="shared" si="11"/>
        <v>1.5069752614727918E-4</v>
      </c>
    </row>
    <row r="10" spans="1:18" x14ac:dyDescent="0.3">
      <c r="A10" s="6">
        <v>661.65700000000004</v>
      </c>
      <c r="B10" s="6">
        <v>2.5</v>
      </c>
      <c r="C10" s="6">
        <v>0</v>
      </c>
      <c r="D10" s="6">
        <v>5</v>
      </c>
      <c r="E10" s="6">
        <v>0.85099999999999998</v>
      </c>
      <c r="F10" s="6">
        <f t="shared" si="12"/>
        <v>948287519.99999988</v>
      </c>
      <c r="G10" s="1">
        <v>42929</v>
      </c>
      <c r="H10">
        <f t="shared" si="7"/>
        <v>38554</v>
      </c>
      <c r="I10" s="1">
        <v>39814</v>
      </c>
      <c r="J10">
        <f t="shared" si="5"/>
        <v>269136000</v>
      </c>
      <c r="K10">
        <f t="shared" si="8"/>
        <v>31668.924913401854</v>
      </c>
      <c r="L10">
        <f t="shared" si="9"/>
        <v>7.3094622247052809E-10</v>
      </c>
      <c r="M10">
        <v>1.042</v>
      </c>
      <c r="N10">
        <v>60</v>
      </c>
      <c r="O10">
        <v>16433</v>
      </c>
      <c r="P10">
        <v>145</v>
      </c>
      <c r="Q10" s="2">
        <f t="shared" si="10"/>
        <v>1.0162550681016427E-2</v>
      </c>
      <c r="R10" s="2">
        <f t="shared" si="11"/>
        <v>1.4948214167902451E-4</v>
      </c>
    </row>
    <row r="11" spans="1:18" x14ac:dyDescent="0.3">
      <c r="A11" s="3">
        <v>661.65700000000004</v>
      </c>
      <c r="B11" s="3">
        <v>0</v>
      </c>
      <c r="C11" s="3">
        <v>2.5</v>
      </c>
      <c r="D11" s="3">
        <v>5</v>
      </c>
      <c r="E11" s="3">
        <v>0.85099999999999998</v>
      </c>
      <c r="F11" s="3">
        <f t="shared" si="12"/>
        <v>948287519.99999988</v>
      </c>
      <c r="G11" s="4">
        <v>42929</v>
      </c>
      <c r="H11" s="3">
        <f t="shared" si="7"/>
        <v>38554</v>
      </c>
      <c r="I11" s="4">
        <v>39814</v>
      </c>
      <c r="J11" s="3">
        <f t="shared" si="5"/>
        <v>269136000</v>
      </c>
      <c r="K11" s="3">
        <f t="shared" si="8"/>
        <v>31668.924913401854</v>
      </c>
      <c r="L11" s="3">
        <f t="shared" si="9"/>
        <v>7.3094622247052809E-10</v>
      </c>
      <c r="M11" s="3">
        <v>1.042</v>
      </c>
      <c r="N11" s="3">
        <v>60</v>
      </c>
      <c r="O11" s="3">
        <v>17097</v>
      </c>
      <c r="P11" s="3">
        <v>148</v>
      </c>
      <c r="Q11" s="5">
        <f t="shared" si="10"/>
        <v>1.0573183776141777E-2</v>
      </c>
      <c r="R11" s="5">
        <f t="shared" si="11"/>
        <v>1.5446805882490035E-4</v>
      </c>
    </row>
    <row r="12" spans="1:18" x14ac:dyDescent="0.3">
      <c r="A12" s="7">
        <v>661.65700000000004</v>
      </c>
      <c r="B12" s="7">
        <v>0</v>
      </c>
      <c r="C12" s="7">
        <v>-2.5</v>
      </c>
      <c r="D12" s="7">
        <v>1</v>
      </c>
      <c r="E12" s="7">
        <v>0.85099999999999998</v>
      </c>
      <c r="F12" s="7">
        <f>30.07*365*24*3600</f>
        <v>948287519.99999988</v>
      </c>
      <c r="G12" s="8">
        <v>42929</v>
      </c>
      <c r="H12" s="7">
        <f t="shared" ref="H12:H14" si="13">M12*37000</f>
        <v>38554</v>
      </c>
      <c r="I12" s="8">
        <v>39814</v>
      </c>
      <c r="J12" s="7">
        <f t="shared" ref="J12:J14" si="14">(G12-I12)*24*3600</f>
        <v>269136000</v>
      </c>
      <c r="K12" s="7">
        <f t="shared" ref="K12:K14" si="15">H12*EXP(-L12*J12)</f>
        <v>31668.924913401854</v>
      </c>
      <c r="L12" s="7">
        <f t="shared" ref="L12:L14" si="16">LN(2)/F12</f>
        <v>7.3094622247052809E-10</v>
      </c>
      <c r="M12" s="7">
        <v>1.042</v>
      </c>
      <c r="N12" s="7">
        <v>60</v>
      </c>
      <c r="O12" s="7">
        <v>51579</v>
      </c>
      <c r="P12" s="7">
        <v>240</v>
      </c>
      <c r="Q12" s="9">
        <f t="shared" si="3"/>
        <v>3.1897657249202599E-2</v>
      </c>
      <c r="R12" s="9">
        <f>SQRT((P12/O12)^2+(0.01/N12^2)+0.01165^2)*Q12</f>
        <v>4.0366760915144209E-4</v>
      </c>
    </row>
    <row r="13" spans="1:18" x14ac:dyDescent="0.3">
      <c r="A13" s="10">
        <v>661.65700000000004</v>
      </c>
      <c r="B13" s="10">
        <v>0</v>
      </c>
      <c r="C13" s="10">
        <v>0</v>
      </c>
      <c r="D13" s="10">
        <v>1</v>
      </c>
      <c r="E13" s="10">
        <v>0.85099999999999998</v>
      </c>
      <c r="F13" s="10">
        <f>30.07*365*24*3600</f>
        <v>948287519.99999988</v>
      </c>
      <c r="G13" s="11">
        <v>42929</v>
      </c>
      <c r="H13" s="10">
        <f t="shared" si="13"/>
        <v>38554</v>
      </c>
      <c r="I13" s="11">
        <v>39814</v>
      </c>
      <c r="J13" s="10">
        <f t="shared" si="14"/>
        <v>269136000</v>
      </c>
      <c r="K13" s="10">
        <f t="shared" si="15"/>
        <v>31668.924913401854</v>
      </c>
      <c r="L13" s="10">
        <f t="shared" si="16"/>
        <v>7.3094622247052809E-10</v>
      </c>
      <c r="M13" s="10">
        <v>1.042</v>
      </c>
      <c r="N13" s="10">
        <v>60</v>
      </c>
      <c r="O13" s="10">
        <v>67627</v>
      </c>
      <c r="P13" s="10">
        <v>280</v>
      </c>
      <c r="Q13" s="12">
        <f t="shared" si="3"/>
        <v>4.1822114945846638E-2</v>
      </c>
      <c r="R13" s="12">
        <f t="shared" ref="R13:R16" si="17">SQRT((P13/O13)^2+(0.01/N13^2)+0.01165^2)*Q13</f>
        <v>5.2175974512631861E-4</v>
      </c>
    </row>
    <row r="14" spans="1:18" x14ac:dyDescent="0.3">
      <c r="A14" s="7">
        <v>661.65700000000004</v>
      </c>
      <c r="B14" s="7">
        <v>-2.5</v>
      </c>
      <c r="C14" s="7">
        <v>0</v>
      </c>
      <c r="D14" s="7">
        <v>1</v>
      </c>
      <c r="E14" s="7">
        <v>0.85099999999999998</v>
      </c>
      <c r="F14" s="7">
        <f t="shared" ref="F14:F16" si="18">30.07*365*24*3600</f>
        <v>948287519.99999988</v>
      </c>
      <c r="G14" s="8">
        <v>42929</v>
      </c>
      <c r="H14" s="7">
        <f t="shared" si="13"/>
        <v>38554</v>
      </c>
      <c r="I14" s="8">
        <v>39814</v>
      </c>
      <c r="J14" s="7">
        <f t="shared" si="14"/>
        <v>269136000</v>
      </c>
      <c r="K14" s="7">
        <f t="shared" si="15"/>
        <v>31668.924913401854</v>
      </c>
      <c r="L14" s="7">
        <f t="shared" si="16"/>
        <v>7.3094622247052809E-10</v>
      </c>
      <c r="M14" s="7">
        <v>1.042</v>
      </c>
      <c r="N14" s="7">
        <v>60</v>
      </c>
      <c r="O14" s="7">
        <v>54728</v>
      </c>
      <c r="P14" s="7">
        <v>247</v>
      </c>
      <c r="Q14" s="9">
        <f t="shared" si="3"/>
        <v>3.3845072334367857E-2</v>
      </c>
      <c r="R14" s="9">
        <f t="shared" si="17"/>
        <v>4.2659497019572641E-4</v>
      </c>
    </row>
    <row r="15" spans="1:18" x14ac:dyDescent="0.3">
      <c r="A15" s="10">
        <v>661.65700000000004</v>
      </c>
      <c r="B15" s="10">
        <v>2.5</v>
      </c>
      <c r="C15" s="10">
        <v>0</v>
      </c>
      <c r="D15" s="10">
        <v>1</v>
      </c>
      <c r="E15" s="10">
        <v>0.85099999999999998</v>
      </c>
      <c r="F15" s="10">
        <f t="shared" si="18"/>
        <v>948287519.99999988</v>
      </c>
      <c r="G15" s="11">
        <v>42929</v>
      </c>
      <c r="H15" s="10">
        <f t="shared" ref="H15:H16" si="19">M15*37000</f>
        <v>38554</v>
      </c>
      <c r="I15" s="11">
        <v>39814</v>
      </c>
      <c r="J15" s="10">
        <f t="shared" ref="J15:J16" si="20">(G15-I15)*24*3600</f>
        <v>269136000</v>
      </c>
      <c r="K15" s="10">
        <f t="shared" ref="K15:K16" si="21">H15*EXP(-L15*J15)</f>
        <v>31668.924913401854</v>
      </c>
      <c r="L15" s="10">
        <f t="shared" ref="L15:L16" si="22">LN(2)/F15</f>
        <v>7.3094622247052809E-10</v>
      </c>
      <c r="M15" s="10">
        <v>1.042</v>
      </c>
      <c r="N15" s="10">
        <v>60</v>
      </c>
      <c r="O15" s="10">
        <v>52631</v>
      </c>
      <c r="P15" s="10">
        <v>405</v>
      </c>
      <c r="Q15" s="12">
        <f t="shared" si="3"/>
        <v>3.2548238598708423E-2</v>
      </c>
      <c r="R15" s="12">
        <f t="shared" si="17"/>
        <v>4.5766412141131133E-4</v>
      </c>
    </row>
    <row r="16" spans="1:18" x14ac:dyDescent="0.3">
      <c r="A16" s="7">
        <v>661.65700000000004</v>
      </c>
      <c r="B16" s="7">
        <v>0</v>
      </c>
      <c r="C16" s="7">
        <v>2.5</v>
      </c>
      <c r="D16" s="7">
        <v>1</v>
      </c>
      <c r="E16" s="7">
        <v>0.85099999999999998</v>
      </c>
      <c r="F16" s="7">
        <f t="shared" si="18"/>
        <v>948287519.99999988</v>
      </c>
      <c r="G16" s="8">
        <v>42929</v>
      </c>
      <c r="H16" s="7">
        <f t="shared" si="19"/>
        <v>38554</v>
      </c>
      <c r="I16" s="8">
        <v>39814</v>
      </c>
      <c r="J16" s="7">
        <f t="shared" si="20"/>
        <v>269136000</v>
      </c>
      <c r="K16" s="7">
        <f t="shared" si="21"/>
        <v>31668.924913401854</v>
      </c>
      <c r="L16" s="7">
        <f t="shared" si="22"/>
        <v>7.3094622247052809E-10</v>
      </c>
      <c r="M16" s="7">
        <v>1.042</v>
      </c>
      <c r="N16" s="7">
        <v>60</v>
      </c>
      <c r="O16" s="7">
        <v>55043</v>
      </c>
      <c r="P16" s="7">
        <v>261</v>
      </c>
      <c r="Q16" s="9">
        <f t="shared" si="3"/>
        <v>3.4039875685217984E-2</v>
      </c>
      <c r="R16" s="9">
        <f t="shared" si="17"/>
        <v>4.3189673784869672E-4</v>
      </c>
    </row>
    <row r="17" spans="1:18" x14ac:dyDescent="0.3">
      <c r="A17">
        <v>59.54</v>
      </c>
      <c r="B17">
        <v>0</v>
      </c>
      <c r="C17">
        <v>-2.5</v>
      </c>
      <c r="D17">
        <v>18</v>
      </c>
      <c r="E17">
        <v>0.35899999999999999</v>
      </c>
      <c r="F17">
        <f>432.6*31540000</f>
        <v>13644204000</v>
      </c>
      <c r="G17" s="1">
        <v>42929</v>
      </c>
      <c r="H17">
        <f>M17*37000</f>
        <v>381100</v>
      </c>
      <c r="I17" s="1">
        <v>25569</v>
      </c>
      <c r="J17">
        <f>(G17-I17)*24*3600</f>
        <v>1499904000</v>
      </c>
      <c r="K17">
        <f>H17*EXP(-L17*J17)</f>
        <v>353139.90444530273</v>
      </c>
      <c r="L17">
        <f>LN(2)/F17</f>
        <v>5.0801584362117808E-11</v>
      </c>
      <c r="M17">
        <v>10.3</v>
      </c>
      <c r="N17">
        <v>60</v>
      </c>
      <c r="O17" s="7">
        <v>41590</v>
      </c>
      <c r="P17" s="7">
        <v>210</v>
      </c>
      <c r="Q17" s="2">
        <f>(O17/N17)/(K17*E17)</f>
        <v>5.46759611485395E-3</v>
      </c>
      <c r="R17" s="2">
        <f>SQRT((P17/O17)^2+(0.1/N17^2)+0.01165^2)*Q17</f>
        <v>7.5166147075676905E-5</v>
      </c>
    </row>
    <row r="18" spans="1:18" x14ac:dyDescent="0.3">
      <c r="A18" s="3">
        <v>59.54</v>
      </c>
      <c r="B18" s="3">
        <v>0</v>
      </c>
      <c r="C18" s="3">
        <v>0</v>
      </c>
      <c r="D18" s="3">
        <v>18</v>
      </c>
      <c r="E18" s="3">
        <v>0.35899999999999999</v>
      </c>
      <c r="F18" s="3">
        <v>13644204000</v>
      </c>
      <c r="G18" s="4">
        <v>42929</v>
      </c>
      <c r="H18" s="3">
        <v>381100</v>
      </c>
      <c r="I18" s="4">
        <v>25569</v>
      </c>
      <c r="J18" s="3">
        <v>1499904000</v>
      </c>
      <c r="K18" s="3">
        <v>353139.90444530273</v>
      </c>
      <c r="L18" s="3">
        <v>5.0801584362117808E-11</v>
      </c>
      <c r="M18" s="3">
        <v>10.3</v>
      </c>
      <c r="N18" s="3">
        <v>60</v>
      </c>
      <c r="O18" s="3">
        <v>43749</v>
      </c>
      <c r="P18" s="3">
        <v>215</v>
      </c>
      <c r="Q18" s="5">
        <f t="shared" ref="Q18:Q31" si="23">(O18/N18)/(K18*E18)</f>
        <v>5.7514273245670954E-3</v>
      </c>
      <c r="R18" s="5">
        <f>SQRT((P18/O18)^2+(0.1/N18^2)+0.01165^2)*Q18</f>
        <v>7.8786490581158976E-5</v>
      </c>
    </row>
    <row r="19" spans="1:18" x14ac:dyDescent="0.3">
      <c r="A19">
        <v>59.54</v>
      </c>
      <c r="B19">
        <v>-2.5</v>
      </c>
      <c r="C19">
        <v>0</v>
      </c>
      <c r="D19">
        <v>18</v>
      </c>
      <c r="E19">
        <v>0.35899999999999999</v>
      </c>
      <c r="F19">
        <v>13644204000</v>
      </c>
      <c r="G19" s="1">
        <v>42929</v>
      </c>
      <c r="H19">
        <v>381100</v>
      </c>
      <c r="I19" s="1">
        <v>25569</v>
      </c>
      <c r="J19">
        <v>1499904000</v>
      </c>
      <c r="K19">
        <v>353139.90444530273</v>
      </c>
      <c r="L19">
        <v>5.0801584362117808E-11</v>
      </c>
      <c r="M19">
        <v>10.3</v>
      </c>
      <c r="N19">
        <v>60</v>
      </c>
      <c r="O19">
        <v>40418</v>
      </c>
      <c r="P19">
        <v>209</v>
      </c>
      <c r="Q19" s="2">
        <f t="shared" si="23"/>
        <v>5.3135200714154122E-3</v>
      </c>
      <c r="R19" s="2">
        <f t="shared" ref="R19:R21" si="24">SQRT((P19/O19)^2+(0.1/N19^2)+0.01165^2)*Q19</f>
        <v>7.3287897563491879E-5</v>
      </c>
    </row>
    <row r="20" spans="1:18" x14ac:dyDescent="0.3">
      <c r="A20" s="3">
        <v>59.54</v>
      </c>
      <c r="B20" s="3">
        <v>2.5</v>
      </c>
      <c r="C20" s="3">
        <v>0</v>
      </c>
      <c r="D20" s="3">
        <v>18</v>
      </c>
      <c r="E20" s="3">
        <v>0.35899999999999999</v>
      </c>
      <c r="F20" s="3">
        <v>13644204000</v>
      </c>
      <c r="G20" s="4">
        <v>42929</v>
      </c>
      <c r="H20" s="3">
        <v>381100</v>
      </c>
      <c r="I20" s="4">
        <v>25569</v>
      </c>
      <c r="J20" s="3">
        <v>1499904000</v>
      </c>
      <c r="K20" s="3">
        <v>353139.90444530273</v>
      </c>
      <c r="L20" s="3">
        <v>5.0801584362117808E-11</v>
      </c>
      <c r="M20" s="3">
        <v>10.3</v>
      </c>
      <c r="N20" s="3">
        <v>60</v>
      </c>
      <c r="O20" s="3">
        <v>42132</v>
      </c>
      <c r="P20" s="3">
        <v>212</v>
      </c>
      <c r="Q20" s="5">
        <f t="shared" si="23"/>
        <v>5.5388497117342308E-3</v>
      </c>
      <c r="R20" s="5">
        <f t="shared" si="24"/>
        <v>7.6110191731206163E-5</v>
      </c>
    </row>
    <row r="21" spans="1:18" x14ac:dyDescent="0.3">
      <c r="A21">
        <v>59.54</v>
      </c>
      <c r="B21">
        <v>0</v>
      </c>
      <c r="C21">
        <v>2.5</v>
      </c>
      <c r="D21">
        <v>18</v>
      </c>
      <c r="E21">
        <v>0.35899999999999999</v>
      </c>
      <c r="F21">
        <v>13644204000</v>
      </c>
      <c r="G21" s="1">
        <v>42929</v>
      </c>
      <c r="H21">
        <v>381100</v>
      </c>
      <c r="I21" s="1">
        <v>25569</v>
      </c>
      <c r="J21">
        <v>1499904000</v>
      </c>
      <c r="K21">
        <v>353139.90444530273</v>
      </c>
      <c r="L21">
        <v>5.0801584362117808E-11</v>
      </c>
      <c r="M21">
        <v>10.3</v>
      </c>
      <c r="N21">
        <v>60</v>
      </c>
      <c r="O21">
        <v>41876</v>
      </c>
      <c r="P21">
        <v>211</v>
      </c>
      <c r="Q21" s="2">
        <f t="shared" si="23"/>
        <v>5.5051948763073823E-3</v>
      </c>
      <c r="R21" s="2">
        <f t="shared" si="24"/>
        <v>7.5661614856468873E-5</v>
      </c>
    </row>
    <row r="22" spans="1:18" x14ac:dyDescent="0.3">
      <c r="A22" s="3">
        <v>59.54</v>
      </c>
      <c r="B22" s="3">
        <v>0</v>
      </c>
      <c r="C22" s="3">
        <v>-2.5</v>
      </c>
      <c r="D22" s="3">
        <v>5</v>
      </c>
      <c r="E22" s="3">
        <v>0.35899999999999999</v>
      </c>
      <c r="F22" s="3">
        <v>13644204000</v>
      </c>
      <c r="G22" s="4">
        <v>42929</v>
      </c>
      <c r="H22" s="3">
        <v>381100</v>
      </c>
      <c r="I22" s="4">
        <v>25569</v>
      </c>
      <c r="J22" s="3">
        <v>1499904000</v>
      </c>
      <c r="K22" s="3">
        <v>353139.90444530273</v>
      </c>
      <c r="L22" s="3">
        <v>5.0801584362117808E-11</v>
      </c>
      <c r="M22" s="3">
        <v>10.3</v>
      </c>
      <c r="N22" s="3">
        <v>60</v>
      </c>
      <c r="O22" s="3">
        <v>282149</v>
      </c>
      <c r="P22" s="3">
        <v>546</v>
      </c>
      <c r="Q22" s="5">
        <f t="shared" si="23"/>
        <v>3.7092492815819368E-2</v>
      </c>
      <c r="R22" s="5">
        <f>SQRT((P22/O22)^2+(0.01/N22^2)+0.01165^2)*Q22</f>
        <v>4.4238932613528535E-4</v>
      </c>
    </row>
    <row r="23" spans="1:18" x14ac:dyDescent="0.3">
      <c r="A23" s="6">
        <v>59.54</v>
      </c>
      <c r="B23" s="6">
        <v>0</v>
      </c>
      <c r="C23" s="6">
        <v>0</v>
      </c>
      <c r="D23" s="6">
        <v>5</v>
      </c>
      <c r="E23" s="6">
        <v>0.35899999999999999</v>
      </c>
      <c r="F23" s="6">
        <v>13644204000</v>
      </c>
      <c r="G23" s="1">
        <v>42929</v>
      </c>
      <c r="H23">
        <v>381100</v>
      </c>
      <c r="I23" s="1">
        <v>25569</v>
      </c>
      <c r="J23">
        <v>1499904000</v>
      </c>
      <c r="K23">
        <v>353139.90444530273</v>
      </c>
      <c r="L23">
        <v>5.0801584362117808E-11</v>
      </c>
      <c r="M23">
        <v>10.3</v>
      </c>
      <c r="N23">
        <v>60</v>
      </c>
      <c r="O23">
        <v>329991</v>
      </c>
      <c r="P23">
        <v>590</v>
      </c>
      <c r="Q23" s="2">
        <f t="shared" si="23"/>
        <v>4.338200311461337E-2</v>
      </c>
      <c r="R23" s="2">
        <f t="shared" ref="R23:R26" si="25">SQRT((P23/O23)^2+(0.01/N23^2)+0.01165^2)*Q23</f>
        <v>5.1640432601839125E-4</v>
      </c>
    </row>
    <row r="24" spans="1:18" x14ac:dyDescent="0.3">
      <c r="A24" s="3">
        <v>59.54</v>
      </c>
      <c r="B24" s="3">
        <v>-2.5</v>
      </c>
      <c r="C24" s="3">
        <v>0</v>
      </c>
      <c r="D24" s="3">
        <v>5</v>
      </c>
      <c r="E24" s="3">
        <v>0.35899999999999999</v>
      </c>
      <c r="F24" s="3">
        <v>13644204000</v>
      </c>
      <c r="G24" s="4">
        <v>42929</v>
      </c>
      <c r="H24" s="3">
        <v>381100</v>
      </c>
      <c r="I24" s="4">
        <v>25569</v>
      </c>
      <c r="J24" s="3">
        <v>1499904000</v>
      </c>
      <c r="K24" s="3">
        <v>353139.90444530273</v>
      </c>
      <c r="L24" s="3">
        <v>5.0801584362117808E-11</v>
      </c>
      <c r="M24" s="3">
        <v>10.3</v>
      </c>
      <c r="N24" s="3">
        <v>60</v>
      </c>
      <c r="O24" s="3">
        <v>285438</v>
      </c>
      <c r="P24" s="3">
        <v>549</v>
      </c>
      <c r="Q24" s="5">
        <f t="shared" si="23"/>
        <v>3.752487857253383E-2</v>
      </c>
      <c r="R24" s="5">
        <f t="shared" si="25"/>
        <v>4.4747468322477472E-4</v>
      </c>
    </row>
    <row r="25" spans="1:18" x14ac:dyDescent="0.3">
      <c r="A25" s="6">
        <v>59.54</v>
      </c>
      <c r="B25" s="6">
        <v>2.5</v>
      </c>
      <c r="C25" s="6">
        <v>0</v>
      </c>
      <c r="D25" s="6">
        <v>5</v>
      </c>
      <c r="E25" s="6">
        <v>0.35899999999999999</v>
      </c>
      <c r="F25" s="6">
        <v>13644204000</v>
      </c>
      <c r="G25" s="1">
        <v>42929</v>
      </c>
      <c r="H25">
        <v>381100</v>
      </c>
      <c r="I25" s="1">
        <v>25569</v>
      </c>
      <c r="J25">
        <v>1499904000</v>
      </c>
      <c r="K25">
        <v>353139.90444530273</v>
      </c>
      <c r="L25">
        <v>5.0801584362117808E-11</v>
      </c>
      <c r="M25">
        <v>10.3</v>
      </c>
      <c r="N25">
        <v>60</v>
      </c>
      <c r="O25">
        <v>286260</v>
      </c>
      <c r="P25">
        <v>550</v>
      </c>
      <c r="Q25" s="2">
        <f t="shared" si="23"/>
        <v>3.7632942145662228E-2</v>
      </c>
      <c r="R25" s="2">
        <f t="shared" si="25"/>
        <v>4.4875100073184303E-4</v>
      </c>
    </row>
    <row r="26" spans="1:18" x14ac:dyDescent="0.3">
      <c r="A26" s="3">
        <v>59.54</v>
      </c>
      <c r="B26" s="3">
        <v>0</v>
      </c>
      <c r="C26" s="3">
        <v>2.5</v>
      </c>
      <c r="D26" s="3">
        <v>5</v>
      </c>
      <c r="E26" s="3">
        <v>0.35899999999999999</v>
      </c>
      <c r="F26" s="3">
        <v>13644204000</v>
      </c>
      <c r="G26" s="4">
        <v>42929</v>
      </c>
      <c r="H26" s="3">
        <v>381100</v>
      </c>
      <c r="I26" s="4">
        <v>25569</v>
      </c>
      <c r="J26" s="3">
        <v>1499904000</v>
      </c>
      <c r="K26" s="3">
        <v>353139.90444530273</v>
      </c>
      <c r="L26" s="3">
        <v>5.0801584362117808E-11</v>
      </c>
      <c r="M26" s="3">
        <v>10.3</v>
      </c>
      <c r="N26" s="3">
        <v>60</v>
      </c>
      <c r="O26" s="3">
        <v>292553</v>
      </c>
      <c r="P26" s="3">
        <v>556</v>
      </c>
      <c r="Q26" s="5">
        <f t="shared" si="23"/>
        <v>3.8460246361838611E-2</v>
      </c>
      <c r="R26" s="5">
        <f t="shared" si="25"/>
        <v>4.5848778491464775E-4</v>
      </c>
    </row>
    <row r="27" spans="1:18" x14ac:dyDescent="0.3">
      <c r="A27" s="7">
        <v>59.54</v>
      </c>
      <c r="B27" s="7">
        <v>0</v>
      </c>
      <c r="C27" s="7">
        <v>-2.5</v>
      </c>
      <c r="D27" s="7">
        <v>1</v>
      </c>
      <c r="E27" s="7">
        <v>0.35899999999999999</v>
      </c>
      <c r="F27" s="7">
        <v>13644204000</v>
      </c>
      <c r="G27" s="8">
        <v>42929</v>
      </c>
      <c r="H27" s="7">
        <v>381100</v>
      </c>
      <c r="I27" s="8">
        <v>25569</v>
      </c>
      <c r="J27" s="7">
        <v>1499904000</v>
      </c>
      <c r="K27" s="7">
        <v>353139.90444530273</v>
      </c>
      <c r="L27" s="7">
        <v>5.0801584362117808E-11</v>
      </c>
      <c r="M27" s="7">
        <v>10.3</v>
      </c>
      <c r="N27" s="7">
        <v>60</v>
      </c>
      <c r="O27" s="7">
        <v>958620</v>
      </c>
      <c r="P27" s="7">
        <v>1005</v>
      </c>
      <c r="Q27" s="9">
        <f t="shared" si="23"/>
        <v>0.12602421225345742</v>
      </c>
      <c r="R27" s="9">
        <f>SQRT((P27/O27)^2+(0.01/N27^2)+0.01165^2)*Q27</f>
        <v>1.4890035747120182E-3</v>
      </c>
    </row>
    <row r="28" spans="1:18" x14ac:dyDescent="0.3">
      <c r="A28" s="10">
        <v>59.54</v>
      </c>
      <c r="B28" s="10">
        <v>0</v>
      </c>
      <c r="C28" s="10">
        <v>0</v>
      </c>
      <c r="D28" s="10">
        <v>1</v>
      </c>
      <c r="E28" s="10">
        <v>0.35899999999999999</v>
      </c>
      <c r="F28" s="10">
        <v>13644204000</v>
      </c>
      <c r="G28" s="11">
        <v>42929</v>
      </c>
      <c r="H28" s="10">
        <v>381100</v>
      </c>
      <c r="I28" s="11">
        <v>25569</v>
      </c>
      <c r="J28" s="10">
        <v>1499904000</v>
      </c>
      <c r="K28" s="10">
        <v>353139.90444530273</v>
      </c>
      <c r="L28" s="10">
        <v>5.0801584362117808E-11</v>
      </c>
      <c r="M28" s="10">
        <v>10.3</v>
      </c>
      <c r="N28" s="10">
        <v>60</v>
      </c>
      <c r="O28" s="10">
        <v>1315085</v>
      </c>
      <c r="P28" s="10">
        <v>1177</v>
      </c>
      <c r="Q28" s="12">
        <f t="shared" si="23"/>
        <v>0.17288659862233008</v>
      </c>
      <c r="R28" s="12">
        <f t="shared" ref="R28:R31" si="26">SQRT((P28/O28)^2+(0.01/N28^2)+0.01165^2)*Q28</f>
        <v>2.0405108895716305E-3</v>
      </c>
    </row>
    <row r="29" spans="1:18" x14ac:dyDescent="0.3">
      <c r="A29" s="7">
        <v>59.54</v>
      </c>
      <c r="B29" s="7">
        <v>-2.5</v>
      </c>
      <c r="C29" s="7">
        <v>0</v>
      </c>
      <c r="D29" s="7">
        <v>1</v>
      </c>
      <c r="E29" s="7">
        <v>0.35899999999999999</v>
      </c>
      <c r="F29" s="7">
        <v>13644204000</v>
      </c>
      <c r="G29" s="8">
        <v>42929</v>
      </c>
      <c r="H29" s="7">
        <v>381100</v>
      </c>
      <c r="I29" s="8">
        <v>25569</v>
      </c>
      <c r="J29" s="7">
        <v>1499904000</v>
      </c>
      <c r="K29" s="7">
        <v>353139.90444530273</v>
      </c>
      <c r="L29" s="7">
        <v>5.0801584362117808E-11</v>
      </c>
      <c r="M29" s="7">
        <v>10.3</v>
      </c>
      <c r="N29" s="7">
        <v>60</v>
      </c>
      <c r="O29" s="7">
        <v>948810</v>
      </c>
      <c r="P29" s="7">
        <v>1006</v>
      </c>
      <c r="Q29" s="9">
        <f t="shared" si="23"/>
        <v>0.12473454844276453</v>
      </c>
      <c r="R29" s="9">
        <f t="shared" si="26"/>
        <v>1.4738982913896537E-3</v>
      </c>
    </row>
    <row r="30" spans="1:18" x14ac:dyDescent="0.3">
      <c r="A30" s="10">
        <v>59.54</v>
      </c>
      <c r="B30" s="10">
        <v>2.5</v>
      </c>
      <c r="C30" s="10">
        <v>0</v>
      </c>
      <c r="D30" s="10">
        <v>1</v>
      </c>
      <c r="E30" s="10">
        <v>0.35899999999999999</v>
      </c>
      <c r="F30" s="10">
        <v>13644204000</v>
      </c>
      <c r="G30" s="11">
        <v>42929</v>
      </c>
      <c r="H30" s="10">
        <v>381100</v>
      </c>
      <c r="I30" s="11">
        <v>25569</v>
      </c>
      <c r="J30" s="10">
        <v>1499904000</v>
      </c>
      <c r="K30" s="10">
        <v>353139.90444530273</v>
      </c>
      <c r="L30" s="10">
        <v>5.0801584362117808E-11</v>
      </c>
      <c r="M30" s="10">
        <v>10.3</v>
      </c>
      <c r="N30" s="10">
        <v>60</v>
      </c>
      <c r="O30" s="10">
        <v>904983</v>
      </c>
      <c r="P30" s="10">
        <v>977</v>
      </c>
      <c r="Q30" s="12">
        <f t="shared" si="23"/>
        <v>0.11897286691052832</v>
      </c>
      <c r="R30" s="12">
        <f t="shared" si="26"/>
        <v>1.4060245780309997E-3</v>
      </c>
    </row>
    <row r="31" spans="1:18" x14ac:dyDescent="0.3">
      <c r="A31" s="7">
        <v>59.54</v>
      </c>
      <c r="B31" s="7">
        <v>0</v>
      </c>
      <c r="C31" s="7">
        <v>2.5</v>
      </c>
      <c r="D31" s="7">
        <v>1</v>
      </c>
      <c r="E31" s="7">
        <v>0.35899999999999999</v>
      </c>
      <c r="F31" s="7">
        <v>13644204000</v>
      </c>
      <c r="G31" s="8">
        <v>42929</v>
      </c>
      <c r="H31" s="7">
        <v>381100</v>
      </c>
      <c r="I31" s="8">
        <v>25569</v>
      </c>
      <c r="J31" s="7">
        <v>1499904000</v>
      </c>
      <c r="K31" s="7">
        <v>353139.90444530273</v>
      </c>
      <c r="L31" s="7">
        <v>5.0801584362117808E-11</v>
      </c>
      <c r="M31" s="7">
        <v>10.3</v>
      </c>
      <c r="N31" s="7">
        <v>60</v>
      </c>
      <c r="O31">
        <v>941663</v>
      </c>
      <c r="P31">
        <v>997</v>
      </c>
      <c r="Q31" s="9">
        <f t="shared" si="23"/>
        <v>0.1237949737990314</v>
      </c>
      <c r="R31" s="9">
        <f t="shared" si="26"/>
        <v>1.4627792497987431E-3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2017-07-27T09:47:03Z</dcterms:modified>
</cp:coreProperties>
</file>