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Experiments\Activation\33MeVTa_25Apr\Unfold\ETA\STAYSL_PNNL\"/>
    </mc:Choice>
  </mc:AlternateContent>
  <bookViews>
    <workbookView xWindow="0" yWindow="0" windowWidth="23040" windowHeight="9405" tabRatio="500"/>
  </bookViews>
  <sheets>
    <sheet name="meulders_d_breakup" sheetId="2" r:id="rId1"/>
    <sheet name="50 MeV Datathief from Meulders" sheetId="6" r:id="rId2"/>
  </sheets>
  <definedNames>
    <definedName name="solver_typ" localSheetId="0" hidden="1">2</definedName>
    <definedName name="solver_ver" localSheetId="0" hidden="1">16</definedName>
  </definedNames>
  <calcPr calcId="152511"/>
</workbook>
</file>

<file path=xl/calcChain.xml><?xml version="1.0" encoding="utf-8"?>
<calcChain xmlns="http://schemas.openxmlformats.org/spreadsheetml/2006/main">
  <c r="F24" i="2" l="1"/>
  <c r="F23" i="2"/>
  <c r="G33" i="2"/>
  <c r="H33" i="2"/>
  <c r="H34" i="2"/>
  <c r="G35" i="2"/>
  <c r="G34" i="2"/>
  <c r="H35" i="2"/>
  <c r="H32" i="2"/>
  <c r="G30" i="2"/>
  <c r="F34" i="2"/>
  <c r="E34" i="2"/>
  <c r="D34" i="2"/>
  <c r="C34" i="2"/>
  <c r="G32" i="2"/>
  <c r="G29" i="2"/>
  <c r="G28" i="2"/>
  <c r="G27" i="2"/>
  <c r="F29" i="2"/>
  <c r="D29" i="2"/>
  <c r="E29" i="2"/>
  <c r="C29" i="2"/>
  <c r="B24" i="2"/>
  <c r="B23" i="2" l="1"/>
  <c r="B17" i="2"/>
  <c r="B18" i="2" s="1"/>
  <c r="B19" i="2" s="1"/>
  <c r="C5" i="2" l="1"/>
  <c r="C6" i="2" l="1"/>
  <c r="C8" i="2" l="1"/>
  <c r="C9" i="2"/>
  <c r="C10" i="2" l="1"/>
  <c r="T10" i="6" l="1"/>
  <c r="C7" i="2"/>
  <c r="B4" i="6"/>
  <c r="J4" i="6" s="1"/>
  <c r="F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3" i="6"/>
  <c r="T7" i="6"/>
  <c r="T8" i="6"/>
  <c r="T9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R9" i="6"/>
  <c r="S9" i="6" s="1"/>
  <c r="R51" i="6"/>
  <c r="S51" i="6" s="1"/>
  <c r="R50" i="6"/>
  <c r="S50" i="6" s="1"/>
  <c r="R6" i="6"/>
  <c r="S6" i="6" s="1"/>
  <c r="R7" i="6"/>
  <c r="S7" i="6" s="1"/>
  <c r="R8" i="6"/>
  <c r="S8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3" i="6"/>
  <c r="F4" i="6"/>
  <c r="F7" i="6"/>
  <c r="F8" i="6"/>
  <c r="F11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H2" i="6"/>
  <c r="L2" i="6"/>
  <c r="P2" i="6" s="1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P28" i="2"/>
  <c r="Q28" i="2"/>
  <c r="R28" i="2"/>
  <c r="S28" i="2"/>
  <c r="P29" i="2"/>
  <c r="Q29" i="2"/>
  <c r="R29" i="2"/>
  <c r="S29" i="2"/>
  <c r="T20" i="2"/>
  <c r="S20" i="2"/>
  <c r="R20" i="2"/>
  <c r="Q20" i="2"/>
  <c r="F9" i="6" l="1"/>
  <c r="F12" i="6"/>
  <c r="F10" i="6"/>
  <c r="R5" i="6"/>
  <c r="S5" i="6" s="1"/>
  <c r="F6" i="6"/>
  <c r="F3" i="6"/>
</calcChain>
</file>

<file path=xl/sharedStrings.xml><?xml version="1.0" encoding="utf-8"?>
<sst xmlns="http://schemas.openxmlformats.org/spreadsheetml/2006/main" count="111" uniqueCount="86">
  <si>
    <t>Meulders</t>
    <phoneticPr fontId="2" type="noConversion"/>
  </si>
  <si>
    <t>Total Flux</t>
    <phoneticPr fontId="2" type="noConversion"/>
  </si>
  <si>
    <t>Target</t>
    <phoneticPr fontId="2" type="noConversion"/>
  </si>
  <si>
    <t>Be</t>
    <phoneticPr fontId="2" type="noConversion"/>
  </si>
  <si>
    <t>C</t>
    <phoneticPr fontId="2" type="noConversion"/>
  </si>
  <si>
    <t>Cu</t>
    <phoneticPr fontId="2" type="noConversion"/>
  </si>
  <si>
    <t>Mo</t>
    <phoneticPr fontId="2" type="noConversion"/>
  </si>
  <si>
    <t>Ta</t>
    <phoneticPr fontId="2" type="noConversion"/>
  </si>
  <si>
    <t>Au</t>
    <phoneticPr fontId="2" type="noConversion"/>
  </si>
  <si>
    <t>16 MeV</t>
    <phoneticPr fontId="2" type="noConversion"/>
  </si>
  <si>
    <t>33 MeV</t>
    <phoneticPr fontId="2" type="noConversion"/>
  </si>
  <si>
    <t>Fit</t>
    <phoneticPr fontId="2" type="noConversion"/>
  </si>
  <si>
    <t>Energy in bin</t>
    <phoneticPr fontId="2" type="noConversion"/>
  </si>
  <si>
    <t>50 MeV</t>
    <phoneticPr fontId="2" type="noConversion"/>
  </si>
  <si>
    <t>Be+Cu</t>
    <phoneticPr fontId="2" type="noConversion"/>
  </si>
  <si>
    <t>Be+Au</t>
    <phoneticPr fontId="2" type="noConversion"/>
  </si>
  <si>
    <t>Thick (mm)</t>
    <phoneticPr fontId="2" type="noConversion"/>
  </si>
  <si>
    <t>1.1+Cu</t>
    <phoneticPr fontId="2" type="noConversion"/>
  </si>
  <si>
    <t>1.1+Au</t>
    <phoneticPr fontId="2" type="noConversion"/>
  </si>
  <si>
    <t>Meulders Table for Neutrons</t>
    <phoneticPr fontId="2" type="noConversion"/>
  </si>
  <si>
    <t>break-up target</t>
    <phoneticPr fontId="2" type="noConversion"/>
  </si>
  <si>
    <t>text</t>
    <phoneticPr fontId="2" type="noConversion"/>
  </si>
  <si>
    <t>Ta</t>
    <phoneticPr fontId="2" type="noConversion"/>
  </si>
  <si>
    <t>Deuteron Energy</t>
    <phoneticPr fontId="2" type="noConversion"/>
  </si>
  <si>
    <t>MeV</t>
    <phoneticPr fontId="2" type="noConversion"/>
  </si>
  <si>
    <t>Cu</t>
    <phoneticPr fontId="2" type="noConversion"/>
  </si>
  <si>
    <t>Quad</t>
    <phoneticPr fontId="2" type="noConversion"/>
  </si>
  <si>
    <t>Linear</t>
    <phoneticPr fontId="2" type="noConversion"/>
  </si>
  <si>
    <t>Constant</t>
    <phoneticPr fontId="2" type="noConversion"/>
  </si>
  <si>
    <t>E_coul</t>
    <phoneticPr fontId="2" type="noConversion"/>
  </si>
  <si>
    <t>Current</t>
    <phoneticPr fontId="2" type="noConversion"/>
  </si>
  <si>
    <t>µA</t>
    <phoneticPr fontId="2" type="noConversion"/>
  </si>
  <si>
    <t>E (MeV)</t>
    <phoneticPr fontId="2" type="noConversion"/>
  </si>
  <si>
    <t>10^10 n/sr/MeV/µC</t>
    <phoneticPr fontId="2" type="noConversion"/>
  </si>
  <si>
    <t>0 degrees</t>
    <phoneticPr fontId="2" type="noConversion"/>
  </si>
  <si>
    <t>5 degrees</t>
    <phoneticPr fontId="2" type="noConversion"/>
  </si>
  <si>
    <t>10 degrees</t>
    <phoneticPr fontId="2" type="noConversion"/>
  </si>
  <si>
    <t>Current (µA)</t>
    <phoneticPr fontId="2" type="noConversion"/>
  </si>
  <si>
    <t>Angle to use</t>
    <phoneticPr fontId="2" type="noConversion"/>
  </si>
  <si>
    <t>15 degrees</t>
    <phoneticPr fontId="2" type="noConversion"/>
  </si>
  <si>
    <t>Distance (cm)</t>
    <phoneticPr fontId="2" type="noConversion"/>
  </si>
  <si>
    <t>Flux (n/cm^2/s)</t>
    <phoneticPr fontId="2" type="noConversion"/>
  </si>
  <si>
    <t>Area (cm^2/4π)</t>
    <phoneticPr fontId="2" type="noConversion"/>
  </si>
  <si>
    <t>Distance 2 (m)</t>
  </si>
  <si>
    <t>TOF (ns)</t>
  </si>
  <si>
    <t>Flux (n/cm^2/s/MeV)</t>
  </si>
  <si>
    <t>Enter Be, C, Cu, Mo, Ta, Au, Be+Au or Be+Au</t>
  </si>
  <si>
    <t>Total beam power (I•V) shouldn't exceed 1.5 kW</t>
  </si>
  <si>
    <t>Beam Power</t>
  </si>
  <si>
    <t>kW</t>
  </si>
  <si>
    <t>cm</t>
  </si>
  <si>
    <t>n</t>
  </si>
  <si>
    <t>Ta</t>
  </si>
  <si>
    <t>s^-1</t>
  </si>
  <si>
    <t>µc^-1 sr^-1</t>
  </si>
  <si>
    <t>s^-1 sr^-1</t>
  </si>
  <si>
    <t>sr</t>
  </si>
  <si>
    <t>ETA Waist Radius</t>
  </si>
  <si>
    <t>Beam Radius</t>
  </si>
  <si>
    <t>For MCNP simulation</t>
  </si>
  <si>
    <t>n/s</t>
  </si>
  <si>
    <t>Fluence on ETA</t>
  </si>
  <si>
    <t>Current Monitor Reading</t>
  </si>
  <si>
    <t>Current Monitor Setting</t>
  </si>
  <si>
    <t>Run Time</t>
  </si>
  <si>
    <t>total neutrons during experiment</t>
  </si>
  <si>
    <t>Exp Radius</t>
  </si>
  <si>
    <t>Distance to Exp</t>
  </si>
  <si>
    <t>Exp Solid Angle</t>
  </si>
  <si>
    <t>Flux on Exp</t>
  </si>
  <si>
    <t>Experiment Parameters</t>
  </si>
  <si>
    <t>Simulation Parameters</t>
  </si>
  <si>
    <t>Simulated Angle</t>
  </si>
  <si>
    <t>degrees</t>
  </si>
  <si>
    <t>Simulated Solid Angle</t>
  </si>
  <si>
    <t>With Pt Src @ Tgt</t>
  </si>
  <si>
    <t>With Surf Src @ End of Beam Pipe</t>
  </si>
  <si>
    <t>Tally 1</t>
  </si>
  <si>
    <t>Ratio</t>
  </si>
  <si>
    <t>Tally 4</t>
  </si>
  <si>
    <t>Tally 2</t>
  </si>
  <si>
    <t>Tally 11</t>
  </si>
  <si>
    <t>Tally 1+11</t>
  </si>
  <si>
    <t>Tally 12</t>
  </si>
  <si>
    <t>Tally 2+12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</si>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</sst>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1" fontId="1" fillId="0" borderId="0" xfId="0" applyNumberFormat="1" applyFont="1"/>
    <xf numFmtId="11" fontId="6" fillId="0" borderId="0" xfId="0" applyNumberFormat="1" applyFont="1"/>
    <xf numFmtId="11" fontId="6" fillId="3" borderId="0" xfId="0" applyNumberFormat="1" applyFont="1" applyFill="1"/>
    <xf numFmtId="0" fontId="0" fillId="0" borderId="1" xfId="0" applyBorder="1"/>
    <xf numFmtId="0" fontId="1" fillId="2" borderId="1" xfId="0" applyFont="1" applyFill="1" applyBorder="1"/>
    <xf numFmtId="11" fontId="0" fillId="0" borderId="1" xfId="0" applyNumberFormat="1" applyBorder="1"/>
    <xf numFmtId="0" fontId="6" fillId="0" borderId="2" xfId="0" applyFont="1" applyBorder="1"/>
    <xf numFmtId="0" fontId="0" fillId="0" borderId="3" xfId="0" applyBorder="1"/>
    <xf numFmtId="0" fontId="6" fillId="0" borderId="3" xfId="0" applyFont="1" applyBorder="1"/>
    <xf numFmtId="0" fontId="0" fillId="0" borderId="2" xfId="0" applyBorder="1"/>
    <xf numFmtId="0" fontId="6" fillId="0" borderId="7" xfId="0" applyFont="1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0" fillId="2" borderId="1" xfId="0" applyFill="1" applyBorder="1"/>
    <xf numFmtId="11" fontId="1" fillId="2" borderId="0" xfId="0" applyNumberFormat="1" applyFont="1" applyFill="1"/>
    <xf numFmtId="11" fontId="1" fillId="0" borderId="0" xfId="0" applyNumberFormat="1" applyFont="1" applyFill="1"/>
    <xf numFmtId="0" fontId="0" fillId="4" borderId="8" xfId="0" applyFill="1" applyBorder="1"/>
    <xf numFmtId="0" fontId="6" fillId="0" borderId="16" xfId="0" applyFont="1" applyBorder="1"/>
    <xf numFmtId="0" fontId="6" fillId="0" borderId="18" xfId="0" applyFont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4" xfId="0" applyFont="1" applyBorder="1"/>
    <xf numFmtId="11" fontId="0" fillId="0" borderId="5" xfId="0" applyNumberFormat="1" applyBorder="1"/>
    <xf numFmtId="0" fontId="6" fillId="0" borderId="6" xfId="0" applyFont="1" applyBorder="1" applyAlignment="1"/>
    <xf numFmtId="0" fontId="0" fillId="2" borderId="17" xfId="0" applyFill="1" applyBorder="1"/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13990642474043E-2"/>
          <c:y val="4.9787083789414217E-2"/>
          <c:w val="0.59285153486248998"/>
          <c:h val="0.900425832421171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6.6797900262467204E-4"/>
                  <c:y val="5.5047025371828498E-2"/>
                </c:manualLayout>
              </c:layout>
              <c:numFmt formatCode="0.00000" sourceLinked="0"/>
            </c:trendlineLbl>
          </c:trendline>
          <c:xVal>
            <c:numRef>
              <c:f>meulders_d_breakup!$K$18:$K$20</c:f>
              <c:numCache>
                <c:formatCode>General</c:formatCode>
                <c:ptCount val="3"/>
                <c:pt idx="0">
                  <c:v>16</c:v>
                </c:pt>
                <c:pt idx="1">
                  <c:v>33</c:v>
                </c:pt>
                <c:pt idx="2">
                  <c:v>50</c:v>
                </c:pt>
              </c:numCache>
            </c:numRef>
          </c:xVal>
          <c:yVal>
            <c:numRef>
              <c:f>meulders_d_breakup!$L$18:$L$20</c:f>
              <c:numCache>
                <c:formatCode>General</c:formatCode>
                <c:ptCount val="3"/>
                <c:pt idx="0">
                  <c:v>0.3</c:v>
                </c:pt>
                <c:pt idx="1">
                  <c:v>20.6</c:v>
                </c:pt>
                <c:pt idx="2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20344"/>
        <c:axId val="241020736"/>
      </c:scatterChart>
      <c:valAx>
        <c:axId val="24102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020736"/>
        <c:crosses val="autoZero"/>
        <c:crossBetween val="midCat"/>
      </c:valAx>
      <c:valAx>
        <c:axId val="241020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1020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</c:v>
          </c:tx>
          <c:xVal>
            <c:numRef>
              <c:f>'50 MeV Datathief from Meulders'!$D$3:$D$43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5.7172161600000004</c:v>
                </c:pt>
                <c:pt idx="2">
                  <c:v>6.9031217199999997</c:v>
                </c:pt>
                <c:pt idx="3">
                  <c:v>8.4070160900000008</c:v>
                </c:pt>
                <c:pt idx="4">
                  <c:v>9.4369790899999995</c:v>
                </c:pt>
                <c:pt idx="5">
                  <c:v>10.387714170000001</c:v>
                </c:pt>
                <c:pt idx="6">
                  <c:v>11.41671972</c:v>
                </c:pt>
                <c:pt idx="7">
                  <c:v>12.28918431</c:v>
                </c:pt>
                <c:pt idx="8">
                  <c:v>13.2403981</c:v>
                </c:pt>
                <c:pt idx="9">
                  <c:v>14.348631579999999</c:v>
                </c:pt>
                <c:pt idx="10">
                  <c:v>15.381107849999999</c:v>
                </c:pt>
                <c:pt idx="11">
                  <c:v>16.49412852</c:v>
                </c:pt>
                <c:pt idx="12">
                  <c:v>17.212206370000001</c:v>
                </c:pt>
                <c:pt idx="13">
                  <c:v>18.481289279999999</c:v>
                </c:pt>
                <c:pt idx="14">
                  <c:v>19.436332820000001</c:v>
                </c:pt>
                <c:pt idx="15">
                  <c:v>20.54313015</c:v>
                </c:pt>
                <c:pt idx="16">
                  <c:v>21.407336839999999</c:v>
                </c:pt>
                <c:pt idx="17">
                  <c:v>22.431315850000001</c:v>
                </c:pt>
                <c:pt idx="18">
                  <c:v>23.453020949999999</c:v>
                </c:pt>
                <c:pt idx="19">
                  <c:v>24.469579830000001</c:v>
                </c:pt>
                <c:pt idx="20">
                  <c:v>25.409902769999999</c:v>
                </c:pt>
                <c:pt idx="21">
                  <c:v>26.429573319999999</c:v>
                </c:pt>
                <c:pt idx="22">
                  <c:v>27.37109306</c:v>
                </c:pt>
                <c:pt idx="23">
                  <c:v>28.391002960000002</c:v>
                </c:pt>
                <c:pt idx="24">
                  <c:v>29.493970539999999</c:v>
                </c:pt>
                <c:pt idx="25">
                  <c:v>30.515915</c:v>
                </c:pt>
                <c:pt idx="26">
                  <c:v>31.774944829999999</c:v>
                </c:pt>
                <c:pt idx="27">
                  <c:v>32.482012150000003</c:v>
                </c:pt>
                <c:pt idx="28">
                  <c:v>33.507068279999999</c:v>
                </c:pt>
                <c:pt idx="29">
                  <c:v>34.531645689999998</c:v>
                </c:pt>
                <c:pt idx="30">
                  <c:v>35.635331350000001</c:v>
                </c:pt>
                <c:pt idx="31">
                  <c:v>36.73889732</c:v>
                </c:pt>
                <c:pt idx="32">
                  <c:v>37.764910890000003</c:v>
                </c:pt>
                <c:pt idx="33">
                  <c:v>38.474012760000001</c:v>
                </c:pt>
                <c:pt idx="34">
                  <c:v>40.211162760000001</c:v>
                </c:pt>
                <c:pt idx="35">
                  <c:v>41.94735532</c:v>
                </c:pt>
                <c:pt idx="36">
                  <c:v>43.763254519999997</c:v>
                </c:pt>
                <c:pt idx="37">
                  <c:v>45.579273399999998</c:v>
                </c:pt>
                <c:pt idx="38">
                  <c:v>47.158805309999998</c:v>
                </c:pt>
                <c:pt idx="39">
                  <c:v>48.659228980000002</c:v>
                </c:pt>
                <c:pt idx="40">
                  <c:v>49.606732700000002</c:v>
                </c:pt>
              </c:numCache>
            </c:numRef>
          </c:xVal>
          <c:yVal>
            <c:numRef>
              <c:f>'50 MeV Datathief from Meulders'!$E$3:$E$43</c:f>
              <c:numCache>
                <c:formatCode>General</c:formatCode>
                <c:ptCount val="41"/>
                <c:pt idx="0">
                  <c:v>1.16751559</c:v>
                </c:pt>
                <c:pt idx="1">
                  <c:v>1.1398695999999999</c:v>
                </c:pt>
                <c:pt idx="2">
                  <c:v>1.18056307</c:v>
                </c:pt>
                <c:pt idx="3">
                  <c:v>1.2984714500000001</c:v>
                </c:pt>
                <c:pt idx="4">
                  <c:v>1.416466</c:v>
                </c:pt>
                <c:pt idx="5">
                  <c:v>1.52538405</c:v>
                </c:pt>
                <c:pt idx="6">
                  <c:v>1.6070151399999999</c:v>
                </c:pt>
                <c:pt idx="7">
                  <c:v>1.74322015</c:v>
                </c:pt>
                <c:pt idx="8">
                  <c:v>1.87031993</c:v>
                </c:pt>
                <c:pt idx="9">
                  <c:v>1.96102752</c:v>
                </c:pt>
                <c:pt idx="10">
                  <c:v>2.1744761600000002</c:v>
                </c:pt>
                <c:pt idx="11">
                  <c:v>2.4470010699999998</c:v>
                </c:pt>
                <c:pt idx="12">
                  <c:v>2.71959778</c:v>
                </c:pt>
                <c:pt idx="13">
                  <c:v>2.91936704</c:v>
                </c:pt>
                <c:pt idx="14">
                  <c:v>3.19192067</c:v>
                </c:pt>
                <c:pt idx="15">
                  <c:v>3.2280830699999998</c:v>
                </c:pt>
                <c:pt idx="16">
                  <c:v>3.0506532100000001</c:v>
                </c:pt>
                <c:pt idx="17">
                  <c:v>2.9413761200000001</c:v>
                </c:pt>
                <c:pt idx="18">
                  <c:v>2.7457358100000002</c:v>
                </c:pt>
                <c:pt idx="19">
                  <c:v>2.3546418899999999</c:v>
                </c:pt>
                <c:pt idx="20">
                  <c:v>2.0681072899999999</c:v>
                </c:pt>
                <c:pt idx="21">
                  <c:v>1.79519462</c:v>
                </c:pt>
                <c:pt idx="22">
                  <c:v>1.5541143399999999</c:v>
                </c:pt>
                <c:pt idx="23">
                  <c:v>1.29029254</c:v>
                </c:pt>
                <c:pt idx="24">
                  <c:v>1.1810011</c:v>
                </c:pt>
                <c:pt idx="25">
                  <c:v>0.99445165000000002</c:v>
                </c:pt>
                <c:pt idx="26">
                  <c:v>0.81240456000000005</c:v>
                </c:pt>
                <c:pt idx="27">
                  <c:v>0.66682145000000004</c:v>
                </c:pt>
                <c:pt idx="28">
                  <c:v>0.59845325000000005</c:v>
                </c:pt>
                <c:pt idx="29">
                  <c:v>0.51190334000000004</c:v>
                </c:pt>
                <c:pt idx="30">
                  <c:v>0.42988449000000001</c:v>
                </c:pt>
                <c:pt idx="31">
                  <c:v>0.34332020000000002</c:v>
                </c:pt>
                <c:pt idx="32">
                  <c:v>0.31131546999999998</c:v>
                </c:pt>
                <c:pt idx="33">
                  <c:v>0.24300472000000001</c:v>
                </c:pt>
                <c:pt idx="34">
                  <c:v>0.21996161</c:v>
                </c:pt>
                <c:pt idx="35">
                  <c:v>0.16055502999999999</c:v>
                </c:pt>
                <c:pt idx="36">
                  <c:v>0.12840667</c:v>
                </c:pt>
                <c:pt idx="37">
                  <c:v>0.10080377</c:v>
                </c:pt>
                <c:pt idx="38">
                  <c:v>9.1425670000000001E-2</c:v>
                </c:pt>
                <c:pt idx="39">
                  <c:v>7.7516500000000002E-2</c:v>
                </c:pt>
                <c:pt idx="40">
                  <c:v>6.370787E-2</c:v>
                </c:pt>
              </c:numCache>
            </c:numRef>
          </c:yVal>
          <c:smooth val="1"/>
        </c:ser>
        <c:ser>
          <c:idx val="1"/>
          <c:order val="1"/>
          <c:tx>
            <c:v>5°</c:v>
          </c:tx>
          <c:xVal>
            <c:numRef>
              <c:f>'50 MeV Datathief from Meulders'!$H$3:$H$43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5.7155406400000004</c:v>
                </c:pt>
                <c:pt idx="2">
                  <c:v>7.5323972799999996</c:v>
                </c:pt>
                <c:pt idx="3">
                  <c:v>8.4036650700000006</c:v>
                </c:pt>
                <c:pt idx="4">
                  <c:v>9.5110607900000002</c:v>
                </c:pt>
                <c:pt idx="5">
                  <c:v>10.382089219999999</c:v>
                </c:pt>
                <c:pt idx="6">
                  <c:v>11.48912591</c:v>
                </c:pt>
                <c:pt idx="7">
                  <c:v>12.438783859999999</c:v>
                </c:pt>
                <c:pt idx="8">
                  <c:v>13.62576655</c:v>
                </c:pt>
                <c:pt idx="9">
                  <c:v>14.41648994</c:v>
                </c:pt>
                <c:pt idx="10">
                  <c:v>15.52556118</c:v>
                </c:pt>
                <c:pt idx="11">
                  <c:v>16.47857016</c:v>
                </c:pt>
                <c:pt idx="12">
                  <c:v>17.35187251</c:v>
                </c:pt>
                <c:pt idx="13">
                  <c:v>18.381476459999998</c:v>
                </c:pt>
                <c:pt idx="14">
                  <c:v>19.490787059999999</c:v>
                </c:pt>
                <c:pt idx="15">
                  <c:v>20.518236779999999</c:v>
                </c:pt>
                <c:pt idx="16">
                  <c:v>21.30632722</c:v>
                </c:pt>
                <c:pt idx="17">
                  <c:v>22.33234079</c:v>
                </c:pt>
                <c:pt idx="18">
                  <c:v>23.431717979999998</c:v>
                </c:pt>
                <c:pt idx="19">
                  <c:v>24.215021230000001</c:v>
                </c:pt>
                <c:pt idx="20">
                  <c:v>25.473811699999999</c:v>
                </c:pt>
                <c:pt idx="21">
                  <c:v>26.575343109999999</c:v>
                </c:pt>
                <c:pt idx="22">
                  <c:v>27.597526930000001</c:v>
                </c:pt>
                <c:pt idx="23">
                  <c:v>28.462212350000001</c:v>
                </c:pt>
                <c:pt idx="24">
                  <c:v>29.565658639999999</c:v>
                </c:pt>
                <c:pt idx="25">
                  <c:v>30.668386859999998</c:v>
                </c:pt>
                <c:pt idx="26">
                  <c:v>31.375813220000001</c:v>
                </c:pt>
                <c:pt idx="27">
                  <c:v>32.47890048</c:v>
                </c:pt>
                <c:pt idx="28">
                  <c:v>33.583782929999998</c:v>
                </c:pt>
                <c:pt idx="29">
                  <c:v>34.688066970000001</c:v>
                </c:pt>
                <c:pt idx="30">
                  <c:v>35.63377551</c:v>
                </c:pt>
                <c:pt idx="31">
                  <c:v>36.422105309999999</c:v>
                </c:pt>
                <c:pt idx="32">
                  <c:v>38.474012760000001</c:v>
                </c:pt>
                <c:pt idx="33">
                  <c:v>40.211162760000001</c:v>
                </c:pt>
                <c:pt idx="34">
                  <c:v>41.94735532</c:v>
                </c:pt>
                <c:pt idx="35">
                  <c:v>43.763254519999997</c:v>
                </c:pt>
                <c:pt idx="36">
                  <c:v>45.579273399999998</c:v>
                </c:pt>
                <c:pt idx="37">
                  <c:v>47.158805309999998</c:v>
                </c:pt>
                <c:pt idx="38">
                  <c:v>48.659228980000002</c:v>
                </c:pt>
                <c:pt idx="39">
                  <c:v>49.606732700000002</c:v>
                </c:pt>
                <c:pt idx="40">
                  <c:v>37.369848390000001</c:v>
                </c:pt>
              </c:numCache>
            </c:numRef>
          </c:xVal>
          <c:yVal>
            <c:numRef>
              <c:f>'50 MeV Datathief from Meulders'!$I$3:$I$43</c:f>
              <c:numCache>
                <c:formatCode>General</c:formatCode>
                <c:ptCount val="41"/>
                <c:pt idx="0">
                  <c:v>1.16751559</c:v>
                </c:pt>
                <c:pt idx="1">
                  <c:v>1.07623354</c:v>
                </c:pt>
                <c:pt idx="2">
                  <c:v>1.0804486600000001</c:v>
                </c:pt>
                <c:pt idx="3">
                  <c:v>1.1711993300000001</c:v>
                </c:pt>
                <c:pt idx="4">
                  <c:v>1.2300888999999999</c:v>
                </c:pt>
                <c:pt idx="5">
                  <c:v>1.31174871</c:v>
                </c:pt>
                <c:pt idx="6">
                  <c:v>1.3570019799999999</c:v>
                </c:pt>
                <c:pt idx="7">
                  <c:v>1.4250111299999999</c:v>
                </c:pt>
                <c:pt idx="8">
                  <c:v>1.5066135</c:v>
                </c:pt>
                <c:pt idx="9">
                  <c:v>1.53828791</c:v>
                </c:pt>
                <c:pt idx="10">
                  <c:v>1.66081353</c:v>
                </c:pt>
                <c:pt idx="11">
                  <c:v>1.8560948100000001</c:v>
                </c:pt>
                <c:pt idx="12">
                  <c:v>2.0241178400000002</c:v>
                </c:pt>
                <c:pt idx="13">
                  <c:v>2.1284760999999999</c:v>
                </c:pt>
                <c:pt idx="14">
                  <c:v>2.2600925799999998</c:v>
                </c:pt>
                <c:pt idx="15">
                  <c:v>2.2826330499999998</c:v>
                </c:pt>
                <c:pt idx="16">
                  <c:v>2.2143079399999999</c:v>
                </c:pt>
                <c:pt idx="17">
                  <c:v>2.1823032100000002</c:v>
                </c:pt>
                <c:pt idx="18">
                  <c:v>1.9366487800000001</c:v>
                </c:pt>
                <c:pt idx="19">
                  <c:v>1.6865063600000001</c:v>
                </c:pt>
                <c:pt idx="20">
                  <c:v>1.4953684</c:v>
                </c:pt>
                <c:pt idx="21">
                  <c:v>1.3315317600000001</c:v>
                </c:pt>
                <c:pt idx="22">
                  <c:v>1.1540731799999999</c:v>
                </c:pt>
                <c:pt idx="23">
                  <c:v>0.99482504999999999</c:v>
                </c:pt>
                <c:pt idx="24">
                  <c:v>0.90371533000000004</c:v>
                </c:pt>
                <c:pt idx="25">
                  <c:v>0.78533302000000005</c:v>
                </c:pt>
                <c:pt idx="26">
                  <c:v>0.65338622000000002</c:v>
                </c:pt>
                <c:pt idx="27">
                  <c:v>0.54864020000000002</c:v>
                </c:pt>
                <c:pt idx="28">
                  <c:v>0.51207568000000003</c:v>
                </c:pt>
                <c:pt idx="29">
                  <c:v>0.45278399000000003</c:v>
                </c:pt>
                <c:pt idx="30">
                  <c:v>0.37079385999999998</c:v>
                </c:pt>
                <c:pt idx="31">
                  <c:v>0.31155961999999998</c:v>
                </c:pt>
                <c:pt idx="32">
                  <c:v>0.24300472000000001</c:v>
                </c:pt>
                <c:pt idx="33">
                  <c:v>0.21996161</c:v>
                </c:pt>
                <c:pt idx="34">
                  <c:v>0.16055502999999999</c:v>
                </c:pt>
                <c:pt idx="35">
                  <c:v>0.12840667</c:v>
                </c:pt>
                <c:pt idx="36">
                  <c:v>0.10080377</c:v>
                </c:pt>
                <c:pt idx="37">
                  <c:v>9.1425670000000001E-2</c:v>
                </c:pt>
                <c:pt idx="38">
                  <c:v>7.7516500000000002E-2</c:v>
                </c:pt>
                <c:pt idx="39">
                  <c:v>6.370787E-2</c:v>
                </c:pt>
                <c:pt idx="40">
                  <c:v>0.30684185000000003</c:v>
                </c:pt>
              </c:numCache>
            </c:numRef>
          </c:yVal>
          <c:smooth val="1"/>
        </c:ser>
        <c:ser>
          <c:idx val="2"/>
          <c:order val="2"/>
          <c:tx>
            <c:v>10°</c:v>
          </c:tx>
          <c:xVal>
            <c:numRef>
              <c:f>'50 MeV Datathief from Meulders'!$L$3:$L$46</c:f>
              <c:numCache>
                <c:formatCode>General</c:formatCode>
                <c:ptCount val="44"/>
                <c:pt idx="0">
                  <c:v>3.4258297400000002</c:v>
                </c:pt>
                <c:pt idx="1">
                  <c:v>4.5291563500000001</c:v>
                </c:pt>
                <c:pt idx="2">
                  <c:v>5.4768994400000004</c:v>
                </c:pt>
                <c:pt idx="3">
                  <c:v>6.4230866799999999</c:v>
                </c:pt>
                <c:pt idx="4">
                  <c:v>7.4491002399999999</c:v>
                </c:pt>
                <c:pt idx="5">
                  <c:v>8.47690901</c:v>
                </c:pt>
                <c:pt idx="6">
                  <c:v>9.3461422499999998</c:v>
                </c:pt>
                <c:pt idx="7">
                  <c:v>10.37347229</c:v>
                </c:pt>
                <c:pt idx="8">
                  <c:v>11.479072820000001</c:v>
                </c:pt>
                <c:pt idx="9">
                  <c:v>12.743488230000001</c:v>
                </c:pt>
                <c:pt idx="10">
                  <c:v>13.69135099</c:v>
                </c:pt>
                <c:pt idx="11">
                  <c:v>14.55986615</c:v>
                </c:pt>
                <c:pt idx="12">
                  <c:v>15.42933874</c:v>
                </c:pt>
                <c:pt idx="13">
                  <c:v>16.4583443</c:v>
                </c:pt>
                <c:pt idx="14">
                  <c:v>17.487230180000001</c:v>
                </c:pt>
                <c:pt idx="15">
                  <c:v>18.19872565</c:v>
                </c:pt>
                <c:pt idx="16">
                  <c:v>19.54296737</c:v>
                </c:pt>
                <c:pt idx="17">
                  <c:v>20.49023175</c:v>
                </c:pt>
                <c:pt idx="18">
                  <c:v>21.515048520000001</c:v>
                </c:pt>
                <c:pt idx="19">
                  <c:v>22.461475119999999</c:v>
                </c:pt>
                <c:pt idx="20">
                  <c:v>23.486411570000001</c:v>
                </c:pt>
                <c:pt idx="21">
                  <c:v>24.431162659999998</c:v>
                </c:pt>
                <c:pt idx="22">
                  <c:v>25.534489270000002</c:v>
                </c:pt>
                <c:pt idx="23">
                  <c:v>26.322220680000001</c:v>
                </c:pt>
                <c:pt idx="24">
                  <c:v>27.505253939999999</c:v>
                </c:pt>
                <c:pt idx="25">
                  <c:v>28.45108214</c:v>
                </c:pt>
                <c:pt idx="26">
                  <c:v>29.555964580000001</c:v>
                </c:pt>
                <c:pt idx="27">
                  <c:v>30.581260069999999</c:v>
                </c:pt>
                <c:pt idx="28">
                  <c:v>31.369589879999999</c:v>
                </c:pt>
                <c:pt idx="29">
                  <c:v>32.474113289999998</c:v>
                </c:pt>
                <c:pt idx="30">
                  <c:v>33.657744950000001</c:v>
                </c:pt>
                <c:pt idx="31">
                  <c:v>34.605368349999999</c:v>
                </c:pt>
                <c:pt idx="32">
                  <c:v>35.393937510000001</c:v>
                </c:pt>
                <c:pt idx="33">
                  <c:v>36.419711720000002</c:v>
                </c:pt>
                <c:pt idx="34">
                  <c:v>37.36733512</c:v>
                </c:pt>
                <c:pt idx="35">
                  <c:v>38.393228999999998</c:v>
                </c:pt>
                <c:pt idx="36">
                  <c:v>39.577698419999997</c:v>
                </c:pt>
                <c:pt idx="37">
                  <c:v>40.919905589999999</c:v>
                </c:pt>
                <c:pt idx="38">
                  <c:v>42.499078470000001</c:v>
                </c:pt>
                <c:pt idx="39">
                  <c:v>43.604319959999998</c:v>
                </c:pt>
                <c:pt idx="40">
                  <c:v>44.788669679999998</c:v>
                </c:pt>
                <c:pt idx="41">
                  <c:v>46.052127659999996</c:v>
                </c:pt>
                <c:pt idx="42">
                  <c:v>47.157608510000003</c:v>
                </c:pt>
                <c:pt idx="43">
                  <c:v>48.263328719999997</c:v>
                </c:pt>
              </c:numCache>
            </c:numRef>
          </c:xVal>
          <c:yVal>
            <c:numRef>
              <c:f>'50 MeV Datathief from Meulders'!$M$3:$M$46</c:f>
              <c:numCache>
                <c:formatCode>General</c:formatCode>
                <c:ptCount val="44"/>
                <c:pt idx="0">
                  <c:v>1.1130134899999999</c:v>
                </c:pt>
                <c:pt idx="1">
                  <c:v>1.0173583399999999</c:v>
                </c:pt>
                <c:pt idx="2">
                  <c:v>1.0126405599999999</c:v>
                </c:pt>
                <c:pt idx="3">
                  <c:v>0.94883216999999997</c:v>
                </c:pt>
                <c:pt idx="4">
                  <c:v>0.91682744000000005</c:v>
                </c:pt>
                <c:pt idx="5">
                  <c:v>0.95300419999999997</c:v>
                </c:pt>
                <c:pt idx="6">
                  <c:v>0.96648252000000001</c:v>
                </c:pt>
                <c:pt idx="7">
                  <c:v>0.98447755000000003</c:v>
                </c:pt>
                <c:pt idx="8">
                  <c:v>0.97518561999999998</c:v>
                </c:pt>
                <c:pt idx="9">
                  <c:v>0.99768299000000005</c:v>
                </c:pt>
                <c:pt idx="10">
                  <c:v>0.99751065999999999</c:v>
                </c:pt>
                <c:pt idx="11">
                  <c:v>0.98371639</c:v>
                </c:pt>
                <c:pt idx="12">
                  <c:v>1.00628557</c:v>
                </c:pt>
                <c:pt idx="13">
                  <c:v>1.0879166600000001</c:v>
                </c:pt>
                <c:pt idx="14">
                  <c:v>1.1650023199999999</c:v>
                </c:pt>
                <c:pt idx="15">
                  <c:v>1.1876002299999999</c:v>
                </c:pt>
                <c:pt idx="16">
                  <c:v>1.24190128</c:v>
                </c:pt>
                <c:pt idx="17">
                  <c:v>1.2190017799999999</c:v>
                </c:pt>
                <c:pt idx="18">
                  <c:v>1.1415427199999999</c:v>
                </c:pt>
                <c:pt idx="19">
                  <c:v>1.0868251799999999</c:v>
                </c:pt>
                <c:pt idx="20">
                  <c:v>1.0139115599999999</c:v>
                </c:pt>
                <c:pt idx="21">
                  <c:v>0.89555797000000004</c:v>
                </c:pt>
                <c:pt idx="22">
                  <c:v>0.79990282000000001</c:v>
                </c:pt>
                <c:pt idx="23">
                  <c:v>0.71794141</c:v>
                </c:pt>
                <c:pt idx="24">
                  <c:v>0.64954449999999997</c:v>
                </c:pt>
                <c:pt idx="25">
                  <c:v>0.57209980000000005</c:v>
                </c:pt>
                <c:pt idx="26">
                  <c:v>0.53553527999999995</c:v>
                </c:pt>
                <c:pt idx="27">
                  <c:v>0.47625794999999999</c:v>
                </c:pt>
                <c:pt idx="28">
                  <c:v>0.41702370999999999</c:v>
                </c:pt>
                <c:pt idx="29">
                  <c:v>0.36682289000000001</c:v>
                </c:pt>
                <c:pt idx="30">
                  <c:v>0.32115314</c:v>
                </c:pt>
                <c:pt idx="31">
                  <c:v>0.31188992999999998</c:v>
                </c:pt>
                <c:pt idx="32">
                  <c:v>0.26174656000000002</c:v>
                </c:pt>
                <c:pt idx="33">
                  <c:v>0.22065096000000001</c:v>
                </c:pt>
                <c:pt idx="34">
                  <c:v>0.21138776000000001</c:v>
                </c:pt>
                <c:pt idx="35">
                  <c:v>0.17483758999999999</c:v>
                </c:pt>
                <c:pt idx="36">
                  <c:v>0.16098587</c:v>
                </c:pt>
                <c:pt idx="37">
                  <c:v>0.13801456000000001</c:v>
                </c:pt>
                <c:pt idx="38">
                  <c:v>0.11500017</c:v>
                </c:pt>
                <c:pt idx="39">
                  <c:v>9.2071940000000005E-2</c:v>
                </c:pt>
                <c:pt idx="40">
                  <c:v>7.3674790000000004E-2</c:v>
                </c:pt>
                <c:pt idx="41">
                  <c:v>5.9808699999999999E-2</c:v>
                </c:pt>
                <c:pt idx="42">
                  <c:v>4.5971339999999999E-2</c:v>
                </c:pt>
                <c:pt idx="43">
                  <c:v>4.122485E-2</c:v>
                </c:pt>
              </c:numCache>
            </c:numRef>
          </c:yVal>
          <c:smooth val="1"/>
        </c:ser>
        <c:ser>
          <c:idx val="3"/>
          <c:order val="3"/>
          <c:tx>
            <c:v>15°</c:v>
          </c:tx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Meulders'!$Q$5:$Q$51</c:f>
              <c:numCache>
                <c:formatCode>General</c:formatCode>
                <c:ptCount val="47"/>
                <c:pt idx="0">
                  <c:v>1.09480303</c:v>
                </c:pt>
                <c:pt idx="1">
                  <c:v>1.0082674700000001</c:v>
                </c:pt>
                <c:pt idx="2">
                  <c:v>0.89444495000000002</c:v>
                </c:pt>
                <c:pt idx="3">
                  <c:v>0.80337831999999998</c:v>
                </c:pt>
                <c:pt idx="4">
                  <c:v>0.75316313000000001</c:v>
                </c:pt>
                <c:pt idx="5">
                  <c:v>0.73935450000000003</c:v>
                </c:pt>
                <c:pt idx="6">
                  <c:v>0.73466545000000005</c:v>
                </c:pt>
                <c:pt idx="7">
                  <c:v>0.71169413999999998</c:v>
                </c:pt>
                <c:pt idx="8">
                  <c:v>0.69789986000000004</c:v>
                </c:pt>
                <c:pt idx="9">
                  <c:v>0.67956015000000003</c:v>
                </c:pt>
                <c:pt idx="10">
                  <c:v>0.68393325000000005</c:v>
                </c:pt>
                <c:pt idx="11">
                  <c:v>0.66553609000000002</c:v>
                </c:pt>
                <c:pt idx="12">
                  <c:v>0.67445462</c:v>
                </c:pt>
                <c:pt idx="13">
                  <c:v>0.72425331000000004</c:v>
                </c:pt>
                <c:pt idx="14">
                  <c:v>0.74679377999999996</c:v>
                </c:pt>
                <c:pt idx="15">
                  <c:v>0.74662143999999997</c:v>
                </c:pt>
                <c:pt idx="16">
                  <c:v>0.75549688000000004</c:v>
                </c:pt>
                <c:pt idx="17">
                  <c:v>0.72356396000000001</c:v>
                </c:pt>
                <c:pt idx="18">
                  <c:v>0.67790857000000004</c:v>
                </c:pt>
                <c:pt idx="19">
                  <c:v>0.65046364000000001</c:v>
                </c:pt>
                <c:pt idx="20">
                  <c:v>0.60026281999999997</c:v>
                </c:pt>
                <c:pt idx="21">
                  <c:v>0.52739228000000005</c:v>
                </c:pt>
                <c:pt idx="22">
                  <c:v>0.48176561000000001</c:v>
                </c:pt>
                <c:pt idx="23">
                  <c:v>0.43611021999999999</c:v>
                </c:pt>
                <c:pt idx="24">
                  <c:v>0.40409113000000002</c:v>
                </c:pt>
                <c:pt idx="25">
                  <c:v>0.34479944000000001</c:v>
                </c:pt>
                <c:pt idx="26">
                  <c:v>0.32189994</c:v>
                </c:pt>
                <c:pt idx="27">
                  <c:v>0.30810566</c:v>
                </c:pt>
                <c:pt idx="28">
                  <c:v>0.25335941000000001</c:v>
                </c:pt>
                <c:pt idx="29">
                  <c:v>0.21683796999999999</c:v>
                </c:pt>
                <c:pt idx="30">
                  <c:v>0.20305804999999999</c:v>
                </c:pt>
                <c:pt idx="31">
                  <c:v>0.19375176999999999</c:v>
                </c:pt>
                <c:pt idx="32">
                  <c:v>0.17541206000000001</c:v>
                </c:pt>
                <c:pt idx="33">
                  <c:v>0.14792404000000001</c:v>
                </c:pt>
                <c:pt idx="34">
                  <c:v>0.13867519</c:v>
                </c:pt>
                <c:pt idx="35">
                  <c:v>0.12029239999999999</c:v>
                </c:pt>
                <c:pt idx="36">
                  <c:v>0.11101484</c:v>
                </c:pt>
                <c:pt idx="37">
                  <c:v>0.10631143</c:v>
                </c:pt>
                <c:pt idx="38">
                  <c:v>9.2430979999999996E-2</c:v>
                </c:pt>
                <c:pt idx="39">
                  <c:v>8.7727570000000005E-2</c:v>
                </c:pt>
                <c:pt idx="40">
                  <c:v>8.2981079999999999E-2</c:v>
                </c:pt>
                <c:pt idx="41">
                  <c:v>7.3674790000000004E-2</c:v>
                </c:pt>
                <c:pt idx="42">
                  <c:v>5.9808699999999999E-2</c:v>
                </c:pt>
                <c:pt idx="43">
                  <c:v>4.5971339999999999E-2</c:v>
                </c:pt>
                <c:pt idx="44">
                  <c:v>4.122485E-2</c:v>
                </c:pt>
                <c:pt idx="45">
                  <c:v>2.2913860000000001E-2</c:v>
                </c:pt>
                <c:pt idx="46">
                  <c:v>2.4060000000000002E-2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22304"/>
        <c:axId val="241022696"/>
      </c:scatterChart>
      <c:valAx>
        <c:axId val="2410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022696"/>
        <c:crosses val="autoZero"/>
        <c:crossBetween val="midCat"/>
      </c:valAx>
      <c:valAx>
        <c:axId val="24102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22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Data</c:v>
          </c:tx>
          <c:spPr>
            <a:ln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14788984426350499"/>
                  <c:y val="-0.74509440118327697"/>
                </c:manualLayout>
              </c:layout>
              <c:numFmt formatCode="0.000000E+00" sourceLinked="0"/>
            </c:trendlineLbl>
          </c:trendline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Meulders'!$S$5:$S$51</c:f>
              <c:numCache>
                <c:formatCode>0.00E+00</c:formatCode>
                <c:ptCount val="47"/>
                <c:pt idx="0">
                  <c:v>1225949536282.5918</c:v>
                </c:pt>
                <c:pt idx="1">
                  <c:v>1426987398546.0356</c:v>
                </c:pt>
                <c:pt idx="2">
                  <c:v>1552078983390.0103</c:v>
                </c:pt>
                <c:pt idx="3">
                  <c:v>1611591202522.4241</c:v>
                </c:pt>
                <c:pt idx="4">
                  <c:v>1789414134038.2148</c:v>
                </c:pt>
                <c:pt idx="5">
                  <c:v>1975525795380.417</c:v>
                </c:pt>
                <c:pt idx="6">
                  <c:v>2144313637202.0022</c:v>
                </c:pt>
                <c:pt idx="7">
                  <c:v>2375778659197.4517</c:v>
                </c:pt>
                <c:pt idx="8">
                  <c:v>2519148259050.4595</c:v>
                </c:pt>
                <c:pt idx="9">
                  <c:v>2637363681019.3301</c:v>
                </c:pt>
                <c:pt idx="10">
                  <c:v>2856947096888.2593</c:v>
                </c:pt>
                <c:pt idx="11">
                  <c:v>3026419004129.0156</c:v>
                </c:pt>
                <c:pt idx="12">
                  <c:v>3266803298663.7603</c:v>
                </c:pt>
                <c:pt idx="13">
                  <c:v>3758591102043.0522</c:v>
                </c:pt>
                <c:pt idx="14">
                  <c:v>4115346397062.5083</c:v>
                </c:pt>
                <c:pt idx="15">
                  <c:v>4335551266225.1675</c:v>
                </c:pt>
                <c:pt idx="16">
                  <c:v>4666875949839.8945</c:v>
                </c:pt>
                <c:pt idx="17">
                  <c:v>4612312810656.3975</c:v>
                </c:pt>
                <c:pt idx="18">
                  <c:v>4555300100640.624</c:v>
                </c:pt>
                <c:pt idx="19">
                  <c:v>4563406104204.1875</c:v>
                </c:pt>
                <c:pt idx="20">
                  <c:v>4418405053166.123</c:v>
                </c:pt>
                <c:pt idx="21">
                  <c:v>4011886267007.5034</c:v>
                </c:pt>
                <c:pt idx="22">
                  <c:v>3807325266839.5981</c:v>
                </c:pt>
                <c:pt idx="23">
                  <c:v>3597062867311.1567</c:v>
                </c:pt>
                <c:pt idx="24">
                  <c:v>3472505508064.2808</c:v>
                </c:pt>
                <c:pt idx="25">
                  <c:v>3081976356959.3237</c:v>
                </c:pt>
                <c:pt idx="26">
                  <c:v>2972578925098.3188</c:v>
                </c:pt>
                <c:pt idx="27">
                  <c:v>2928819168024.7573</c:v>
                </c:pt>
                <c:pt idx="28">
                  <c:v>2495848182803.7061</c:v>
                </c:pt>
                <c:pt idx="29">
                  <c:v>2194886468114.4187</c:v>
                </c:pt>
                <c:pt idx="30">
                  <c:v>2105502695451.6543</c:v>
                </c:pt>
                <c:pt idx="31">
                  <c:v>2080729986211.7344</c:v>
                </c:pt>
                <c:pt idx="32">
                  <c:v>1931379226592.7585</c:v>
                </c:pt>
                <c:pt idx="33">
                  <c:v>1683458636397.5103</c:v>
                </c:pt>
                <c:pt idx="34">
                  <c:v>1615844686764.3806</c:v>
                </c:pt>
                <c:pt idx="35">
                  <c:v>1443200281946.6685</c:v>
                </c:pt>
                <c:pt idx="36">
                  <c:v>1367508719699.1809</c:v>
                </c:pt>
                <c:pt idx="37">
                  <c:v>1338432974690.6692</c:v>
                </c:pt>
                <c:pt idx="38">
                  <c:v>1202457896118.0789</c:v>
                </c:pt>
                <c:pt idx="39">
                  <c:v>1165086839374.6726</c:v>
                </c:pt>
                <c:pt idx="40">
                  <c:v>1130723031435.9524</c:v>
                </c:pt>
                <c:pt idx="41">
                  <c:v>1031186197829.177</c:v>
                </c:pt>
                <c:pt idx="42">
                  <c:v>860724339868.32544</c:v>
                </c:pt>
                <c:pt idx="43">
                  <c:v>677468267000.03223</c:v>
                </c:pt>
                <c:pt idx="44">
                  <c:v>608882386557.09106</c:v>
                </c:pt>
                <c:pt idx="45">
                  <c:v>347288190624.99994</c:v>
                </c:pt>
                <c:pt idx="46">
                  <c:v>365035312500</c:v>
                </c:pt>
              </c:numCache>
            </c:numRef>
          </c:yVal>
          <c:smooth val="1"/>
        </c:ser>
        <c:ser>
          <c:idx val="0"/>
          <c:order val="1"/>
          <c:tx>
            <c:v>Fit</c:v>
          </c:tx>
          <c:spPr>
            <a:ln w="28575">
              <a:noFill/>
            </a:ln>
          </c:spPr>
          <c:xVal>
            <c:numRef>
              <c:f>'50 MeV Datathief from Meulders'!$P$3:$P$53</c:f>
              <c:numCache>
                <c:formatCode>General</c:formatCode>
                <c:ptCount val="51"/>
                <c:pt idx="0">
                  <c:v>0.1</c:v>
                </c:pt>
                <c:pt idx="1">
                  <c:v>2</c:v>
                </c:pt>
                <c:pt idx="2">
                  <c:v>3.5833281499999998</c:v>
                </c:pt>
                <c:pt idx="3">
                  <c:v>4.5289169899999999</c:v>
                </c:pt>
                <c:pt idx="4">
                  <c:v>5.5527763300000004</c:v>
                </c:pt>
                <c:pt idx="5">
                  <c:v>6.4192569300000004</c:v>
                </c:pt>
                <c:pt idx="6">
                  <c:v>7.60276891</c:v>
                </c:pt>
                <c:pt idx="7">
                  <c:v>8.5502726300000003</c:v>
                </c:pt>
                <c:pt idx="8">
                  <c:v>9.3400385700000008</c:v>
                </c:pt>
                <c:pt idx="9">
                  <c:v>10.682245760000001</c:v>
                </c:pt>
                <c:pt idx="10">
                  <c:v>11.55076092</c:v>
                </c:pt>
                <c:pt idx="11">
                  <c:v>12.419156389999999</c:v>
                </c:pt>
                <c:pt idx="12">
                  <c:v>13.367138840000001</c:v>
                </c:pt>
                <c:pt idx="13">
                  <c:v>14.551488579999999</c:v>
                </c:pt>
                <c:pt idx="14">
                  <c:v>15.499590700000001</c:v>
                </c:pt>
                <c:pt idx="15">
                  <c:v>16.60674706</c:v>
                </c:pt>
                <c:pt idx="16">
                  <c:v>17.63419678</c:v>
                </c:pt>
                <c:pt idx="17">
                  <c:v>18.582059539999999</c:v>
                </c:pt>
                <c:pt idx="18">
                  <c:v>19.767127349999999</c:v>
                </c:pt>
                <c:pt idx="19">
                  <c:v>20.398198099999998</c:v>
                </c:pt>
                <c:pt idx="20">
                  <c:v>21.502841190000002</c:v>
                </c:pt>
                <c:pt idx="21">
                  <c:v>22.44998588</c:v>
                </c:pt>
                <c:pt idx="22">
                  <c:v>23.554509289999999</c:v>
                </c:pt>
                <c:pt idx="23">
                  <c:v>24.342480049999999</c:v>
                </c:pt>
                <c:pt idx="24">
                  <c:v>25.28914601</c:v>
                </c:pt>
                <c:pt idx="25">
                  <c:v>26.39378911</c:v>
                </c:pt>
                <c:pt idx="26">
                  <c:v>27.498791239999999</c:v>
                </c:pt>
                <c:pt idx="27">
                  <c:v>28.60307529</c:v>
                </c:pt>
                <c:pt idx="28">
                  <c:v>29.550339650000002</c:v>
                </c:pt>
                <c:pt idx="29">
                  <c:v>30.418854809999999</c:v>
                </c:pt>
                <c:pt idx="30">
                  <c:v>31.52325854</c:v>
                </c:pt>
                <c:pt idx="31">
                  <c:v>32.3911753</c:v>
                </c:pt>
                <c:pt idx="32">
                  <c:v>33.180701900000003</c:v>
                </c:pt>
                <c:pt idx="33">
                  <c:v>34.365290989999998</c:v>
                </c:pt>
                <c:pt idx="34">
                  <c:v>35.233686470000002</c:v>
                </c:pt>
                <c:pt idx="35">
                  <c:v>36.417796840000001</c:v>
                </c:pt>
                <c:pt idx="36">
                  <c:v>37.28643168</c:v>
                </c:pt>
                <c:pt idx="37">
                  <c:v>38.391792850000002</c:v>
                </c:pt>
                <c:pt idx="38">
                  <c:v>39.418404809999998</c:v>
                </c:pt>
                <c:pt idx="39">
                  <c:v>40.287159330000001</c:v>
                </c:pt>
                <c:pt idx="40">
                  <c:v>41.629605869999999</c:v>
                </c:pt>
                <c:pt idx="41">
                  <c:v>42.498360390000002</c:v>
                </c:pt>
                <c:pt idx="42">
                  <c:v>43.604080600000003</c:v>
                </c:pt>
                <c:pt idx="43">
                  <c:v>44.788669679999998</c:v>
                </c:pt>
                <c:pt idx="44">
                  <c:v>46.052127659999996</c:v>
                </c:pt>
                <c:pt idx="45">
                  <c:v>47.157608510000003</c:v>
                </c:pt>
                <c:pt idx="46">
                  <c:v>47.263328719999997</c:v>
                </c:pt>
                <c:pt idx="47">
                  <c:v>48.5</c:v>
                </c:pt>
                <c:pt idx="48">
                  <c:v>48.55</c:v>
                </c:pt>
                <c:pt idx="49">
                  <c:v>50</c:v>
                </c:pt>
              </c:numCache>
            </c:numRef>
          </c:xVal>
          <c:yVal>
            <c:numRef>
              <c:f>'50 MeV Datathief from Meulders'!$T$3:$T$53</c:f>
              <c:numCache>
                <c:formatCode>0.00E+00</c:formatCode>
                <c:ptCount val="51"/>
                <c:pt idx="0">
                  <c:v>500</c:v>
                </c:pt>
                <c:pt idx="1">
                  <c:v>50000</c:v>
                </c:pt>
                <c:pt idx="2">
                  <c:v>150000</c:v>
                </c:pt>
                <c:pt idx="3">
                  <c:v>200000</c:v>
                </c:pt>
                <c:pt idx="4">
                  <c:v>227603.34997216536</c:v>
                </c:pt>
                <c:pt idx="5">
                  <c:v>239530.62312059407</c:v>
                </c:pt>
                <c:pt idx="6">
                  <c:v>266668.39569209149</c:v>
                </c:pt>
                <c:pt idx="7">
                  <c:v>295807.66305173951</c:v>
                </c:pt>
                <c:pt idx="8">
                  <c:v>324037.45503161533</c:v>
                </c:pt>
                <c:pt idx="9">
                  <c:v>377817.22934995976</c:v>
                </c:pt>
                <c:pt idx="10">
                  <c:v>414958.91558064707</c:v>
                </c:pt>
                <c:pt idx="11">
                  <c:v>452728.69011467497</c:v>
                </c:pt>
                <c:pt idx="12">
                  <c:v>493548.80597068043</c:v>
                </c:pt>
                <c:pt idx="13">
                  <c:v>542221.36909655912</c:v>
                </c:pt>
                <c:pt idx="14">
                  <c:v>578042.95614878484</c:v>
                </c:pt>
                <c:pt idx="15">
                  <c:v>615015.27005858044</c:v>
                </c:pt>
                <c:pt idx="16">
                  <c:v>643628.62977705803</c:v>
                </c:pt>
                <c:pt idx="17">
                  <c:v>664467.58253934304</c:v>
                </c:pt>
                <c:pt idx="18">
                  <c:v>682319.91378959874</c:v>
                </c:pt>
                <c:pt idx="19">
                  <c:v>687925.69266788987</c:v>
                </c:pt>
                <c:pt idx="20">
                  <c:v>691062.5665099863</c:v>
                </c:pt>
                <c:pt idx="21">
                  <c:v>687005.38116169791</c:v>
                </c:pt>
                <c:pt idx="22">
                  <c:v>674640.68120136298</c:v>
                </c:pt>
                <c:pt idx="23">
                  <c:v>661057.75784852332</c:v>
                </c:pt>
                <c:pt idx="24">
                  <c:v>639904.82860933943</c:v>
                </c:pt>
                <c:pt idx="25">
                  <c:v>609275.59858047706</c:v>
                </c:pt>
                <c:pt idx="26">
                  <c:v>573265.93849501968</c:v>
                </c:pt>
                <c:pt idx="27">
                  <c:v>533162.26433110447</c:v>
                </c:pt>
                <c:pt idx="28">
                  <c:v>496523.11803704989</c:v>
                </c:pt>
                <c:pt idx="29">
                  <c:v>461941.16202931548</c:v>
                </c:pt>
                <c:pt idx="30">
                  <c:v>417772.13246279978</c:v>
                </c:pt>
                <c:pt idx="31">
                  <c:v>383798.21064297622</c:v>
                </c:pt>
                <c:pt idx="32">
                  <c:v>354095.36478864774</c:v>
                </c:pt>
                <c:pt idx="33">
                  <c:v>312766.54500366841</c:v>
                </c:pt>
                <c:pt idx="34">
                  <c:v>285670.68263695855</c:v>
                </c:pt>
                <c:pt idx="35">
                  <c:v>254005.83669610741</c:v>
                </c:pt>
                <c:pt idx="36">
                  <c:v>235067.06498937123</c:v>
                </c:pt>
                <c:pt idx="37">
                  <c:v>216450.37225601543</c:v>
                </c:pt>
                <c:pt idx="38">
                  <c:v>204506.24141477887</c:v>
                </c:pt>
                <c:pt idx="39">
                  <c:v>197994.47553266073</c:v>
                </c:pt>
                <c:pt idx="40">
                  <c:v>192792.72311032517</c:v>
                </c:pt>
                <c:pt idx="41">
                  <c:v>191042.17640446732</c:v>
                </c:pt>
                <c:pt idx="42">
                  <c:v>188022.93355460791</c:v>
                </c:pt>
                <c:pt idx="43">
                  <c:v>179607.29181767162</c:v>
                </c:pt>
                <c:pt idx="44">
                  <c:v>157790.3406747547</c:v>
                </c:pt>
                <c:pt idx="45">
                  <c:v>120413.38987857383</c:v>
                </c:pt>
                <c:pt idx="46">
                  <c:v>115647.06071095867</c:v>
                </c:pt>
                <c:pt idx="47">
                  <c:v>39981.938242760953</c:v>
                </c:pt>
                <c:pt idx="48">
                  <c:v>36042.699917376973</c:v>
                </c:pt>
                <c:pt idx="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24264"/>
        <c:axId val="241024656"/>
      </c:scatterChart>
      <c:valAx>
        <c:axId val="24102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024656"/>
        <c:crosses val="autoZero"/>
        <c:crossBetween val="midCat"/>
      </c:valAx>
      <c:valAx>
        <c:axId val="2410246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41024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'50 MeV Datathief from Meulders'!$G$3:$G$43</c:f>
              <c:numCache>
                <c:formatCode>General</c:formatCode>
                <c:ptCount val="41"/>
                <c:pt idx="0">
                  <c:v>2.039115808940116</c:v>
                </c:pt>
                <c:pt idx="1">
                  <c:v>2.5470809124305585</c:v>
                </c:pt>
                <c:pt idx="2">
                  <c:v>2.7988086057012755</c:v>
                </c:pt>
                <c:pt idx="3">
                  <c:v>3.088669036038727</c:v>
                </c:pt>
                <c:pt idx="4">
                  <c:v>3.2724041245863766</c:v>
                </c:pt>
                <c:pt idx="5">
                  <c:v>3.4332895410000632</c:v>
                </c:pt>
                <c:pt idx="6">
                  <c:v>3.5993253457670162</c:v>
                </c:pt>
                <c:pt idx="7">
                  <c:v>3.7343237252689252</c:v>
                </c:pt>
                <c:pt idx="8">
                  <c:v>3.8761534050986883</c:v>
                </c:pt>
                <c:pt idx="9">
                  <c:v>4.0351127773881528</c:v>
                </c:pt>
                <c:pt idx="10">
                  <c:v>4.1777672750232657</c:v>
                </c:pt>
                <c:pt idx="11">
                  <c:v>4.3262849632194511</c:v>
                </c:pt>
                <c:pt idx="12">
                  <c:v>4.4194549094264897</c:v>
                </c:pt>
                <c:pt idx="13">
                  <c:v>4.5794842262773878</c:v>
                </c:pt>
                <c:pt idx="14">
                  <c:v>4.6963191042643189</c:v>
                </c:pt>
                <c:pt idx="15">
                  <c:v>4.8281832361357342</c:v>
                </c:pt>
                <c:pt idx="16">
                  <c:v>4.9286928729086981</c:v>
                </c:pt>
                <c:pt idx="17">
                  <c:v>5.0451932998274822</c:v>
                </c:pt>
                <c:pt idx="18">
                  <c:v>5.1588135366945549</c:v>
                </c:pt>
                <c:pt idx="19">
                  <c:v>5.2694306236890851</c:v>
                </c:pt>
                <c:pt idx="20">
                  <c:v>5.3697236633998768</c:v>
                </c:pt>
                <c:pt idx="21">
                  <c:v>5.4764044030564074</c:v>
                </c:pt>
                <c:pt idx="22">
                  <c:v>5.5730957626925672</c:v>
                </c:pt>
                <c:pt idx="23">
                  <c:v>5.6759792941410323</c:v>
                </c:pt>
                <c:pt idx="24">
                  <c:v>5.7851823968254461</c:v>
                </c:pt>
                <c:pt idx="25">
                  <c:v>5.884555093843737</c:v>
                </c:pt>
                <c:pt idx="26">
                  <c:v>6.00472105800071</c:v>
                </c:pt>
                <c:pt idx="27">
                  <c:v>6.0711630582148448</c:v>
                </c:pt>
                <c:pt idx="28">
                  <c:v>6.1662148146513296</c:v>
                </c:pt>
                <c:pt idx="29">
                  <c:v>6.2597800419063958</c:v>
                </c:pt>
                <c:pt idx="30">
                  <c:v>6.3590294410880119</c:v>
                </c:pt>
                <c:pt idx="31">
                  <c:v>6.4567428997722116</c:v>
                </c:pt>
                <c:pt idx="32">
                  <c:v>6.5462813559676274</c:v>
                </c:pt>
                <c:pt idx="33">
                  <c:v>6.6074544414429894</c:v>
                </c:pt>
                <c:pt idx="34">
                  <c:v>6.7549750731070706</c:v>
                </c:pt>
                <c:pt idx="35">
                  <c:v>6.8992634262009069</c:v>
                </c:pt>
                <c:pt idx="36">
                  <c:v>7.0470157273127256</c:v>
                </c:pt>
                <c:pt idx="37">
                  <c:v>7.1917425777738</c:v>
                </c:pt>
                <c:pt idx="38">
                  <c:v>7.3152947951825924</c:v>
                </c:pt>
                <c:pt idx="39">
                  <c:v>7.430756782474023</c:v>
                </c:pt>
                <c:pt idx="40">
                  <c:v>7.5027546865484567</c:v>
                </c:pt>
              </c:numCache>
            </c:numRef>
          </c:xVal>
          <c:yVal>
            <c:numRef>
              <c:f>'50 MeV Datathief from Meulders'!$F$3:$F$43</c:f>
              <c:numCache>
                <c:formatCode>0.00E+00</c:formatCode>
                <c:ptCount val="41"/>
                <c:pt idx="0">
                  <c:v>364848621874.99994</c:v>
                </c:pt>
                <c:pt idx="1">
                  <c:v>356209249999.99994</c:v>
                </c:pt>
                <c:pt idx="2">
                  <c:v>368925959374.99994</c:v>
                </c:pt>
                <c:pt idx="3">
                  <c:v>405772328124.99994</c:v>
                </c:pt>
                <c:pt idx="4">
                  <c:v>442645624999.99994</c:v>
                </c:pt>
                <c:pt idx="5">
                  <c:v>476682515624.99988</c:v>
                </c:pt>
                <c:pt idx="6">
                  <c:v>502192231249.99982</c:v>
                </c:pt>
                <c:pt idx="7">
                  <c:v>544756296874.99988</c:v>
                </c:pt>
                <c:pt idx="8">
                  <c:v>584474978124.99988</c:v>
                </c:pt>
                <c:pt idx="9">
                  <c:v>612821099999.99988</c:v>
                </c:pt>
                <c:pt idx="10">
                  <c:v>679523800000</c:v>
                </c:pt>
                <c:pt idx="11">
                  <c:v>764687834374.99976</c:v>
                </c:pt>
                <c:pt idx="12">
                  <c:v>849874306249.99988</c:v>
                </c:pt>
                <c:pt idx="13">
                  <c:v>912302199999.99988</c:v>
                </c:pt>
                <c:pt idx="14">
                  <c:v>997475209374.99976</c:v>
                </c:pt>
                <c:pt idx="15">
                  <c:v>1008775959374.9998</c:v>
                </c:pt>
                <c:pt idx="16">
                  <c:v>953329128124.99976</c:v>
                </c:pt>
                <c:pt idx="17">
                  <c:v>919180037499.99988</c:v>
                </c:pt>
                <c:pt idx="18">
                  <c:v>858042440624.99988</c:v>
                </c:pt>
                <c:pt idx="19">
                  <c:v>735825590624.99988</c:v>
                </c:pt>
                <c:pt idx="20">
                  <c:v>646283528124.99988</c:v>
                </c:pt>
                <c:pt idx="21">
                  <c:v>560998318749.99988</c:v>
                </c:pt>
                <c:pt idx="22">
                  <c:v>485660731249.99988</c:v>
                </c:pt>
                <c:pt idx="23">
                  <c:v>403216418749.99994</c:v>
                </c:pt>
                <c:pt idx="24">
                  <c:v>369062843749.99994</c:v>
                </c:pt>
                <c:pt idx="25">
                  <c:v>310766140624.99994</c:v>
                </c:pt>
                <c:pt idx="26">
                  <c:v>253876425000</c:v>
                </c:pt>
                <c:pt idx="27">
                  <c:v>208381703124.99997</c:v>
                </c:pt>
                <c:pt idx="28">
                  <c:v>187016640624.99997</c:v>
                </c:pt>
                <c:pt idx="29">
                  <c:v>159969793749.99997</c:v>
                </c:pt>
                <c:pt idx="30">
                  <c:v>134338903124.99997</c:v>
                </c:pt>
                <c:pt idx="31">
                  <c:v>107287562499.99998</c:v>
                </c:pt>
                <c:pt idx="32">
                  <c:v>97286084374.999985</c:v>
                </c:pt>
                <c:pt idx="33">
                  <c:v>75938974999.999985</c:v>
                </c:pt>
                <c:pt idx="34">
                  <c:v>68738003124.999985</c:v>
                </c:pt>
                <c:pt idx="35">
                  <c:v>50173446874.999985</c:v>
                </c:pt>
                <c:pt idx="36">
                  <c:v>40127084374.999992</c:v>
                </c:pt>
                <c:pt idx="37">
                  <c:v>31501178124.999992</c:v>
                </c:pt>
                <c:pt idx="38">
                  <c:v>28570521874.999996</c:v>
                </c:pt>
                <c:pt idx="39">
                  <c:v>24223906249.999996</c:v>
                </c:pt>
                <c:pt idx="40">
                  <c:v>19908709374.999996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25440"/>
        <c:axId val="241025832"/>
      </c:scatterChart>
      <c:valAx>
        <c:axId val="2410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025832"/>
        <c:crosses val="autoZero"/>
        <c:crossBetween val="midCat"/>
      </c:valAx>
      <c:valAx>
        <c:axId val="241025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4102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20</xdr:row>
      <xdr:rowOff>88900</xdr:rowOff>
    </xdr:from>
    <xdr:to>
      <xdr:col>13</xdr:col>
      <xdr:colOff>728980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101600</xdr:colOff>
      <xdr:row>5</xdr:row>
      <xdr:rowOff>88900</xdr:rowOff>
    </xdr:from>
    <xdr:to>
      <xdr:col>29</xdr:col>
      <xdr:colOff>88900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1</xdr:row>
      <xdr:rowOff>127000</xdr:rowOff>
    </xdr:from>
    <xdr:to>
      <xdr:col>28</xdr:col>
      <xdr:colOff>393700</xdr:colOff>
      <xdr:row>28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18</xdr:row>
      <xdr:rowOff>38100</xdr:rowOff>
    </xdr:from>
    <xdr:to>
      <xdr:col>29</xdr:col>
      <xdr:colOff>88900</xdr:colOff>
      <xdr:row>34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E38" sqref="E38:F38"/>
    </sheetView>
  </sheetViews>
  <sheetFormatPr defaultColWidth="10.875" defaultRowHeight="12.75" x14ac:dyDescent="0.2"/>
  <cols>
    <col min="1" max="1" width="21" bestFit="1" customWidth="1"/>
    <col min="2" max="2" width="12.125" bestFit="1" customWidth="1"/>
    <col min="3" max="3" width="10.875" bestFit="1" customWidth="1"/>
    <col min="4" max="4" width="10" customWidth="1"/>
    <col min="5" max="5" width="18.75" bestFit="1" customWidth="1"/>
    <col min="6" max="6" width="11.875" bestFit="1" customWidth="1"/>
    <col min="7" max="7" width="12.375" bestFit="1" customWidth="1"/>
  </cols>
  <sheetData>
    <row r="1" spans="1:20" x14ac:dyDescent="0.2">
      <c r="A1" t="s">
        <v>20</v>
      </c>
      <c r="B1" t="s">
        <v>21</v>
      </c>
      <c r="C1" s="8" t="s">
        <v>52</v>
      </c>
      <c r="D1" t="s">
        <v>46</v>
      </c>
      <c r="J1" s="5" t="s">
        <v>19</v>
      </c>
      <c r="K1" s="5"/>
      <c r="L1" s="5"/>
      <c r="M1" s="5"/>
      <c r="N1" s="5"/>
      <c r="O1" s="5"/>
      <c r="P1" s="5"/>
      <c r="Q1" s="5"/>
      <c r="R1" s="5"/>
      <c r="S1" s="5"/>
    </row>
    <row r="2" spans="1:20" x14ac:dyDescent="0.2">
      <c r="A2" t="s">
        <v>23</v>
      </c>
      <c r="B2" t="s">
        <v>24</v>
      </c>
      <c r="C2" s="7">
        <v>33</v>
      </c>
      <c r="J2" s="5" t="s">
        <v>2</v>
      </c>
      <c r="K2" s="5" t="s">
        <v>16</v>
      </c>
      <c r="L2" s="5" t="s">
        <v>9</v>
      </c>
      <c r="M2" s="5" t="s">
        <v>10</v>
      </c>
      <c r="N2" s="5" t="s">
        <v>13</v>
      </c>
      <c r="O2" s="5" t="s">
        <v>26</v>
      </c>
      <c r="P2" s="5" t="s">
        <v>27</v>
      </c>
      <c r="Q2" s="5" t="s">
        <v>28</v>
      </c>
      <c r="R2" s="5" t="s">
        <v>29</v>
      </c>
      <c r="S2" s="5"/>
    </row>
    <row r="3" spans="1:20" x14ac:dyDescent="0.2">
      <c r="A3" s="6" t="s">
        <v>62</v>
      </c>
      <c r="C3" s="7">
        <v>38017</v>
      </c>
      <c r="J3" s="5"/>
      <c r="K3" s="5"/>
      <c r="L3" s="5"/>
      <c r="M3" s="5"/>
      <c r="N3" s="5"/>
      <c r="O3" s="5"/>
      <c r="P3" s="5"/>
      <c r="Q3" s="5"/>
      <c r="R3" s="5"/>
      <c r="S3" s="5"/>
    </row>
    <row r="4" spans="1:20" x14ac:dyDescent="0.2">
      <c r="A4" s="6" t="s">
        <v>63</v>
      </c>
      <c r="C4" s="25">
        <v>2.0000000000000002E-5</v>
      </c>
      <c r="J4" s="5"/>
      <c r="K4" s="5"/>
      <c r="L4" s="5"/>
      <c r="M4" s="5"/>
      <c r="N4" s="5"/>
      <c r="O4" s="5"/>
      <c r="P4" s="5"/>
      <c r="Q4" s="5"/>
      <c r="R4" s="5"/>
      <c r="S4" s="5"/>
    </row>
    <row r="5" spans="1:20" x14ac:dyDescent="0.2">
      <c r="A5" s="6" t="s">
        <v>64</v>
      </c>
      <c r="C5" s="7">
        <f>70418-60</f>
        <v>70358</v>
      </c>
      <c r="J5" s="5"/>
      <c r="K5" s="5"/>
      <c r="L5" s="5"/>
      <c r="M5" s="5"/>
      <c r="N5" s="5"/>
      <c r="O5" s="5"/>
      <c r="P5" s="5"/>
      <c r="Q5" s="5"/>
      <c r="R5" s="5"/>
      <c r="S5" s="5"/>
    </row>
    <row r="6" spans="1:20" x14ac:dyDescent="0.2">
      <c r="A6" t="s">
        <v>30</v>
      </c>
      <c r="B6" t="s">
        <v>31</v>
      </c>
      <c r="C6" s="26">
        <f>C3*C4*1000000/C5</f>
        <v>10.806731288552831</v>
      </c>
      <c r="J6" s="5" t="s">
        <v>3</v>
      </c>
      <c r="K6" s="5">
        <v>10</v>
      </c>
      <c r="L6" s="5">
        <v>30.7</v>
      </c>
      <c r="M6" s="5">
        <v>275</v>
      </c>
      <c r="N6" s="5">
        <v>580</v>
      </c>
      <c r="O6" s="5">
        <v>0.10502</v>
      </c>
      <c r="P6" s="5">
        <v>9.2247400000000006</v>
      </c>
      <c r="Q6" s="5">
        <v>-143.78028</v>
      </c>
      <c r="R6" s="5">
        <v>1.153</v>
      </c>
      <c r="S6" s="5"/>
    </row>
    <row r="7" spans="1:20" x14ac:dyDescent="0.2">
      <c r="A7" t="s">
        <v>48</v>
      </c>
      <c r="B7" t="s">
        <v>49</v>
      </c>
      <c r="C7">
        <f>C2*C6/1000</f>
        <v>0.3566221325222434</v>
      </c>
      <c r="D7" t="s">
        <v>47</v>
      </c>
      <c r="J7" s="5" t="s">
        <v>4</v>
      </c>
      <c r="K7" s="5">
        <v>20</v>
      </c>
      <c r="L7" s="5">
        <v>10.3</v>
      </c>
      <c r="M7" s="5">
        <v>128.4</v>
      </c>
      <c r="N7" s="5">
        <v>358</v>
      </c>
      <c r="O7" s="5">
        <v>0.19291</v>
      </c>
      <c r="P7" s="5">
        <v>-2.50536</v>
      </c>
      <c r="Q7" s="5">
        <v>1.00173</v>
      </c>
      <c r="R7" s="5">
        <v>1.6459999999999999</v>
      </c>
      <c r="S7" s="5"/>
    </row>
    <row r="8" spans="1:20" x14ac:dyDescent="0.2">
      <c r="A8" t="s">
        <v>0</v>
      </c>
      <c r="B8" s="6" t="s">
        <v>54</v>
      </c>
      <c r="C8" s="10">
        <f>1000000000*((VLOOKUP(C1,J6:Q13,6,0)*C2^2)+(VLOOKUP(C1,J6:Q13,7,0)*C2)+(VLOOKUP(C1,J6:Q13,8,0)))</f>
        <v>20796899999.999992</v>
      </c>
      <c r="J8" s="5" t="s">
        <v>5</v>
      </c>
      <c r="K8" s="5">
        <v>3</v>
      </c>
      <c r="L8" s="5">
        <v>1.72</v>
      </c>
      <c r="M8" s="5">
        <v>41.7</v>
      </c>
      <c r="N8" s="5">
        <v>214</v>
      </c>
      <c r="O8" s="5">
        <v>0.22892999999999999</v>
      </c>
      <c r="P8" s="5">
        <v>-8.8656699999999997</v>
      </c>
      <c r="Q8" s="5">
        <v>84.965400000000002</v>
      </c>
      <c r="R8" s="5">
        <v>5.74</v>
      </c>
      <c r="S8" s="5"/>
    </row>
    <row r="9" spans="1:20" x14ac:dyDescent="0.2">
      <c r="A9" t="s">
        <v>1</v>
      </c>
      <c r="B9" s="6" t="s">
        <v>55</v>
      </c>
      <c r="C9" s="9">
        <f>C6*C8</f>
        <v>224746509934.90427</v>
      </c>
      <c r="D9" s="6"/>
      <c r="J9" s="5" t="s">
        <v>6</v>
      </c>
      <c r="K9" s="5">
        <v>3</v>
      </c>
      <c r="L9" s="5">
        <v>0.65</v>
      </c>
      <c r="M9" s="5">
        <v>26.5</v>
      </c>
      <c r="N9" s="5"/>
      <c r="O9" s="5">
        <v>0</v>
      </c>
      <c r="P9" s="5">
        <v>1.520259</v>
      </c>
      <c r="Q9" s="5">
        <v>-23.679410000000001</v>
      </c>
      <c r="R9" s="5">
        <v>7.5830000000000002</v>
      </c>
      <c r="S9" s="5"/>
    </row>
    <row r="10" spans="1:20" x14ac:dyDescent="0.2">
      <c r="C10" s="11">
        <f>C9*C5*4*PI()</f>
        <v>1.9870843643065242E+17</v>
      </c>
      <c r="D10" s="6" t="s">
        <v>65</v>
      </c>
      <c r="J10" s="5" t="s">
        <v>7</v>
      </c>
      <c r="K10" s="5">
        <v>2</v>
      </c>
      <c r="L10" s="5">
        <v>0.28000000000000003</v>
      </c>
      <c r="M10" s="5">
        <v>20.8</v>
      </c>
      <c r="N10" s="5">
        <v>103</v>
      </c>
      <c r="O10" s="5">
        <v>0.10671</v>
      </c>
      <c r="P10" s="5">
        <v>-4.0218699999999998</v>
      </c>
      <c r="Q10" s="5">
        <v>37.311419999999998</v>
      </c>
      <c r="R10" s="5">
        <v>11.317</v>
      </c>
      <c r="S10" s="5"/>
    </row>
    <row r="11" spans="1:20" ht="13.5" thickBot="1" x14ac:dyDescent="0.25">
      <c r="D11" s="22"/>
      <c r="K11" s="5" t="s">
        <v>8</v>
      </c>
      <c r="L11" s="5">
        <v>4.5</v>
      </c>
      <c r="M11" s="5">
        <v>0.3</v>
      </c>
      <c r="N11" s="5">
        <v>20.6</v>
      </c>
      <c r="O11" s="5">
        <v>97</v>
      </c>
      <c r="P11" s="5">
        <v>9.7059999999999994E-2</v>
      </c>
      <c r="Q11" s="5">
        <v>-3.56176</v>
      </c>
      <c r="R11" s="5">
        <v>32.441180000000003</v>
      </c>
      <c r="S11" s="5">
        <v>11.996</v>
      </c>
      <c r="T11" s="5"/>
    </row>
    <row r="12" spans="1:20" ht="13.5" thickBot="1" x14ac:dyDescent="0.25">
      <c r="A12" s="40" t="s">
        <v>70</v>
      </c>
      <c r="B12" s="41"/>
      <c r="C12" s="42"/>
      <c r="H12" s="21"/>
      <c r="I12" s="21"/>
      <c r="K12" s="5" t="s">
        <v>14</v>
      </c>
      <c r="L12" s="5" t="s">
        <v>17</v>
      </c>
      <c r="M12" s="5">
        <v>26.4</v>
      </c>
      <c r="N12" s="5">
        <v>4.4800000000000004</v>
      </c>
      <c r="O12" s="5">
        <v>130</v>
      </c>
      <c r="P12" s="5"/>
      <c r="Q12" s="5"/>
      <c r="R12" s="5"/>
      <c r="S12" s="5"/>
      <c r="T12" s="5"/>
    </row>
    <row r="13" spans="1:20" x14ac:dyDescent="0.2">
      <c r="A13" s="19" t="s">
        <v>58</v>
      </c>
      <c r="B13" s="27">
        <v>5</v>
      </c>
      <c r="C13" s="20" t="s">
        <v>50</v>
      </c>
      <c r="H13" s="22"/>
      <c r="I13" s="22"/>
      <c r="K13" s="5" t="s">
        <v>15</v>
      </c>
      <c r="L13" s="5" t="s">
        <v>18</v>
      </c>
      <c r="M13" s="5">
        <v>22.7</v>
      </c>
      <c r="N13" s="5">
        <v>4.29</v>
      </c>
      <c r="O13" s="5">
        <v>111.4</v>
      </c>
      <c r="P13" s="5"/>
      <c r="Q13" s="5"/>
      <c r="R13" s="5"/>
      <c r="S13" s="5"/>
      <c r="T13" s="5"/>
    </row>
    <row r="14" spans="1:20" x14ac:dyDescent="0.2">
      <c r="A14" s="15" t="s">
        <v>66</v>
      </c>
      <c r="B14" s="24">
        <v>5</v>
      </c>
      <c r="C14" s="17" t="s">
        <v>50</v>
      </c>
      <c r="H14" s="22"/>
      <c r="I14" s="22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5" t="s">
        <v>57</v>
      </c>
      <c r="B15" s="12">
        <v>14</v>
      </c>
      <c r="C15" s="17" t="s">
        <v>50</v>
      </c>
      <c r="H15" s="22"/>
      <c r="I15" s="22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5" t="s">
        <v>67</v>
      </c>
      <c r="B16" s="13">
        <v>708.22</v>
      </c>
      <c r="C16" s="16" t="s">
        <v>50</v>
      </c>
      <c r="H16" s="23"/>
      <c r="I16" s="23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5" t="s">
        <v>68</v>
      </c>
      <c r="B17" s="14">
        <f>2*PI()*(1-B16/(SQRT(B16^2+B14^2)))</f>
        <v>1.5658035482234744E-4</v>
      </c>
      <c r="C17" s="17" t="s">
        <v>56</v>
      </c>
      <c r="H17" s="23"/>
      <c r="I17" s="23"/>
      <c r="K17" s="5"/>
      <c r="L17" s="5" t="s">
        <v>22</v>
      </c>
      <c r="M17" s="5" t="s">
        <v>25</v>
      </c>
      <c r="N17" s="5" t="s">
        <v>3</v>
      </c>
      <c r="O17" s="5" t="s">
        <v>4</v>
      </c>
      <c r="P17" s="5"/>
      <c r="Q17" s="5"/>
      <c r="R17" s="5"/>
      <c r="S17" s="5"/>
      <c r="T17" s="5"/>
    </row>
    <row r="18" spans="1:20" x14ac:dyDescent="0.2">
      <c r="A18" s="15" t="s">
        <v>69</v>
      </c>
      <c r="B18" s="14">
        <f>B17*C9</f>
        <v>35190888.270691544</v>
      </c>
      <c r="C18" s="17" t="s">
        <v>53</v>
      </c>
      <c r="H18" s="23"/>
      <c r="I18" s="23"/>
      <c r="K18" s="5">
        <v>16</v>
      </c>
      <c r="L18" s="5">
        <v>0.3</v>
      </c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8" t="s">
        <v>61</v>
      </c>
      <c r="B19" s="14">
        <f>C5*B18</f>
        <v>2475960516949.3154</v>
      </c>
      <c r="C19" s="16" t="s">
        <v>51</v>
      </c>
      <c r="H19" s="23"/>
      <c r="I19" s="23"/>
      <c r="K19" s="5">
        <v>33</v>
      </c>
      <c r="L19" s="5">
        <v>20.6</v>
      </c>
      <c r="M19" s="5"/>
      <c r="N19" s="5"/>
      <c r="O19" s="5"/>
      <c r="P19" s="5"/>
      <c r="Q19" s="5"/>
      <c r="R19" s="5"/>
      <c r="S19" s="5"/>
      <c r="T19" s="5"/>
    </row>
    <row r="20" spans="1:20" ht="13.5" thickBot="1" x14ac:dyDescent="0.25">
      <c r="H20" s="22"/>
      <c r="I20" s="22"/>
      <c r="K20" s="5">
        <v>50</v>
      </c>
      <c r="L20" s="5">
        <v>97</v>
      </c>
      <c r="M20" s="5"/>
      <c r="N20" s="5"/>
      <c r="O20" s="5"/>
      <c r="P20" s="5"/>
      <c r="Q20" s="5" t="str">
        <f>J2</f>
        <v>Target</v>
      </c>
      <c r="R20" s="5" t="str">
        <f>L2</f>
        <v>16 MeV</v>
      </c>
      <c r="S20" s="5" t="str">
        <f>M2</f>
        <v>33 MeV</v>
      </c>
      <c r="T20" s="5" t="str">
        <f>N2</f>
        <v>50 MeV</v>
      </c>
    </row>
    <row r="21" spans="1:20" ht="13.5" thickBot="1" x14ac:dyDescent="0.25">
      <c r="A21" s="37" t="s">
        <v>71</v>
      </c>
      <c r="B21" s="38"/>
      <c r="C21" s="39"/>
      <c r="E21" s="37" t="s">
        <v>71</v>
      </c>
      <c r="F21" s="38"/>
      <c r="G21" s="39"/>
      <c r="H21" s="22"/>
      <c r="I21" s="22"/>
      <c r="K21" s="5"/>
      <c r="L21" s="5"/>
      <c r="M21" s="5"/>
      <c r="N21" s="5"/>
      <c r="O21" s="5"/>
      <c r="P21" s="5"/>
      <c r="Q21" s="5" t="str">
        <f>J6</f>
        <v>Be</v>
      </c>
      <c r="R21" s="5">
        <f t="shared" ref="R21:T25" si="0">L6</f>
        <v>30.7</v>
      </c>
      <c r="S21" s="5">
        <f t="shared" si="0"/>
        <v>275</v>
      </c>
      <c r="T21" s="5">
        <f t="shared" si="0"/>
        <v>580</v>
      </c>
    </row>
    <row r="22" spans="1:20" x14ac:dyDescent="0.2">
      <c r="A22" s="28" t="s">
        <v>72</v>
      </c>
      <c r="B22" s="35">
        <v>5</v>
      </c>
      <c r="C22" s="29" t="s">
        <v>73</v>
      </c>
      <c r="E22" s="28" t="s">
        <v>72</v>
      </c>
      <c r="F22" s="35">
        <v>0.40500000000000003</v>
      </c>
      <c r="G22" s="29" t="s">
        <v>73</v>
      </c>
      <c r="H22" s="22"/>
      <c r="I22" s="22"/>
      <c r="K22" s="5"/>
      <c r="L22" s="5"/>
      <c r="M22" s="5"/>
      <c r="N22" s="5"/>
      <c r="O22" s="5"/>
      <c r="P22" s="5"/>
      <c r="Q22" s="5" t="str">
        <f>J7</f>
        <v>C</v>
      </c>
      <c r="R22" s="5">
        <f t="shared" si="0"/>
        <v>10.3</v>
      </c>
      <c r="S22" s="5">
        <f t="shared" si="0"/>
        <v>128.4</v>
      </c>
      <c r="T22" s="5">
        <f t="shared" si="0"/>
        <v>358</v>
      </c>
    </row>
    <row r="23" spans="1:20" x14ac:dyDescent="0.2">
      <c r="A23" s="30" t="s">
        <v>74</v>
      </c>
      <c r="B23" s="14">
        <f>(1-COS(RADIANS(B22)))/2*4*PI()</f>
        <v>2.3909417039326832E-2</v>
      </c>
      <c r="C23" s="31" t="s">
        <v>56</v>
      </c>
      <c r="E23" s="30" t="s">
        <v>74</v>
      </c>
      <c r="F23" s="14">
        <f>(1-COS(RADIANS(F22)))/2*4*PI()</f>
        <v>1.5696862211619296E-4</v>
      </c>
      <c r="G23" s="31" t="s">
        <v>56</v>
      </c>
      <c r="H23" s="23"/>
      <c r="I23" s="23"/>
      <c r="K23" s="5"/>
      <c r="L23" s="5"/>
      <c r="M23" s="5"/>
      <c r="N23" s="5"/>
      <c r="O23" s="5"/>
      <c r="P23" s="5"/>
      <c r="Q23" s="5" t="str">
        <f>J8</f>
        <v>Cu</v>
      </c>
      <c r="R23" s="5">
        <f t="shared" si="0"/>
        <v>1.72</v>
      </c>
      <c r="S23" s="5">
        <f t="shared" si="0"/>
        <v>41.7</v>
      </c>
      <c r="T23" s="5">
        <f t="shared" si="0"/>
        <v>214</v>
      </c>
    </row>
    <row r="24" spans="1:20" ht="13.5" thickBot="1" x14ac:dyDescent="0.25">
      <c r="A24" s="32" t="s">
        <v>59</v>
      </c>
      <c r="B24" s="33">
        <f>(1-COS(RADIANS(B22)))/2*4*PI()*C9</f>
        <v>5373558034.1668377</v>
      </c>
      <c r="C24" s="34" t="s">
        <v>60</v>
      </c>
      <c r="E24" s="32" t="s">
        <v>59</v>
      </c>
      <c r="F24" s="33">
        <f>(1-COS(RADIANS(F22)))/2*4*PI()*C9</f>
        <v>35278149.989905193</v>
      </c>
      <c r="G24" s="34" t="s">
        <v>60</v>
      </c>
      <c r="H24" s="23"/>
      <c r="I24" s="23"/>
      <c r="K24" s="5"/>
      <c r="L24" s="5"/>
      <c r="M24" s="5"/>
      <c r="N24" s="5"/>
      <c r="O24" s="5"/>
      <c r="P24" s="5"/>
      <c r="Q24" s="5" t="str">
        <f>J9</f>
        <v>Mo</v>
      </c>
      <c r="R24" s="5">
        <f t="shared" si="0"/>
        <v>0.65</v>
      </c>
      <c r="S24" s="5">
        <f t="shared" si="0"/>
        <v>26.5</v>
      </c>
      <c r="T24" s="5">
        <f t="shared" si="0"/>
        <v>0</v>
      </c>
    </row>
    <row r="25" spans="1:20" x14ac:dyDescent="0.2">
      <c r="H25" s="23"/>
      <c r="I25" s="23"/>
      <c r="K25" s="5"/>
      <c r="L25" s="5"/>
      <c r="M25" s="5"/>
      <c r="N25" s="5"/>
      <c r="O25" s="5"/>
      <c r="P25" s="5"/>
      <c r="Q25" s="5" t="str">
        <f>J10</f>
        <v>Ta</v>
      </c>
      <c r="R25" s="5">
        <f t="shared" si="0"/>
        <v>0.28000000000000003</v>
      </c>
      <c r="S25" s="5">
        <f t="shared" si="0"/>
        <v>20.8</v>
      </c>
      <c r="T25" s="5">
        <f t="shared" si="0"/>
        <v>103</v>
      </c>
    </row>
    <row r="26" spans="1:20" x14ac:dyDescent="0.2">
      <c r="C26" t="s">
        <v>77</v>
      </c>
      <c r="D26" t="s">
        <v>80</v>
      </c>
      <c r="E26" t="s">
        <v>79</v>
      </c>
      <c r="F26" t="s">
        <v>81</v>
      </c>
      <c r="G26" t="s">
        <v>82</v>
      </c>
      <c r="H26" s="23"/>
      <c r="I26" s="23"/>
      <c r="K26" s="5"/>
      <c r="L26" s="5"/>
      <c r="M26" s="5"/>
      <c r="N26" s="5"/>
      <c r="O26" s="5"/>
      <c r="P26" s="5"/>
      <c r="Q26" s="5" t="str">
        <f>K11</f>
        <v>Au</v>
      </c>
      <c r="R26" s="5">
        <f>M11</f>
        <v>0.3</v>
      </c>
      <c r="S26" s="5">
        <f>N11</f>
        <v>20.6</v>
      </c>
      <c r="T26" s="5">
        <f>O11</f>
        <v>97</v>
      </c>
    </row>
    <row r="27" spans="1:20" x14ac:dyDescent="0.2">
      <c r="A27" s="36" t="s">
        <v>76</v>
      </c>
      <c r="B27" s="36"/>
      <c r="C27" s="4">
        <v>0.49161500000000002</v>
      </c>
      <c r="D27" s="4">
        <v>6.3718599999999998E-4</v>
      </c>
      <c r="E27" s="4">
        <v>3.56437E-2</v>
      </c>
      <c r="F27" s="4">
        <v>0.50838499999999998</v>
      </c>
      <c r="G27" s="4">
        <f>C27+F27</f>
        <v>1</v>
      </c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36" t="s">
        <v>75</v>
      </c>
      <c r="B28" s="36"/>
      <c r="C28" s="4">
        <v>1.16993E-3</v>
      </c>
      <c r="D28" s="4">
        <v>1.51933E-6</v>
      </c>
      <c r="E28" s="4">
        <v>3.34592E-5</v>
      </c>
      <c r="F28" s="4">
        <v>7.2451499999999997E-3</v>
      </c>
      <c r="G28" s="4">
        <f>C28+F28</f>
        <v>8.4150800000000001E-3</v>
      </c>
      <c r="J28" s="5"/>
      <c r="K28" s="5"/>
      <c r="L28" s="5"/>
      <c r="M28" s="5"/>
      <c r="N28" s="5"/>
      <c r="O28" s="5"/>
      <c r="P28" s="5" t="str">
        <f>K12</f>
        <v>Be+Cu</v>
      </c>
      <c r="Q28" s="5">
        <f t="shared" ref="Q28:S29" si="1">M12</f>
        <v>26.4</v>
      </c>
      <c r="R28" s="5">
        <f t="shared" si="1"/>
        <v>4.4800000000000004</v>
      </c>
      <c r="S28" s="5">
        <f t="shared" si="1"/>
        <v>130</v>
      </c>
    </row>
    <row r="29" spans="1:20" x14ac:dyDescent="0.2">
      <c r="A29" s="36" t="s">
        <v>78</v>
      </c>
      <c r="B29" s="36"/>
      <c r="C29" s="4">
        <f>C28/C27</f>
        <v>2.3797687214588653E-3</v>
      </c>
      <c r="D29" s="4">
        <f t="shared" ref="D29:G29" si="2">D28/D27</f>
        <v>2.3844371973018867E-3</v>
      </c>
      <c r="E29" s="4">
        <f t="shared" si="2"/>
        <v>9.3871287212045882E-4</v>
      </c>
      <c r="F29" s="4">
        <f t="shared" si="2"/>
        <v>1.4251305605004082E-2</v>
      </c>
      <c r="G29" s="4">
        <f t="shared" si="2"/>
        <v>8.4150800000000001E-3</v>
      </c>
      <c r="J29" s="5"/>
      <c r="K29" s="5"/>
      <c r="L29" s="5"/>
      <c r="M29" s="5"/>
      <c r="N29" s="5"/>
      <c r="O29" s="5"/>
      <c r="P29" s="5" t="str">
        <f>K13</f>
        <v>Be+Au</v>
      </c>
      <c r="Q29" s="5">
        <f t="shared" si="1"/>
        <v>22.7</v>
      </c>
      <c r="R29" s="5">
        <f t="shared" si="1"/>
        <v>4.29</v>
      </c>
      <c r="S29" s="5">
        <f t="shared" si="1"/>
        <v>111.4</v>
      </c>
    </row>
    <row r="30" spans="1:20" x14ac:dyDescent="0.2">
      <c r="G30" s="4">
        <f>B24*G29</f>
        <v>45218920.742156669</v>
      </c>
    </row>
    <row r="31" spans="1:20" x14ac:dyDescent="0.2">
      <c r="C31" t="s">
        <v>77</v>
      </c>
      <c r="D31" t="s">
        <v>80</v>
      </c>
      <c r="E31" t="s">
        <v>83</v>
      </c>
      <c r="F31" t="s">
        <v>81</v>
      </c>
      <c r="G31" t="s">
        <v>82</v>
      </c>
      <c r="H31" s="23" t="s">
        <v>84</v>
      </c>
    </row>
    <row r="32" spans="1:20" x14ac:dyDescent="0.2">
      <c r="A32" s="36" t="s">
        <v>76</v>
      </c>
      <c r="B32" s="36"/>
      <c r="C32" s="4">
        <v>0.48474800000000001</v>
      </c>
      <c r="D32" s="4">
        <v>6.2865700000000002E-4</v>
      </c>
      <c r="E32" s="4">
        <v>4.4767800000000003E-2</v>
      </c>
      <c r="F32" s="4">
        <v>0.51707800000000004</v>
      </c>
      <c r="G32" s="4">
        <f>C32+F32</f>
        <v>1.0018260000000001</v>
      </c>
      <c r="H32" s="4">
        <f>D32+E32</f>
        <v>4.5396457000000001E-2</v>
      </c>
    </row>
    <row r="33" spans="1:8" x14ac:dyDescent="0.2">
      <c r="A33" s="36" t="s">
        <v>75</v>
      </c>
      <c r="B33" s="36"/>
      <c r="C33" s="4">
        <v>1.1739400000000001E-3</v>
      </c>
      <c r="D33" s="4">
        <v>1.5245E-6</v>
      </c>
      <c r="E33" s="4">
        <v>6.2759899999999995E-4</v>
      </c>
      <c r="F33" s="4">
        <v>7.2523600000000002E-3</v>
      </c>
      <c r="G33" s="4">
        <f>C33+F33</f>
        <v>8.4263000000000012E-3</v>
      </c>
      <c r="H33" s="4">
        <f>D33+E33</f>
        <v>6.2912349999999994E-4</v>
      </c>
    </row>
    <row r="34" spans="1:8" x14ac:dyDescent="0.2">
      <c r="A34" s="36" t="s">
        <v>78</v>
      </c>
      <c r="B34" s="36"/>
      <c r="C34" s="4">
        <f>C33/C32</f>
        <v>2.4217531583420665E-3</v>
      </c>
      <c r="D34" s="4">
        <f t="shared" ref="D34" si="3">D33/D32</f>
        <v>2.425010776941957E-3</v>
      </c>
      <c r="E34" s="4">
        <f t="shared" ref="E34" si="4">E33/E32</f>
        <v>1.4018982393595395E-2</v>
      </c>
      <c r="F34" s="4">
        <f t="shared" ref="F34" si="5">F33/F32</f>
        <v>1.4025659571670037E-2</v>
      </c>
      <c r="G34" s="4">
        <f>G33/G32</f>
        <v>8.4109416206007825E-3</v>
      </c>
      <c r="H34" s="4">
        <f>H33/H32</f>
        <v>1.3858427321762136E-2</v>
      </c>
    </row>
    <row r="35" spans="1:8" x14ac:dyDescent="0.2">
      <c r="G35" s="4">
        <f>B24*G34</f>
        <v>45196682.920287579</v>
      </c>
      <c r="H35" s="4">
        <f>B24*H34</f>
        <v>74469063.475772128</v>
      </c>
    </row>
    <row r="37" spans="1:8" x14ac:dyDescent="0.2">
      <c r="D37" t="s">
        <v>85</v>
      </c>
    </row>
    <row r="38" spans="1:8" x14ac:dyDescent="0.2">
      <c r="E38" s="4"/>
      <c r="F38" s="4"/>
    </row>
  </sheetData>
  <sortState ref="A9:D17">
    <sortCondition ref="C9:C16"/>
  </sortState>
  <mergeCells count="9">
    <mergeCell ref="A12:C12"/>
    <mergeCell ref="A21:C21"/>
    <mergeCell ref="A34:B34"/>
    <mergeCell ref="E21:G21"/>
    <mergeCell ref="A27:B27"/>
    <mergeCell ref="A28:B28"/>
    <mergeCell ref="A29:B29"/>
    <mergeCell ref="A32:B32"/>
    <mergeCell ref="A33:B33"/>
  </mergeCells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28" sqref="B28"/>
    </sheetView>
  </sheetViews>
  <sheetFormatPr defaultColWidth="10.875" defaultRowHeight="12.75" x14ac:dyDescent="0.2"/>
  <cols>
    <col min="1" max="1" width="13.625" customWidth="1"/>
    <col min="5" max="5" width="14" customWidth="1"/>
    <col min="6" max="6" width="15.5" customWidth="1"/>
    <col min="10" max="10" width="12" bestFit="1" customWidth="1"/>
    <col min="14" max="14" width="12" bestFit="1" customWidth="1"/>
    <col min="18" max="18" width="12" bestFit="1" customWidth="1"/>
    <col min="20" max="20" width="11" bestFit="1" customWidth="1"/>
  </cols>
  <sheetData>
    <row r="1" spans="1:20" x14ac:dyDescent="0.2">
      <c r="A1" t="s">
        <v>37</v>
      </c>
      <c r="B1">
        <v>20</v>
      </c>
      <c r="D1" t="s">
        <v>34</v>
      </c>
      <c r="H1" t="s">
        <v>35</v>
      </c>
      <c r="L1" t="s">
        <v>36</v>
      </c>
      <c r="P1" t="s">
        <v>39</v>
      </c>
    </row>
    <row r="2" spans="1:20" ht="27" customHeight="1" x14ac:dyDescent="0.2">
      <c r="A2" t="s">
        <v>38</v>
      </c>
      <c r="B2">
        <v>0</v>
      </c>
      <c r="D2" t="s">
        <v>32</v>
      </c>
      <c r="E2" s="1" t="s">
        <v>33</v>
      </c>
      <c r="F2" s="1" t="s">
        <v>45</v>
      </c>
      <c r="G2" t="s">
        <v>44</v>
      </c>
      <c r="H2" t="str">
        <f>D2</f>
        <v>E (MeV)</v>
      </c>
      <c r="I2" s="1" t="s">
        <v>33</v>
      </c>
      <c r="J2" t="s">
        <v>41</v>
      </c>
      <c r="L2" t="str">
        <f>H2</f>
        <v>E (MeV)</v>
      </c>
      <c r="M2" s="1" t="s">
        <v>33</v>
      </c>
      <c r="N2" t="s">
        <v>41</v>
      </c>
      <c r="P2" t="str">
        <f>L2</f>
        <v>E (MeV)</v>
      </c>
      <c r="Q2" s="1" t="s">
        <v>33</v>
      </c>
      <c r="R2" t="s">
        <v>41</v>
      </c>
      <c r="S2" t="s">
        <v>12</v>
      </c>
      <c r="T2" t="s">
        <v>11</v>
      </c>
    </row>
    <row r="3" spans="1:20" x14ac:dyDescent="0.2">
      <c r="A3" t="s">
        <v>40</v>
      </c>
      <c r="B3">
        <v>0.8</v>
      </c>
      <c r="D3">
        <v>3.66423158</v>
      </c>
      <c r="E3">
        <v>1.16751559</v>
      </c>
      <c r="F3" s="2">
        <f>10000000000*E3*B$1/B$4</f>
        <v>364848621874.99994</v>
      </c>
      <c r="G3">
        <f>(B$5/0.05)*SQRT(D3/14.1)</f>
        <v>2.039115808940116</v>
      </c>
      <c r="H3">
        <v>3.66423158</v>
      </c>
      <c r="I3">
        <v>1.16751559</v>
      </c>
      <c r="J3" s="2">
        <f>I3*10000000000*B$1/B$4</f>
        <v>364848621874.99994</v>
      </c>
      <c r="L3">
        <v>3.4258297400000002</v>
      </c>
      <c r="M3">
        <v>1.1130134899999999</v>
      </c>
      <c r="N3" s="3">
        <f>M3*10000000000*B$1/B$4</f>
        <v>347816715624.99994</v>
      </c>
      <c r="P3">
        <v>0.1</v>
      </c>
      <c r="T3" s="4">
        <v>500</v>
      </c>
    </row>
    <row r="4" spans="1:20" x14ac:dyDescent="0.2">
      <c r="A4" t="s">
        <v>42</v>
      </c>
      <c r="B4">
        <f>B3^2</f>
        <v>0.64000000000000012</v>
      </c>
      <c r="D4">
        <v>5.7172161600000004</v>
      </c>
      <c r="E4">
        <v>1.1398695999999999</v>
      </c>
      <c r="F4" s="2">
        <f t="shared" ref="F4:F43" si="0">10000000000*E4*B$1/B$4</f>
        <v>356209249999.99994</v>
      </c>
      <c r="G4">
        <f t="shared" ref="G4:G43" si="1">(B$5/0.05)*SQRT(D4/14.1)</f>
        <v>2.5470809124305585</v>
      </c>
      <c r="H4">
        <v>5.7155406400000004</v>
      </c>
      <c r="I4">
        <v>1.07623354</v>
      </c>
      <c r="J4" s="2">
        <f>I4*10000000000*B$1/B$4</f>
        <v>336322981249.99994</v>
      </c>
      <c r="L4">
        <v>4.5291563500000001</v>
      </c>
      <c r="M4">
        <v>1.0173583399999999</v>
      </c>
      <c r="N4" s="3">
        <f t="shared" ref="N4:N46" si="2">M4*10000000000*B$1/B$4</f>
        <v>317924481249.99994</v>
      </c>
      <c r="P4">
        <v>2</v>
      </c>
      <c r="T4" s="4">
        <v>50000</v>
      </c>
    </row>
    <row r="5" spans="1:20" x14ac:dyDescent="0.2">
      <c r="A5" t="s">
        <v>43</v>
      </c>
      <c r="B5">
        <v>0.2</v>
      </c>
      <c r="D5">
        <v>6.9031217199999997</v>
      </c>
      <c r="E5">
        <v>1.18056307</v>
      </c>
      <c r="F5" s="2">
        <f>10000000000*E5*B$1/B$4</f>
        <v>368925959374.99994</v>
      </c>
      <c r="G5">
        <f t="shared" si="1"/>
        <v>2.7988086057012755</v>
      </c>
      <c r="H5">
        <v>7.5323972799999996</v>
      </c>
      <c r="I5">
        <v>1.0804486600000001</v>
      </c>
      <c r="J5" s="2">
        <f t="shared" ref="J5:J43" si="3">I5*10000000000*B$1/B$4</f>
        <v>337640206249.99994</v>
      </c>
      <c r="L5">
        <v>5.4768994400000004</v>
      </c>
      <c r="M5">
        <v>1.0126405599999999</v>
      </c>
      <c r="N5" s="3">
        <f t="shared" si="2"/>
        <v>316450174999.99994</v>
      </c>
      <c r="P5">
        <v>3.5833281499999998</v>
      </c>
      <c r="Q5">
        <v>1.09480303</v>
      </c>
      <c r="R5" s="3">
        <f>Q5*10000000000*B$1/B$4</f>
        <v>342125946874.99994</v>
      </c>
      <c r="S5" s="3">
        <f>P5*R5</f>
        <v>1225949536282.5918</v>
      </c>
      <c r="T5" s="4">
        <v>150000</v>
      </c>
    </row>
    <row r="6" spans="1:20" x14ac:dyDescent="0.2">
      <c r="D6">
        <v>8.4070160900000008</v>
      </c>
      <c r="E6">
        <v>1.2984714500000001</v>
      </c>
      <c r="F6" s="2">
        <f>10000000000*E6*B$1/B$4</f>
        <v>405772328124.99994</v>
      </c>
      <c r="G6">
        <f t="shared" si="1"/>
        <v>3.088669036038727</v>
      </c>
      <c r="H6">
        <v>8.4036650700000006</v>
      </c>
      <c r="I6">
        <v>1.1711993300000001</v>
      </c>
      <c r="J6" s="2">
        <f t="shared" si="3"/>
        <v>365999790624.99994</v>
      </c>
      <c r="L6">
        <v>6.4230866799999999</v>
      </c>
      <c r="M6">
        <v>0.94883216999999997</v>
      </c>
      <c r="N6" s="3">
        <f t="shared" si="2"/>
        <v>296510053124.99994</v>
      </c>
      <c r="P6">
        <v>4.5289169899999999</v>
      </c>
      <c r="Q6">
        <v>1.0082674700000001</v>
      </c>
      <c r="R6" s="3">
        <f t="shared" ref="R6:R51" si="4">Q6*10000000000*B$1/B$4</f>
        <v>315083584374.99994</v>
      </c>
      <c r="S6" s="3">
        <f t="shared" ref="S6:S51" si="5">P6*R6</f>
        <v>1426987398546.0356</v>
      </c>
      <c r="T6" s="4">
        <v>200000</v>
      </c>
    </row>
    <row r="7" spans="1:20" x14ac:dyDescent="0.2">
      <c r="D7">
        <v>9.4369790899999995</v>
      </c>
      <c r="E7">
        <v>1.416466</v>
      </c>
      <c r="F7" s="2">
        <f t="shared" si="0"/>
        <v>442645624999.99994</v>
      </c>
      <c r="G7">
        <f t="shared" si="1"/>
        <v>3.2724041245863766</v>
      </c>
      <c r="H7">
        <v>9.5110607900000002</v>
      </c>
      <c r="I7">
        <v>1.2300888999999999</v>
      </c>
      <c r="J7" s="2">
        <f t="shared" si="3"/>
        <v>384402781249.99994</v>
      </c>
      <c r="L7">
        <v>7.4491002399999999</v>
      </c>
      <c r="M7">
        <v>0.91682744000000005</v>
      </c>
      <c r="N7" s="3">
        <f t="shared" si="2"/>
        <v>286508574999.99994</v>
      </c>
      <c r="P7">
        <v>5.5527763300000004</v>
      </c>
      <c r="Q7">
        <v>0.89444495000000002</v>
      </c>
      <c r="R7" s="3">
        <f t="shared" si="4"/>
        <v>279514046874.99994</v>
      </c>
      <c r="S7" s="3">
        <f t="shared" si="5"/>
        <v>1552078983390.0103</v>
      </c>
      <c r="T7" s="4">
        <f t="shared" ref="T7:T51" si="6">(-0.004522694*P7^6)+(0.5286238*P7^5)-(17.7767*P7^4)+(2.580646*P7^3)+(7619.157*P7^2)-(65614.7*P7)+370823.5</f>
        <v>227603.34997216536</v>
      </c>
    </row>
    <row r="8" spans="1:20" x14ac:dyDescent="0.2">
      <c r="D8">
        <v>10.387714170000001</v>
      </c>
      <c r="E8">
        <v>1.52538405</v>
      </c>
      <c r="F8" s="2">
        <f t="shared" si="0"/>
        <v>476682515624.99988</v>
      </c>
      <c r="G8">
        <f t="shared" si="1"/>
        <v>3.4332895410000632</v>
      </c>
      <c r="H8">
        <v>10.382089219999999</v>
      </c>
      <c r="I8">
        <v>1.31174871</v>
      </c>
      <c r="J8" s="2">
        <f t="shared" si="3"/>
        <v>409921471874.99994</v>
      </c>
      <c r="L8">
        <v>8.47690901</v>
      </c>
      <c r="M8">
        <v>0.95300419999999997</v>
      </c>
      <c r="N8" s="3">
        <f t="shared" si="2"/>
        <v>297813812499.99994</v>
      </c>
      <c r="P8">
        <v>6.4192569300000004</v>
      </c>
      <c r="Q8">
        <v>0.80337831999999998</v>
      </c>
      <c r="R8" s="3">
        <f t="shared" si="4"/>
        <v>251055724999.99994</v>
      </c>
      <c r="S8" s="3">
        <f t="shared" si="5"/>
        <v>1611591202522.4241</v>
      </c>
      <c r="T8" s="4">
        <f t="shared" si="6"/>
        <v>239530.62312059407</v>
      </c>
    </row>
    <row r="9" spans="1:20" x14ac:dyDescent="0.2">
      <c r="D9">
        <v>11.41671972</v>
      </c>
      <c r="E9">
        <v>1.6070151399999999</v>
      </c>
      <c r="F9" s="2">
        <f>10000000000*E9*B$1/B$4</f>
        <v>502192231249.99982</v>
      </c>
      <c r="G9">
        <f t="shared" si="1"/>
        <v>3.5993253457670162</v>
      </c>
      <c r="H9">
        <v>11.48912591</v>
      </c>
      <c r="I9">
        <v>1.3570019799999999</v>
      </c>
      <c r="J9" s="2">
        <f t="shared" si="3"/>
        <v>424063118749.99994</v>
      </c>
      <c r="L9">
        <v>9.3461422499999998</v>
      </c>
      <c r="M9">
        <v>0.96648252000000001</v>
      </c>
      <c r="N9" s="3">
        <f t="shared" si="2"/>
        <v>302025787499.99994</v>
      </c>
      <c r="P9">
        <v>7.60276891</v>
      </c>
      <c r="Q9">
        <v>0.75316313000000001</v>
      </c>
      <c r="R9" s="3">
        <f t="shared" si="4"/>
        <v>235363478124.99997</v>
      </c>
      <c r="S9" s="3">
        <f>P9*R9</f>
        <v>1789414134038.2148</v>
      </c>
      <c r="T9" s="4">
        <f t="shared" si="6"/>
        <v>266668.39569209149</v>
      </c>
    </row>
    <row r="10" spans="1:20" x14ac:dyDescent="0.2">
      <c r="D10">
        <v>12.28918431</v>
      </c>
      <c r="E10">
        <v>1.74322015</v>
      </c>
      <c r="F10" s="2">
        <f>10000000000*E10*B$1/B$4</f>
        <v>544756296874.99988</v>
      </c>
      <c r="G10">
        <f t="shared" si="1"/>
        <v>3.7343237252689252</v>
      </c>
      <c r="H10">
        <v>12.438783859999999</v>
      </c>
      <c r="I10">
        <v>1.4250111299999999</v>
      </c>
      <c r="J10" s="2">
        <f t="shared" si="3"/>
        <v>445315978124.99982</v>
      </c>
      <c r="L10">
        <v>10.37347229</v>
      </c>
      <c r="M10">
        <v>0.98447755000000003</v>
      </c>
      <c r="N10" s="3">
        <f t="shared" si="2"/>
        <v>307649234374.99994</v>
      </c>
      <c r="P10">
        <v>8.5502726300000003</v>
      </c>
      <c r="Q10">
        <v>0.73935450000000003</v>
      </c>
      <c r="R10" s="3">
        <f t="shared" si="4"/>
        <v>231048281249.99997</v>
      </c>
      <c r="S10" s="3">
        <f t="shared" si="5"/>
        <v>1975525795380.417</v>
      </c>
      <c r="T10" s="4">
        <f>(-0.004522694*P10^6)+(0.5286238*P10^5)-(17.7767*P10^4)+(2.580646*P10^3)+(7619.157*P10^2)-(65614.7*P10)+370823.5</f>
        <v>295807.66305173951</v>
      </c>
    </row>
    <row r="11" spans="1:20" x14ac:dyDescent="0.2">
      <c r="D11">
        <v>13.2403981</v>
      </c>
      <c r="E11">
        <v>1.87031993</v>
      </c>
      <c r="F11" s="2">
        <f t="shared" si="0"/>
        <v>584474978124.99988</v>
      </c>
      <c r="G11">
        <f t="shared" si="1"/>
        <v>3.8761534050986883</v>
      </c>
      <c r="H11">
        <v>13.62576655</v>
      </c>
      <c r="I11">
        <v>1.5066135</v>
      </c>
      <c r="J11" s="2">
        <f t="shared" si="3"/>
        <v>470816718749.99994</v>
      </c>
      <c r="L11">
        <v>11.479072820000001</v>
      </c>
      <c r="M11">
        <v>0.97518561999999998</v>
      </c>
      <c r="N11" s="3">
        <f t="shared" si="2"/>
        <v>304745506249.99994</v>
      </c>
      <c r="P11">
        <v>9.3400385700000008</v>
      </c>
      <c r="Q11">
        <v>0.73466545000000005</v>
      </c>
      <c r="R11" s="3">
        <f t="shared" si="4"/>
        <v>229582953125</v>
      </c>
      <c r="S11" s="3">
        <f t="shared" si="5"/>
        <v>2144313637202.0022</v>
      </c>
      <c r="T11" s="4">
        <f t="shared" si="6"/>
        <v>324037.45503161533</v>
      </c>
    </row>
    <row r="12" spans="1:20" x14ac:dyDescent="0.2">
      <c r="D12">
        <v>14.348631579999999</v>
      </c>
      <c r="E12">
        <v>1.96102752</v>
      </c>
      <c r="F12" s="2">
        <f>10000000000*E12*B$1/B$4</f>
        <v>612821099999.99988</v>
      </c>
      <c r="G12">
        <f t="shared" si="1"/>
        <v>4.0351127773881528</v>
      </c>
      <c r="H12">
        <v>14.41648994</v>
      </c>
      <c r="I12">
        <v>1.53828791</v>
      </c>
      <c r="J12" s="2">
        <f t="shared" si="3"/>
        <v>480714971874.99988</v>
      </c>
      <c r="L12">
        <v>12.743488230000001</v>
      </c>
      <c r="M12">
        <v>0.99768299000000005</v>
      </c>
      <c r="N12" s="3">
        <f t="shared" si="2"/>
        <v>311775934374.99994</v>
      </c>
      <c r="P12">
        <v>10.682245760000001</v>
      </c>
      <c r="Q12">
        <v>0.71169413999999998</v>
      </c>
      <c r="R12" s="3">
        <f t="shared" si="4"/>
        <v>222404418749.99997</v>
      </c>
      <c r="S12" s="3">
        <f t="shared" si="5"/>
        <v>2375778659197.4517</v>
      </c>
      <c r="T12" s="4">
        <f t="shared" si="6"/>
        <v>377817.22934995976</v>
      </c>
    </row>
    <row r="13" spans="1:20" x14ac:dyDescent="0.2">
      <c r="D13">
        <v>15.381107849999999</v>
      </c>
      <c r="E13">
        <v>2.1744761600000002</v>
      </c>
      <c r="F13" s="2">
        <f t="shared" si="0"/>
        <v>679523800000</v>
      </c>
      <c r="G13">
        <f t="shared" si="1"/>
        <v>4.1777672750232657</v>
      </c>
      <c r="H13">
        <v>15.52556118</v>
      </c>
      <c r="I13">
        <v>1.66081353</v>
      </c>
      <c r="J13" s="2">
        <f t="shared" si="3"/>
        <v>519004228124.99988</v>
      </c>
      <c r="L13">
        <v>13.69135099</v>
      </c>
      <c r="M13">
        <v>0.99751065999999999</v>
      </c>
      <c r="N13" s="3">
        <f t="shared" si="2"/>
        <v>311722081249.99994</v>
      </c>
      <c r="P13">
        <v>11.55076092</v>
      </c>
      <c r="Q13">
        <v>0.69789986000000004</v>
      </c>
      <c r="R13" s="3">
        <f t="shared" si="4"/>
        <v>218093706249.99997</v>
      </c>
      <c r="S13" s="3">
        <f t="shared" si="5"/>
        <v>2519148259050.4595</v>
      </c>
      <c r="T13" s="4">
        <f t="shared" si="6"/>
        <v>414958.91558064707</v>
      </c>
    </row>
    <row r="14" spans="1:20" x14ac:dyDescent="0.2">
      <c r="D14">
        <v>16.49412852</v>
      </c>
      <c r="E14">
        <v>2.4470010699999998</v>
      </c>
      <c r="F14" s="2">
        <f t="shared" si="0"/>
        <v>764687834374.99976</v>
      </c>
      <c r="G14">
        <f t="shared" si="1"/>
        <v>4.3262849632194511</v>
      </c>
      <c r="H14">
        <v>16.47857016</v>
      </c>
      <c r="I14">
        <v>1.8560948100000001</v>
      </c>
      <c r="J14" s="2">
        <f t="shared" si="3"/>
        <v>580029628124.99988</v>
      </c>
      <c r="L14">
        <v>14.55986615</v>
      </c>
      <c r="M14">
        <v>0.98371639</v>
      </c>
      <c r="N14" s="3">
        <f t="shared" si="2"/>
        <v>307411371874.99994</v>
      </c>
      <c r="P14">
        <v>12.419156389999999</v>
      </c>
      <c r="Q14">
        <v>0.67956015000000003</v>
      </c>
      <c r="R14" s="3">
        <f t="shared" si="4"/>
        <v>212362546874.99997</v>
      </c>
      <c r="S14" s="3">
        <f t="shared" si="5"/>
        <v>2637363681019.3301</v>
      </c>
      <c r="T14" s="4">
        <f t="shared" si="6"/>
        <v>452728.69011467497</v>
      </c>
    </row>
    <row r="15" spans="1:20" x14ac:dyDescent="0.2">
      <c r="D15">
        <v>17.212206370000001</v>
      </c>
      <c r="E15">
        <v>2.71959778</v>
      </c>
      <c r="F15" s="2">
        <f t="shared" si="0"/>
        <v>849874306249.99988</v>
      </c>
      <c r="G15">
        <f t="shared" si="1"/>
        <v>4.4194549094264897</v>
      </c>
      <c r="H15">
        <v>17.35187251</v>
      </c>
      <c r="I15">
        <v>2.0241178400000002</v>
      </c>
      <c r="J15" s="2">
        <f t="shared" si="3"/>
        <v>632536824999.99988</v>
      </c>
      <c r="L15">
        <v>15.42933874</v>
      </c>
      <c r="M15">
        <v>1.00628557</v>
      </c>
      <c r="N15" s="3">
        <f t="shared" si="2"/>
        <v>314464240624.99994</v>
      </c>
      <c r="P15">
        <v>13.367138840000001</v>
      </c>
      <c r="Q15">
        <v>0.68393325000000005</v>
      </c>
      <c r="R15" s="3">
        <f t="shared" si="4"/>
        <v>213729140624.99997</v>
      </c>
      <c r="S15" s="3">
        <f t="shared" si="5"/>
        <v>2856947096888.2593</v>
      </c>
      <c r="T15" s="4">
        <f t="shared" si="6"/>
        <v>493548.80597068043</v>
      </c>
    </row>
    <row r="16" spans="1:20" x14ac:dyDescent="0.2">
      <c r="D16">
        <v>18.481289279999999</v>
      </c>
      <c r="E16">
        <v>2.91936704</v>
      </c>
      <c r="F16" s="2">
        <f t="shared" si="0"/>
        <v>912302199999.99988</v>
      </c>
      <c r="G16">
        <f t="shared" si="1"/>
        <v>4.5794842262773878</v>
      </c>
      <c r="H16">
        <v>18.381476459999998</v>
      </c>
      <c r="I16">
        <v>2.1284760999999999</v>
      </c>
      <c r="J16" s="2">
        <f t="shared" si="3"/>
        <v>665148781249.99988</v>
      </c>
      <c r="L16">
        <v>16.4583443</v>
      </c>
      <c r="M16">
        <v>1.0879166600000001</v>
      </c>
      <c r="N16" s="3">
        <f t="shared" si="2"/>
        <v>339973956249.99994</v>
      </c>
      <c r="P16">
        <v>14.551488579999999</v>
      </c>
      <c r="Q16">
        <v>0.66553609000000002</v>
      </c>
      <c r="R16" s="3">
        <f t="shared" si="4"/>
        <v>207980028124.99997</v>
      </c>
      <c r="S16" s="3">
        <f t="shared" si="5"/>
        <v>3026419004129.0156</v>
      </c>
      <c r="T16" s="4">
        <f t="shared" si="6"/>
        <v>542221.36909655912</v>
      </c>
    </row>
    <row r="17" spans="4:20" x14ac:dyDescent="0.2">
      <c r="D17">
        <v>19.436332820000001</v>
      </c>
      <c r="E17">
        <v>3.19192067</v>
      </c>
      <c r="F17" s="2">
        <f t="shared" si="0"/>
        <v>997475209374.99976</v>
      </c>
      <c r="G17">
        <f t="shared" si="1"/>
        <v>4.6963191042643189</v>
      </c>
      <c r="H17">
        <v>19.490787059999999</v>
      </c>
      <c r="I17">
        <v>2.2600925799999998</v>
      </c>
      <c r="J17" s="2">
        <f t="shared" si="3"/>
        <v>706278931249.99976</v>
      </c>
      <c r="L17">
        <v>17.487230180000001</v>
      </c>
      <c r="M17">
        <v>1.1650023199999999</v>
      </c>
      <c r="N17" s="3">
        <f t="shared" si="2"/>
        <v>364063224999.99994</v>
      </c>
      <c r="P17">
        <v>15.499590700000001</v>
      </c>
      <c r="Q17">
        <v>0.67445462</v>
      </c>
      <c r="R17" s="3">
        <f t="shared" si="4"/>
        <v>210767068749.99997</v>
      </c>
      <c r="S17" s="3">
        <f t="shared" si="5"/>
        <v>3266803298663.7603</v>
      </c>
      <c r="T17" s="4">
        <f t="shared" si="6"/>
        <v>578042.95614878484</v>
      </c>
    </row>
    <row r="18" spans="4:20" x14ac:dyDescent="0.2">
      <c r="D18">
        <v>20.54313015</v>
      </c>
      <c r="E18">
        <v>3.2280830699999998</v>
      </c>
      <c r="F18" s="2">
        <f t="shared" si="0"/>
        <v>1008775959374.9998</v>
      </c>
      <c r="G18">
        <f t="shared" si="1"/>
        <v>4.8281832361357342</v>
      </c>
      <c r="H18">
        <v>20.518236779999999</v>
      </c>
      <c r="I18">
        <v>2.2826330499999998</v>
      </c>
      <c r="J18" s="2">
        <f t="shared" si="3"/>
        <v>713322828124.99988</v>
      </c>
      <c r="L18">
        <v>18.19872565</v>
      </c>
      <c r="M18">
        <v>1.1876002299999999</v>
      </c>
      <c r="N18" s="3">
        <f t="shared" si="2"/>
        <v>371125071874.99994</v>
      </c>
      <c r="P18">
        <v>16.60674706</v>
      </c>
      <c r="Q18">
        <v>0.72425331000000004</v>
      </c>
      <c r="R18" s="3">
        <f t="shared" si="4"/>
        <v>226329159374.99997</v>
      </c>
      <c r="S18" s="3">
        <f t="shared" si="5"/>
        <v>3758591102043.0522</v>
      </c>
      <c r="T18" s="4">
        <f t="shared" si="6"/>
        <v>615015.27005858044</v>
      </c>
    </row>
    <row r="19" spans="4:20" x14ac:dyDescent="0.2">
      <c r="D19">
        <v>21.407336839999999</v>
      </c>
      <c r="E19">
        <v>3.0506532100000001</v>
      </c>
      <c r="F19" s="2">
        <f t="shared" si="0"/>
        <v>953329128124.99976</v>
      </c>
      <c r="G19">
        <f t="shared" si="1"/>
        <v>4.9286928729086981</v>
      </c>
      <c r="H19">
        <v>21.30632722</v>
      </c>
      <c r="I19">
        <v>2.2143079399999999</v>
      </c>
      <c r="J19" s="2">
        <f t="shared" si="3"/>
        <v>691971231249.99988</v>
      </c>
      <c r="L19">
        <v>19.54296737</v>
      </c>
      <c r="M19">
        <v>1.24190128</v>
      </c>
      <c r="N19" s="3">
        <f t="shared" si="2"/>
        <v>388094149999.99994</v>
      </c>
      <c r="P19">
        <v>17.63419678</v>
      </c>
      <c r="Q19">
        <v>0.74679377999999996</v>
      </c>
      <c r="R19" s="3">
        <f t="shared" si="4"/>
        <v>233373056249.99997</v>
      </c>
      <c r="S19" s="3">
        <f t="shared" si="5"/>
        <v>4115346397062.5083</v>
      </c>
      <c r="T19" s="4">
        <f t="shared" si="6"/>
        <v>643628.62977705803</v>
      </c>
    </row>
    <row r="20" spans="4:20" x14ac:dyDescent="0.2">
      <c r="D20">
        <v>22.431315850000001</v>
      </c>
      <c r="E20">
        <v>2.9413761200000001</v>
      </c>
      <c r="F20" s="2">
        <f t="shared" si="0"/>
        <v>919180037499.99988</v>
      </c>
      <c r="G20">
        <f t="shared" si="1"/>
        <v>5.0451932998274822</v>
      </c>
      <c r="H20">
        <v>22.33234079</v>
      </c>
      <c r="I20">
        <v>2.1823032100000002</v>
      </c>
      <c r="J20" s="2">
        <f t="shared" si="3"/>
        <v>681969753124.99988</v>
      </c>
      <c r="L20">
        <v>20.49023175</v>
      </c>
      <c r="M20">
        <v>1.2190017799999999</v>
      </c>
      <c r="N20" s="3">
        <f t="shared" si="2"/>
        <v>380938056249.99994</v>
      </c>
      <c r="P20">
        <v>18.582059539999999</v>
      </c>
      <c r="Q20">
        <v>0.74662143999999997</v>
      </c>
      <c r="R20" s="3">
        <f t="shared" si="4"/>
        <v>233319199999.99997</v>
      </c>
      <c r="S20" s="3">
        <f t="shared" si="5"/>
        <v>4335551266225.1675</v>
      </c>
      <c r="T20" s="4">
        <f t="shared" si="6"/>
        <v>664467.58253934304</v>
      </c>
    </row>
    <row r="21" spans="4:20" x14ac:dyDescent="0.2">
      <c r="D21">
        <v>23.453020949999999</v>
      </c>
      <c r="E21">
        <v>2.7457358100000002</v>
      </c>
      <c r="F21" s="2">
        <f t="shared" si="0"/>
        <v>858042440624.99988</v>
      </c>
      <c r="G21">
        <f t="shared" si="1"/>
        <v>5.1588135366945549</v>
      </c>
      <c r="H21">
        <v>23.431717979999998</v>
      </c>
      <c r="I21">
        <v>1.9366487800000001</v>
      </c>
      <c r="J21" s="2">
        <f t="shared" si="3"/>
        <v>605202743749.99988</v>
      </c>
      <c r="L21">
        <v>21.515048520000001</v>
      </c>
      <c r="M21">
        <v>1.1415427199999999</v>
      </c>
      <c r="N21" s="3">
        <f t="shared" si="2"/>
        <v>356732099999.99988</v>
      </c>
      <c r="P21">
        <v>19.767127349999999</v>
      </c>
      <c r="Q21">
        <v>0.75549688000000004</v>
      </c>
      <c r="R21" s="3">
        <f t="shared" si="4"/>
        <v>236092774999.99994</v>
      </c>
      <c r="S21" s="3">
        <f t="shared" si="5"/>
        <v>4666875949839.8945</v>
      </c>
      <c r="T21" s="4">
        <f t="shared" si="6"/>
        <v>682319.91378959874</v>
      </c>
    </row>
    <row r="22" spans="4:20" x14ac:dyDescent="0.2">
      <c r="D22">
        <v>24.469579830000001</v>
      </c>
      <c r="E22">
        <v>2.3546418899999999</v>
      </c>
      <c r="F22" s="2">
        <f t="shared" si="0"/>
        <v>735825590624.99988</v>
      </c>
      <c r="G22">
        <f t="shared" si="1"/>
        <v>5.2694306236890851</v>
      </c>
      <c r="H22">
        <v>24.215021230000001</v>
      </c>
      <c r="I22">
        <v>1.6865063600000001</v>
      </c>
      <c r="J22" s="2">
        <f t="shared" si="3"/>
        <v>527033237499.99988</v>
      </c>
      <c r="L22">
        <v>22.461475119999999</v>
      </c>
      <c r="M22">
        <v>1.0868251799999999</v>
      </c>
      <c r="N22" s="3">
        <f t="shared" si="2"/>
        <v>339632868749.99994</v>
      </c>
      <c r="P22">
        <v>20.398198099999998</v>
      </c>
      <c r="Q22">
        <v>0.72356396000000001</v>
      </c>
      <c r="R22" s="3">
        <f t="shared" si="4"/>
        <v>226113737499.99997</v>
      </c>
      <c r="S22" s="3">
        <f t="shared" si="5"/>
        <v>4612312810656.3975</v>
      </c>
      <c r="T22" s="4">
        <f t="shared" si="6"/>
        <v>687925.69266788987</v>
      </c>
    </row>
    <row r="23" spans="4:20" x14ac:dyDescent="0.2">
      <c r="D23">
        <v>25.409902769999999</v>
      </c>
      <c r="E23">
        <v>2.0681072899999999</v>
      </c>
      <c r="F23" s="2">
        <f t="shared" si="0"/>
        <v>646283528124.99988</v>
      </c>
      <c r="G23">
        <f t="shared" si="1"/>
        <v>5.3697236633998768</v>
      </c>
      <c r="H23">
        <v>25.473811699999999</v>
      </c>
      <c r="I23">
        <v>1.4953684</v>
      </c>
      <c r="J23" s="2">
        <f t="shared" si="3"/>
        <v>467302624999.99994</v>
      </c>
      <c r="L23">
        <v>23.486411570000001</v>
      </c>
      <c r="M23">
        <v>1.0139115599999999</v>
      </c>
      <c r="N23" s="3">
        <f t="shared" si="2"/>
        <v>316847362499.99994</v>
      </c>
      <c r="P23">
        <v>21.502841190000002</v>
      </c>
      <c r="Q23">
        <v>0.67790857000000004</v>
      </c>
      <c r="R23" s="3">
        <f t="shared" si="4"/>
        <v>211846428124.99997</v>
      </c>
      <c r="S23" s="3">
        <f t="shared" si="5"/>
        <v>4555300100640.624</v>
      </c>
      <c r="T23" s="4">
        <f t="shared" si="6"/>
        <v>691062.5665099863</v>
      </c>
    </row>
    <row r="24" spans="4:20" x14ac:dyDescent="0.2">
      <c r="D24">
        <v>26.429573319999999</v>
      </c>
      <c r="E24">
        <v>1.79519462</v>
      </c>
      <c r="F24" s="2">
        <f t="shared" si="0"/>
        <v>560998318749.99988</v>
      </c>
      <c r="G24">
        <f t="shared" si="1"/>
        <v>5.4764044030564074</v>
      </c>
      <c r="H24">
        <v>26.575343109999999</v>
      </c>
      <c r="I24">
        <v>1.3315317600000001</v>
      </c>
      <c r="J24" s="2">
        <f t="shared" si="3"/>
        <v>416103674999.99994</v>
      </c>
      <c r="L24">
        <v>24.431162659999998</v>
      </c>
      <c r="M24">
        <v>0.89555797000000004</v>
      </c>
      <c r="N24" s="3">
        <f t="shared" si="2"/>
        <v>279861865624.99994</v>
      </c>
      <c r="P24">
        <v>22.44998588</v>
      </c>
      <c r="Q24">
        <v>0.65046364000000001</v>
      </c>
      <c r="R24" s="3">
        <f t="shared" si="4"/>
        <v>203269887499.99997</v>
      </c>
      <c r="S24" s="3">
        <f t="shared" si="5"/>
        <v>4563406104204.1875</v>
      </c>
      <c r="T24" s="4">
        <f t="shared" si="6"/>
        <v>687005.38116169791</v>
      </c>
    </row>
    <row r="25" spans="4:20" x14ac:dyDescent="0.2">
      <c r="D25">
        <v>27.37109306</v>
      </c>
      <c r="E25">
        <v>1.5541143399999999</v>
      </c>
      <c r="F25" s="2">
        <f t="shared" si="0"/>
        <v>485660731249.99988</v>
      </c>
      <c r="G25">
        <f t="shared" si="1"/>
        <v>5.5730957626925672</v>
      </c>
      <c r="H25">
        <v>27.597526930000001</v>
      </c>
      <c r="I25">
        <v>1.1540731799999999</v>
      </c>
      <c r="J25" s="2">
        <f t="shared" si="3"/>
        <v>360647868749.99994</v>
      </c>
      <c r="L25">
        <v>25.534489270000002</v>
      </c>
      <c r="M25">
        <v>0.79990282000000001</v>
      </c>
      <c r="N25" s="3">
        <f t="shared" si="2"/>
        <v>249969631249.99994</v>
      </c>
      <c r="P25">
        <v>23.554509289999999</v>
      </c>
      <c r="Q25">
        <v>0.60026281999999997</v>
      </c>
      <c r="R25" s="3">
        <f t="shared" si="4"/>
        <v>187582131249.99997</v>
      </c>
      <c r="S25" s="3">
        <f t="shared" si="5"/>
        <v>4418405053166.123</v>
      </c>
      <c r="T25" s="4">
        <f t="shared" si="6"/>
        <v>674640.68120136298</v>
      </c>
    </row>
    <row r="26" spans="4:20" x14ac:dyDescent="0.2">
      <c r="D26">
        <v>28.391002960000002</v>
      </c>
      <c r="E26">
        <v>1.29029254</v>
      </c>
      <c r="F26" s="2">
        <f t="shared" si="0"/>
        <v>403216418749.99994</v>
      </c>
      <c r="G26">
        <f t="shared" si="1"/>
        <v>5.6759792941410323</v>
      </c>
      <c r="H26">
        <v>28.462212350000001</v>
      </c>
      <c r="I26">
        <v>0.99482504999999999</v>
      </c>
      <c r="J26" s="2">
        <f t="shared" si="3"/>
        <v>310882828124.99994</v>
      </c>
      <c r="L26">
        <v>26.322220680000001</v>
      </c>
      <c r="M26">
        <v>0.71794141</v>
      </c>
      <c r="N26" s="3">
        <f t="shared" si="2"/>
        <v>224356690624.99997</v>
      </c>
      <c r="P26">
        <v>24.342480049999999</v>
      </c>
      <c r="Q26">
        <v>0.52739228000000005</v>
      </c>
      <c r="R26" s="3">
        <f t="shared" si="4"/>
        <v>164810087499.99997</v>
      </c>
      <c r="S26" s="3">
        <f t="shared" si="5"/>
        <v>4011886267007.5034</v>
      </c>
      <c r="T26" s="4">
        <f t="shared" si="6"/>
        <v>661057.75784852332</v>
      </c>
    </row>
    <row r="27" spans="4:20" x14ac:dyDescent="0.2">
      <c r="D27">
        <v>29.493970539999999</v>
      </c>
      <c r="E27">
        <v>1.1810011</v>
      </c>
      <c r="F27" s="2">
        <f t="shared" si="0"/>
        <v>369062843749.99994</v>
      </c>
      <c r="G27">
        <f t="shared" si="1"/>
        <v>5.7851823968254461</v>
      </c>
      <c r="H27">
        <v>29.565658639999999</v>
      </c>
      <c r="I27">
        <v>0.90371533000000004</v>
      </c>
      <c r="J27" s="2">
        <f t="shared" si="3"/>
        <v>282411040624.99994</v>
      </c>
      <c r="L27">
        <v>27.505253939999999</v>
      </c>
      <c r="M27">
        <v>0.64954449999999997</v>
      </c>
      <c r="N27" s="3">
        <f t="shared" si="2"/>
        <v>202982656249.99997</v>
      </c>
      <c r="P27">
        <v>25.28914601</v>
      </c>
      <c r="Q27">
        <v>0.48176561000000001</v>
      </c>
      <c r="R27" s="3">
        <f t="shared" si="4"/>
        <v>150551753124.99997</v>
      </c>
      <c r="S27" s="3">
        <f t="shared" si="5"/>
        <v>3807325266839.5981</v>
      </c>
      <c r="T27" s="4">
        <f t="shared" si="6"/>
        <v>639904.82860933943</v>
      </c>
    </row>
    <row r="28" spans="4:20" x14ac:dyDescent="0.2">
      <c r="D28">
        <v>30.515915</v>
      </c>
      <c r="E28">
        <v>0.99445165000000002</v>
      </c>
      <c r="F28" s="2">
        <f t="shared" si="0"/>
        <v>310766140624.99994</v>
      </c>
      <c r="G28">
        <f t="shared" si="1"/>
        <v>5.884555093843737</v>
      </c>
      <c r="H28">
        <v>30.668386859999998</v>
      </c>
      <c r="I28">
        <v>0.78533302000000005</v>
      </c>
      <c r="J28" s="2">
        <f t="shared" si="3"/>
        <v>245416568750</v>
      </c>
      <c r="L28">
        <v>28.45108214</v>
      </c>
      <c r="M28">
        <v>0.57209980000000005</v>
      </c>
      <c r="N28" s="3">
        <f t="shared" si="2"/>
        <v>178781187499.99997</v>
      </c>
      <c r="P28">
        <v>26.39378911</v>
      </c>
      <c r="Q28">
        <v>0.43611021999999999</v>
      </c>
      <c r="R28" s="3">
        <f t="shared" si="4"/>
        <v>136284443749.99997</v>
      </c>
      <c r="S28" s="3">
        <f t="shared" si="5"/>
        <v>3597062867311.1567</v>
      </c>
      <c r="T28" s="4">
        <f t="shared" si="6"/>
        <v>609275.59858047706</v>
      </c>
    </row>
    <row r="29" spans="4:20" x14ac:dyDescent="0.2">
      <c r="D29">
        <v>31.774944829999999</v>
      </c>
      <c r="E29">
        <v>0.81240456000000005</v>
      </c>
      <c r="F29" s="2">
        <f t="shared" si="0"/>
        <v>253876425000</v>
      </c>
      <c r="G29">
        <f t="shared" si="1"/>
        <v>6.00472105800071</v>
      </c>
      <c r="H29">
        <v>31.375813220000001</v>
      </c>
      <c r="I29">
        <v>0.65338622000000002</v>
      </c>
      <c r="J29" s="2">
        <f t="shared" si="3"/>
        <v>204183193749.99997</v>
      </c>
      <c r="L29">
        <v>29.555964580000001</v>
      </c>
      <c r="M29">
        <v>0.53553527999999995</v>
      </c>
      <c r="N29" s="3">
        <f t="shared" si="2"/>
        <v>167354774999.99994</v>
      </c>
      <c r="P29">
        <v>27.498791239999999</v>
      </c>
      <c r="Q29">
        <v>0.40409113000000002</v>
      </c>
      <c r="R29" s="3">
        <f t="shared" si="4"/>
        <v>126278478124.99997</v>
      </c>
      <c r="S29" s="3">
        <f t="shared" si="5"/>
        <v>3472505508064.2808</v>
      </c>
      <c r="T29" s="4">
        <f t="shared" si="6"/>
        <v>573265.93849501968</v>
      </c>
    </row>
    <row r="30" spans="4:20" x14ac:dyDescent="0.2">
      <c r="D30">
        <v>32.482012150000003</v>
      </c>
      <c r="E30">
        <v>0.66682145000000004</v>
      </c>
      <c r="F30" s="2">
        <f t="shared" si="0"/>
        <v>208381703124.99997</v>
      </c>
      <c r="G30">
        <f t="shared" si="1"/>
        <v>6.0711630582148448</v>
      </c>
      <c r="H30">
        <v>32.47890048</v>
      </c>
      <c r="I30">
        <v>0.54864020000000002</v>
      </c>
      <c r="J30" s="2">
        <f t="shared" si="3"/>
        <v>171450062499.99997</v>
      </c>
      <c r="L30">
        <v>30.581260069999999</v>
      </c>
      <c r="M30">
        <v>0.47625794999999999</v>
      </c>
      <c r="N30" s="3">
        <f t="shared" si="2"/>
        <v>148830609374.99997</v>
      </c>
      <c r="P30">
        <v>28.60307529</v>
      </c>
      <c r="Q30">
        <v>0.34479944000000001</v>
      </c>
      <c r="R30" s="3">
        <f t="shared" si="4"/>
        <v>107749824999.99998</v>
      </c>
      <c r="S30" s="3">
        <f t="shared" si="5"/>
        <v>3081976356959.3237</v>
      </c>
      <c r="T30" s="4">
        <f t="shared" si="6"/>
        <v>533162.26433110447</v>
      </c>
    </row>
    <row r="31" spans="4:20" x14ac:dyDescent="0.2">
      <c r="D31">
        <v>33.507068279999999</v>
      </c>
      <c r="E31">
        <v>0.59845325000000005</v>
      </c>
      <c r="F31" s="2">
        <f t="shared" si="0"/>
        <v>187016640624.99997</v>
      </c>
      <c r="G31">
        <f t="shared" si="1"/>
        <v>6.1662148146513296</v>
      </c>
      <c r="H31">
        <v>33.583782929999998</v>
      </c>
      <c r="I31">
        <v>0.51207568000000003</v>
      </c>
      <c r="J31" s="2">
        <f t="shared" si="3"/>
        <v>160023649999.99997</v>
      </c>
      <c r="L31">
        <v>31.369589879999999</v>
      </c>
      <c r="M31">
        <v>0.41702370999999999</v>
      </c>
      <c r="N31" s="3">
        <f t="shared" si="2"/>
        <v>130319909374.99997</v>
      </c>
      <c r="P31">
        <v>29.550339650000002</v>
      </c>
      <c r="Q31">
        <v>0.32189994</v>
      </c>
      <c r="R31" s="3">
        <f t="shared" si="4"/>
        <v>100593731249.99998</v>
      </c>
      <c r="S31" s="3">
        <f t="shared" si="5"/>
        <v>2972578925098.3188</v>
      </c>
      <c r="T31" s="4">
        <f t="shared" si="6"/>
        <v>496523.11803704989</v>
      </c>
    </row>
    <row r="32" spans="4:20" x14ac:dyDescent="0.2">
      <c r="D32">
        <v>34.531645689999998</v>
      </c>
      <c r="E32">
        <v>0.51190334000000004</v>
      </c>
      <c r="F32" s="2">
        <f t="shared" si="0"/>
        <v>159969793749.99997</v>
      </c>
      <c r="G32">
        <f t="shared" si="1"/>
        <v>6.2597800419063958</v>
      </c>
      <c r="H32">
        <v>34.688066970000001</v>
      </c>
      <c r="I32">
        <v>0.45278399000000003</v>
      </c>
      <c r="J32" s="2">
        <f t="shared" si="3"/>
        <v>141494996874.99997</v>
      </c>
      <c r="L32">
        <v>32.474113289999998</v>
      </c>
      <c r="M32">
        <v>0.36682289000000001</v>
      </c>
      <c r="N32" s="3">
        <f t="shared" si="2"/>
        <v>114632153124.99998</v>
      </c>
      <c r="P32">
        <v>30.418854809999999</v>
      </c>
      <c r="Q32">
        <v>0.30810566</v>
      </c>
      <c r="R32" s="3">
        <f t="shared" si="4"/>
        <v>96283018749.999985</v>
      </c>
      <c r="S32" s="3">
        <f t="shared" si="5"/>
        <v>2928819168024.7573</v>
      </c>
      <c r="T32" s="4">
        <f t="shared" si="6"/>
        <v>461941.16202931548</v>
      </c>
    </row>
    <row r="33" spans="4:20" x14ac:dyDescent="0.2">
      <c r="D33">
        <v>35.635331350000001</v>
      </c>
      <c r="E33">
        <v>0.42988449000000001</v>
      </c>
      <c r="F33" s="2">
        <f t="shared" si="0"/>
        <v>134338903124.99997</v>
      </c>
      <c r="G33">
        <f t="shared" si="1"/>
        <v>6.3590294410880119</v>
      </c>
      <c r="H33">
        <v>35.63377551</v>
      </c>
      <c r="I33">
        <v>0.37079385999999998</v>
      </c>
      <c r="J33" s="2">
        <f t="shared" si="3"/>
        <v>115873081249.99995</v>
      </c>
      <c r="L33">
        <v>33.657744950000001</v>
      </c>
      <c r="M33">
        <v>0.32115314</v>
      </c>
      <c r="N33" s="3">
        <f t="shared" si="2"/>
        <v>100360356249.99998</v>
      </c>
      <c r="P33">
        <v>31.52325854</v>
      </c>
      <c r="Q33">
        <v>0.25335941000000001</v>
      </c>
      <c r="R33" s="3">
        <f t="shared" si="4"/>
        <v>79174815624.999985</v>
      </c>
      <c r="S33" s="3">
        <f t="shared" si="5"/>
        <v>2495848182803.7061</v>
      </c>
      <c r="T33" s="4">
        <f t="shared" si="6"/>
        <v>417772.13246279978</v>
      </c>
    </row>
    <row r="34" spans="4:20" x14ac:dyDescent="0.2">
      <c r="D34">
        <v>36.73889732</v>
      </c>
      <c r="E34">
        <v>0.34332020000000002</v>
      </c>
      <c r="F34" s="2">
        <f t="shared" si="0"/>
        <v>107287562499.99998</v>
      </c>
      <c r="G34">
        <f t="shared" si="1"/>
        <v>6.4567428997722116</v>
      </c>
      <c r="H34">
        <v>36.422105309999999</v>
      </c>
      <c r="I34">
        <v>0.31155961999999998</v>
      </c>
      <c r="J34" s="2">
        <f t="shared" si="3"/>
        <v>97362381249.999985</v>
      </c>
      <c r="L34">
        <v>34.605368349999999</v>
      </c>
      <c r="M34">
        <v>0.31188992999999998</v>
      </c>
      <c r="N34" s="3">
        <f t="shared" si="2"/>
        <v>97465603124.999985</v>
      </c>
      <c r="P34">
        <v>32.3911753</v>
      </c>
      <c r="Q34">
        <v>0.21683796999999999</v>
      </c>
      <c r="R34" s="3">
        <f t="shared" si="4"/>
        <v>67761865624.999985</v>
      </c>
      <c r="S34" s="3">
        <f t="shared" si="5"/>
        <v>2194886468114.4187</v>
      </c>
      <c r="T34" s="4">
        <f t="shared" si="6"/>
        <v>383798.21064297622</v>
      </c>
    </row>
    <row r="35" spans="4:20" x14ac:dyDescent="0.2">
      <c r="D35">
        <v>37.764910890000003</v>
      </c>
      <c r="E35">
        <v>0.31131546999999998</v>
      </c>
      <c r="F35" s="2">
        <f t="shared" si="0"/>
        <v>97286084374.999985</v>
      </c>
      <c r="G35">
        <f t="shared" si="1"/>
        <v>6.5462813559676274</v>
      </c>
      <c r="H35">
        <v>38.474012760000001</v>
      </c>
      <c r="I35">
        <v>0.24300472000000001</v>
      </c>
      <c r="J35" s="2">
        <f t="shared" si="3"/>
        <v>75938974999.999985</v>
      </c>
      <c r="L35">
        <v>35.393937510000001</v>
      </c>
      <c r="M35">
        <v>0.26174656000000002</v>
      </c>
      <c r="N35" s="3">
        <f t="shared" si="2"/>
        <v>81795799999.999985</v>
      </c>
      <c r="P35">
        <v>33.180701900000003</v>
      </c>
      <c r="Q35">
        <v>0.20305804999999999</v>
      </c>
      <c r="R35" s="3">
        <f t="shared" si="4"/>
        <v>63455640624.999985</v>
      </c>
      <c r="S35" s="3">
        <f t="shared" si="5"/>
        <v>2105502695451.6543</v>
      </c>
      <c r="T35" s="4">
        <f t="shared" si="6"/>
        <v>354095.36478864774</v>
      </c>
    </row>
    <row r="36" spans="4:20" x14ac:dyDescent="0.2">
      <c r="D36">
        <v>38.474012760000001</v>
      </c>
      <c r="E36">
        <v>0.24300472000000001</v>
      </c>
      <c r="F36" s="2">
        <f t="shared" si="0"/>
        <v>75938974999.999985</v>
      </c>
      <c r="G36">
        <f t="shared" si="1"/>
        <v>6.6074544414429894</v>
      </c>
      <c r="H36">
        <v>40.211162760000001</v>
      </c>
      <c r="I36">
        <v>0.21996161</v>
      </c>
      <c r="J36" s="2">
        <f t="shared" si="3"/>
        <v>68738003124.999985</v>
      </c>
      <c r="L36">
        <v>36.419711720000002</v>
      </c>
      <c r="M36">
        <v>0.22065096000000001</v>
      </c>
      <c r="N36" s="3">
        <f t="shared" si="2"/>
        <v>68953424999.999985</v>
      </c>
      <c r="P36">
        <v>34.365290989999998</v>
      </c>
      <c r="Q36">
        <v>0.19375176999999999</v>
      </c>
      <c r="R36" s="3">
        <f t="shared" si="4"/>
        <v>60547428124.999985</v>
      </c>
      <c r="S36" s="3">
        <f t="shared" si="5"/>
        <v>2080729986211.7344</v>
      </c>
      <c r="T36" s="4">
        <f t="shared" si="6"/>
        <v>312766.54500366841</v>
      </c>
    </row>
    <row r="37" spans="4:20" x14ac:dyDescent="0.2">
      <c r="D37">
        <v>40.211162760000001</v>
      </c>
      <c r="E37">
        <v>0.21996161</v>
      </c>
      <c r="F37" s="2">
        <f t="shared" si="0"/>
        <v>68738003124.999985</v>
      </c>
      <c r="G37">
        <f t="shared" si="1"/>
        <v>6.7549750731070706</v>
      </c>
      <c r="H37">
        <v>41.94735532</v>
      </c>
      <c r="I37">
        <v>0.16055502999999999</v>
      </c>
      <c r="J37" s="2">
        <f t="shared" si="3"/>
        <v>50173446874.999985</v>
      </c>
      <c r="L37">
        <v>37.36733512</v>
      </c>
      <c r="M37">
        <v>0.21138776000000001</v>
      </c>
      <c r="N37" s="3">
        <f t="shared" si="2"/>
        <v>66058674999.999985</v>
      </c>
      <c r="P37">
        <v>35.233686470000002</v>
      </c>
      <c r="Q37">
        <v>0.17541206000000001</v>
      </c>
      <c r="R37" s="3">
        <f t="shared" si="4"/>
        <v>54816268749.999992</v>
      </c>
      <c r="S37" s="3">
        <f t="shared" si="5"/>
        <v>1931379226592.7585</v>
      </c>
      <c r="T37" s="4">
        <f t="shared" si="6"/>
        <v>285670.68263695855</v>
      </c>
    </row>
    <row r="38" spans="4:20" x14ac:dyDescent="0.2">
      <c r="D38">
        <v>41.94735532</v>
      </c>
      <c r="E38">
        <v>0.16055502999999999</v>
      </c>
      <c r="F38" s="2">
        <f t="shared" si="0"/>
        <v>50173446874.999985</v>
      </c>
      <c r="G38">
        <f t="shared" si="1"/>
        <v>6.8992634262009069</v>
      </c>
      <c r="H38">
        <v>43.763254519999997</v>
      </c>
      <c r="I38">
        <v>0.12840667</v>
      </c>
      <c r="J38" s="2">
        <f t="shared" si="3"/>
        <v>40127084374.999992</v>
      </c>
      <c r="L38">
        <v>38.393228999999998</v>
      </c>
      <c r="M38">
        <v>0.17483758999999999</v>
      </c>
      <c r="N38" s="3">
        <f t="shared" si="2"/>
        <v>54636746874.999977</v>
      </c>
      <c r="P38">
        <v>36.417796840000001</v>
      </c>
      <c r="Q38">
        <v>0.14792404000000001</v>
      </c>
      <c r="R38" s="3">
        <f t="shared" si="4"/>
        <v>46226262499.999992</v>
      </c>
      <c r="S38" s="3">
        <f t="shared" si="5"/>
        <v>1683458636397.5103</v>
      </c>
      <c r="T38" s="4">
        <f t="shared" si="6"/>
        <v>254005.83669610741</v>
      </c>
    </row>
    <row r="39" spans="4:20" x14ac:dyDescent="0.2">
      <c r="D39">
        <v>43.763254519999997</v>
      </c>
      <c r="E39">
        <v>0.12840667</v>
      </c>
      <c r="F39" s="2">
        <f t="shared" si="0"/>
        <v>40127084374.999992</v>
      </c>
      <c r="G39">
        <f t="shared" si="1"/>
        <v>7.0470157273127256</v>
      </c>
      <c r="H39">
        <v>45.579273399999998</v>
      </c>
      <c r="I39">
        <v>0.10080377</v>
      </c>
      <c r="J39" s="2">
        <f t="shared" si="3"/>
        <v>31501178124.999992</v>
      </c>
      <c r="L39">
        <v>39.577698419999997</v>
      </c>
      <c r="M39">
        <v>0.16098587</v>
      </c>
      <c r="N39" s="3">
        <f t="shared" si="2"/>
        <v>50308084374.999992</v>
      </c>
      <c r="P39">
        <v>37.28643168</v>
      </c>
      <c r="Q39">
        <v>0.13867519</v>
      </c>
      <c r="R39" s="3">
        <f t="shared" si="4"/>
        <v>43335996874.999992</v>
      </c>
      <c r="S39" s="3">
        <f t="shared" si="5"/>
        <v>1615844686764.3806</v>
      </c>
      <c r="T39" s="4">
        <f t="shared" si="6"/>
        <v>235067.06498937123</v>
      </c>
    </row>
    <row r="40" spans="4:20" x14ac:dyDescent="0.2">
      <c r="D40">
        <v>45.579273399999998</v>
      </c>
      <c r="E40">
        <v>0.10080377</v>
      </c>
      <c r="F40" s="2">
        <f t="shared" si="0"/>
        <v>31501178124.999992</v>
      </c>
      <c r="G40">
        <f t="shared" si="1"/>
        <v>7.1917425777738</v>
      </c>
      <c r="H40">
        <v>47.158805309999998</v>
      </c>
      <c r="I40">
        <v>9.1425670000000001E-2</v>
      </c>
      <c r="J40" s="2">
        <f t="shared" si="3"/>
        <v>28570521874.999996</v>
      </c>
      <c r="L40">
        <v>40.919905589999999</v>
      </c>
      <c r="M40">
        <v>0.13801456000000001</v>
      </c>
      <c r="N40" s="3">
        <f t="shared" si="2"/>
        <v>43129549999.999992</v>
      </c>
      <c r="P40">
        <v>38.391792850000002</v>
      </c>
      <c r="Q40">
        <v>0.12029239999999999</v>
      </c>
      <c r="R40" s="3">
        <f t="shared" si="4"/>
        <v>37591374999.999992</v>
      </c>
      <c r="S40" s="3">
        <f t="shared" si="5"/>
        <v>1443200281946.6685</v>
      </c>
      <c r="T40" s="4">
        <f t="shared" si="6"/>
        <v>216450.37225601543</v>
      </c>
    </row>
    <row r="41" spans="4:20" x14ac:dyDescent="0.2">
      <c r="D41">
        <v>47.158805309999998</v>
      </c>
      <c r="E41">
        <v>9.1425670000000001E-2</v>
      </c>
      <c r="F41" s="2">
        <f t="shared" si="0"/>
        <v>28570521874.999996</v>
      </c>
      <c r="G41">
        <f t="shared" si="1"/>
        <v>7.3152947951825924</v>
      </c>
      <c r="H41">
        <v>48.659228980000002</v>
      </c>
      <c r="I41">
        <v>7.7516500000000002E-2</v>
      </c>
      <c r="J41" s="2">
        <f t="shared" si="3"/>
        <v>24223906249.999996</v>
      </c>
      <c r="L41">
        <v>42.499078470000001</v>
      </c>
      <c r="M41">
        <v>0.11500017</v>
      </c>
      <c r="N41" s="3">
        <f t="shared" si="2"/>
        <v>35937553124.999992</v>
      </c>
      <c r="P41">
        <v>39.418404809999998</v>
      </c>
      <c r="Q41">
        <v>0.11101484</v>
      </c>
      <c r="R41" s="3">
        <f t="shared" si="4"/>
        <v>34692137499.999992</v>
      </c>
      <c r="S41" s="3">
        <f t="shared" si="5"/>
        <v>1367508719699.1809</v>
      </c>
      <c r="T41" s="4">
        <f t="shared" si="6"/>
        <v>204506.24141477887</v>
      </c>
    </row>
    <row r="42" spans="4:20" x14ac:dyDescent="0.2">
      <c r="D42">
        <v>48.659228980000002</v>
      </c>
      <c r="E42">
        <v>7.7516500000000002E-2</v>
      </c>
      <c r="F42" s="2">
        <f t="shared" si="0"/>
        <v>24223906249.999996</v>
      </c>
      <c r="G42">
        <f t="shared" si="1"/>
        <v>7.430756782474023</v>
      </c>
      <c r="H42">
        <v>49.606732700000002</v>
      </c>
      <c r="I42">
        <v>6.370787E-2</v>
      </c>
      <c r="J42" s="2">
        <f t="shared" si="3"/>
        <v>19908709374.999996</v>
      </c>
      <c r="L42">
        <v>43.604319959999998</v>
      </c>
      <c r="M42">
        <v>9.2071940000000005E-2</v>
      </c>
      <c r="N42" s="3">
        <f t="shared" si="2"/>
        <v>28772481249.999996</v>
      </c>
      <c r="P42">
        <v>40.287159330000001</v>
      </c>
      <c r="Q42">
        <v>0.10631143</v>
      </c>
      <c r="R42" s="3">
        <f t="shared" si="4"/>
        <v>33222321874.999992</v>
      </c>
      <c r="S42" s="3">
        <f t="shared" si="5"/>
        <v>1338432974690.6692</v>
      </c>
      <c r="T42" s="4">
        <f t="shared" si="6"/>
        <v>197994.47553266073</v>
      </c>
    </row>
    <row r="43" spans="4:20" x14ac:dyDescent="0.2">
      <c r="D43">
        <v>49.606732700000002</v>
      </c>
      <c r="E43">
        <v>6.370787E-2</v>
      </c>
      <c r="F43" s="2">
        <f t="shared" si="0"/>
        <v>19908709374.999996</v>
      </c>
      <c r="G43">
        <f t="shared" si="1"/>
        <v>7.5027546865484567</v>
      </c>
      <c r="H43">
        <v>37.369848390000001</v>
      </c>
      <c r="I43">
        <v>0.30684185000000003</v>
      </c>
      <c r="J43" s="2">
        <f t="shared" si="3"/>
        <v>95888078125</v>
      </c>
      <c r="L43">
        <v>44.788669679999998</v>
      </c>
      <c r="M43">
        <v>7.3674790000000004E-2</v>
      </c>
      <c r="N43" s="3">
        <f t="shared" si="2"/>
        <v>23023371874.999996</v>
      </c>
      <c r="P43">
        <v>41.629605869999999</v>
      </c>
      <c r="Q43">
        <v>9.2430979999999996E-2</v>
      </c>
      <c r="R43" s="3">
        <f t="shared" si="4"/>
        <v>28884681249.999996</v>
      </c>
      <c r="S43" s="3">
        <f t="shared" si="5"/>
        <v>1202457896118.0789</v>
      </c>
      <c r="T43" s="4">
        <f t="shared" si="6"/>
        <v>192792.72311032517</v>
      </c>
    </row>
    <row r="44" spans="4:20" x14ac:dyDescent="0.2">
      <c r="L44">
        <v>46.052127659999996</v>
      </c>
      <c r="M44">
        <v>5.9808699999999999E-2</v>
      </c>
      <c r="N44" s="3">
        <f t="shared" si="2"/>
        <v>18690218749.999996</v>
      </c>
      <c r="P44">
        <v>42.498360390000002</v>
      </c>
      <c r="Q44">
        <v>8.7727570000000005E-2</v>
      </c>
      <c r="R44" s="3">
        <f t="shared" si="4"/>
        <v>27414865624.999996</v>
      </c>
      <c r="S44" s="3">
        <f t="shared" si="5"/>
        <v>1165086839374.6726</v>
      </c>
      <c r="T44" s="4">
        <f t="shared" si="6"/>
        <v>191042.17640446732</v>
      </c>
    </row>
    <row r="45" spans="4:20" x14ac:dyDescent="0.2">
      <c r="L45">
        <v>47.157608510000003</v>
      </c>
      <c r="M45">
        <v>4.5971339999999999E-2</v>
      </c>
      <c r="N45" s="3">
        <f t="shared" si="2"/>
        <v>14366043749.999998</v>
      </c>
      <c r="P45">
        <v>43.604080600000003</v>
      </c>
      <c r="Q45">
        <v>8.2981079999999999E-2</v>
      </c>
      <c r="R45" s="3">
        <f t="shared" si="4"/>
        <v>25931587499.999996</v>
      </c>
      <c r="S45" s="3">
        <f t="shared" si="5"/>
        <v>1130723031435.9524</v>
      </c>
      <c r="T45" s="4">
        <f t="shared" si="6"/>
        <v>188022.93355460791</v>
      </c>
    </row>
    <row r="46" spans="4:20" x14ac:dyDescent="0.2">
      <c r="L46">
        <v>48.263328719999997</v>
      </c>
      <c r="M46">
        <v>4.122485E-2</v>
      </c>
      <c r="N46" s="3">
        <f t="shared" si="2"/>
        <v>12882765624.999998</v>
      </c>
      <c r="P46">
        <v>44.788669679999998</v>
      </c>
      <c r="Q46">
        <v>7.3674790000000004E-2</v>
      </c>
      <c r="R46" s="3">
        <f t="shared" si="4"/>
        <v>23023371874.999996</v>
      </c>
      <c r="S46" s="3">
        <f t="shared" si="5"/>
        <v>1031186197829.177</v>
      </c>
      <c r="T46" s="4">
        <f t="shared" si="6"/>
        <v>179607.29181767162</v>
      </c>
    </row>
    <row r="47" spans="4:20" x14ac:dyDescent="0.2">
      <c r="P47">
        <v>46.052127659999996</v>
      </c>
      <c r="Q47">
        <v>5.9808699999999999E-2</v>
      </c>
      <c r="R47" s="3">
        <f t="shared" si="4"/>
        <v>18690218749.999996</v>
      </c>
      <c r="S47" s="3">
        <f t="shared" si="5"/>
        <v>860724339868.32544</v>
      </c>
      <c r="T47" s="4">
        <f t="shared" si="6"/>
        <v>157790.3406747547</v>
      </c>
    </row>
    <row r="48" spans="4:20" x14ac:dyDescent="0.2">
      <c r="P48">
        <v>47.157608510000003</v>
      </c>
      <c r="Q48">
        <v>4.5971339999999999E-2</v>
      </c>
      <c r="R48" s="3">
        <f t="shared" si="4"/>
        <v>14366043749.999998</v>
      </c>
      <c r="S48" s="3">
        <f t="shared" si="5"/>
        <v>677468267000.03223</v>
      </c>
      <c r="T48" s="4">
        <f t="shared" si="6"/>
        <v>120413.38987857383</v>
      </c>
    </row>
    <row r="49" spans="16:20" x14ac:dyDescent="0.2">
      <c r="P49">
        <v>47.263328719999997</v>
      </c>
      <c r="Q49">
        <v>4.122485E-2</v>
      </c>
      <c r="R49" s="3">
        <f t="shared" si="4"/>
        <v>12882765624.999998</v>
      </c>
      <c r="S49" s="3">
        <f t="shared" si="5"/>
        <v>608882386557.09106</v>
      </c>
      <c r="T49" s="4">
        <f t="shared" si="6"/>
        <v>115647.06071095867</v>
      </c>
    </row>
    <row r="50" spans="16:20" x14ac:dyDescent="0.2">
      <c r="P50">
        <v>48.5</v>
      </c>
      <c r="Q50">
        <v>2.2913860000000001E-2</v>
      </c>
      <c r="R50" s="3">
        <f t="shared" si="4"/>
        <v>7160581249.999999</v>
      </c>
      <c r="S50" s="3">
        <f t="shared" si="5"/>
        <v>347288190624.99994</v>
      </c>
      <c r="T50" s="4">
        <f t="shared" si="6"/>
        <v>39981.938242760953</v>
      </c>
    </row>
    <row r="51" spans="16:20" x14ac:dyDescent="0.2">
      <c r="P51">
        <v>48.55</v>
      </c>
      <c r="Q51">
        <v>2.4060000000000002E-2</v>
      </c>
      <c r="R51" s="3">
        <f t="shared" si="4"/>
        <v>7518750000</v>
      </c>
      <c r="S51" s="3">
        <f t="shared" si="5"/>
        <v>365035312500</v>
      </c>
      <c r="T51" s="4">
        <f t="shared" si="6"/>
        <v>36042.699917376973</v>
      </c>
    </row>
    <row r="52" spans="16:20" x14ac:dyDescent="0.2">
      <c r="P52">
        <v>50</v>
      </c>
      <c r="S52">
        <v>0</v>
      </c>
      <c r="T52" s="4">
        <v>1</v>
      </c>
    </row>
    <row r="53" spans="16:20" x14ac:dyDescent="0.2">
      <c r="T53" s="4"/>
    </row>
  </sheetData>
  <sortState ref="P3:Q47">
    <sortCondition ref="P4:P47"/>
  </sortState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meulders_d_breakup</vt:lpstr>
      <vt:lpstr>50 MeV Datathief from Meulders</vt:lpstr>
    </vt:vector>
  </TitlesOfParts>
  <Company>LLNL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Bernstein</dc:creator>
  <cp:lastModifiedBy>James</cp:lastModifiedBy>
  <dcterms:created xsi:type="dcterms:W3CDTF">2009-07-22T23:14:45Z</dcterms:created>
  <dcterms:modified xsi:type="dcterms:W3CDTF">2018-01-07T16:55:09Z</dcterms:modified>
</cp:coreProperties>
</file>