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eragose/Desktop/EDHOC references/"/>
    </mc:Choice>
  </mc:AlternateContent>
  <xr:revisionPtr revIDLastSave="0" documentId="8_{B10ED950-76C9-E94C-8CDD-64FECEF9BF21}" xr6:coauthVersionLast="40" xr6:coauthVersionMax="40" xr10:uidLastSave="{00000000-0000-0000-0000-000000000000}"/>
  <bookViews>
    <workbookView xWindow="4140" yWindow="2360" windowWidth="24740" windowHeight="27540" tabRatio="992" xr2:uid="{00000000-000D-0000-FFFF-FFFF00000000}"/>
  </bookViews>
  <sheets>
    <sheet name="sheet1" sheetId="1" r:id="rId1"/>
    <sheet name="Math_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9" i="1" l="1"/>
  <c r="J109" i="1"/>
  <c r="K109" i="1"/>
  <c r="P109" i="1"/>
  <c r="I110" i="1"/>
  <c r="J110" i="1"/>
  <c r="K110" i="1"/>
  <c r="R110" i="1" s="1"/>
  <c r="S110" i="1" s="1"/>
  <c r="I111" i="1"/>
  <c r="Q111" i="1" s="1"/>
  <c r="J111" i="1"/>
  <c r="K111" i="1"/>
  <c r="P111" i="1" s="1"/>
  <c r="I112" i="1"/>
  <c r="R112" i="1" s="1"/>
  <c r="S112" i="1" s="1"/>
  <c r="J112" i="1"/>
  <c r="K112" i="1"/>
  <c r="P112" i="1"/>
  <c r="Q112" i="1"/>
  <c r="T112" i="1"/>
  <c r="U112" i="1"/>
  <c r="I113" i="1"/>
  <c r="J113" i="1"/>
  <c r="K113" i="1"/>
  <c r="T113" i="1" s="1"/>
  <c r="P113" i="1"/>
  <c r="I114" i="1"/>
  <c r="J114" i="1"/>
  <c r="K114" i="1"/>
  <c r="R114" i="1"/>
  <c r="S114" i="1"/>
  <c r="I115" i="1"/>
  <c r="Q115" i="1" s="1"/>
  <c r="J115" i="1"/>
  <c r="K115" i="1"/>
  <c r="P115" i="1" s="1"/>
  <c r="I116" i="1"/>
  <c r="R116" i="1" s="1"/>
  <c r="S116" i="1" s="1"/>
  <c r="J116" i="1"/>
  <c r="K116" i="1"/>
  <c r="P116" i="1"/>
  <c r="Q116" i="1"/>
  <c r="T116" i="1"/>
  <c r="U116" i="1"/>
  <c r="I117" i="1"/>
  <c r="J117" i="1"/>
  <c r="K117" i="1"/>
  <c r="P117" i="1"/>
  <c r="I118" i="1"/>
  <c r="J118" i="1"/>
  <c r="K118" i="1"/>
  <c r="R118" i="1"/>
  <c r="S118" i="1"/>
  <c r="I119" i="1"/>
  <c r="Q119" i="1" s="1"/>
  <c r="J119" i="1"/>
  <c r="K119" i="1"/>
  <c r="P119" i="1" s="1"/>
  <c r="I120" i="1"/>
  <c r="J120" i="1"/>
  <c r="K120" i="1"/>
  <c r="R120" i="1" s="1"/>
  <c r="S120" i="1" s="1"/>
  <c r="P120" i="1"/>
  <c r="Q120" i="1"/>
  <c r="T120" i="1"/>
  <c r="U120" i="1"/>
  <c r="I121" i="1"/>
  <c r="J121" i="1"/>
  <c r="K121" i="1"/>
  <c r="T121" i="1" s="1"/>
  <c r="P121" i="1"/>
  <c r="I122" i="1"/>
  <c r="J122" i="1"/>
  <c r="K122" i="1"/>
  <c r="R122" i="1"/>
  <c r="S122" i="1"/>
  <c r="I123" i="1"/>
  <c r="R123" i="1" s="1"/>
  <c r="J123" i="1"/>
  <c r="T123" i="1" s="1"/>
  <c r="K123" i="1"/>
  <c r="P123" i="1"/>
  <c r="Q123" i="1"/>
  <c r="I124" i="1"/>
  <c r="J124" i="1"/>
  <c r="K124" i="1"/>
  <c r="P124" i="1"/>
  <c r="Q124" i="1"/>
  <c r="T124" i="1"/>
  <c r="I125" i="1"/>
  <c r="J125" i="1"/>
  <c r="K125" i="1"/>
  <c r="I126" i="1"/>
  <c r="J126" i="1"/>
  <c r="K126" i="1"/>
  <c r="R126" i="1"/>
  <c r="S126" i="1"/>
  <c r="I127" i="1"/>
  <c r="J127" i="1"/>
  <c r="T127" i="1" s="1"/>
  <c r="K127" i="1"/>
  <c r="P127" i="1"/>
  <c r="Q127" i="1"/>
  <c r="R127" i="1"/>
  <c r="S127" i="1" s="1"/>
  <c r="U127" i="1"/>
  <c r="F127" i="1" s="1"/>
  <c r="G127" i="1" s="1"/>
  <c r="I128" i="1"/>
  <c r="J128" i="1"/>
  <c r="K128" i="1"/>
  <c r="P128" i="1"/>
  <c r="T128" i="1" s="1"/>
  <c r="Q128" i="1"/>
  <c r="I129" i="1"/>
  <c r="J129" i="1"/>
  <c r="K129" i="1"/>
  <c r="P129" i="1"/>
  <c r="T129" i="1"/>
  <c r="E109" i="1"/>
  <c r="E110" i="1"/>
  <c r="E114" i="1"/>
  <c r="E117" i="1"/>
  <c r="E118" i="1"/>
  <c r="E122" i="1"/>
  <c r="E125" i="1"/>
  <c r="E126" i="1"/>
  <c r="D109" i="1"/>
  <c r="D110" i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D118" i="1"/>
  <c r="D119" i="1"/>
  <c r="E119" i="1" s="1"/>
  <c r="D120" i="1"/>
  <c r="E120" i="1" s="1"/>
  <c r="D121" i="1"/>
  <c r="E121" i="1" s="1"/>
  <c r="D122" i="1"/>
  <c r="D123" i="1"/>
  <c r="E123" i="1" s="1"/>
  <c r="D124" i="1"/>
  <c r="E124" i="1" s="1"/>
  <c r="D125" i="1"/>
  <c r="D126" i="1"/>
  <c r="D127" i="1"/>
  <c r="E127" i="1" s="1"/>
  <c r="D128" i="1"/>
  <c r="E128" i="1" s="1"/>
  <c r="D129" i="1"/>
  <c r="E129" i="1" s="1"/>
  <c r="P74" i="1"/>
  <c r="T74" i="1"/>
  <c r="P76" i="1"/>
  <c r="Q76" i="1"/>
  <c r="P78" i="1"/>
  <c r="T78" i="1"/>
  <c r="P80" i="1"/>
  <c r="Q80" i="1"/>
  <c r="R83" i="1"/>
  <c r="S83" i="1"/>
  <c r="R87" i="1"/>
  <c r="S87" i="1"/>
  <c r="R91" i="1"/>
  <c r="S91" i="1"/>
  <c r="R95" i="1"/>
  <c r="S95" i="1"/>
  <c r="R99" i="1"/>
  <c r="S99" i="1"/>
  <c r="R103" i="1"/>
  <c r="S103" i="1"/>
  <c r="R107" i="1"/>
  <c r="S107" i="1"/>
  <c r="K73" i="1"/>
  <c r="P73" i="1" s="1"/>
  <c r="K74" i="1"/>
  <c r="K75" i="1"/>
  <c r="P75" i="1" s="1"/>
  <c r="K76" i="1"/>
  <c r="K77" i="1"/>
  <c r="P77" i="1" s="1"/>
  <c r="K78" i="1"/>
  <c r="K79" i="1"/>
  <c r="P79" i="1" s="1"/>
  <c r="K80" i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K104" i="1"/>
  <c r="P104" i="1" s="1"/>
  <c r="K105" i="1"/>
  <c r="P105" i="1" s="1"/>
  <c r="K106" i="1"/>
  <c r="P106" i="1" s="1"/>
  <c r="K107" i="1"/>
  <c r="P107" i="1" s="1"/>
  <c r="K108" i="1"/>
  <c r="P108" i="1" s="1"/>
  <c r="J73" i="1"/>
  <c r="T73" i="1" s="1"/>
  <c r="J74" i="1"/>
  <c r="J75" i="1"/>
  <c r="T75" i="1" s="1"/>
  <c r="J76" i="1"/>
  <c r="T76" i="1" s="1"/>
  <c r="J77" i="1"/>
  <c r="T77" i="1" s="1"/>
  <c r="J78" i="1"/>
  <c r="J79" i="1"/>
  <c r="T79" i="1" s="1"/>
  <c r="J80" i="1"/>
  <c r="T80" i="1" s="1"/>
  <c r="J81" i="1"/>
  <c r="J82" i="1"/>
  <c r="J83" i="1"/>
  <c r="T83" i="1" s="1"/>
  <c r="J84" i="1"/>
  <c r="T84" i="1" s="1"/>
  <c r="J85" i="1"/>
  <c r="J86" i="1"/>
  <c r="J87" i="1"/>
  <c r="T87" i="1" s="1"/>
  <c r="J88" i="1"/>
  <c r="T88" i="1" s="1"/>
  <c r="J89" i="1"/>
  <c r="J90" i="1"/>
  <c r="J91" i="1"/>
  <c r="T91" i="1" s="1"/>
  <c r="J92" i="1"/>
  <c r="T92" i="1" s="1"/>
  <c r="J93" i="1"/>
  <c r="T93" i="1" s="1"/>
  <c r="J94" i="1"/>
  <c r="T94" i="1" s="1"/>
  <c r="J95" i="1"/>
  <c r="T95" i="1" s="1"/>
  <c r="J96" i="1"/>
  <c r="T96" i="1" s="1"/>
  <c r="J97" i="1"/>
  <c r="T97" i="1" s="1"/>
  <c r="J98" i="1"/>
  <c r="T98" i="1" s="1"/>
  <c r="J99" i="1"/>
  <c r="T99" i="1" s="1"/>
  <c r="J100" i="1"/>
  <c r="T100" i="1" s="1"/>
  <c r="J101" i="1"/>
  <c r="T101" i="1" s="1"/>
  <c r="J102" i="1"/>
  <c r="T102" i="1" s="1"/>
  <c r="J103" i="1"/>
  <c r="T103" i="1" s="1"/>
  <c r="J104" i="1"/>
  <c r="T104" i="1" s="1"/>
  <c r="J105" i="1"/>
  <c r="T105" i="1" s="1"/>
  <c r="J106" i="1"/>
  <c r="T106" i="1" s="1"/>
  <c r="J107" i="1"/>
  <c r="T107" i="1" s="1"/>
  <c r="J108" i="1"/>
  <c r="T108" i="1" s="1"/>
  <c r="I73" i="1"/>
  <c r="Q73" i="1" s="1"/>
  <c r="I74" i="1"/>
  <c r="Q74" i="1" s="1"/>
  <c r="I75" i="1"/>
  <c r="Q75" i="1" s="1"/>
  <c r="I76" i="1"/>
  <c r="I77" i="1"/>
  <c r="Q77" i="1" s="1"/>
  <c r="I78" i="1"/>
  <c r="Q78" i="1" s="1"/>
  <c r="I79" i="1"/>
  <c r="Q79" i="1" s="1"/>
  <c r="I80" i="1"/>
  <c r="I81" i="1"/>
  <c r="Q81" i="1" s="1"/>
  <c r="I82" i="1"/>
  <c r="I83" i="1"/>
  <c r="Q83" i="1" s="1"/>
  <c r="I84" i="1"/>
  <c r="Q84" i="1" s="1"/>
  <c r="I85" i="1"/>
  <c r="Q85" i="1" s="1"/>
  <c r="I86" i="1"/>
  <c r="I87" i="1"/>
  <c r="Q87" i="1" s="1"/>
  <c r="I88" i="1"/>
  <c r="Q88" i="1" s="1"/>
  <c r="I89" i="1"/>
  <c r="Q89" i="1" s="1"/>
  <c r="I90" i="1"/>
  <c r="I91" i="1"/>
  <c r="Q91" i="1" s="1"/>
  <c r="I92" i="1"/>
  <c r="Q92" i="1" s="1"/>
  <c r="I93" i="1"/>
  <c r="Q93" i="1" s="1"/>
  <c r="I94" i="1"/>
  <c r="I95" i="1"/>
  <c r="Q95" i="1" s="1"/>
  <c r="I96" i="1"/>
  <c r="Q96" i="1" s="1"/>
  <c r="I97" i="1"/>
  <c r="Q97" i="1" s="1"/>
  <c r="I98" i="1"/>
  <c r="I99" i="1"/>
  <c r="Q99" i="1" s="1"/>
  <c r="I100" i="1"/>
  <c r="Q100" i="1" s="1"/>
  <c r="I101" i="1"/>
  <c r="Q101" i="1" s="1"/>
  <c r="I102" i="1"/>
  <c r="I103" i="1"/>
  <c r="Q103" i="1" s="1"/>
  <c r="I104" i="1"/>
  <c r="Q104" i="1" s="1"/>
  <c r="I105" i="1"/>
  <c r="Q105" i="1" s="1"/>
  <c r="I106" i="1"/>
  <c r="I107" i="1"/>
  <c r="Q107" i="1" s="1"/>
  <c r="I108" i="1"/>
  <c r="Q108" i="1" s="1"/>
  <c r="E86" i="1"/>
  <c r="E102" i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E20" i="1"/>
  <c r="E24" i="1"/>
  <c r="E28" i="1"/>
  <c r="E36" i="1"/>
  <c r="E40" i="1"/>
  <c r="E48" i="1"/>
  <c r="E56" i="1"/>
  <c r="E64" i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18" i="1"/>
  <c r="E18" i="1" s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19" i="1"/>
  <c r="K20" i="1"/>
  <c r="K21" i="1"/>
  <c r="K22" i="1"/>
  <c r="K23" i="1"/>
  <c r="K24" i="1"/>
  <c r="K25" i="1"/>
  <c r="K26" i="1"/>
  <c r="K27" i="1"/>
  <c r="K28" i="1"/>
  <c r="K29" i="1"/>
  <c r="K18" i="1"/>
  <c r="R119" i="1" l="1"/>
  <c r="S119" i="1" s="1"/>
  <c r="R115" i="1"/>
  <c r="S115" i="1" s="1"/>
  <c r="R111" i="1"/>
  <c r="S111" i="1" s="1"/>
  <c r="Q106" i="1"/>
  <c r="R106" i="1"/>
  <c r="S106" i="1" s="1"/>
  <c r="Q102" i="1"/>
  <c r="R102" i="1"/>
  <c r="S102" i="1" s="1"/>
  <c r="Q98" i="1"/>
  <c r="R98" i="1"/>
  <c r="S98" i="1" s="1"/>
  <c r="Q94" i="1"/>
  <c r="R94" i="1"/>
  <c r="S94" i="1" s="1"/>
  <c r="Q90" i="1"/>
  <c r="R90" i="1"/>
  <c r="S90" i="1" s="1"/>
  <c r="Q86" i="1"/>
  <c r="R86" i="1"/>
  <c r="S86" i="1" s="1"/>
  <c r="Q82" i="1"/>
  <c r="R82" i="1"/>
  <c r="S82" i="1" s="1"/>
  <c r="U102" i="1"/>
  <c r="R78" i="1"/>
  <c r="R74" i="1"/>
  <c r="U128" i="1"/>
  <c r="Q125" i="1"/>
  <c r="R125" i="1"/>
  <c r="S125" i="1" s="1"/>
  <c r="P125" i="1"/>
  <c r="T125" i="1" s="1"/>
  <c r="U125" i="1" s="1"/>
  <c r="U121" i="1"/>
  <c r="S123" i="1"/>
  <c r="U123" i="1"/>
  <c r="T118" i="1"/>
  <c r="U118" i="1" s="1"/>
  <c r="F118" i="1" s="1"/>
  <c r="G118" i="1" s="1"/>
  <c r="U80" i="1"/>
  <c r="F120" i="1"/>
  <c r="G120" i="1" s="1"/>
  <c r="U113" i="1"/>
  <c r="U97" i="1"/>
  <c r="F97" i="1" s="1"/>
  <c r="G97" i="1" s="1"/>
  <c r="R101" i="1"/>
  <c r="S101" i="1" s="1"/>
  <c r="R97" i="1"/>
  <c r="S97" i="1" s="1"/>
  <c r="R85" i="1"/>
  <c r="S85" i="1" s="1"/>
  <c r="R81" i="1"/>
  <c r="S81" i="1" s="1"/>
  <c r="Q117" i="1"/>
  <c r="R117" i="1"/>
  <c r="S117" i="1" s="1"/>
  <c r="Q109" i="1"/>
  <c r="R109" i="1"/>
  <c r="S109" i="1" s="1"/>
  <c r="U108" i="1"/>
  <c r="F108" i="1" s="1"/>
  <c r="G108" i="1" s="1"/>
  <c r="U100" i="1"/>
  <c r="F100" i="1" s="1"/>
  <c r="G100" i="1" s="1"/>
  <c r="U92" i="1"/>
  <c r="F92" i="1" s="1"/>
  <c r="G92" i="1" s="1"/>
  <c r="U84" i="1"/>
  <c r="F84" i="1" s="1"/>
  <c r="G84" i="1" s="1"/>
  <c r="R80" i="1"/>
  <c r="S80" i="1" s="1"/>
  <c r="R76" i="1"/>
  <c r="S76" i="1" s="1"/>
  <c r="R128" i="1"/>
  <c r="S128" i="1" s="1"/>
  <c r="P126" i="1"/>
  <c r="T126" i="1" s="1"/>
  <c r="U126" i="1" s="1"/>
  <c r="F126" i="1" s="1"/>
  <c r="G126" i="1" s="1"/>
  <c r="Q126" i="1"/>
  <c r="T117" i="1"/>
  <c r="U117" i="1" s="1"/>
  <c r="F116" i="1"/>
  <c r="G116" i="1" s="1"/>
  <c r="F112" i="1"/>
  <c r="G112" i="1" s="1"/>
  <c r="T109" i="1"/>
  <c r="U109" i="1" s="1"/>
  <c r="U101" i="1"/>
  <c r="F101" i="1" s="1"/>
  <c r="G101" i="1" s="1"/>
  <c r="U73" i="1"/>
  <c r="R105" i="1"/>
  <c r="S105" i="1" s="1"/>
  <c r="R93" i="1"/>
  <c r="S93" i="1" s="1"/>
  <c r="R89" i="1"/>
  <c r="S89" i="1" s="1"/>
  <c r="R77" i="1"/>
  <c r="S77" i="1" s="1"/>
  <c r="R73" i="1"/>
  <c r="S73" i="1" s="1"/>
  <c r="Q121" i="1"/>
  <c r="R121" i="1"/>
  <c r="S121" i="1" s="1"/>
  <c r="Q113" i="1"/>
  <c r="R113" i="1"/>
  <c r="S113" i="1" s="1"/>
  <c r="U107" i="1"/>
  <c r="F107" i="1" s="1"/>
  <c r="G107" i="1" s="1"/>
  <c r="U103" i="1"/>
  <c r="F103" i="1" s="1"/>
  <c r="G103" i="1" s="1"/>
  <c r="U99" i="1"/>
  <c r="F99" i="1" s="1"/>
  <c r="G99" i="1" s="1"/>
  <c r="U95" i="1"/>
  <c r="F95" i="1" s="1"/>
  <c r="G95" i="1" s="1"/>
  <c r="U91" i="1"/>
  <c r="F91" i="1" s="1"/>
  <c r="G91" i="1" s="1"/>
  <c r="U87" i="1"/>
  <c r="F87" i="1" s="1"/>
  <c r="G87" i="1" s="1"/>
  <c r="U83" i="1"/>
  <c r="F83" i="1" s="1"/>
  <c r="G83" i="1" s="1"/>
  <c r="U75" i="1"/>
  <c r="R108" i="1"/>
  <c r="S108" i="1" s="1"/>
  <c r="R104" i="1"/>
  <c r="S104" i="1" s="1"/>
  <c r="R100" i="1"/>
  <c r="S100" i="1" s="1"/>
  <c r="R96" i="1"/>
  <c r="S96" i="1" s="1"/>
  <c r="R92" i="1"/>
  <c r="S92" i="1" s="1"/>
  <c r="R88" i="1"/>
  <c r="S88" i="1" s="1"/>
  <c r="R84" i="1"/>
  <c r="S84" i="1" s="1"/>
  <c r="R79" i="1"/>
  <c r="S79" i="1" s="1"/>
  <c r="R75" i="1"/>
  <c r="S75" i="1" s="1"/>
  <c r="Q129" i="1"/>
  <c r="R129" i="1"/>
  <c r="S129" i="1" s="1"/>
  <c r="R124" i="1"/>
  <c r="S124" i="1" s="1"/>
  <c r="P122" i="1"/>
  <c r="T122" i="1" s="1"/>
  <c r="U122" i="1" s="1"/>
  <c r="F122" i="1" s="1"/>
  <c r="G122" i="1" s="1"/>
  <c r="Q122" i="1"/>
  <c r="T119" i="1"/>
  <c r="U119" i="1" s="1"/>
  <c r="P118" i="1"/>
  <c r="Q118" i="1"/>
  <c r="T115" i="1"/>
  <c r="P114" i="1"/>
  <c r="T114" i="1" s="1"/>
  <c r="U114" i="1" s="1"/>
  <c r="F114" i="1" s="1"/>
  <c r="G114" i="1" s="1"/>
  <c r="Q114" i="1"/>
  <c r="T111" i="1"/>
  <c r="U111" i="1" s="1"/>
  <c r="P110" i="1"/>
  <c r="T110" i="1" s="1"/>
  <c r="U110" i="1" s="1"/>
  <c r="F110" i="1" s="1"/>
  <c r="G110" i="1" s="1"/>
  <c r="Q110" i="1"/>
  <c r="T90" i="1"/>
  <c r="T86" i="1"/>
  <c r="U86" i="1" s="1"/>
  <c r="F86" i="1" s="1"/>
  <c r="G86" i="1" s="1"/>
  <c r="T82" i="1"/>
  <c r="T89" i="1"/>
  <c r="U89" i="1" s="1"/>
  <c r="F89" i="1" s="1"/>
  <c r="G89" i="1" s="1"/>
  <c r="T85" i="1"/>
  <c r="T81" i="1"/>
  <c r="U81" i="1" s="1"/>
  <c r="F81" i="1" s="1"/>
  <c r="G81" i="1" s="1"/>
  <c r="I18" i="1"/>
  <c r="J18" i="1"/>
  <c r="P18" i="1"/>
  <c r="Q18" i="1"/>
  <c r="R18" i="1"/>
  <c r="S18" i="1"/>
  <c r="I19" i="1"/>
  <c r="J19" i="1"/>
  <c r="P19" i="1"/>
  <c r="Q19" i="1"/>
  <c r="R19" i="1"/>
  <c r="S19" i="1"/>
  <c r="I20" i="1"/>
  <c r="J20" i="1"/>
  <c r="P20" i="1"/>
  <c r="Q20" i="1"/>
  <c r="R20" i="1"/>
  <c r="S20" i="1"/>
  <c r="I21" i="1"/>
  <c r="J21" i="1"/>
  <c r="P21" i="1"/>
  <c r="Q21" i="1"/>
  <c r="R21" i="1"/>
  <c r="S21" i="1"/>
  <c r="I22" i="1"/>
  <c r="J22" i="1"/>
  <c r="P22" i="1"/>
  <c r="Q22" i="1"/>
  <c r="R22" i="1"/>
  <c r="S22" i="1"/>
  <c r="I23" i="1"/>
  <c r="J23" i="1"/>
  <c r="P23" i="1"/>
  <c r="Q23" i="1"/>
  <c r="R23" i="1"/>
  <c r="S23" i="1"/>
  <c r="I24" i="1"/>
  <c r="J24" i="1"/>
  <c r="P24" i="1"/>
  <c r="Q24" i="1"/>
  <c r="R24" i="1"/>
  <c r="S24" i="1"/>
  <c r="I25" i="1"/>
  <c r="J25" i="1"/>
  <c r="P25" i="1"/>
  <c r="Q25" i="1"/>
  <c r="R25" i="1"/>
  <c r="S25" i="1"/>
  <c r="I26" i="1"/>
  <c r="J26" i="1"/>
  <c r="P26" i="1"/>
  <c r="Q26" i="1"/>
  <c r="R26" i="1"/>
  <c r="S26" i="1"/>
  <c r="I27" i="1"/>
  <c r="J27" i="1"/>
  <c r="P27" i="1"/>
  <c r="Q27" i="1"/>
  <c r="R27" i="1"/>
  <c r="S27" i="1"/>
  <c r="I28" i="1"/>
  <c r="J28" i="1"/>
  <c r="P28" i="1"/>
  <c r="Q28" i="1"/>
  <c r="R28" i="1"/>
  <c r="S28" i="1"/>
  <c r="I29" i="1"/>
  <c r="J29" i="1"/>
  <c r="P29" i="1"/>
  <c r="Q29" i="1"/>
  <c r="R29" i="1"/>
  <c r="S29" i="1"/>
  <c r="I30" i="1"/>
  <c r="J30" i="1"/>
  <c r="P30" i="1"/>
  <c r="Q30" i="1"/>
  <c r="R30" i="1"/>
  <c r="S30" i="1"/>
  <c r="I31" i="1"/>
  <c r="J31" i="1"/>
  <c r="P31" i="1"/>
  <c r="Q31" i="1"/>
  <c r="R31" i="1"/>
  <c r="S31" i="1"/>
  <c r="I32" i="1"/>
  <c r="J32" i="1"/>
  <c r="P32" i="1"/>
  <c r="Q32" i="1"/>
  <c r="R32" i="1"/>
  <c r="S32" i="1"/>
  <c r="I33" i="1"/>
  <c r="J33" i="1"/>
  <c r="P33" i="1"/>
  <c r="Q33" i="1"/>
  <c r="R33" i="1"/>
  <c r="S33" i="1"/>
  <c r="I34" i="1"/>
  <c r="J34" i="1"/>
  <c r="P34" i="1"/>
  <c r="Q34" i="1"/>
  <c r="R34" i="1"/>
  <c r="S34" i="1"/>
  <c r="I35" i="1"/>
  <c r="J35" i="1"/>
  <c r="P35" i="1"/>
  <c r="Q35" i="1"/>
  <c r="R35" i="1"/>
  <c r="S35" i="1"/>
  <c r="I36" i="1"/>
  <c r="J36" i="1"/>
  <c r="P36" i="1"/>
  <c r="Q36" i="1"/>
  <c r="R36" i="1"/>
  <c r="S36" i="1"/>
  <c r="I37" i="1"/>
  <c r="J37" i="1"/>
  <c r="P37" i="1"/>
  <c r="Q37" i="1"/>
  <c r="R37" i="1"/>
  <c r="S37" i="1"/>
  <c r="I38" i="1"/>
  <c r="J38" i="1"/>
  <c r="P38" i="1"/>
  <c r="Q38" i="1"/>
  <c r="R38" i="1"/>
  <c r="S38" i="1"/>
  <c r="I39" i="1"/>
  <c r="J39" i="1"/>
  <c r="P39" i="1"/>
  <c r="Q39" i="1"/>
  <c r="R39" i="1"/>
  <c r="S39" i="1"/>
  <c r="I40" i="1"/>
  <c r="J40" i="1"/>
  <c r="P40" i="1"/>
  <c r="T40" i="1" s="1"/>
  <c r="Q40" i="1"/>
  <c r="R40" i="1"/>
  <c r="S40" i="1"/>
  <c r="I41" i="1"/>
  <c r="Q41" i="1" s="1"/>
  <c r="J41" i="1"/>
  <c r="P41" i="1"/>
  <c r="R41" i="1"/>
  <c r="S41" i="1"/>
  <c r="I42" i="1"/>
  <c r="J42" i="1"/>
  <c r="P42" i="1"/>
  <c r="T42" i="1" s="1"/>
  <c r="Q42" i="1"/>
  <c r="R42" i="1"/>
  <c r="S42" i="1"/>
  <c r="I43" i="1"/>
  <c r="Q43" i="1" s="1"/>
  <c r="J43" i="1"/>
  <c r="P43" i="1"/>
  <c r="R43" i="1"/>
  <c r="S43" i="1"/>
  <c r="I44" i="1"/>
  <c r="J44" i="1"/>
  <c r="P44" i="1"/>
  <c r="T44" i="1" s="1"/>
  <c r="Q44" i="1"/>
  <c r="R44" i="1"/>
  <c r="S44" i="1"/>
  <c r="I45" i="1"/>
  <c r="Q45" i="1" s="1"/>
  <c r="J45" i="1"/>
  <c r="P45" i="1"/>
  <c r="R45" i="1"/>
  <c r="S45" i="1"/>
  <c r="I46" i="1"/>
  <c r="J46" i="1"/>
  <c r="P46" i="1"/>
  <c r="T46" i="1" s="1"/>
  <c r="Q46" i="1"/>
  <c r="R46" i="1"/>
  <c r="S46" i="1"/>
  <c r="I47" i="1"/>
  <c r="Q47" i="1" s="1"/>
  <c r="J47" i="1"/>
  <c r="P47" i="1"/>
  <c r="R47" i="1"/>
  <c r="S47" i="1"/>
  <c r="I48" i="1"/>
  <c r="J48" i="1"/>
  <c r="P48" i="1"/>
  <c r="T48" i="1" s="1"/>
  <c r="Q48" i="1"/>
  <c r="R48" i="1"/>
  <c r="S48" i="1"/>
  <c r="I49" i="1"/>
  <c r="Q49" i="1" s="1"/>
  <c r="J49" i="1"/>
  <c r="P49" i="1"/>
  <c r="R49" i="1"/>
  <c r="S49" i="1"/>
  <c r="I50" i="1"/>
  <c r="J50" i="1"/>
  <c r="P50" i="1"/>
  <c r="T50" i="1" s="1"/>
  <c r="Q50" i="1"/>
  <c r="R50" i="1"/>
  <c r="S50" i="1"/>
  <c r="I51" i="1"/>
  <c r="Q51" i="1" s="1"/>
  <c r="J51" i="1"/>
  <c r="P51" i="1"/>
  <c r="R51" i="1"/>
  <c r="S51" i="1"/>
  <c r="I52" i="1"/>
  <c r="J52" i="1"/>
  <c r="P52" i="1"/>
  <c r="T52" i="1" s="1"/>
  <c r="Q52" i="1"/>
  <c r="R52" i="1"/>
  <c r="S52" i="1"/>
  <c r="I53" i="1"/>
  <c r="Q53" i="1" s="1"/>
  <c r="J53" i="1"/>
  <c r="P53" i="1"/>
  <c r="R53" i="1"/>
  <c r="S53" i="1"/>
  <c r="I54" i="1"/>
  <c r="J54" i="1"/>
  <c r="P54" i="1"/>
  <c r="T54" i="1" s="1"/>
  <c r="Q54" i="1"/>
  <c r="R54" i="1"/>
  <c r="S54" i="1"/>
  <c r="I55" i="1"/>
  <c r="Q55" i="1" s="1"/>
  <c r="J55" i="1"/>
  <c r="P55" i="1"/>
  <c r="R55" i="1"/>
  <c r="S55" i="1"/>
  <c r="I56" i="1"/>
  <c r="J56" i="1"/>
  <c r="P56" i="1"/>
  <c r="T56" i="1" s="1"/>
  <c r="Q56" i="1"/>
  <c r="R56" i="1"/>
  <c r="S56" i="1"/>
  <c r="I57" i="1"/>
  <c r="Q57" i="1" s="1"/>
  <c r="J57" i="1"/>
  <c r="P57" i="1"/>
  <c r="R57" i="1"/>
  <c r="S57" i="1"/>
  <c r="I58" i="1"/>
  <c r="J58" i="1"/>
  <c r="P58" i="1"/>
  <c r="T58" i="1" s="1"/>
  <c r="Q58" i="1"/>
  <c r="R58" i="1"/>
  <c r="S58" i="1"/>
  <c r="I59" i="1"/>
  <c r="Q59" i="1" s="1"/>
  <c r="J59" i="1"/>
  <c r="P59" i="1"/>
  <c r="R59" i="1"/>
  <c r="S59" i="1"/>
  <c r="I60" i="1"/>
  <c r="J60" i="1"/>
  <c r="P60" i="1"/>
  <c r="T60" i="1" s="1"/>
  <c r="Q60" i="1"/>
  <c r="R60" i="1"/>
  <c r="S60" i="1"/>
  <c r="I61" i="1"/>
  <c r="Q61" i="1" s="1"/>
  <c r="J61" i="1"/>
  <c r="P61" i="1"/>
  <c r="R61" i="1"/>
  <c r="S61" i="1"/>
  <c r="I62" i="1"/>
  <c r="J62" i="1"/>
  <c r="P62" i="1"/>
  <c r="T62" i="1" s="1"/>
  <c r="Q62" i="1"/>
  <c r="R62" i="1"/>
  <c r="S62" i="1"/>
  <c r="I63" i="1"/>
  <c r="Q63" i="1" s="1"/>
  <c r="J63" i="1"/>
  <c r="P63" i="1"/>
  <c r="R63" i="1"/>
  <c r="S63" i="1"/>
  <c r="I64" i="1"/>
  <c r="J64" i="1"/>
  <c r="P64" i="1"/>
  <c r="T64" i="1" s="1"/>
  <c r="Q64" i="1"/>
  <c r="R64" i="1"/>
  <c r="S64" i="1"/>
  <c r="I65" i="1"/>
  <c r="Q65" i="1" s="1"/>
  <c r="J65" i="1"/>
  <c r="P65" i="1"/>
  <c r="R65" i="1"/>
  <c r="S65" i="1"/>
  <c r="I66" i="1"/>
  <c r="J66" i="1"/>
  <c r="P66" i="1"/>
  <c r="T66" i="1" s="1"/>
  <c r="Q66" i="1"/>
  <c r="R66" i="1"/>
  <c r="S66" i="1"/>
  <c r="I67" i="1"/>
  <c r="Q67" i="1" s="1"/>
  <c r="J67" i="1"/>
  <c r="P67" i="1"/>
  <c r="R67" i="1"/>
  <c r="S67" i="1"/>
  <c r="I68" i="1"/>
  <c r="J68" i="1"/>
  <c r="P68" i="1"/>
  <c r="T68" i="1" s="1"/>
  <c r="Q68" i="1"/>
  <c r="R68" i="1"/>
  <c r="S68" i="1"/>
  <c r="I69" i="1"/>
  <c r="Q69" i="1" s="1"/>
  <c r="J69" i="1"/>
  <c r="P69" i="1"/>
  <c r="R69" i="1"/>
  <c r="S69" i="1"/>
  <c r="I70" i="1"/>
  <c r="J70" i="1"/>
  <c r="P70" i="1"/>
  <c r="T70" i="1" s="1"/>
  <c r="Q70" i="1"/>
  <c r="R70" i="1"/>
  <c r="S70" i="1"/>
  <c r="I71" i="1"/>
  <c r="Q71" i="1" s="1"/>
  <c r="J71" i="1"/>
  <c r="P71" i="1"/>
  <c r="R71" i="1"/>
  <c r="S71" i="1"/>
  <c r="I72" i="1"/>
  <c r="J72" i="1"/>
  <c r="P72" i="1"/>
  <c r="T72" i="1" s="1"/>
  <c r="Q72" i="1"/>
  <c r="R72" i="1"/>
  <c r="S72" i="1"/>
  <c r="S74" i="1" l="1"/>
  <c r="U74" i="1"/>
  <c r="F102" i="1"/>
  <c r="G102" i="1" s="1"/>
  <c r="U94" i="1"/>
  <c r="F94" i="1" s="1"/>
  <c r="G94" i="1" s="1"/>
  <c r="F115" i="1"/>
  <c r="G115" i="1" s="1"/>
  <c r="T71" i="1"/>
  <c r="T69" i="1"/>
  <c r="T67" i="1"/>
  <c r="T65" i="1"/>
  <c r="U65" i="1" s="1"/>
  <c r="F65" i="1" s="1"/>
  <c r="G65" i="1" s="1"/>
  <c r="T63" i="1"/>
  <c r="U63" i="1" s="1"/>
  <c r="F63" i="1" s="1"/>
  <c r="G63" i="1" s="1"/>
  <c r="T61" i="1"/>
  <c r="T59" i="1"/>
  <c r="T57" i="1"/>
  <c r="U57" i="1" s="1"/>
  <c r="F57" i="1" s="1"/>
  <c r="G57" i="1" s="1"/>
  <c r="T55" i="1"/>
  <c r="T53" i="1"/>
  <c r="T51" i="1"/>
  <c r="T49" i="1"/>
  <c r="U49" i="1" s="1"/>
  <c r="F49" i="1" s="1"/>
  <c r="G49" i="1" s="1"/>
  <c r="T47" i="1"/>
  <c r="T45" i="1"/>
  <c r="T43" i="1"/>
  <c r="T41" i="1"/>
  <c r="U41" i="1" s="1"/>
  <c r="F41" i="1" s="1"/>
  <c r="G41" i="1" s="1"/>
  <c r="T39" i="1"/>
  <c r="T37" i="1"/>
  <c r="T35" i="1"/>
  <c r="T33" i="1"/>
  <c r="U33" i="1" s="1"/>
  <c r="F33" i="1" s="1"/>
  <c r="G33" i="1" s="1"/>
  <c r="T31" i="1"/>
  <c r="T29" i="1"/>
  <c r="T27" i="1"/>
  <c r="T25" i="1"/>
  <c r="U25" i="1" s="1"/>
  <c r="F25" i="1" s="1"/>
  <c r="G25" i="1" s="1"/>
  <c r="T23" i="1"/>
  <c r="T21" i="1"/>
  <c r="T19" i="1"/>
  <c r="U82" i="1"/>
  <c r="F82" i="1" s="1"/>
  <c r="G82" i="1" s="1"/>
  <c r="U115" i="1"/>
  <c r="U79" i="1"/>
  <c r="F79" i="1" s="1"/>
  <c r="G79" i="1" s="1"/>
  <c r="F113" i="1"/>
  <c r="G113" i="1" s="1"/>
  <c r="F73" i="1"/>
  <c r="G73" i="1" s="1"/>
  <c r="F80" i="1"/>
  <c r="G80" i="1" s="1"/>
  <c r="U96" i="1"/>
  <c r="F96" i="1" s="1"/>
  <c r="G96" i="1" s="1"/>
  <c r="F109" i="1"/>
  <c r="G109" i="1" s="1"/>
  <c r="U77" i="1"/>
  <c r="F77" i="1" s="1"/>
  <c r="G77" i="1" s="1"/>
  <c r="U76" i="1"/>
  <c r="F76" i="1" s="1"/>
  <c r="G76" i="1" s="1"/>
  <c r="U98" i="1"/>
  <c r="F98" i="1" s="1"/>
  <c r="G98" i="1" s="1"/>
  <c r="F119" i="1"/>
  <c r="G119" i="1" s="1"/>
  <c r="T38" i="1"/>
  <c r="T36" i="1"/>
  <c r="T34" i="1"/>
  <c r="U34" i="1" s="1"/>
  <c r="F34" i="1" s="1"/>
  <c r="G34" i="1" s="1"/>
  <c r="T32" i="1"/>
  <c r="U32" i="1" s="1"/>
  <c r="F32" i="1" s="1"/>
  <c r="G32" i="1" s="1"/>
  <c r="T30" i="1"/>
  <c r="U30" i="1" s="1"/>
  <c r="F30" i="1" s="1"/>
  <c r="G30" i="1" s="1"/>
  <c r="T28" i="1"/>
  <c r="T26" i="1"/>
  <c r="T24" i="1"/>
  <c r="U24" i="1" s="1"/>
  <c r="F24" i="1" s="1"/>
  <c r="G24" i="1" s="1"/>
  <c r="T22" i="1"/>
  <c r="T20" i="1"/>
  <c r="T18" i="1"/>
  <c r="U85" i="1"/>
  <c r="F85" i="1" s="1"/>
  <c r="G85" i="1" s="1"/>
  <c r="U90" i="1"/>
  <c r="F90" i="1" s="1"/>
  <c r="G90" i="1" s="1"/>
  <c r="F75" i="1"/>
  <c r="G75" i="1" s="1"/>
  <c r="F121" i="1"/>
  <c r="G121" i="1" s="1"/>
  <c r="U93" i="1"/>
  <c r="F93" i="1" s="1"/>
  <c r="G93" i="1" s="1"/>
  <c r="F128" i="1"/>
  <c r="G128" i="1" s="1"/>
  <c r="U88" i="1"/>
  <c r="F88" i="1" s="1"/>
  <c r="G88" i="1" s="1"/>
  <c r="U104" i="1"/>
  <c r="F104" i="1" s="1"/>
  <c r="G104" i="1" s="1"/>
  <c r="F117" i="1"/>
  <c r="G117" i="1" s="1"/>
  <c r="U105" i="1"/>
  <c r="F105" i="1" s="1"/>
  <c r="G105" i="1" s="1"/>
  <c r="U124" i="1"/>
  <c r="F124" i="1" s="1"/>
  <c r="G124" i="1" s="1"/>
  <c r="F123" i="1"/>
  <c r="G123" i="1" s="1"/>
  <c r="F125" i="1"/>
  <c r="G125" i="1" s="1"/>
  <c r="S78" i="1"/>
  <c r="U78" i="1"/>
  <c r="U106" i="1"/>
  <c r="F106" i="1" s="1"/>
  <c r="G106" i="1" s="1"/>
  <c r="F111" i="1"/>
  <c r="G111" i="1" s="1"/>
  <c r="U129" i="1"/>
  <c r="F129" i="1" s="1"/>
  <c r="G129" i="1" s="1"/>
  <c r="U72" i="1"/>
  <c r="F72" i="1" s="1"/>
  <c r="G72" i="1" s="1"/>
  <c r="U71" i="1"/>
  <c r="F71" i="1" s="1"/>
  <c r="G71" i="1" s="1"/>
  <c r="U70" i="1"/>
  <c r="F70" i="1" s="1"/>
  <c r="G70" i="1" s="1"/>
  <c r="U69" i="1"/>
  <c r="F69" i="1" s="1"/>
  <c r="G69" i="1" s="1"/>
  <c r="U68" i="1"/>
  <c r="F68" i="1" s="1"/>
  <c r="G68" i="1" s="1"/>
  <c r="U67" i="1"/>
  <c r="F67" i="1" s="1"/>
  <c r="G67" i="1" s="1"/>
  <c r="U66" i="1"/>
  <c r="F66" i="1" s="1"/>
  <c r="G66" i="1" s="1"/>
  <c r="U64" i="1"/>
  <c r="F64" i="1" s="1"/>
  <c r="G64" i="1" s="1"/>
  <c r="U62" i="1"/>
  <c r="F62" i="1" s="1"/>
  <c r="G62" i="1" s="1"/>
  <c r="U61" i="1"/>
  <c r="F61" i="1" s="1"/>
  <c r="G61" i="1" s="1"/>
  <c r="U60" i="1"/>
  <c r="F60" i="1" s="1"/>
  <c r="G60" i="1" s="1"/>
  <c r="U59" i="1"/>
  <c r="F59" i="1" s="1"/>
  <c r="G59" i="1" s="1"/>
  <c r="U58" i="1"/>
  <c r="F58" i="1" s="1"/>
  <c r="G58" i="1" s="1"/>
  <c r="U56" i="1"/>
  <c r="F56" i="1" s="1"/>
  <c r="G56" i="1" s="1"/>
  <c r="U55" i="1"/>
  <c r="F55" i="1" s="1"/>
  <c r="G55" i="1" s="1"/>
  <c r="U54" i="1"/>
  <c r="F54" i="1" s="1"/>
  <c r="G54" i="1" s="1"/>
  <c r="U53" i="1"/>
  <c r="F53" i="1" s="1"/>
  <c r="G53" i="1" s="1"/>
  <c r="U52" i="1"/>
  <c r="F52" i="1" s="1"/>
  <c r="G52" i="1" s="1"/>
  <c r="U51" i="1"/>
  <c r="F51" i="1" s="1"/>
  <c r="G51" i="1" s="1"/>
  <c r="U50" i="1"/>
  <c r="F50" i="1" s="1"/>
  <c r="G50" i="1" s="1"/>
  <c r="U48" i="1"/>
  <c r="F48" i="1" s="1"/>
  <c r="G48" i="1" s="1"/>
  <c r="U47" i="1"/>
  <c r="F47" i="1" s="1"/>
  <c r="G47" i="1" s="1"/>
  <c r="U46" i="1"/>
  <c r="F46" i="1" s="1"/>
  <c r="G46" i="1" s="1"/>
  <c r="U45" i="1"/>
  <c r="F45" i="1" s="1"/>
  <c r="G45" i="1" s="1"/>
  <c r="U44" i="1"/>
  <c r="F44" i="1" s="1"/>
  <c r="G44" i="1" s="1"/>
  <c r="U43" i="1"/>
  <c r="F43" i="1" s="1"/>
  <c r="G43" i="1" s="1"/>
  <c r="U42" i="1"/>
  <c r="F42" i="1" s="1"/>
  <c r="G42" i="1" s="1"/>
  <c r="U40" i="1"/>
  <c r="F40" i="1" s="1"/>
  <c r="G40" i="1" s="1"/>
  <c r="U39" i="1"/>
  <c r="F39" i="1" s="1"/>
  <c r="G39" i="1" s="1"/>
  <c r="U38" i="1"/>
  <c r="F38" i="1" s="1"/>
  <c r="G38" i="1" s="1"/>
  <c r="U37" i="1"/>
  <c r="F37" i="1" s="1"/>
  <c r="G37" i="1" s="1"/>
  <c r="U36" i="1"/>
  <c r="F36" i="1" s="1"/>
  <c r="G36" i="1" s="1"/>
  <c r="U35" i="1"/>
  <c r="F35" i="1" s="1"/>
  <c r="G35" i="1" s="1"/>
  <c r="U31" i="1"/>
  <c r="F31" i="1" s="1"/>
  <c r="G31" i="1" s="1"/>
  <c r="U29" i="1"/>
  <c r="F29" i="1" s="1"/>
  <c r="G29" i="1" s="1"/>
  <c r="U28" i="1"/>
  <c r="F28" i="1" s="1"/>
  <c r="G28" i="1" s="1"/>
  <c r="U27" i="1"/>
  <c r="F27" i="1" s="1"/>
  <c r="G27" i="1" s="1"/>
  <c r="U26" i="1"/>
  <c r="F26" i="1" s="1"/>
  <c r="G26" i="1" s="1"/>
  <c r="U23" i="1"/>
  <c r="F23" i="1" s="1"/>
  <c r="G23" i="1" s="1"/>
  <c r="U22" i="1"/>
  <c r="F22" i="1" s="1"/>
  <c r="G22" i="1" s="1"/>
  <c r="U21" i="1"/>
  <c r="F21" i="1" s="1"/>
  <c r="G21" i="1" s="1"/>
  <c r="U20" i="1"/>
  <c r="F20" i="1" s="1"/>
  <c r="G20" i="1" s="1"/>
  <c r="U19" i="1"/>
  <c r="F19" i="1" s="1"/>
  <c r="G19" i="1" s="1"/>
  <c r="U18" i="1"/>
  <c r="F18" i="1" s="1"/>
  <c r="G18" i="1" s="1"/>
  <c r="F78" i="1" l="1"/>
  <c r="G78" i="1" s="1"/>
  <c r="F74" i="1"/>
  <c r="G74" i="1" s="1"/>
</calcChain>
</file>

<file path=xl/sharedStrings.xml><?xml version="1.0" encoding="utf-8"?>
<sst xmlns="http://schemas.openxmlformats.org/spreadsheetml/2006/main" count="148" uniqueCount="52">
  <si>
    <t>WHAT IS THIS SPREADSHEET AND HOW TO USE IT</t>
  </si>
  <si>
    <t>This spreadsheet is a more convenient tool for calculating the time-on-air of different configurations in a more clear view for papers and such.</t>
  </si>
  <si>
    <t>It uses the same formulas than the SX1272 LoRa Modem Calculator program by Semtech, so the values should always be the same.</t>
  </si>
  <si>
    <t>To use this spread sheet, modify the values in the BLUE cells (input cells) and the output is is in the PINK column (ToA)</t>
  </si>
  <si>
    <t>INPUT</t>
  </si>
  <si>
    <t>OUTPUT</t>
  </si>
  <si>
    <t>LoRaWAN parameters)</t>
  </si>
  <si>
    <t>ToA (ms)</t>
  </si>
  <si>
    <t>Time to wait before the next transmission Duty Cycle</t>
  </si>
  <si>
    <t>DON’T EDIT THIS PART:</t>
  </si>
  <si>
    <t>(all in miliseconds)</t>
  </si>
  <si>
    <t>DR</t>
  </si>
  <si>
    <t>LoRaWAN App Payload</t>
  </si>
  <si>
    <t>Tpacket (ms)</t>
  </si>
  <si>
    <t>Backoff_Time_with_Duty_Cycle = 1% (ms)</t>
  </si>
  <si>
    <t>BW (kHz)</t>
  </si>
  <si>
    <t>Payload Bytes (Note: LoRaWAN uplink packet header is 13 bytes minimum.)</t>
  </si>
  <si>
    <t>SF</t>
  </si>
  <si>
    <t>CRC (1 == on) (Always ==1 for LoRaWAN v1.0)</t>
  </si>
  <si>
    <t>CR (1==4/5, 4 == 4/8) (Always 1 for LoRaWAN v1.0)</t>
  </si>
  <si>
    <t>Implicit Header (Always == 0 for LoRaWAN v1.0)</t>
  </si>
  <si>
    <t>Npreamble (Always == 8 for LoRaWAN v1.0)</t>
  </si>
  <si>
    <t>DE – Low Data rate optimization (Always ==1 for BW125-SF11 or BW125-SF12)</t>
  </si>
  <si>
    <t>Rsym</t>
  </si>
  <si>
    <t>Tsym</t>
  </si>
  <si>
    <t>Tpreamble</t>
  </si>
  <si>
    <t>payloadSymbNb</t>
  </si>
  <si>
    <t>Tpayload</t>
  </si>
  <si>
    <t>References:</t>
  </si>
  <si>
    <t>Lora Modem Design Guide  SX1272/3/6/7/8: LoRa Modem Designer’s Guide AN1200.13</t>
  </si>
  <si>
    <t>Semtech’s SX1272 Datasheet</t>
  </si>
  <si>
    <t>Semtech’s SX1276 Datasheet</t>
  </si>
  <si>
    <t>LoRaWAN v1.0 Specification</t>
  </si>
  <si>
    <t>PACKET</t>
  </si>
  <si>
    <t>MAXIMUM_PAYLOAD_SIZE</t>
  </si>
  <si>
    <t>DTLS 1.3 RPK + ECDHE # 1</t>
  </si>
  <si>
    <t>DTLS 1.3 RPK + ECDHE # 2</t>
  </si>
  <si>
    <t>DTLS 1.3 RPK + ECDHE # 3</t>
  </si>
  <si>
    <t>DTLS 1.3 PSK + ECDHE #1</t>
  </si>
  <si>
    <t>DTLS 1.3 PSK + ECDHE #2</t>
  </si>
  <si>
    <t>DTLS 1.3 PSK + ECDHE #3</t>
  </si>
  <si>
    <t>TOA IS NOT VALID</t>
  </si>
  <si>
    <t>EDHOC RPK + ECDHE (Sigma I) # 1</t>
  </si>
  <si>
    <t>EDHOC RPK + ECDHE (Sigma I) # 2</t>
  </si>
  <si>
    <t>EDHOC RPK + ECDHE (Sigma I) # 3</t>
  </si>
  <si>
    <t>EDHOC RPK + ECDHE (Sigma R) #1</t>
  </si>
  <si>
    <t>EDHOC RPK + ECDHE (Sigma R) #2</t>
  </si>
  <si>
    <t>EDHOC RPK + ECDHE (Sigma R) #3</t>
  </si>
  <si>
    <t>EDHOC RPK + ECDHE (Sigma R) #4</t>
  </si>
  <si>
    <t>EDHOC PSK + ECDHE #1</t>
  </si>
  <si>
    <t>EDHOC PSK + ECDHE #2</t>
  </si>
  <si>
    <t>EDHOC PSK + ECDHE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</si>
</sst>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7"/>
      </patternFill>
    </fill>
    <fill>
      <patternFill patternType="solid">
        <fgColor indexed="31"/>
        <bgColor indexed="27"/>
      </patternFill>
    </fill>
    <fill>
      <patternFill patternType="solid">
        <fgColor indexed="42"/>
        <bgColor indexed="41"/>
      </patternFill>
    </fill>
    <fill>
      <patternFill patternType="solid">
        <fgColor theme="7" tint="0.79998168889431442"/>
        <bgColor indexed="41"/>
      </patternFill>
    </fill>
  </fills>
  <borders count="5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164" fontId="1" fillId="4" borderId="2" xfId="0" applyNumberFormat="1" applyFont="1" applyFill="1" applyBorder="1"/>
    <xf numFmtId="164" fontId="1" fillId="4" borderId="3" xfId="0" applyNumberFormat="1" applyFont="1" applyFill="1" applyBorder="1"/>
    <xf numFmtId="0" fontId="1" fillId="4" borderId="3" xfId="0" applyFont="1" applyFill="1" applyBorder="1"/>
    <xf numFmtId="0" fontId="0" fillId="2" borderId="0" xfId="0" applyFill="1"/>
    <xf numFmtId="164" fontId="1" fillId="3" borderId="0" xfId="0" applyNumberFormat="1" applyFont="1" applyFill="1"/>
    <xf numFmtId="164" fontId="0" fillId="4" borderId="0" xfId="0" applyNumberFormat="1" applyFill="1"/>
    <xf numFmtId="1" fontId="0" fillId="4" borderId="0" xfId="0" applyNumberFormat="1" applyFill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0" fillId="5" borderId="0" xfId="0" applyFill="1"/>
    <xf numFmtId="0" fontId="1" fillId="3" borderId="0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F2CB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ADCF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114300</xdr:colOff>
      <xdr:row>14</xdr:row>
      <xdr:rowOff>19050</xdr:rowOff>
    </xdr:from>
    <xdr:to>
      <xdr:col>18</xdr:col>
      <xdr:colOff>228600</xdr:colOff>
      <xdr:row>41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286000"/>
          <a:ext cx="10477500" cy="4495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1</xdr:col>
      <xdr:colOff>85725</xdr:colOff>
      <xdr:row>43</xdr:row>
      <xdr:rowOff>85725</xdr:rowOff>
    </xdr:from>
    <xdr:to>
      <xdr:col>18</xdr:col>
      <xdr:colOff>123825</xdr:colOff>
      <xdr:row>77</xdr:row>
      <xdr:rowOff>76200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048500"/>
          <a:ext cx="10401300" cy="5495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29"/>
  <sheetViews>
    <sheetView tabSelected="1" workbookViewId="0">
      <selection activeCell="C64" sqref="C64"/>
    </sheetView>
  </sheetViews>
  <sheetFormatPr baseColWidth="10" defaultColWidth="11.5" defaultRowHeight="13" x14ac:dyDescent="0.15"/>
  <cols>
    <col min="1" max="1" width="32.6640625" customWidth="1"/>
    <col min="3" max="4" width="20.1640625" customWidth="1"/>
    <col min="5" max="5" width="30.6640625" customWidth="1"/>
    <col min="6" max="6" width="21.1640625" customWidth="1"/>
    <col min="7" max="7" width="41.6640625" customWidth="1"/>
  </cols>
  <sheetData>
    <row r="3" spans="2:18" x14ac:dyDescent="0.15">
      <c r="B3" s="1" t="s">
        <v>0</v>
      </c>
    </row>
    <row r="5" spans="2:18" x14ac:dyDescent="0.15">
      <c r="B5" t="s">
        <v>1</v>
      </c>
    </row>
    <row r="6" spans="2:18" x14ac:dyDescent="0.15">
      <c r="B6" t="s">
        <v>2</v>
      </c>
    </row>
    <row r="7" spans="2:18" x14ac:dyDescent="0.15">
      <c r="B7" t="s">
        <v>3</v>
      </c>
      <c r="R7" s="2"/>
    </row>
    <row r="14" spans="2:18" x14ac:dyDescent="0.15">
      <c r="B14" s="1" t="s">
        <v>4</v>
      </c>
      <c r="D14" s="1" t="s">
        <v>5</v>
      </c>
    </row>
    <row r="15" spans="2:18" x14ac:dyDescent="0.15">
      <c r="B15" s="1" t="s">
        <v>6</v>
      </c>
      <c r="F15" s="1" t="s">
        <v>7</v>
      </c>
      <c r="G15" s="1" t="s">
        <v>8</v>
      </c>
      <c r="I15" s="1" t="s">
        <v>9</v>
      </c>
      <c r="Q15" s="3" t="s">
        <v>10</v>
      </c>
    </row>
    <row r="17" spans="1:21" x14ac:dyDescent="0.15">
      <c r="A17" s="16" t="s">
        <v>33</v>
      </c>
      <c r="B17" s="16" t="s">
        <v>11</v>
      </c>
      <c r="C17" s="16" t="s">
        <v>12</v>
      </c>
      <c r="D17" s="17" t="s">
        <v>34</v>
      </c>
      <c r="E17" s="17" t="s">
        <v>41</v>
      </c>
      <c r="F17" s="17" t="s">
        <v>13</v>
      </c>
      <c r="G17" s="17" t="s">
        <v>14</v>
      </c>
      <c r="I17" s="11" t="s">
        <v>15</v>
      </c>
      <c r="J17" s="12" t="s">
        <v>16</v>
      </c>
      <c r="K17" s="12" t="s">
        <v>17</v>
      </c>
      <c r="L17" s="12" t="s">
        <v>18</v>
      </c>
      <c r="M17" s="12" t="s">
        <v>19</v>
      </c>
      <c r="N17" s="12" t="s">
        <v>20</v>
      </c>
      <c r="O17" s="13" t="s">
        <v>21</v>
      </c>
      <c r="P17" s="13" t="s">
        <v>22</v>
      </c>
      <c r="Q17" s="4" t="s">
        <v>23</v>
      </c>
      <c r="R17" s="5" t="s">
        <v>24</v>
      </c>
      <c r="S17" s="6" t="s">
        <v>25</v>
      </c>
      <c r="T17" s="6" t="s">
        <v>26</v>
      </c>
      <c r="U17" s="6" t="s">
        <v>27</v>
      </c>
    </row>
    <row r="18" spans="1:21" x14ac:dyDescent="0.15">
      <c r="A18" t="s">
        <v>35</v>
      </c>
      <c r="B18" s="7">
        <v>0</v>
      </c>
      <c r="C18" s="7">
        <v>150</v>
      </c>
      <c r="D18" s="15">
        <f>IF(OR(B18=0,B18=1,B18=2),51,IF(B18=3, 115, 242))</f>
        <v>51</v>
      </c>
      <c r="E18" s="15" t="str">
        <f>IF(C18&gt;D18, "MAXIMUM PAYLOAD EXCEEDED","")</f>
        <v>MAXIMUM PAYLOAD EXCEEDED</v>
      </c>
      <c r="F18" s="8">
        <f>sheet1!S18+sheet1!U18</f>
        <v>6070.2720000000008</v>
      </c>
      <c r="G18" s="8">
        <f>sheet1!F18*99</f>
        <v>600956.92800000007</v>
      </c>
      <c r="I18" s="14">
        <f>IF(sheet1!B18=6,250,125)</f>
        <v>125</v>
      </c>
      <c r="J18" s="14">
        <f>13+sheet1!C18</f>
        <v>163</v>
      </c>
      <c r="K18" s="14">
        <f>IF(B18=6,7,12-B18)</f>
        <v>12</v>
      </c>
      <c r="L18" s="14">
        <v>1</v>
      </c>
      <c r="M18" s="14">
        <v>1</v>
      </c>
      <c r="N18" s="14">
        <v>0</v>
      </c>
      <c r="O18" s="14">
        <v>8</v>
      </c>
      <c r="P18" s="14">
        <f>IF(OR(sheet1!K18=12, sheet1!K18=11), 1,0)</f>
        <v>1</v>
      </c>
      <c r="Q18" s="9">
        <f>sheet1!I18/2^sheet1!K18</f>
        <v>3.0517578125E-2</v>
      </c>
      <c r="R18" s="9">
        <f>(2^sheet1!K18)/sheet1!I18</f>
        <v>32.768000000000001</v>
      </c>
      <c r="S18" s="9">
        <f>(sheet1!O18+4.25)*sheet1!R18</f>
        <v>401.40800000000002</v>
      </c>
      <c r="T18" s="10">
        <f>8+MAX(CEILING((8*sheet1!J18-4*sheet1!K18+28+16*sheet1!L18-20*sheet1!N18)/(4*(sheet1!K18-(2*sheet1!P18))),1)*(sheet1!M18+4),0)</f>
        <v>173</v>
      </c>
      <c r="U18" s="9">
        <f>sheet1!T18*sheet1!R18</f>
        <v>5668.8640000000005</v>
      </c>
    </row>
    <row r="19" spans="1:21" x14ac:dyDescent="0.15">
      <c r="A19" t="s">
        <v>35</v>
      </c>
      <c r="B19" s="7">
        <v>1</v>
      </c>
      <c r="C19" s="7">
        <v>150</v>
      </c>
      <c r="D19" s="15">
        <f t="shared" ref="D19:D82" si="0">IF(OR(B19=0,B19=1,B19=2),51,IF(B19=3, 115, 242))</f>
        <v>51</v>
      </c>
      <c r="E19" s="15" t="str">
        <f t="shared" ref="E19:E82" si="1">IF(C19&gt;D19, "MAXIMUM PAYLOAD EXCEEDED","")</f>
        <v>MAXIMUM PAYLOAD EXCEEDED</v>
      </c>
      <c r="F19" s="8">
        <f>sheet1!S19+sheet1!U19</f>
        <v>3362.8160000000003</v>
      </c>
      <c r="G19" s="8">
        <f>sheet1!F19*99</f>
        <v>332918.78400000004</v>
      </c>
      <c r="I19" s="14">
        <f>IF(sheet1!B19=6,250,125)</f>
        <v>125</v>
      </c>
      <c r="J19" s="14">
        <f>13+sheet1!C19</f>
        <v>163</v>
      </c>
      <c r="K19" s="14">
        <f t="shared" ref="K19:K82" si="2">IF(B19=6,7,12-B19)</f>
        <v>11</v>
      </c>
      <c r="L19" s="14">
        <v>1</v>
      </c>
      <c r="M19" s="14">
        <v>1</v>
      </c>
      <c r="N19" s="14">
        <v>0</v>
      </c>
      <c r="O19" s="14">
        <v>8</v>
      </c>
      <c r="P19" s="14">
        <f>IF(OR(sheet1!K19=12, sheet1!K19=11), 1,0)</f>
        <v>1</v>
      </c>
      <c r="Q19" s="9">
        <f>sheet1!I19/2^sheet1!K19</f>
        <v>6.103515625E-2</v>
      </c>
      <c r="R19" s="9">
        <f>(2^sheet1!K19)/sheet1!I19</f>
        <v>16.384</v>
      </c>
      <c r="S19" s="9">
        <f>(sheet1!O19+4.25)*sheet1!R19</f>
        <v>200.70400000000001</v>
      </c>
      <c r="T19" s="10">
        <f>8+MAX(CEILING((8*sheet1!J19-4*sheet1!K19+28+16*sheet1!L19-20*sheet1!N19)/(4*(sheet1!K19-(2*sheet1!P19))),1)*(sheet1!M19+4),0)</f>
        <v>193</v>
      </c>
      <c r="U19" s="9">
        <f>sheet1!T19*sheet1!R19</f>
        <v>3162.1120000000001</v>
      </c>
    </row>
    <row r="20" spans="1:21" x14ac:dyDescent="0.15">
      <c r="A20" t="s">
        <v>35</v>
      </c>
      <c r="B20" s="7">
        <v>2</v>
      </c>
      <c r="C20" s="7">
        <v>150</v>
      </c>
      <c r="D20" s="15">
        <f t="shared" si="0"/>
        <v>51</v>
      </c>
      <c r="E20" s="15" t="str">
        <f t="shared" si="1"/>
        <v>MAXIMUM PAYLOAD EXCEEDED</v>
      </c>
      <c r="F20" s="8">
        <f>sheet1!S20+sheet1!U20</f>
        <v>1517.5680000000002</v>
      </c>
      <c r="G20" s="8">
        <f>sheet1!F20*99</f>
        <v>150239.23200000002</v>
      </c>
      <c r="I20" s="14">
        <f>IF(sheet1!B20=6,250,125)</f>
        <v>125</v>
      </c>
      <c r="J20" s="14">
        <f>13+sheet1!C20</f>
        <v>163</v>
      </c>
      <c r="K20" s="14">
        <f t="shared" si="2"/>
        <v>10</v>
      </c>
      <c r="L20" s="14">
        <v>1</v>
      </c>
      <c r="M20" s="14">
        <v>1</v>
      </c>
      <c r="N20" s="14">
        <v>0</v>
      </c>
      <c r="O20" s="14">
        <v>8</v>
      </c>
      <c r="P20" s="14">
        <f>IF(OR(sheet1!K20=12, sheet1!K20=11), 1,0)</f>
        <v>0</v>
      </c>
      <c r="Q20" s="9">
        <f>sheet1!I20/2^sheet1!K20</f>
        <v>0.1220703125</v>
      </c>
      <c r="R20" s="9">
        <f>(2^sheet1!K20)/sheet1!I20</f>
        <v>8.1920000000000002</v>
      </c>
      <c r="S20" s="9">
        <f>(sheet1!O20+4.25)*sheet1!R20</f>
        <v>100.352</v>
      </c>
      <c r="T20" s="10">
        <f>8+MAX(CEILING((8*sheet1!J20-4*sheet1!K20+28+16*sheet1!L20-20*sheet1!N20)/(4*(sheet1!K20-(2*sheet1!P20))),1)*(sheet1!M20+4),0)</f>
        <v>173</v>
      </c>
      <c r="U20" s="9">
        <f>sheet1!T20*sheet1!R20</f>
        <v>1417.2160000000001</v>
      </c>
    </row>
    <row r="21" spans="1:21" x14ac:dyDescent="0.15">
      <c r="A21" t="s">
        <v>35</v>
      </c>
      <c r="B21" s="7">
        <v>3</v>
      </c>
      <c r="C21" s="7">
        <v>150</v>
      </c>
      <c r="D21" s="15">
        <f t="shared" si="0"/>
        <v>115</v>
      </c>
      <c r="E21" s="15" t="str">
        <f t="shared" si="1"/>
        <v>MAXIMUM PAYLOAD EXCEEDED</v>
      </c>
      <c r="F21" s="8">
        <f>sheet1!S21+sheet1!U21</f>
        <v>840.70400000000006</v>
      </c>
      <c r="G21" s="8">
        <f>sheet1!F21*99</f>
        <v>83229.696000000011</v>
      </c>
      <c r="I21" s="14">
        <f>IF(sheet1!B21=6,250,125)</f>
        <v>125</v>
      </c>
      <c r="J21" s="14">
        <f>13+sheet1!C21</f>
        <v>163</v>
      </c>
      <c r="K21" s="14">
        <f t="shared" si="2"/>
        <v>9</v>
      </c>
      <c r="L21" s="14">
        <v>1</v>
      </c>
      <c r="M21" s="14">
        <v>1</v>
      </c>
      <c r="N21" s="14">
        <v>0</v>
      </c>
      <c r="O21" s="14">
        <v>8</v>
      </c>
      <c r="P21" s="14">
        <f>IF(OR(sheet1!K21=12, sheet1!K21=11), 1,0)</f>
        <v>0</v>
      </c>
      <c r="Q21" s="9">
        <f>sheet1!I21/2^sheet1!K21</f>
        <v>0.244140625</v>
      </c>
      <c r="R21" s="9">
        <f>(2^sheet1!K21)/sheet1!I21</f>
        <v>4.0960000000000001</v>
      </c>
      <c r="S21" s="9">
        <f>(sheet1!O21+4.25)*sheet1!R21</f>
        <v>50.176000000000002</v>
      </c>
      <c r="T21" s="10">
        <f>8+MAX(CEILING((8*sheet1!J21-4*sheet1!K21+28+16*sheet1!L21-20*sheet1!N21)/(4*(sheet1!K21-(2*sheet1!P21))),1)*(sheet1!M21+4),0)</f>
        <v>193</v>
      </c>
      <c r="U21" s="9">
        <f>sheet1!T21*sheet1!R21</f>
        <v>790.52800000000002</v>
      </c>
    </row>
    <row r="22" spans="1:21" x14ac:dyDescent="0.15">
      <c r="A22" t="s">
        <v>35</v>
      </c>
      <c r="B22" s="7">
        <v>4</v>
      </c>
      <c r="C22" s="7">
        <v>150</v>
      </c>
      <c r="D22" s="15">
        <f t="shared" si="0"/>
        <v>242</v>
      </c>
      <c r="E22" s="15" t="str">
        <f t="shared" si="1"/>
        <v/>
      </c>
      <c r="F22" s="8">
        <f>sheet1!S22+sheet1!U22</f>
        <v>471.55200000000002</v>
      </c>
      <c r="G22" s="8">
        <f>sheet1!F22*99</f>
        <v>46683.648000000001</v>
      </c>
      <c r="I22" s="14">
        <f>IF(sheet1!B22=6,250,125)</f>
        <v>125</v>
      </c>
      <c r="J22" s="14">
        <f>13+sheet1!C22</f>
        <v>163</v>
      </c>
      <c r="K22" s="14">
        <f t="shared" si="2"/>
        <v>8</v>
      </c>
      <c r="L22" s="14">
        <v>1</v>
      </c>
      <c r="M22" s="14">
        <v>1</v>
      </c>
      <c r="N22" s="14">
        <v>0</v>
      </c>
      <c r="O22" s="14">
        <v>8</v>
      </c>
      <c r="P22" s="14">
        <f>IF(OR(sheet1!K22=12, sheet1!K22=11), 1,0)</f>
        <v>0</v>
      </c>
      <c r="Q22" s="9">
        <f>sheet1!I22/2^sheet1!K22</f>
        <v>0.48828125</v>
      </c>
      <c r="R22" s="9">
        <f>(2^sheet1!K22)/sheet1!I22</f>
        <v>2.048</v>
      </c>
      <c r="S22" s="9">
        <f>(sheet1!O22+4.25)*sheet1!R22</f>
        <v>25.088000000000001</v>
      </c>
      <c r="T22" s="10">
        <f>8+MAX(CEILING((8*sheet1!J22-4*sheet1!K22+28+16*sheet1!L22-20*sheet1!N22)/(4*(sheet1!K22-(2*sheet1!P22))),1)*(sheet1!M22+4),0)</f>
        <v>218</v>
      </c>
      <c r="U22" s="9">
        <f>sheet1!T22*sheet1!R22</f>
        <v>446.464</v>
      </c>
    </row>
    <row r="23" spans="1:21" x14ac:dyDescent="0.15">
      <c r="A23" t="s">
        <v>35</v>
      </c>
      <c r="B23" s="7">
        <v>5</v>
      </c>
      <c r="C23" s="7">
        <v>150</v>
      </c>
      <c r="D23" s="15">
        <f t="shared" si="0"/>
        <v>242</v>
      </c>
      <c r="E23" s="15" t="str">
        <f t="shared" si="1"/>
        <v/>
      </c>
      <c r="F23" s="8">
        <f>sheet1!S23+sheet1!U23</f>
        <v>266.49599999999998</v>
      </c>
      <c r="G23" s="8">
        <f>sheet1!F23*99</f>
        <v>26383.103999999999</v>
      </c>
      <c r="I23" s="14">
        <f>IF(sheet1!B23=6,250,125)</f>
        <v>125</v>
      </c>
      <c r="J23" s="14">
        <f>13+sheet1!C23</f>
        <v>163</v>
      </c>
      <c r="K23" s="14">
        <f t="shared" si="2"/>
        <v>7</v>
      </c>
      <c r="L23" s="14">
        <v>1</v>
      </c>
      <c r="M23" s="14">
        <v>1</v>
      </c>
      <c r="N23" s="14">
        <v>0</v>
      </c>
      <c r="O23" s="14">
        <v>8</v>
      </c>
      <c r="P23" s="14">
        <f>IF(OR(sheet1!K23=12, sheet1!K23=11), 1,0)</f>
        <v>0</v>
      </c>
      <c r="Q23" s="9">
        <f>sheet1!I23/2^sheet1!K23</f>
        <v>0.9765625</v>
      </c>
      <c r="R23" s="9">
        <f>(2^sheet1!K23)/sheet1!I23</f>
        <v>1.024</v>
      </c>
      <c r="S23" s="9">
        <f>(sheet1!O23+4.25)*sheet1!R23</f>
        <v>12.544</v>
      </c>
      <c r="T23" s="10">
        <f>8+MAX(CEILING((8*sheet1!J23-4*sheet1!K23+28+16*sheet1!L23-20*sheet1!N23)/(4*(sheet1!K23-(2*sheet1!P23))),1)*(sheet1!M23+4),0)</f>
        <v>248</v>
      </c>
      <c r="U23" s="9">
        <f>sheet1!T23*sheet1!R23</f>
        <v>253.952</v>
      </c>
    </row>
    <row r="24" spans="1:21" x14ac:dyDescent="0.15">
      <c r="A24" t="s">
        <v>35</v>
      </c>
      <c r="B24" s="7">
        <v>6</v>
      </c>
      <c r="C24" s="7">
        <v>150</v>
      </c>
      <c r="D24" s="15">
        <f t="shared" si="0"/>
        <v>242</v>
      </c>
      <c r="E24" s="15" t="str">
        <f t="shared" si="1"/>
        <v/>
      </c>
      <c r="F24" s="8">
        <f>sheet1!S24+sheet1!U24</f>
        <v>133.24799999999999</v>
      </c>
      <c r="G24" s="8">
        <f>sheet1!F24*99</f>
        <v>13191.552</v>
      </c>
      <c r="I24" s="14">
        <f>IF(sheet1!B24=6,250,125)</f>
        <v>250</v>
      </c>
      <c r="J24" s="14">
        <f>13+sheet1!C24</f>
        <v>163</v>
      </c>
      <c r="K24" s="14">
        <f t="shared" si="2"/>
        <v>7</v>
      </c>
      <c r="L24" s="14">
        <v>1</v>
      </c>
      <c r="M24" s="14">
        <v>1</v>
      </c>
      <c r="N24" s="14">
        <v>0</v>
      </c>
      <c r="O24" s="14">
        <v>8</v>
      </c>
      <c r="P24" s="14">
        <f>IF(OR(sheet1!K24=12, sheet1!K24=11), 1,0)</f>
        <v>0</v>
      </c>
      <c r="Q24" s="9">
        <f>sheet1!I24/2^sheet1!K24</f>
        <v>1.953125</v>
      </c>
      <c r="R24" s="9">
        <f>(2^sheet1!K24)/sheet1!I24</f>
        <v>0.51200000000000001</v>
      </c>
      <c r="S24" s="9">
        <f>(sheet1!O24+4.25)*sheet1!R24</f>
        <v>6.2720000000000002</v>
      </c>
      <c r="T24" s="10">
        <f>8+MAX(CEILING((8*sheet1!J24-4*sheet1!K24+28+16*sheet1!L24-20*sheet1!N24)/(4*(sheet1!K24-(2*sheet1!P24))),1)*(sheet1!M24+4),0)</f>
        <v>248</v>
      </c>
      <c r="U24" s="9">
        <f>sheet1!T24*sheet1!R24</f>
        <v>126.976</v>
      </c>
    </row>
    <row r="25" spans="1:21" x14ac:dyDescent="0.15">
      <c r="A25" t="s">
        <v>36</v>
      </c>
      <c r="B25" s="7">
        <v>0</v>
      </c>
      <c r="C25" s="7">
        <v>373</v>
      </c>
      <c r="D25" s="15">
        <f t="shared" si="0"/>
        <v>51</v>
      </c>
      <c r="E25" s="15" t="str">
        <f t="shared" si="1"/>
        <v>MAXIMUM PAYLOAD EXCEEDED</v>
      </c>
      <c r="F25" s="8">
        <f>sheet1!S25+sheet1!U25</f>
        <v>13443.072</v>
      </c>
      <c r="G25" s="8">
        <f>sheet1!F25*99</f>
        <v>1330864.128</v>
      </c>
      <c r="I25" s="14">
        <f>IF(sheet1!B25=6,250,125)</f>
        <v>125</v>
      </c>
      <c r="J25" s="14">
        <f>13+sheet1!C25</f>
        <v>386</v>
      </c>
      <c r="K25" s="14">
        <f t="shared" si="2"/>
        <v>12</v>
      </c>
      <c r="L25" s="14">
        <v>1</v>
      </c>
      <c r="M25" s="14">
        <v>1</v>
      </c>
      <c r="N25" s="14">
        <v>0</v>
      </c>
      <c r="O25" s="14">
        <v>8</v>
      </c>
      <c r="P25" s="14">
        <f>IF(OR(sheet1!K25=12, sheet1!K25=11), 1,0)</f>
        <v>1</v>
      </c>
      <c r="Q25" s="9">
        <f>sheet1!I25/2^sheet1!K25</f>
        <v>3.0517578125E-2</v>
      </c>
      <c r="R25" s="9">
        <f>(2^sheet1!K25)/sheet1!I25</f>
        <v>32.768000000000001</v>
      </c>
      <c r="S25" s="9">
        <f>(sheet1!O25+4.25)*sheet1!R25</f>
        <v>401.40800000000002</v>
      </c>
      <c r="T25" s="10">
        <f>8+MAX(CEILING((8*sheet1!J25-4*sheet1!K25+28+16*sheet1!L25-20*sheet1!N25)/(4*(sheet1!K25-(2*sheet1!P25))),1)*(sheet1!M25+4),0)</f>
        <v>398</v>
      </c>
      <c r="U25" s="9">
        <f>sheet1!T25*sheet1!R25</f>
        <v>13041.664000000001</v>
      </c>
    </row>
    <row r="26" spans="1:21" x14ac:dyDescent="0.15">
      <c r="A26" t="s">
        <v>36</v>
      </c>
      <c r="B26" s="7">
        <v>1</v>
      </c>
      <c r="C26" s="7">
        <v>373</v>
      </c>
      <c r="D26" s="15">
        <f t="shared" si="0"/>
        <v>51</v>
      </c>
      <c r="E26" s="15" t="str">
        <f t="shared" si="1"/>
        <v>MAXIMUM PAYLOAD EXCEEDED</v>
      </c>
      <c r="F26" s="8">
        <f>sheet1!S26+sheet1!U26</f>
        <v>7376.8959999999997</v>
      </c>
      <c r="G26" s="8">
        <f>sheet1!F26*99</f>
        <v>730312.70400000003</v>
      </c>
      <c r="I26" s="14">
        <f>IF(sheet1!B26=6,250,125)</f>
        <v>125</v>
      </c>
      <c r="J26" s="14">
        <f>13+sheet1!C26</f>
        <v>386</v>
      </c>
      <c r="K26" s="14">
        <f t="shared" si="2"/>
        <v>11</v>
      </c>
      <c r="L26" s="14">
        <v>1</v>
      </c>
      <c r="M26" s="14">
        <v>1</v>
      </c>
      <c r="N26" s="14">
        <v>0</v>
      </c>
      <c r="O26" s="14">
        <v>8</v>
      </c>
      <c r="P26" s="14">
        <f>IF(OR(sheet1!K26=12, sheet1!K26=11), 1,0)</f>
        <v>1</v>
      </c>
      <c r="Q26" s="9">
        <f>sheet1!I26/2^sheet1!K26</f>
        <v>6.103515625E-2</v>
      </c>
      <c r="R26" s="9">
        <f>(2^sheet1!K26)/sheet1!I26</f>
        <v>16.384</v>
      </c>
      <c r="S26" s="9">
        <f>(sheet1!O26+4.25)*sheet1!R26</f>
        <v>200.70400000000001</v>
      </c>
      <c r="T26" s="10">
        <f>8+MAX(CEILING((8*sheet1!J26-4*sheet1!K26+28+16*sheet1!L26-20*sheet1!N26)/(4*(sheet1!K26-(2*sheet1!P26))),1)*(sheet1!M26+4),0)</f>
        <v>438</v>
      </c>
      <c r="U26" s="9">
        <f>sheet1!T26*sheet1!R26</f>
        <v>7176.192</v>
      </c>
    </row>
    <row r="27" spans="1:21" x14ac:dyDescent="0.15">
      <c r="A27" t="s">
        <v>36</v>
      </c>
      <c r="B27" s="7">
        <v>2</v>
      </c>
      <c r="C27" s="7">
        <v>373</v>
      </c>
      <c r="D27" s="15">
        <f t="shared" si="0"/>
        <v>51</v>
      </c>
      <c r="E27" s="15" t="str">
        <f t="shared" si="1"/>
        <v>MAXIMUM PAYLOAD EXCEEDED</v>
      </c>
      <c r="F27" s="8">
        <f>sheet1!S27+sheet1!U27</f>
        <v>3360.768</v>
      </c>
      <c r="G27" s="8">
        <f>sheet1!F27*99</f>
        <v>332716.03200000001</v>
      </c>
      <c r="I27" s="14">
        <f>IF(sheet1!B27=6,250,125)</f>
        <v>125</v>
      </c>
      <c r="J27" s="14">
        <f>13+sheet1!C27</f>
        <v>386</v>
      </c>
      <c r="K27" s="14">
        <f t="shared" si="2"/>
        <v>10</v>
      </c>
      <c r="L27" s="14">
        <v>1</v>
      </c>
      <c r="M27" s="14">
        <v>1</v>
      </c>
      <c r="N27" s="14">
        <v>0</v>
      </c>
      <c r="O27" s="14">
        <v>8</v>
      </c>
      <c r="P27" s="14">
        <f>IF(OR(sheet1!K27=12, sheet1!K27=11), 1,0)</f>
        <v>0</v>
      </c>
      <c r="Q27" s="9">
        <f>sheet1!I27/2^sheet1!K27</f>
        <v>0.1220703125</v>
      </c>
      <c r="R27" s="9">
        <f>(2^sheet1!K27)/sheet1!I27</f>
        <v>8.1920000000000002</v>
      </c>
      <c r="S27" s="9">
        <f>(sheet1!O27+4.25)*sheet1!R27</f>
        <v>100.352</v>
      </c>
      <c r="T27" s="10">
        <f>8+MAX(CEILING((8*sheet1!J27-4*sheet1!K27+28+16*sheet1!L27-20*sheet1!N27)/(4*(sheet1!K27-(2*sheet1!P27))),1)*(sheet1!M27+4),0)</f>
        <v>398</v>
      </c>
      <c r="U27" s="9">
        <f>sheet1!T27*sheet1!R27</f>
        <v>3260.4160000000002</v>
      </c>
    </row>
    <row r="28" spans="1:21" x14ac:dyDescent="0.15">
      <c r="A28" t="s">
        <v>36</v>
      </c>
      <c r="B28" s="7">
        <v>3</v>
      </c>
      <c r="C28" s="7">
        <v>373</v>
      </c>
      <c r="D28" s="15">
        <f t="shared" si="0"/>
        <v>115</v>
      </c>
      <c r="E28" s="15" t="str">
        <f t="shared" si="1"/>
        <v>MAXIMUM PAYLOAD EXCEEDED</v>
      </c>
      <c r="F28" s="8">
        <f>sheet1!S28+sheet1!U28</f>
        <v>1844.2239999999999</v>
      </c>
      <c r="G28" s="8">
        <f>sheet1!F28*99</f>
        <v>182578.17600000001</v>
      </c>
      <c r="I28" s="14">
        <f>IF(sheet1!B28=6,250,125)</f>
        <v>125</v>
      </c>
      <c r="J28" s="14">
        <f>13+sheet1!C28</f>
        <v>386</v>
      </c>
      <c r="K28" s="14">
        <f t="shared" si="2"/>
        <v>9</v>
      </c>
      <c r="L28" s="14">
        <v>1</v>
      </c>
      <c r="M28" s="14">
        <v>1</v>
      </c>
      <c r="N28" s="14">
        <v>0</v>
      </c>
      <c r="O28" s="14">
        <v>8</v>
      </c>
      <c r="P28" s="14">
        <f>IF(OR(sheet1!K28=12, sheet1!K28=11), 1,0)</f>
        <v>0</v>
      </c>
      <c r="Q28" s="9">
        <f>sheet1!I28/2^sheet1!K28</f>
        <v>0.244140625</v>
      </c>
      <c r="R28" s="9">
        <f>(2^sheet1!K28)/sheet1!I28</f>
        <v>4.0960000000000001</v>
      </c>
      <c r="S28" s="9">
        <f>(sheet1!O28+4.25)*sheet1!R28</f>
        <v>50.176000000000002</v>
      </c>
      <c r="T28" s="10">
        <f>8+MAX(CEILING((8*sheet1!J28-4*sheet1!K28+28+16*sheet1!L28-20*sheet1!N28)/(4*(sheet1!K28-(2*sheet1!P28))),1)*(sheet1!M28+4),0)</f>
        <v>438</v>
      </c>
      <c r="U28" s="9">
        <f>sheet1!T28*sheet1!R28</f>
        <v>1794.048</v>
      </c>
    </row>
    <row r="29" spans="1:21" x14ac:dyDescent="0.15">
      <c r="A29" t="s">
        <v>36</v>
      </c>
      <c r="B29" s="7">
        <v>4</v>
      </c>
      <c r="C29" s="7">
        <v>373</v>
      </c>
      <c r="D29" s="15">
        <f t="shared" si="0"/>
        <v>242</v>
      </c>
      <c r="E29" s="15" t="str">
        <f t="shared" si="1"/>
        <v>MAXIMUM PAYLOAD EXCEEDED</v>
      </c>
      <c r="F29" s="8">
        <f>sheet1!S29+sheet1!U29</f>
        <v>1034.752</v>
      </c>
      <c r="G29" s="8">
        <f>sheet1!F29*99</f>
        <v>102440.44799999999</v>
      </c>
      <c r="I29" s="14">
        <f>IF(sheet1!B29=6,250,125)</f>
        <v>125</v>
      </c>
      <c r="J29" s="14">
        <f>13+sheet1!C29</f>
        <v>386</v>
      </c>
      <c r="K29" s="14">
        <f t="shared" si="2"/>
        <v>8</v>
      </c>
      <c r="L29" s="14">
        <v>1</v>
      </c>
      <c r="M29" s="14">
        <v>1</v>
      </c>
      <c r="N29" s="14">
        <v>0</v>
      </c>
      <c r="O29" s="14">
        <v>8</v>
      </c>
      <c r="P29" s="14">
        <f>IF(OR(sheet1!K29=12, sheet1!K29=11), 1,0)</f>
        <v>0</v>
      </c>
      <c r="Q29" s="9">
        <f>sheet1!I29/2^sheet1!K29</f>
        <v>0.48828125</v>
      </c>
      <c r="R29" s="9">
        <f>(2^sheet1!K29)/sheet1!I29</f>
        <v>2.048</v>
      </c>
      <c r="S29" s="9">
        <f>(sheet1!O29+4.25)*sheet1!R29</f>
        <v>25.088000000000001</v>
      </c>
      <c r="T29" s="10">
        <f>8+MAX(CEILING((8*sheet1!J29-4*sheet1!K29+28+16*sheet1!L29-20*sheet1!N29)/(4*(sheet1!K29-(2*sheet1!P29))),1)*(sheet1!M29+4),0)</f>
        <v>493</v>
      </c>
      <c r="U29" s="9">
        <f>sheet1!T29*sheet1!R29</f>
        <v>1009.664</v>
      </c>
    </row>
    <row r="30" spans="1:21" x14ac:dyDescent="0.15">
      <c r="A30" t="s">
        <v>36</v>
      </c>
      <c r="B30" s="7">
        <v>5</v>
      </c>
      <c r="C30" s="7">
        <v>373</v>
      </c>
      <c r="D30" s="15">
        <f t="shared" si="0"/>
        <v>242</v>
      </c>
      <c r="E30" s="15" t="str">
        <f t="shared" si="1"/>
        <v>MAXIMUM PAYLOAD EXCEEDED</v>
      </c>
      <c r="F30" s="8">
        <f>sheet1!S30+sheet1!U30</f>
        <v>589.05600000000004</v>
      </c>
      <c r="G30" s="8">
        <f>sheet1!F30*99</f>
        <v>58316.544000000002</v>
      </c>
      <c r="I30" s="14">
        <f>IF(sheet1!B30=6,250,125)</f>
        <v>125</v>
      </c>
      <c r="J30" s="14">
        <f>13+sheet1!C30</f>
        <v>386</v>
      </c>
      <c r="K30" s="14">
        <f t="shared" si="2"/>
        <v>7</v>
      </c>
      <c r="L30" s="14">
        <v>1</v>
      </c>
      <c r="M30" s="14">
        <v>1</v>
      </c>
      <c r="N30" s="14">
        <v>0</v>
      </c>
      <c r="O30" s="14">
        <v>8</v>
      </c>
      <c r="P30" s="14">
        <f>IF(OR(sheet1!K30=12, sheet1!K30=11), 1,0)</f>
        <v>0</v>
      </c>
      <c r="Q30" s="9">
        <f>sheet1!I30/2^sheet1!K30</f>
        <v>0.9765625</v>
      </c>
      <c r="R30" s="9">
        <f>(2^sheet1!K30)/sheet1!I30</f>
        <v>1.024</v>
      </c>
      <c r="S30" s="9">
        <f>(sheet1!O30+4.25)*sheet1!R30</f>
        <v>12.544</v>
      </c>
      <c r="T30" s="10">
        <f>8+MAX(CEILING((8*sheet1!J30-4*sheet1!K30+28+16*sheet1!L30-20*sheet1!N30)/(4*(sheet1!K30-(2*sheet1!P30))),1)*(sheet1!M30+4),0)</f>
        <v>563</v>
      </c>
      <c r="U30" s="9">
        <f>sheet1!T30*sheet1!R30</f>
        <v>576.51200000000006</v>
      </c>
    </row>
    <row r="31" spans="1:21" x14ac:dyDescent="0.15">
      <c r="A31" t="s">
        <v>36</v>
      </c>
      <c r="B31" s="7">
        <v>6</v>
      </c>
      <c r="C31" s="7">
        <v>373</v>
      </c>
      <c r="D31" s="15">
        <f t="shared" si="0"/>
        <v>242</v>
      </c>
      <c r="E31" s="15" t="str">
        <f t="shared" si="1"/>
        <v>MAXIMUM PAYLOAD EXCEEDED</v>
      </c>
      <c r="F31" s="8">
        <f>sheet1!S31+sheet1!U31</f>
        <v>294.52800000000002</v>
      </c>
      <c r="G31" s="8">
        <f>sheet1!F31*99</f>
        <v>29158.272000000001</v>
      </c>
      <c r="I31" s="14">
        <f>IF(sheet1!B31=6,250,125)</f>
        <v>250</v>
      </c>
      <c r="J31" s="14">
        <f>13+sheet1!C31</f>
        <v>386</v>
      </c>
      <c r="K31" s="14">
        <f t="shared" si="2"/>
        <v>7</v>
      </c>
      <c r="L31" s="14">
        <v>1</v>
      </c>
      <c r="M31" s="14">
        <v>1</v>
      </c>
      <c r="N31" s="14">
        <v>0</v>
      </c>
      <c r="O31" s="14">
        <v>8</v>
      </c>
      <c r="P31" s="14">
        <f>IF(OR(sheet1!K31=12, sheet1!K31=11), 1,0)</f>
        <v>0</v>
      </c>
      <c r="Q31" s="9">
        <f>sheet1!I31/2^sheet1!K31</f>
        <v>1.953125</v>
      </c>
      <c r="R31" s="9">
        <f>(2^sheet1!K31)/sheet1!I31</f>
        <v>0.51200000000000001</v>
      </c>
      <c r="S31" s="9">
        <f>(sheet1!O31+4.25)*sheet1!R31</f>
        <v>6.2720000000000002</v>
      </c>
      <c r="T31" s="10">
        <f>8+MAX(CEILING((8*sheet1!J31-4*sheet1!K31+28+16*sheet1!L31-20*sheet1!N31)/(4*(sheet1!K31-(2*sheet1!P31))),1)*(sheet1!M31+4),0)</f>
        <v>563</v>
      </c>
      <c r="U31" s="9">
        <f>sheet1!T31*sheet1!R31</f>
        <v>288.25600000000003</v>
      </c>
    </row>
    <row r="32" spans="1:21" x14ac:dyDescent="0.15">
      <c r="A32" t="s">
        <v>37</v>
      </c>
      <c r="B32" s="7">
        <v>0</v>
      </c>
      <c r="C32" s="7">
        <v>213</v>
      </c>
      <c r="D32" s="15">
        <f t="shared" si="0"/>
        <v>51</v>
      </c>
      <c r="E32" s="15" t="str">
        <f t="shared" si="1"/>
        <v>MAXIMUM PAYLOAD EXCEEDED</v>
      </c>
      <c r="F32" s="8">
        <f>sheet1!S32+sheet1!U32</f>
        <v>8200.1920000000009</v>
      </c>
      <c r="G32" s="8">
        <f>sheet1!F32*99</f>
        <v>811819.00800000015</v>
      </c>
      <c r="I32" s="14">
        <f>IF(sheet1!B32=6,250,125)</f>
        <v>125</v>
      </c>
      <c r="J32" s="14">
        <f>13+sheet1!C32</f>
        <v>226</v>
      </c>
      <c r="K32" s="14">
        <f t="shared" si="2"/>
        <v>12</v>
      </c>
      <c r="L32" s="14">
        <v>1</v>
      </c>
      <c r="M32" s="14">
        <v>1</v>
      </c>
      <c r="N32" s="14">
        <v>0</v>
      </c>
      <c r="O32" s="14">
        <v>8</v>
      </c>
      <c r="P32" s="14">
        <f>IF(OR(sheet1!K32=12, sheet1!K32=11), 1,0)</f>
        <v>1</v>
      </c>
      <c r="Q32" s="9">
        <f>sheet1!I32/2^sheet1!K32</f>
        <v>3.0517578125E-2</v>
      </c>
      <c r="R32" s="9">
        <f>(2^sheet1!K32)/sheet1!I32</f>
        <v>32.768000000000001</v>
      </c>
      <c r="S32" s="9">
        <f>(sheet1!O32+4.25)*sheet1!R32</f>
        <v>401.40800000000002</v>
      </c>
      <c r="T32" s="10">
        <f>8+MAX(CEILING((8*sheet1!J32-4*sheet1!K32+28+16*sheet1!L32-20*sheet1!N32)/(4*(sheet1!K32-(2*sheet1!P32))),1)*(sheet1!M32+4),0)</f>
        <v>238</v>
      </c>
      <c r="U32" s="9">
        <f>sheet1!T32*sheet1!R32</f>
        <v>7798.7840000000006</v>
      </c>
    </row>
    <row r="33" spans="1:21" x14ac:dyDescent="0.15">
      <c r="A33" t="s">
        <v>37</v>
      </c>
      <c r="B33" s="7">
        <v>1</v>
      </c>
      <c r="C33" s="7">
        <v>213</v>
      </c>
      <c r="D33" s="15">
        <f t="shared" si="0"/>
        <v>51</v>
      </c>
      <c r="E33" s="15" t="str">
        <f t="shared" si="1"/>
        <v>MAXIMUM PAYLOAD EXCEEDED</v>
      </c>
      <c r="F33" s="8">
        <f>sheet1!S33+sheet1!U33</f>
        <v>4509.6959999999999</v>
      </c>
      <c r="G33" s="8">
        <f>sheet1!F33*99</f>
        <v>446459.90399999998</v>
      </c>
      <c r="I33" s="14">
        <f>IF(sheet1!B33=6,250,125)</f>
        <v>125</v>
      </c>
      <c r="J33" s="14">
        <f>13+sheet1!C33</f>
        <v>226</v>
      </c>
      <c r="K33" s="14">
        <f t="shared" si="2"/>
        <v>11</v>
      </c>
      <c r="L33" s="14">
        <v>1</v>
      </c>
      <c r="M33" s="14">
        <v>1</v>
      </c>
      <c r="N33" s="14">
        <v>0</v>
      </c>
      <c r="O33" s="14">
        <v>8</v>
      </c>
      <c r="P33" s="14">
        <f>IF(OR(sheet1!K33=12, sheet1!K33=11), 1,0)</f>
        <v>1</v>
      </c>
      <c r="Q33" s="9">
        <f>sheet1!I33/2^sheet1!K33</f>
        <v>6.103515625E-2</v>
      </c>
      <c r="R33" s="9">
        <f>(2^sheet1!K33)/sheet1!I33</f>
        <v>16.384</v>
      </c>
      <c r="S33" s="9">
        <f>(sheet1!O33+4.25)*sheet1!R33</f>
        <v>200.70400000000001</v>
      </c>
      <c r="T33" s="10">
        <f>8+MAX(CEILING((8*sheet1!J33-4*sheet1!K33+28+16*sheet1!L33-20*sheet1!N33)/(4*(sheet1!K33-(2*sheet1!P33))),1)*(sheet1!M33+4),0)</f>
        <v>263</v>
      </c>
      <c r="U33" s="9">
        <f>sheet1!T33*sheet1!R33</f>
        <v>4308.9920000000002</v>
      </c>
    </row>
    <row r="34" spans="1:21" x14ac:dyDescent="0.15">
      <c r="A34" t="s">
        <v>37</v>
      </c>
      <c r="B34" s="7">
        <v>2</v>
      </c>
      <c r="C34" s="7">
        <v>213</v>
      </c>
      <c r="D34" s="15">
        <f t="shared" si="0"/>
        <v>51</v>
      </c>
      <c r="E34" s="15" t="str">
        <f t="shared" si="1"/>
        <v>MAXIMUM PAYLOAD EXCEEDED</v>
      </c>
      <c r="F34" s="8">
        <f>sheet1!S34+sheet1!U34</f>
        <v>2050.0480000000002</v>
      </c>
      <c r="G34" s="8">
        <f>sheet1!F34*99</f>
        <v>202954.75200000004</v>
      </c>
      <c r="I34" s="14">
        <f>IF(sheet1!B34=6,250,125)</f>
        <v>125</v>
      </c>
      <c r="J34" s="14">
        <f>13+sheet1!C34</f>
        <v>226</v>
      </c>
      <c r="K34" s="14">
        <f t="shared" si="2"/>
        <v>10</v>
      </c>
      <c r="L34" s="14">
        <v>1</v>
      </c>
      <c r="M34" s="14">
        <v>1</v>
      </c>
      <c r="N34" s="14">
        <v>0</v>
      </c>
      <c r="O34" s="14">
        <v>8</v>
      </c>
      <c r="P34" s="14">
        <f>IF(OR(sheet1!K34=12, sheet1!K34=11), 1,0)</f>
        <v>0</v>
      </c>
      <c r="Q34" s="9">
        <f>sheet1!I34/2^sheet1!K34</f>
        <v>0.1220703125</v>
      </c>
      <c r="R34" s="9">
        <f>(2^sheet1!K34)/sheet1!I34</f>
        <v>8.1920000000000002</v>
      </c>
      <c r="S34" s="9">
        <f>(sheet1!O34+4.25)*sheet1!R34</f>
        <v>100.352</v>
      </c>
      <c r="T34" s="10">
        <f>8+MAX(CEILING((8*sheet1!J34-4*sheet1!K34+28+16*sheet1!L34-20*sheet1!N34)/(4*(sheet1!K34-(2*sheet1!P34))),1)*(sheet1!M34+4),0)</f>
        <v>238</v>
      </c>
      <c r="U34" s="9">
        <f>sheet1!T34*sheet1!R34</f>
        <v>1949.6960000000001</v>
      </c>
    </row>
    <row r="35" spans="1:21" x14ac:dyDescent="0.15">
      <c r="A35" t="s">
        <v>37</v>
      </c>
      <c r="B35" s="7">
        <v>3</v>
      </c>
      <c r="C35" s="7">
        <v>213</v>
      </c>
      <c r="D35" s="15">
        <f t="shared" si="0"/>
        <v>115</v>
      </c>
      <c r="E35" s="15" t="str">
        <f t="shared" si="1"/>
        <v>MAXIMUM PAYLOAD EXCEEDED</v>
      </c>
      <c r="F35" s="8">
        <f>sheet1!S35+sheet1!U35</f>
        <v>1127.424</v>
      </c>
      <c r="G35" s="8">
        <f>sheet1!F35*99</f>
        <v>111614.976</v>
      </c>
      <c r="I35" s="14">
        <f>IF(sheet1!B35=6,250,125)</f>
        <v>125</v>
      </c>
      <c r="J35" s="14">
        <f>13+sheet1!C35</f>
        <v>226</v>
      </c>
      <c r="K35" s="14">
        <f t="shared" si="2"/>
        <v>9</v>
      </c>
      <c r="L35" s="14">
        <v>1</v>
      </c>
      <c r="M35" s="14">
        <v>1</v>
      </c>
      <c r="N35" s="14">
        <v>0</v>
      </c>
      <c r="O35" s="14">
        <v>8</v>
      </c>
      <c r="P35" s="14">
        <f>IF(OR(sheet1!K35=12, sheet1!K35=11), 1,0)</f>
        <v>0</v>
      </c>
      <c r="Q35" s="9">
        <f>sheet1!I35/2^sheet1!K35</f>
        <v>0.244140625</v>
      </c>
      <c r="R35" s="9">
        <f>(2^sheet1!K35)/sheet1!I35</f>
        <v>4.0960000000000001</v>
      </c>
      <c r="S35" s="9">
        <f>(sheet1!O35+4.25)*sheet1!R35</f>
        <v>50.176000000000002</v>
      </c>
      <c r="T35" s="10">
        <f>8+MAX(CEILING((8*sheet1!J35-4*sheet1!K35+28+16*sheet1!L35-20*sheet1!N35)/(4*(sheet1!K35-(2*sheet1!P35))),1)*(sheet1!M35+4),0)</f>
        <v>263</v>
      </c>
      <c r="U35" s="9">
        <f>sheet1!T35*sheet1!R35</f>
        <v>1077.248</v>
      </c>
    </row>
    <row r="36" spans="1:21" x14ac:dyDescent="0.15">
      <c r="A36" t="s">
        <v>37</v>
      </c>
      <c r="B36" s="7">
        <v>4</v>
      </c>
      <c r="C36" s="7">
        <v>213</v>
      </c>
      <c r="D36" s="15">
        <f t="shared" si="0"/>
        <v>242</v>
      </c>
      <c r="E36" s="15" t="str">
        <f t="shared" si="1"/>
        <v/>
      </c>
      <c r="F36" s="8">
        <f>sheet1!S36+sheet1!U36</f>
        <v>625.15199999999993</v>
      </c>
      <c r="G36" s="8">
        <f>sheet1!F36*99</f>
        <v>61890.047999999995</v>
      </c>
      <c r="I36" s="14">
        <f>IF(sheet1!B36=6,250,125)</f>
        <v>125</v>
      </c>
      <c r="J36" s="14">
        <f>13+sheet1!C36</f>
        <v>226</v>
      </c>
      <c r="K36" s="14">
        <f t="shared" si="2"/>
        <v>8</v>
      </c>
      <c r="L36" s="14">
        <v>1</v>
      </c>
      <c r="M36" s="14">
        <v>1</v>
      </c>
      <c r="N36" s="14">
        <v>0</v>
      </c>
      <c r="O36" s="14">
        <v>8</v>
      </c>
      <c r="P36" s="14">
        <f>IF(OR(sheet1!K36=12, sheet1!K36=11), 1,0)</f>
        <v>0</v>
      </c>
      <c r="Q36" s="9">
        <f>sheet1!I36/2^sheet1!K36</f>
        <v>0.48828125</v>
      </c>
      <c r="R36" s="9">
        <f>(2^sheet1!K36)/sheet1!I36</f>
        <v>2.048</v>
      </c>
      <c r="S36" s="9">
        <f>(sheet1!O36+4.25)*sheet1!R36</f>
        <v>25.088000000000001</v>
      </c>
      <c r="T36" s="10">
        <f>8+MAX(CEILING((8*sheet1!J36-4*sheet1!K36+28+16*sheet1!L36-20*sheet1!N36)/(4*(sheet1!K36-(2*sheet1!P36))),1)*(sheet1!M36+4),0)</f>
        <v>293</v>
      </c>
      <c r="U36" s="9">
        <f>sheet1!T36*sheet1!R36</f>
        <v>600.06399999999996</v>
      </c>
    </row>
    <row r="37" spans="1:21" x14ac:dyDescent="0.15">
      <c r="A37" t="s">
        <v>37</v>
      </c>
      <c r="B37" s="7">
        <v>5</v>
      </c>
      <c r="C37" s="7">
        <v>213</v>
      </c>
      <c r="D37" s="15">
        <f t="shared" si="0"/>
        <v>242</v>
      </c>
      <c r="E37" s="15" t="str">
        <f t="shared" si="1"/>
        <v/>
      </c>
      <c r="F37" s="8">
        <f>sheet1!S37+sheet1!U37</f>
        <v>358.65600000000001</v>
      </c>
      <c r="G37" s="8">
        <f>sheet1!F37*99</f>
        <v>35506.944000000003</v>
      </c>
      <c r="I37" s="14">
        <f>IF(sheet1!B37=6,250,125)</f>
        <v>125</v>
      </c>
      <c r="J37" s="14">
        <f>13+sheet1!C37</f>
        <v>226</v>
      </c>
      <c r="K37" s="14">
        <f t="shared" si="2"/>
        <v>7</v>
      </c>
      <c r="L37" s="14">
        <v>1</v>
      </c>
      <c r="M37" s="14">
        <v>1</v>
      </c>
      <c r="N37" s="14">
        <v>0</v>
      </c>
      <c r="O37" s="14">
        <v>8</v>
      </c>
      <c r="P37" s="14">
        <f>IF(OR(sheet1!K37=12, sheet1!K37=11), 1,0)</f>
        <v>0</v>
      </c>
      <c r="Q37" s="9">
        <f>sheet1!I37/2^sheet1!K37</f>
        <v>0.9765625</v>
      </c>
      <c r="R37" s="9">
        <f>(2^sheet1!K37)/sheet1!I37</f>
        <v>1.024</v>
      </c>
      <c r="S37" s="9">
        <f>(sheet1!O37+4.25)*sheet1!R37</f>
        <v>12.544</v>
      </c>
      <c r="T37" s="10">
        <f>8+MAX(CEILING((8*sheet1!J37-4*sheet1!K37+28+16*sheet1!L37-20*sheet1!N37)/(4*(sheet1!K37-(2*sheet1!P37))),1)*(sheet1!M37+4),0)</f>
        <v>338</v>
      </c>
      <c r="U37" s="9">
        <f>sheet1!T37*sheet1!R37</f>
        <v>346.11200000000002</v>
      </c>
    </row>
    <row r="38" spans="1:21" x14ac:dyDescent="0.15">
      <c r="A38" t="s">
        <v>37</v>
      </c>
      <c r="B38" s="7">
        <v>6</v>
      </c>
      <c r="C38" s="7">
        <v>213</v>
      </c>
      <c r="D38" s="15">
        <f t="shared" si="0"/>
        <v>242</v>
      </c>
      <c r="E38" s="15" t="str">
        <f t="shared" si="1"/>
        <v/>
      </c>
      <c r="F38" s="8">
        <f>sheet1!S38+sheet1!U38</f>
        <v>179.328</v>
      </c>
      <c r="G38" s="8">
        <f>sheet1!F38*99</f>
        <v>17753.472000000002</v>
      </c>
      <c r="I38" s="14">
        <f>IF(sheet1!B38=6,250,125)</f>
        <v>250</v>
      </c>
      <c r="J38" s="14">
        <f>13+sheet1!C38</f>
        <v>226</v>
      </c>
      <c r="K38" s="14">
        <f t="shared" si="2"/>
        <v>7</v>
      </c>
      <c r="L38" s="14">
        <v>1</v>
      </c>
      <c r="M38" s="14">
        <v>1</v>
      </c>
      <c r="N38" s="14">
        <v>0</v>
      </c>
      <c r="O38" s="14">
        <v>8</v>
      </c>
      <c r="P38" s="14">
        <f>IF(OR(sheet1!K38=12, sheet1!K38=11), 1,0)</f>
        <v>0</v>
      </c>
      <c r="Q38" s="9">
        <f>sheet1!I38/2^sheet1!K38</f>
        <v>1.953125</v>
      </c>
      <c r="R38" s="9">
        <f>(2^sheet1!K38)/sheet1!I38</f>
        <v>0.51200000000000001</v>
      </c>
      <c r="S38" s="9">
        <f>(sheet1!O38+4.25)*sheet1!R38</f>
        <v>6.2720000000000002</v>
      </c>
      <c r="T38" s="10">
        <f>8+MAX(CEILING((8*sheet1!J38-4*sheet1!K38+28+16*sheet1!L38-20*sheet1!N38)/(4*(sheet1!K38-(2*sheet1!P38))),1)*(sheet1!M38+4),0)</f>
        <v>338</v>
      </c>
      <c r="U38" s="9">
        <f>sheet1!T38*sheet1!R38</f>
        <v>173.05600000000001</v>
      </c>
    </row>
    <row r="39" spans="1:21" x14ac:dyDescent="0.15">
      <c r="A39" t="s">
        <v>38</v>
      </c>
      <c r="B39" s="7">
        <v>0</v>
      </c>
      <c r="C39" s="7">
        <v>187</v>
      </c>
      <c r="D39" s="15">
        <f t="shared" si="0"/>
        <v>51</v>
      </c>
      <c r="E39" s="15" t="str">
        <f t="shared" si="1"/>
        <v>MAXIMUM PAYLOAD EXCEEDED</v>
      </c>
      <c r="F39" s="8">
        <f>sheet1!S39+sheet1!U39</f>
        <v>7217.152000000001</v>
      </c>
      <c r="G39" s="8">
        <f>sheet1!F39*99</f>
        <v>714498.04800000007</v>
      </c>
      <c r="I39" s="14">
        <f>IF(sheet1!B39=6,250,125)</f>
        <v>125</v>
      </c>
      <c r="J39" s="14">
        <f>13+sheet1!C39</f>
        <v>200</v>
      </c>
      <c r="K39" s="14">
        <f t="shared" si="2"/>
        <v>12</v>
      </c>
      <c r="L39" s="14">
        <v>1</v>
      </c>
      <c r="M39" s="14">
        <v>1</v>
      </c>
      <c r="N39" s="14">
        <v>0</v>
      </c>
      <c r="O39" s="14">
        <v>8</v>
      </c>
      <c r="P39" s="14">
        <f>IF(OR(sheet1!K39=12, sheet1!K39=11), 1,0)</f>
        <v>1</v>
      </c>
      <c r="Q39" s="9">
        <f>sheet1!I39/2^sheet1!K39</f>
        <v>3.0517578125E-2</v>
      </c>
      <c r="R39" s="9">
        <f>(2^sheet1!K39)/sheet1!I39</f>
        <v>32.768000000000001</v>
      </c>
      <c r="S39" s="9">
        <f>(sheet1!O39+4.25)*sheet1!R39</f>
        <v>401.40800000000002</v>
      </c>
      <c r="T39" s="10">
        <f>8+MAX(CEILING((8*sheet1!J39-4*sheet1!K39+28+16*sheet1!L39-20*sheet1!N39)/(4*(sheet1!K39-(2*sheet1!P39))),1)*(sheet1!M39+4),0)</f>
        <v>208</v>
      </c>
      <c r="U39" s="9">
        <f>sheet1!T39*sheet1!R39</f>
        <v>6815.7440000000006</v>
      </c>
    </row>
    <row r="40" spans="1:21" x14ac:dyDescent="0.15">
      <c r="A40" t="s">
        <v>38</v>
      </c>
      <c r="B40" s="7">
        <v>1</v>
      </c>
      <c r="C40" s="7">
        <v>187</v>
      </c>
      <c r="D40" s="15">
        <f t="shared" si="0"/>
        <v>51</v>
      </c>
      <c r="E40" s="15" t="str">
        <f t="shared" si="1"/>
        <v>MAXIMUM PAYLOAD EXCEEDED</v>
      </c>
      <c r="F40" s="8">
        <f>sheet1!S40+sheet1!U40</f>
        <v>4018.1760000000004</v>
      </c>
      <c r="G40" s="8">
        <f>sheet1!F40*99</f>
        <v>397799.42400000006</v>
      </c>
      <c r="I40" s="14">
        <f>IF(sheet1!B40=6,250,125)</f>
        <v>125</v>
      </c>
      <c r="J40" s="14">
        <f>13+sheet1!C40</f>
        <v>200</v>
      </c>
      <c r="K40" s="14">
        <f t="shared" si="2"/>
        <v>11</v>
      </c>
      <c r="L40" s="14">
        <v>1</v>
      </c>
      <c r="M40" s="14">
        <v>1</v>
      </c>
      <c r="N40" s="14">
        <v>0</v>
      </c>
      <c r="O40" s="14">
        <v>8</v>
      </c>
      <c r="P40" s="14">
        <f>IF(OR(sheet1!K40=12, sheet1!K40=11), 1,0)</f>
        <v>1</v>
      </c>
      <c r="Q40" s="9">
        <f>sheet1!I40/2^sheet1!K40</f>
        <v>6.103515625E-2</v>
      </c>
      <c r="R40" s="9">
        <f>(2^sheet1!K40)/sheet1!I40</f>
        <v>16.384</v>
      </c>
      <c r="S40" s="9">
        <f>(sheet1!O40+4.25)*sheet1!R40</f>
        <v>200.70400000000001</v>
      </c>
      <c r="T40" s="10">
        <f>8+MAX(CEILING((8*sheet1!J40-4*sheet1!K40+28+16*sheet1!L40-20*sheet1!N40)/(4*(sheet1!K40-(2*sheet1!P40))),1)*(sheet1!M40+4),0)</f>
        <v>233</v>
      </c>
      <c r="U40" s="9">
        <f>sheet1!T40*sheet1!R40</f>
        <v>3817.4720000000002</v>
      </c>
    </row>
    <row r="41" spans="1:21" x14ac:dyDescent="0.15">
      <c r="A41" t="s">
        <v>38</v>
      </c>
      <c r="B41" s="7">
        <v>2</v>
      </c>
      <c r="C41" s="7">
        <v>187</v>
      </c>
      <c r="D41" s="15">
        <f t="shared" si="0"/>
        <v>51</v>
      </c>
      <c r="E41" s="15" t="str">
        <f t="shared" si="1"/>
        <v>MAXIMUM PAYLOAD EXCEEDED</v>
      </c>
      <c r="F41" s="8">
        <f>sheet1!S41+sheet1!U41</f>
        <v>1845.248</v>
      </c>
      <c r="G41" s="8">
        <f>sheet1!F41*99</f>
        <v>182679.552</v>
      </c>
      <c r="I41" s="14">
        <f>IF(sheet1!B41=6,250,125)</f>
        <v>125</v>
      </c>
      <c r="J41" s="14">
        <f>13+sheet1!C41</f>
        <v>200</v>
      </c>
      <c r="K41" s="14">
        <f t="shared" si="2"/>
        <v>10</v>
      </c>
      <c r="L41" s="14">
        <v>1</v>
      </c>
      <c r="M41" s="14">
        <v>1</v>
      </c>
      <c r="N41" s="14">
        <v>0</v>
      </c>
      <c r="O41" s="14">
        <v>8</v>
      </c>
      <c r="P41" s="14">
        <f>IF(OR(sheet1!K41=12, sheet1!K41=11), 1,0)</f>
        <v>0</v>
      </c>
      <c r="Q41" s="9">
        <f>sheet1!I41/2^sheet1!K41</f>
        <v>0.1220703125</v>
      </c>
      <c r="R41" s="9">
        <f>(2^sheet1!K41)/sheet1!I41</f>
        <v>8.1920000000000002</v>
      </c>
      <c r="S41" s="9">
        <f>(sheet1!O41+4.25)*sheet1!R41</f>
        <v>100.352</v>
      </c>
      <c r="T41" s="10">
        <f>8+MAX(CEILING((8*sheet1!J41-4*sheet1!K41+28+16*sheet1!L41-20*sheet1!N41)/(4*(sheet1!K41-(2*sheet1!P41))),1)*(sheet1!M41+4),0)</f>
        <v>213</v>
      </c>
      <c r="U41" s="9">
        <f>sheet1!T41*sheet1!R41</f>
        <v>1744.896</v>
      </c>
    </row>
    <row r="42" spans="1:21" x14ac:dyDescent="0.15">
      <c r="A42" t="s">
        <v>38</v>
      </c>
      <c r="B42" s="7">
        <v>3</v>
      </c>
      <c r="C42" s="7">
        <v>187</v>
      </c>
      <c r="D42" s="15">
        <f t="shared" si="0"/>
        <v>115</v>
      </c>
      <c r="E42" s="15" t="str">
        <f t="shared" si="1"/>
        <v>MAXIMUM PAYLOAD EXCEEDED</v>
      </c>
      <c r="F42" s="8">
        <f>sheet1!S42+sheet1!U42</f>
        <v>1004.5440000000001</v>
      </c>
      <c r="G42" s="8">
        <f>sheet1!F42*99</f>
        <v>99449.856000000014</v>
      </c>
      <c r="I42" s="14">
        <f>IF(sheet1!B42=6,250,125)</f>
        <v>125</v>
      </c>
      <c r="J42" s="14">
        <f>13+sheet1!C42</f>
        <v>200</v>
      </c>
      <c r="K42" s="14">
        <f t="shared" si="2"/>
        <v>9</v>
      </c>
      <c r="L42" s="14">
        <v>1</v>
      </c>
      <c r="M42" s="14">
        <v>1</v>
      </c>
      <c r="N42" s="14">
        <v>0</v>
      </c>
      <c r="O42" s="14">
        <v>8</v>
      </c>
      <c r="P42" s="14">
        <f>IF(OR(sheet1!K42=12, sheet1!K42=11), 1,0)</f>
        <v>0</v>
      </c>
      <c r="Q42" s="9">
        <f>sheet1!I42/2^sheet1!K42</f>
        <v>0.244140625</v>
      </c>
      <c r="R42" s="9">
        <f>(2^sheet1!K42)/sheet1!I42</f>
        <v>4.0960000000000001</v>
      </c>
      <c r="S42" s="9">
        <f>(sheet1!O42+4.25)*sheet1!R42</f>
        <v>50.176000000000002</v>
      </c>
      <c r="T42" s="10">
        <f>8+MAX(CEILING((8*sheet1!J42-4*sheet1!K42+28+16*sheet1!L42-20*sheet1!N42)/(4*(sheet1!K42-(2*sheet1!P42))),1)*(sheet1!M42+4),0)</f>
        <v>233</v>
      </c>
      <c r="U42" s="9">
        <f>sheet1!T42*sheet1!R42</f>
        <v>954.36800000000005</v>
      </c>
    </row>
    <row r="43" spans="1:21" x14ac:dyDescent="0.15">
      <c r="A43" t="s">
        <v>38</v>
      </c>
      <c r="B43" s="7">
        <v>4</v>
      </c>
      <c r="C43" s="7">
        <v>187</v>
      </c>
      <c r="D43" s="15">
        <f t="shared" si="0"/>
        <v>242</v>
      </c>
      <c r="E43" s="15" t="str">
        <f t="shared" si="1"/>
        <v/>
      </c>
      <c r="F43" s="8">
        <f>sheet1!S43+sheet1!U43</f>
        <v>563.71199999999999</v>
      </c>
      <c r="G43" s="8">
        <f>sheet1!F43*99</f>
        <v>55807.487999999998</v>
      </c>
      <c r="I43" s="14">
        <f>IF(sheet1!B43=6,250,125)</f>
        <v>125</v>
      </c>
      <c r="J43" s="14">
        <f>13+sheet1!C43</f>
        <v>200</v>
      </c>
      <c r="K43" s="14">
        <f t="shared" si="2"/>
        <v>8</v>
      </c>
      <c r="L43" s="14">
        <v>1</v>
      </c>
      <c r="M43" s="14">
        <v>1</v>
      </c>
      <c r="N43" s="14">
        <v>0</v>
      </c>
      <c r="O43" s="14">
        <v>8</v>
      </c>
      <c r="P43" s="14">
        <f>IF(OR(sheet1!K43=12, sheet1!K43=11), 1,0)</f>
        <v>0</v>
      </c>
      <c r="Q43" s="9">
        <f>sheet1!I43/2^sheet1!K43</f>
        <v>0.48828125</v>
      </c>
      <c r="R43" s="9">
        <f>(2^sheet1!K43)/sheet1!I43</f>
        <v>2.048</v>
      </c>
      <c r="S43" s="9">
        <f>(sheet1!O43+4.25)*sheet1!R43</f>
        <v>25.088000000000001</v>
      </c>
      <c r="T43" s="10">
        <f>8+MAX(CEILING((8*sheet1!J43-4*sheet1!K43+28+16*sheet1!L43-20*sheet1!N43)/(4*(sheet1!K43-(2*sheet1!P43))),1)*(sheet1!M43+4),0)</f>
        <v>263</v>
      </c>
      <c r="U43" s="9">
        <f>sheet1!T43*sheet1!R43</f>
        <v>538.62400000000002</v>
      </c>
    </row>
    <row r="44" spans="1:21" x14ac:dyDescent="0.15">
      <c r="A44" t="s">
        <v>38</v>
      </c>
      <c r="B44" s="7">
        <v>5</v>
      </c>
      <c r="C44" s="7">
        <v>187</v>
      </c>
      <c r="D44" s="15">
        <f t="shared" si="0"/>
        <v>242</v>
      </c>
      <c r="E44" s="15" t="str">
        <f t="shared" si="1"/>
        <v/>
      </c>
      <c r="F44" s="8">
        <f>sheet1!S44+sheet1!U44</f>
        <v>317.69599999999997</v>
      </c>
      <c r="G44" s="8">
        <f>sheet1!F44*99</f>
        <v>31451.903999999999</v>
      </c>
      <c r="I44" s="14">
        <f>IF(sheet1!B44=6,250,125)</f>
        <v>125</v>
      </c>
      <c r="J44" s="14">
        <f>13+sheet1!C44</f>
        <v>200</v>
      </c>
      <c r="K44" s="14">
        <f t="shared" si="2"/>
        <v>7</v>
      </c>
      <c r="L44" s="14">
        <v>1</v>
      </c>
      <c r="M44" s="14">
        <v>1</v>
      </c>
      <c r="N44" s="14">
        <v>0</v>
      </c>
      <c r="O44" s="14">
        <v>8</v>
      </c>
      <c r="P44" s="14">
        <f>IF(OR(sheet1!K44=12, sheet1!K44=11), 1,0)</f>
        <v>0</v>
      </c>
      <c r="Q44" s="9">
        <f>sheet1!I44/2^sheet1!K44</f>
        <v>0.9765625</v>
      </c>
      <c r="R44" s="9">
        <f>(2^sheet1!K44)/sheet1!I44</f>
        <v>1.024</v>
      </c>
      <c r="S44" s="9">
        <f>(sheet1!O44+4.25)*sheet1!R44</f>
        <v>12.544</v>
      </c>
      <c r="T44" s="10">
        <f>8+MAX(CEILING((8*sheet1!J44-4*sheet1!K44+28+16*sheet1!L44-20*sheet1!N44)/(4*(sheet1!K44-(2*sheet1!P44))),1)*(sheet1!M44+4),0)</f>
        <v>298</v>
      </c>
      <c r="U44" s="9">
        <f>sheet1!T44*sheet1!R44</f>
        <v>305.15199999999999</v>
      </c>
    </row>
    <row r="45" spans="1:21" x14ac:dyDescent="0.15">
      <c r="A45" t="s">
        <v>38</v>
      </c>
      <c r="B45" s="7">
        <v>6</v>
      </c>
      <c r="C45" s="7">
        <v>187</v>
      </c>
      <c r="D45" s="15">
        <f t="shared" si="0"/>
        <v>242</v>
      </c>
      <c r="E45" s="15" t="str">
        <f t="shared" si="1"/>
        <v/>
      </c>
      <c r="F45" s="8">
        <f>sheet1!S45+sheet1!U45</f>
        <v>158.84799999999998</v>
      </c>
      <c r="G45" s="8">
        <f>sheet1!F45*99</f>
        <v>15725.951999999999</v>
      </c>
      <c r="I45" s="14">
        <f>IF(sheet1!B45=6,250,125)</f>
        <v>250</v>
      </c>
      <c r="J45" s="14">
        <f>13+sheet1!C45</f>
        <v>200</v>
      </c>
      <c r="K45" s="14">
        <f t="shared" si="2"/>
        <v>7</v>
      </c>
      <c r="L45" s="14">
        <v>1</v>
      </c>
      <c r="M45" s="14">
        <v>1</v>
      </c>
      <c r="N45" s="14">
        <v>0</v>
      </c>
      <c r="O45" s="14">
        <v>8</v>
      </c>
      <c r="P45" s="14">
        <f>IF(OR(sheet1!K45=12, sheet1!K45=11), 1,0)</f>
        <v>0</v>
      </c>
      <c r="Q45" s="9">
        <f>sheet1!I45/2^sheet1!K45</f>
        <v>1.953125</v>
      </c>
      <c r="R45" s="9">
        <f>(2^sheet1!K45)/sheet1!I45</f>
        <v>0.51200000000000001</v>
      </c>
      <c r="S45" s="9">
        <f>(sheet1!O45+4.25)*sheet1!R45</f>
        <v>6.2720000000000002</v>
      </c>
      <c r="T45" s="10">
        <f>8+MAX(CEILING((8*sheet1!J45-4*sheet1!K45+28+16*sheet1!L45-20*sheet1!N45)/(4*(sheet1!K45-(2*sheet1!P45))),1)*(sheet1!M45+4),0)</f>
        <v>298</v>
      </c>
      <c r="U45" s="9">
        <f>sheet1!T45*sheet1!R45</f>
        <v>152.57599999999999</v>
      </c>
    </row>
    <row r="46" spans="1:21" x14ac:dyDescent="0.15">
      <c r="A46" t="s">
        <v>39</v>
      </c>
      <c r="B46" s="7">
        <v>0</v>
      </c>
      <c r="C46" s="7">
        <v>190</v>
      </c>
      <c r="D46" s="15">
        <f t="shared" si="0"/>
        <v>51</v>
      </c>
      <c r="E46" s="15" t="str">
        <f t="shared" si="1"/>
        <v>MAXIMUM PAYLOAD EXCEEDED</v>
      </c>
      <c r="F46" s="8">
        <f>sheet1!S46+sheet1!U46</f>
        <v>7380.9920000000002</v>
      </c>
      <c r="G46" s="8">
        <f>sheet1!F46*99</f>
        <v>730718.20799999998</v>
      </c>
      <c r="I46" s="14">
        <f>IF(sheet1!B46=6,250,125)</f>
        <v>125</v>
      </c>
      <c r="J46" s="14">
        <f>13+sheet1!C46</f>
        <v>203</v>
      </c>
      <c r="K46" s="14">
        <f t="shared" si="2"/>
        <v>12</v>
      </c>
      <c r="L46" s="14">
        <v>1</v>
      </c>
      <c r="M46" s="14">
        <v>1</v>
      </c>
      <c r="N46" s="14">
        <v>0</v>
      </c>
      <c r="O46" s="14">
        <v>8</v>
      </c>
      <c r="P46" s="14">
        <f>IF(OR(sheet1!K46=12, sheet1!K46=11), 1,0)</f>
        <v>1</v>
      </c>
      <c r="Q46" s="9">
        <f>sheet1!I46/2^sheet1!K46</f>
        <v>3.0517578125E-2</v>
      </c>
      <c r="R46" s="9">
        <f>(2^sheet1!K46)/sheet1!I46</f>
        <v>32.768000000000001</v>
      </c>
      <c r="S46" s="9">
        <f>(sheet1!O46+4.25)*sheet1!R46</f>
        <v>401.40800000000002</v>
      </c>
      <c r="T46" s="10">
        <f>8+MAX(CEILING((8*sheet1!J46-4*sheet1!K46+28+16*sheet1!L46-20*sheet1!N46)/(4*(sheet1!K46-(2*sheet1!P46))),1)*(sheet1!M46+4),0)</f>
        <v>213</v>
      </c>
      <c r="U46" s="9">
        <f>sheet1!T46*sheet1!R46</f>
        <v>6979.5839999999998</v>
      </c>
    </row>
    <row r="47" spans="1:21" x14ac:dyDescent="0.15">
      <c r="A47" t="s">
        <v>39</v>
      </c>
      <c r="B47" s="7">
        <v>1</v>
      </c>
      <c r="C47" s="7">
        <v>190</v>
      </c>
      <c r="D47" s="15">
        <f t="shared" si="0"/>
        <v>51</v>
      </c>
      <c r="E47" s="15" t="str">
        <f t="shared" si="1"/>
        <v>MAXIMUM PAYLOAD EXCEEDED</v>
      </c>
      <c r="F47" s="8">
        <f>sheet1!S47+sheet1!U47</f>
        <v>4100.0960000000005</v>
      </c>
      <c r="G47" s="8">
        <f>sheet1!F47*99</f>
        <v>405909.50400000007</v>
      </c>
      <c r="I47" s="14">
        <f>IF(sheet1!B47=6,250,125)</f>
        <v>125</v>
      </c>
      <c r="J47" s="14">
        <f>13+sheet1!C47</f>
        <v>203</v>
      </c>
      <c r="K47" s="14">
        <f t="shared" si="2"/>
        <v>11</v>
      </c>
      <c r="L47" s="14">
        <v>1</v>
      </c>
      <c r="M47" s="14">
        <v>1</v>
      </c>
      <c r="N47" s="14">
        <v>0</v>
      </c>
      <c r="O47" s="14">
        <v>8</v>
      </c>
      <c r="P47" s="14">
        <f>IF(OR(sheet1!K47=12, sheet1!K47=11), 1,0)</f>
        <v>1</v>
      </c>
      <c r="Q47" s="9">
        <f>sheet1!I47/2^sheet1!K47</f>
        <v>6.103515625E-2</v>
      </c>
      <c r="R47" s="9">
        <f>(2^sheet1!K47)/sheet1!I47</f>
        <v>16.384</v>
      </c>
      <c r="S47" s="9">
        <f>(sheet1!O47+4.25)*sheet1!R47</f>
        <v>200.70400000000001</v>
      </c>
      <c r="T47" s="10">
        <f>8+MAX(CEILING((8*sheet1!J47-4*sheet1!K47+28+16*sheet1!L47-20*sheet1!N47)/(4*(sheet1!K47-(2*sheet1!P47))),1)*(sheet1!M47+4),0)</f>
        <v>238</v>
      </c>
      <c r="U47" s="9">
        <f>sheet1!T47*sheet1!R47</f>
        <v>3899.3920000000003</v>
      </c>
    </row>
    <row r="48" spans="1:21" x14ac:dyDescent="0.15">
      <c r="A48" t="s">
        <v>39</v>
      </c>
      <c r="B48" s="7">
        <v>2</v>
      </c>
      <c r="C48" s="7">
        <v>190</v>
      </c>
      <c r="D48" s="15">
        <f t="shared" si="0"/>
        <v>51</v>
      </c>
      <c r="E48" s="15" t="str">
        <f t="shared" si="1"/>
        <v>MAXIMUM PAYLOAD EXCEEDED</v>
      </c>
      <c r="F48" s="8">
        <f>sheet1!S48+sheet1!U48</f>
        <v>1845.248</v>
      </c>
      <c r="G48" s="8">
        <f>sheet1!F48*99</f>
        <v>182679.552</v>
      </c>
      <c r="I48" s="14">
        <f>IF(sheet1!B48=6,250,125)</f>
        <v>125</v>
      </c>
      <c r="J48" s="14">
        <f>13+sheet1!C48</f>
        <v>203</v>
      </c>
      <c r="K48" s="14">
        <f t="shared" si="2"/>
        <v>10</v>
      </c>
      <c r="L48" s="14">
        <v>1</v>
      </c>
      <c r="M48" s="14">
        <v>1</v>
      </c>
      <c r="N48" s="14">
        <v>0</v>
      </c>
      <c r="O48" s="14">
        <v>8</v>
      </c>
      <c r="P48" s="14">
        <f>IF(OR(sheet1!K48=12, sheet1!K48=11), 1,0)</f>
        <v>0</v>
      </c>
      <c r="Q48" s="9">
        <f>sheet1!I48/2^sheet1!K48</f>
        <v>0.1220703125</v>
      </c>
      <c r="R48" s="9">
        <f>(2^sheet1!K48)/sheet1!I48</f>
        <v>8.1920000000000002</v>
      </c>
      <c r="S48" s="9">
        <f>(sheet1!O48+4.25)*sheet1!R48</f>
        <v>100.352</v>
      </c>
      <c r="T48" s="10">
        <f>8+MAX(CEILING((8*sheet1!J48-4*sheet1!K48+28+16*sheet1!L48-20*sheet1!N48)/(4*(sheet1!K48-(2*sheet1!P48))),1)*(sheet1!M48+4),0)</f>
        <v>213</v>
      </c>
      <c r="U48" s="9">
        <f>sheet1!T48*sheet1!R48</f>
        <v>1744.896</v>
      </c>
    </row>
    <row r="49" spans="1:21" x14ac:dyDescent="0.15">
      <c r="A49" t="s">
        <v>39</v>
      </c>
      <c r="B49" s="7">
        <v>3</v>
      </c>
      <c r="C49" s="7">
        <v>190</v>
      </c>
      <c r="D49" s="15">
        <f t="shared" si="0"/>
        <v>115</v>
      </c>
      <c r="E49" s="15" t="str">
        <f t="shared" si="1"/>
        <v>MAXIMUM PAYLOAD EXCEEDED</v>
      </c>
      <c r="F49" s="8">
        <f>sheet1!S49+sheet1!U49</f>
        <v>1025.0240000000001</v>
      </c>
      <c r="G49" s="8">
        <f>sheet1!F49*99</f>
        <v>101477.37600000002</v>
      </c>
      <c r="I49" s="14">
        <f>IF(sheet1!B49=6,250,125)</f>
        <v>125</v>
      </c>
      <c r="J49" s="14">
        <f>13+sheet1!C49</f>
        <v>203</v>
      </c>
      <c r="K49" s="14">
        <f t="shared" si="2"/>
        <v>9</v>
      </c>
      <c r="L49" s="14">
        <v>1</v>
      </c>
      <c r="M49" s="14">
        <v>1</v>
      </c>
      <c r="N49" s="14">
        <v>0</v>
      </c>
      <c r="O49" s="14">
        <v>8</v>
      </c>
      <c r="P49" s="14">
        <f>IF(OR(sheet1!K49=12, sheet1!K49=11), 1,0)</f>
        <v>0</v>
      </c>
      <c r="Q49" s="9">
        <f>sheet1!I49/2^sheet1!K49</f>
        <v>0.244140625</v>
      </c>
      <c r="R49" s="9">
        <f>(2^sheet1!K49)/sheet1!I49</f>
        <v>4.0960000000000001</v>
      </c>
      <c r="S49" s="9">
        <f>(sheet1!O49+4.25)*sheet1!R49</f>
        <v>50.176000000000002</v>
      </c>
      <c r="T49" s="10">
        <f>8+MAX(CEILING((8*sheet1!J49-4*sheet1!K49+28+16*sheet1!L49-20*sheet1!N49)/(4*(sheet1!K49-(2*sheet1!P49))),1)*(sheet1!M49+4),0)</f>
        <v>238</v>
      </c>
      <c r="U49" s="9">
        <f>sheet1!T49*sheet1!R49</f>
        <v>974.84800000000007</v>
      </c>
    </row>
    <row r="50" spans="1:21" x14ac:dyDescent="0.15">
      <c r="A50" t="s">
        <v>39</v>
      </c>
      <c r="B50" s="7">
        <v>4</v>
      </c>
      <c r="C50" s="7">
        <v>190</v>
      </c>
      <c r="D50" s="15">
        <f t="shared" si="0"/>
        <v>242</v>
      </c>
      <c r="E50" s="15" t="str">
        <f t="shared" si="1"/>
        <v/>
      </c>
      <c r="F50" s="8">
        <f>sheet1!S50+sheet1!U50</f>
        <v>573.952</v>
      </c>
      <c r="G50" s="8">
        <f>sheet1!F50*99</f>
        <v>56821.248</v>
      </c>
      <c r="I50" s="14">
        <f>IF(sheet1!B50=6,250,125)</f>
        <v>125</v>
      </c>
      <c r="J50" s="14">
        <f>13+sheet1!C50</f>
        <v>203</v>
      </c>
      <c r="K50" s="14">
        <f t="shared" si="2"/>
        <v>8</v>
      </c>
      <c r="L50" s="14">
        <v>1</v>
      </c>
      <c r="M50" s="14">
        <v>1</v>
      </c>
      <c r="N50" s="14">
        <v>0</v>
      </c>
      <c r="O50" s="14">
        <v>8</v>
      </c>
      <c r="P50" s="14">
        <f>IF(OR(sheet1!K50=12, sheet1!K50=11), 1,0)</f>
        <v>0</v>
      </c>
      <c r="Q50" s="9">
        <f>sheet1!I50/2^sheet1!K50</f>
        <v>0.48828125</v>
      </c>
      <c r="R50" s="9">
        <f>(2^sheet1!K50)/sheet1!I50</f>
        <v>2.048</v>
      </c>
      <c r="S50" s="9">
        <f>(sheet1!O50+4.25)*sheet1!R50</f>
        <v>25.088000000000001</v>
      </c>
      <c r="T50" s="10">
        <f>8+MAX(CEILING((8*sheet1!J50-4*sheet1!K50+28+16*sheet1!L50-20*sheet1!N50)/(4*(sheet1!K50-(2*sheet1!P50))),1)*(sheet1!M50+4),0)</f>
        <v>268</v>
      </c>
      <c r="U50" s="9">
        <f>sheet1!T50*sheet1!R50</f>
        <v>548.86400000000003</v>
      </c>
    </row>
    <row r="51" spans="1:21" x14ac:dyDescent="0.15">
      <c r="A51" t="s">
        <v>39</v>
      </c>
      <c r="B51" s="7">
        <v>5</v>
      </c>
      <c r="C51" s="7">
        <v>190</v>
      </c>
      <c r="D51" s="15">
        <f t="shared" si="0"/>
        <v>242</v>
      </c>
      <c r="E51" s="15" t="str">
        <f t="shared" si="1"/>
        <v/>
      </c>
      <c r="F51" s="8">
        <f>sheet1!S51+sheet1!U51</f>
        <v>322.81599999999997</v>
      </c>
      <c r="G51" s="8">
        <f>sheet1!F51*99</f>
        <v>31958.783999999996</v>
      </c>
      <c r="I51" s="14">
        <f>IF(sheet1!B51=6,250,125)</f>
        <v>125</v>
      </c>
      <c r="J51" s="14">
        <f>13+sheet1!C51</f>
        <v>203</v>
      </c>
      <c r="K51" s="14">
        <f t="shared" si="2"/>
        <v>7</v>
      </c>
      <c r="L51" s="14">
        <v>1</v>
      </c>
      <c r="M51" s="14">
        <v>1</v>
      </c>
      <c r="N51" s="14">
        <v>0</v>
      </c>
      <c r="O51" s="14">
        <v>8</v>
      </c>
      <c r="P51" s="14">
        <f>IF(OR(sheet1!K51=12, sheet1!K51=11), 1,0)</f>
        <v>0</v>
      </c>
      <c r="Q51" s="9">
        <f>sheet1!I51/2^sheet1!K51</f>
        <v>0.9765625</v>
      </c>
      <c r="R51" s="9">
        <f>(2^sheet1!K51)/sheet1!I51</f>
        <v>1.024</v>
      </c>
      <c r="S51" s="9">
        <f>(sheet1!O51+4.25)*sheet1!R51</f>
        <v>12.544</v>
      </c>
      <c r="T51" s="10">
        <f>8+MAX(CEILING((8*sheet1!J51-4*sheet1!K51+28+16*sheet1!L51-20*sheet1!N51)/(4*(sheet1!K51-(2*sheet1!P51))),1)*(sheet1!M51+4),0)</f>
        <v>303</v>
      </c>
      <c r="U51" s="9">
        <f>sheet1!T51*sheet1!R51</f>
        <v>310.27199999999999</v>
      </c>
    </row>
    <row r="52" spans="1:21" x14ac:dyDescent="0.15">
      <c r="A52" t="s">
        <v>39</v>
      </c>
      <c r="B52" s="7">
        <v>6</v>
      </c>
      <c r="C52" s="7">
        <v>190</v>
      </c>
      <c r="D52" s="15">
        <f t="shared" si="0"/>
        <v>242</v>
      </c>
      <c r="E52" s="15" t="str">
        <f t="shared" si="1"/>
        <v/>
      </c>
      <c r="F52" s="8">
        <f>sheet1!S52+sheet1!U52</f>
        <v>161.40799999999999</v>
      </c>
      <c r="G52" s="8">
        <f>sheet1!F52*99</f>
        <v>15979.391999999998</v>
      </c>
      <c r="I52" s="14">
        <f>IF(sheet1!B52=6,250,125)</f>
        <v>250</v>
      </c>
      <c r="J52" s="14">
        <f>13+sheet1!C52</f>
        <v>203</v>
      </c>
      <c r="K52" s="14">
        <f t="shared" si="2"/>
        <v>7</v>
      </c>
      <c r="L52" s="14">
        <v>1</v>
      </c>
      <c r="M52" s="14">
        <v>1</v>
      </c>
      <c r="N52" s="14">
        <v>0</v>
      </c>
      <c r="O52" s="14">
        <v>8</v>
      </c>
      <c r="P52" s="14">
        <f>IF(OR(sheet1!K52=12, sheet1!K52=11), 1,0)</f>
        <v>0</v>
      </c>
      <c r="Q52" s="9">
        <f>sheet1!I52/2^sheet1!K52</f>
        <v>1.953125</v>
      </c>
      <c r="R52" s="9">
        <f>(2^sheet1!K52)/sheet1!I52</f>
        <v>0.51200000000000001</v>
      </c>
      <c r="S52" s="9">
        <f>(sheet1!O52+4.25)*sheet1!R52</f>
        <v>6.2720000000000002</v>
      </c>
      <c r="T52" s="10">
        <f>8+MAX(CEILING((8*sheet1!J52-4*sheet1!K52+28+16*sheet1!L52-20*sheet1!N52)/(4*(sheet1!K52-(2*sheet1!P52))),1)*(sheet1!M52+4),0)</f>
        <v>303</v>
      </c>
      <c r="U52" s="9">
        <f>sheet1!T52*sheet1!R52</f>
        <v>155.136</v>
      </c>
    </row>
    <row r="53" spans="1:21" x14ac:dyDescent="0.15">
      <c r="A53" t="s">
        <v>40</v>
      </c>
      <c r="B53" s="7">
        <v>0</v>
      </c>
      <c r="C53" s="7">
        <v>57</v>
      </c>
      <c r="D53" s="15">
        <f t="shared" si="0"/>
        <v>51</v>
      </c>
      <c r="E53" s="15" t="str">
        <f t="shared" si="1"/>
        <v>MAXIMUM PAYLOAD EXCEEDED</v>
      </c>
      <c r="F53" s="8">
        <f>sheet1!S53+sheet1!U53</f>
        <v>2957.3119999999999</v>
      </c>
      <c r="G53" s="8">
        <f>sheet1!F53*99</f>
        <v>292773.88799999998</v>
      </c>
      <c r="I53" s="14">
        <f>IF(sheet1!B53=6,250,125)</f>
        <v>125</v>
      </c>
      <c r="J53" s="14">
        <f>13+sheet1!C53</f>
        <v>70</v>
      </c>
      <c r="K53" s="14">
        <f t="shared" si="2"/>
        <v>12</v>
      </c>
      <c r="L53" s="14">
        <v>1</v>
      </c>
      <c r="M53" s="14">
        <v>1</v>
      </c>
      <c r="N53" s="14">
        <v>0</v>
      </c>
      <c r="O53" s="14">
        <v>8</v>
      </c>
      <c r="P53" s="14">
        <f>IF(OR(sheet1!K53=12, sheet1!K53=11), 1,0)</f>
        <v>1</v>
      </c>
      <c r="Q53" s="9">
        <f>sheet1!I53/2^sheet1!K53</f>
        <v>3.0517578125E-2</v>
      </c>
      <c r="R53" s="9">
        <f>(2^sheet1!K53)/sheet1!I53</f>
        <v>32.768000000000001</v>
      </c>
      <c r="S53" s="9">
        <f>(sheet1!O53+4.25)*sheet1!R53</f>
        <v>401.40800000000002</v>
      </c>
      <c r="T53" s="10">
        <f>8+MAX(CEILING((8*sheet1!J53-4*sheet1!K53+28+16*sheet1!L53-20*sheet1!N53)/(4*(sheet1!K53-(2*sheet1!P53))),1)*(sheet1!M53+4),0)</f>
        <v>78</v>
      </c>
      <c r="U53" s="9">
        <f>sheet1!T53*sheet1!R53</f>
        <v>2555.904</v>
      </c>
    </row>
    <row r="54" spans="1:21" x14ac:dyDescent="0.15">
      <c r="A54" t="s">
        <v>40</v>
      </c>
      <c r="B54" s="7">
        <v>1</v>
      </c>
      <c r="C54" s="7">
        <v>57</v>
      </c>
      <c r="D54" s="15">
        <f t="shared" si="0"/>
        <v>51</v>
      </c>
      <c r="E54" s="15" t="str">
        <f t="shared" si="1"/>
        <v>MAXIMUM PAYLOAD EXCEEDED</v>
      </c>
      <c r="F54" s="8">
        <f>sheet1!S54+sheet1!U54</f>
        <v>1642.4959999999999</v>
      </c>
      <c r="G54" s="8">
        <f>sheet1!F54*99</f>
        <v>162607.10399999999</v>
      </c>
      <c r="I54" s="14">
        <f>IF(sheet1!B54=6,250,125)</f>
        <v>125</v>
      </c>
      <c r="J54" s="14">
        <f>13+sheet1!C54</f>
        <v>70</v>
      </c>
      <c r="K54" s="14">
        <f t="shared" si="2"/>
        <v>11</v>
      </c>
      <c r="L54" s="14">
        <v>1</v>
      </c>
      <c r="M54" s="14">
        <v>1</v>
      </c>
      <c r="N54" s="14">
        <v>0</v>
      </c>
      <c r="O54" s="14">
        <v>8</v>
      </c>
      <c r="P54" s="14">
        <f>IF(OR(sheet1!K54=12, sheet1!K54=11), 1,0)</f>
        <v>1</v>
      </c>
      <c r="Q54" s="9">
        <f>sheet1!I54/2^sheet1!K54</f>
        <v>6.103515625E-2</v>
      </c>
      <c r="R54" s="9">
        <f>(2^sheet1!K54)/sheet1!I54</f>
        <v>16.384</v>
      </c>
      <c r="S54" s="9">
        <f>(sheet1!O54+4.25)*sheet1!R54</f>
        <v>200.70400000000001</v>
      </c>
      <c r="T54" s="10">
        <f>8+MAX(CEILING((8*sheet1!J54-4*sheet1!K54+28+16*sheet1!L54-20*sheet1!N54)/(4*(sheet1!K54-(2*sheet1!P54))),1)*(sheet1!M54+4),0)</f>
        <v>88</v>
      </c>
      <c r="U54" s="9">
        <f>sheet1!T54*sheet1!R54</f>
        <v>1441.7919999999999</v>
      </c>
    </row>
    <row r="55" spans="1:21" x14ac:dyDescent="0.15">
      <c r="A55" t="s">
        <v>40</v>
      </c>
      <c r="B55" s="7">
        <v>2</v>
      </c>
      <c r="C55" s="7">
        <v>57</v>
      </c>
      <c r="D55" s="15">
        <f t="shared" si="0"/>
        <v>51</v>
      </c>
      <c r="E55" s="15" t="str">
        <f t="shared" si="1"/>
        <v>MAXIMUM PAYLOAD EXCEEDED</v>
      </c>
      <c r="F55" s="8">
        <f>sheet1!S55+sheet1!U55</f>
        <v>780.28800000000001</v>
      </c>
      <c r="G55" s="8">
        <f>sheet1!F55*99</f>
        <v>77248.512000000002</v>
      </c>
      <c r="I55" s="14">
        <f>IF(sheet1!B55=6,250,125)</f>
        <v>125</v>
      </c>
      <c r="J55" s="14">
        <f>13+sheet1!C55</f>
        <v>70</v>
      </c>
      <c r="K55" s="14">
        <f t="shared" si="2"/>
        <v>10</v>
      </c>
      <c r="L55" s="14">
        <v>1</v>
      </c>
      <c r="M55" s="14">
        <v>1</v>
      </c>
      <c r="N55" s="14">
        <v>0</v>
      </c>
      <c r="O55" s="14">
        <v>8</v>
      </c>
      <c r="P55" s="14">
        <f>IF(OR(sheet1!K55=12, sheet1!K55=11), 1,0)</f>
        <v>0</v>
      </c>
      <c r="Q55" s="9">
        <f>sheet1!I55/2^sheet1!K55</f>
        <v>0.1220703125</v>
      </c>
      <c r="R55" s="9">
        <f>(2^sheet1!K55)/sheet1!I55</f>
        <v>8.1920000000000002</v>
      </c>
      <c r="S55" s="9">
        <f>(sheet1!O55+4.25)*sheet1!R55</f>
        <v>100.352</v>
      </c>
      <c r="T55" s="10">
        <f>8+MAX(CEILING((8*sheet1!J55-4*sheet1!K55+28+16*sheet1!L55-20*sheet1!N55)/(4*(sheet1!K55-(2*sheet1!P55))),1)*(sheet1!M55+4),0)</f>
        <v>83</v>
      </c>
      <c r="U55" s="9">
        <f>sheet1!T55*sheet1!R55</f>
        <v>679.93600000000004</v>
      </c>
    </row>
    <row r="56" spans="1:21" x14ac:dyDescent="0.15">
      <c r="A56" t="s">
        <v>40</v>
      </c>
      <c r="B56" s="7">
        <v>3</v>
      </c>
      <c r="C56" s="7">
        <v>57</v>
      </c>
      <c r="D56" s="15">
        <f t="shared" si="0"/>
        <v>115</v>
      </c>
      <c r="E56" s="15" t="str">
        <f t="shared" si="1"/>
        <v/>
      </c>
      <c r="F56" s="8">
        <f>sheet1!S56+sheet1!U56</f>
        <v>410.62399999999997</v>
      </c>
      <c r="G56" s="8">
        <f>sheet1!F56*99</f>
        <v>40651.775999999998</v>
      </c>
      <c r="I56" s="14">
        <f>IF(sheet1!B56=6,250,125)</f>
        <v>125</v>
      </c>
      <c r="J56" s="14">
        <f>13+sheet1!C56</f>
        <v>70</v>
      </c>
      <c r="K56" s="14">
        <f t="shared" si="2"/>
        <v>9</v>
      </c>
      <c r="L56" s="14">
        <v>1</v>
      </c>
      <c r="M56" s="14">
        <v>1</v>
      </c>
      <c r="N56" s="14">
        <v>0</v>
      </c>
      <c r="O56" s="14">
        <v>8</v>
      </c>
      <c r="P56" s="14">
        <f>IF(OR(sheet1!K56=12, sheet1!K56=11), 1,0)</f>
        <v>0</v>
      </c>
      <c r="Q56" s="9">
        <f>sheet1!I56/2^sheet1!K56</f>
        <v>0.244140625</v>
      </c>
      <c r="R56" s="9">
        <f>(2^sheet1!K56)/sheet1!I56</f>
        <v>4.0960000000000001</v>
      </c>
      <c r="S56" s="9">
        <f>(sheet1!O56+4.25)*sheet1!R56</f>
        <v>50.176000000000002</v>
      </c>
      <c r="T56" s="10">
        <f>8+MAX(CEILING((8*sheet1!J56-4*sheet1!K56+28+16*sheet1!L56-20*sheet1!N56)/(4*(sheet1!K56-(2*sheet1!P56))),1)*(sheet1!M56+4),0)</f>
        <v>88</v>
      </c>
      <c r="U56" s="9">
        <f>sheet1!T56*sheet1!R56</f>
        <v>360.44799999999998</v>
      </c>
    </row>
    <row r="57" spans="1:21" x14ac:dyDescent="0.15">
      <c r="A57" t="s">
        <v>40</v>
      </c>
      <c r="B57" s="7">
        <v>4</v>
      </c>
      <c r="C57" s="7">
        <v>57</v>
      </c>
      <c r="D57" s="15">
        <f t="shared" si="0"/>
        <v>242</v>
      </c>
      <c r="E57" s="15" t="str">
        <f t="shared" si="1"/>
        <v/>
      </c>
      <c r="F57" s="8">
        <f>sheet1!S57+sheet1!U57</f>
        <v>225.792</v>
      </c>
      <c r="G57" s="8">
        <f>sheet1!F57*99</f>
        <v>22353.407999999999</v>
      </c>
      <c r="I57" s="14">
        <f>IF(sheet1!B57=6,250,125)</f>
        <v>125</v>
      </c>
      <c r="J57" s="14">
        <f>13+sheet1!C57</f>
        <v>70</v>
      </c>
      <c r="K57" s="14">
        <f t="shared" si="2"/>
        <v>8</v>
      </c>
      <c r="L57" s="14">
        <v>1</v>
      </c>
      <c r="M57" s="14">
        <v>1</v>
      </c>
      <c r="N57" s="14">
        <v>0</v>
      </c>
      <c r="O57" s="14">
        <v>8</v>
      </c>
      <c r="P57" s="14">
        <f>IF(OR(sheet1!K57=12, sheet1!K57=11), 1,0)</f>
        <v>0</v>
      </c>
      <c r="Q57" s="9">
        <f>sheet1!I57/2^sheet1!K57</f>
        <v>0.48828125</v>
      </c>
      <c r="R57" s="9">
        <f>(2^sheet1!K57)/sheet1!I57</f>
        <v>2.048</v>
      </c>
      <c r="S57" s="9">
        <f>(sheet1!O57+4.25)*sheet1!R57</f>
        <v>25.088000000000001</v>
      </c>
      <c r="T57" s="10">
        <f>8+MAX(CEILING((8*sheet1!J57-4*sheet1!K57+28+16*sheet1!L57-20*sheet1!N57)/(4*(sheet1!K57-(2*sheet1!P57))),1)*(sheet1!M57+4),0)</f>
        <v>98</v>
      </c>
      <c r="U57" s="9">
        <f>sheet1!T57*sheet1!R57</f>
        <v>200.70400000000001</v>
      </c>
    </row>
    <row r="58" spans="1:21" x14ac:dyDescent="0.15">
      <c r="A58" t="s">
        <v>40</v>
      </c>
      <c r="B58" s="7">
        <v>5</v>
      </c>
      <c r="C58" s="7">
        <v>57</v>
      </c>
      <c r="D58" s="15">
        <f t="shared" si="0"/>
        <v>242</v>
      </c>
      <c r="E58" s="15" t="str">
        <f t="shared" si="1"/>
        <v/>
      </c>
      <c r="F58" s="8">
        <f>sheet1!S58+sheet1!U58</f>
        <v>128.256</v>
      </c>
      <c r="G58" s="8">
        <f>sheet1!F58*99</f>
        <v>12697.343999999999</v>
      </c>
      <c r="I58" s="14">
        <f>IF(sheet1!B58=6,250,125)</f>
        <v>125</v>
      </c>
      <c r="J58" s="14">
        <f>13+sheet1!C58</f>
        <v>70</v>
      </c>
      <c r="K58" s="14">
        <f t="shared" si="2"/>
        <v>7</v>
      </c>
      <c r="L58" s="14">
        <v>1</v>
      </c>
      <c r="M58" s="14">
        <v>1</v>
      </c>
      <c r="N58" s="14">
        <v>0</v>
      </c>
      <c r="O58" s="14">
        <v>8</v>
      </c>
      <c r="P58" s="14">
        <f>IF(OR(sheet1!K58=12, sheet1!K58=11), 1,0)</f>
        <v>0</v>
      </c>
      <c r="Q58" s="9">
        <f>sheet1!I58/2^sheet1!K58</f>
        <v>0.9765625</v>
      </c>
      <c r="R58" s="9">
        <f>(2^sheet1!K58)/sheet1!I58</f>
        <v>1.024</v>
      </c>
      <c r="S58" s="9">
        <f>(sheet1!O58+4.25)*sheet1!R58</f>
        <v>12.544</v>
      </c>
      <c r="T58" s="10">
        <f>8+MAX(CEILING((8*sheet1!J58-4*sheet1!K58+28+16*sheet1!L58-20*sheet1!N58)/(4*(sheet1!K58-(2*sheet1!P58))),1)*(sheet1!M58+4),0)</f>
        <v>113</v>
      </c>
      <c r="U58" s="9">
        <f>sheet1!T58*sheet1!R58</f>
        <v>115.712</v>
      </c>
    </row>
    <row r="59" spans="1:21" x14ac:dyDescent="0.15">
      <c r="A59" t="s">
        <v>40</v>
      </c>
      <c r="B59" s="7">
        <v>6</v>
      </c>
      <c r="C59" s="7">
        <v>57</v>
      </c>
      <c r="D59" s="15">
        <f t="shared" si="0"/>
        <v>242</v>
      </c>
      <c r="E59" s="15" t="str">
        <f t="shared" si="1"/>
        <v/>
      </c>
      <c r="F59" s="8">
        <f>sheet1!S59+sheet1!U59</f>
        <v>64.128</v>
      </c>
      <c r="G59" s="8">
        <f>sheet1!F59*99</f>
        <v>6348.6719999999996</v>
      </c>
      <c r="I59" s="14">
        <f>IF(sheet1!B59=6,250,125)</f>
        <v>250</v>
      </c>
      <c r="J59" s="14">
        <f>13+sheet1!C59</f>
        <v>70</v>
      </c>
      <c r="K59" s="14">
        <f t="shared" si="2"/>
        <v>7</v>
      </c>
      <c r="L59" s="14">
        <v>1</v>
      </c>
      <c r="M59" s="14">
        <v>1</v>
      </c>
      <c r="N59" s="14">
        <v>0</v>
      </c>
      <c r="O59" s="14">
        <v>8</v>
      </c>
      <c r="P59" s="14">
        <f>IF(OR(sheet1!K59=12, sheet1!K59=11), 1,0)</f>
        <v>0</v>
      </c>
      <c r="Q59" s="9">
        <f>sheet1!I59/2^sheet1!K59</f>
        <v>1.953125</v>
      </c>
      <c r="R59" s="9">
        <f>(2^sheet1!K59)/sheet1!I59</f>
        <v>0.51200000000000001</v>
      </c>
      <c r="S59" s="9">
        <f>(sheet1!O59+4.25)*sheet1!R59</f>
        <v>6.2720000000000002</v>
      </c>
      <c r="T59" s="10">
        <f>8+MAX(CEILING((8*sheet1!J59-4*sheet1!K59+28+16*sheet1!L59-20*sheet1!N59)/(4*(sheet1!K59-(2*sheet1!P59))),1)*(sheet1!M59+4),0)</f>
        <v>113</v>
      </c>
      <c r="U59" s="9">
        <f>sheet1!T59*sheet1!R59</f>
        <v>57.856000000000002</v>
      </c>
    </row>
    <row r="60" spans="1:21" x14ac:dyDescent="0.15">
      <c r="A60" t="s">
        <v>42</v>
      </c>
      <c r="B60" s="7">
        <v>0</v>
      </c>
      <c r="C60" s="7">
        <v>39</v>
      </c>
      <c r="D60" s="15">
        <f t="shared" si="0"/>
        <v>51</v>
      </c>
      <c r="E60" s="15" t="str">
        <f t="shared" si="1"/>
        <v/>
      </c>
      <c r="F60" s="8">
        <f>sheet1!S60+sheet1!U60</f>
        <v>2465.7919999999999</v>
      </c>
      <c r="G60" s="8">
        <f>sheet1!F60*99</f>
        <v>244113.408</v>
      </c>
      <c r="I60" s="14">
        <f>IF(sheet1!B60=6,250,125)</f>
        <v>125</v>
      </c>
      <c r="J60" s="14">
        <f>13+sheet1!C60</f>
        <v>52</v>
      </c>
      <c r="K60" s="14">
        <f t="shared" si="2"/>
        <v>12</v>
      </c>
      <c r="L60" s="14">
        <v>1</v>
      </c>
      <c r="M60" s="14">
        <v>1</v>
      </c>
      <c r="N60" s="14">
        <v>0</v>
      </c>
      <c r="O60" s="14">
        <v>8</v>
      </c>
      <c r="P60" s="14">
        <f>IF(OR(sheet1!K60=12, sheet1!K60=11), 1,0)</f>
        <v>1</v>
      </c>
      <c r="Q60" s="9">
        <f>sheet1!I60/2^sheet1!K60</f>
        <v>3.0517578125E-2</v>
      </c>
      <c r="R60" s="9">
        <f>(2^sheet1!K60)/sheet1!I60</f>
        <v>32.768000000000001</v>
      </c>
      <c r="S60" s="9">
        <f>(sheet1!O60+4.25)*sheet1!R60</f>
        <v>401.40800000000002</v>
      </c>
      <c r="T60" s="10">
        <f>8+MAX(CEILING((8*sheet1!J60-4*sheet1!K60+28+16*sheet1!L60-20*sheet1!N60)/(4*(sheet1!K60-(2*sheet1!P60))),1)*(sheet1!M60+4),0)</f>
        <v>63</v>
      </c>
      <c r="U60" s="9">
        <f>sheet1!T60*sheet1!R60</f>
        <v>2064.384</v>
      </c>
    </row>
    <row r="61" spans="1:21" x14ac:dyDescent="0.15">
      <c r="A61" t="s">
        <v>42</v>
      </c>
      <c r="B61" s="7">
        <v>1</v>
      </c>
      <c r="C61" s="7">
        <v>39</v>
      </c>
      <c r="D61" s="15">
        <f t="shared" si="0"/>
        <v>51</v>
      </c>
      <c r="E61" s="15" t="str">
        <f t="shared" si="1"/>
        <v/>
      </c>
      <c r="F61" s="8">
        <f>sheet1!S61+sheet1!U61</f>
        <v>1314.816</v>
      </c>
      <c r="G61" s="8">
        <f>sheet1!F61*99</f>
        <v>130166.784</v>
      </c>
      <c r="I61" s="14">
        <f>IF(sheet1!B61=6,250,125)</f>
        <v>125</v>
      </c>
      <c r="J61" s="14">
        <f>13+sheet1!C61</f>
        <v>52</v>
      </c>
      <c r="K61" s="14">
        <f t="shared" si="2"/>
        <v>11</v>
      </c>
      <c r="L61" s="14">
        <v>1</v>
      </c>
      <c r="M61" s="14">
        <v>1</v>
      </c>
      <c r="N61" s="14">
        <v>0</v>
      </c>
      <c r="O61" s="14">
        <v>8</v>
      </c>
      <c r="P61" s="14">
        <f>IF(OR(sheet1!K61=12, sheet1!K61=11), 1,0)</f>
        <v>1</v>
      </c>
      <c r="Q61" s="9">
        <f>sheet1!I61/2^sheet1!K61</f>
        <v>6.103515625E-2</v>
      </c>
      <c r="R61" s="9">
        <f>(2^sheet1!K61)/sheet1!I61</f>
        <v>16.384</v>
      </c>
      <c r="S61" s="9">
        <f>(sheet1!O61+4.25)*sheet1!R61</f>
        <v>200.70400000000001</v>
      </c>
      <c r="T61" s="10">
        <f>8+MAX(CEILING((8*sheet1!J61-4*sheet1!K61+28+16*sheet1!L61-20*sheet1!N61)/(4*(sheet1!K61-(2*sheet1!P61))),1)*(sheet1!M61+4),0)</f>
        <v>68</v>
      </c>
      <c r="U61" s="9">
        <f>sheet1!T61*sheet1!R61</f>
        <v>1114.1120000000001</v>
      </c>
    </row>
    <row r="62" spans="1:21" x14ac:dyDescent="0.15">
      <c r="A62" t="s">
        <v>42</v>
      </c>
      <c r="B62" s="7">
        <v>2</v>
      </c>
      <c r="C62" s="7">
        <v>39</v>
      </c>
      <c r="D62" s="15">
        <f t="shared" si="0"/>
        <v>51</v>
      </c>
      <c r="E62" s="15" t="str">
        <f t="shared" si="1"/>
        <v/>
      </c>
      <c r="F62" s="8">
        <f>sheet1!S62+sheet1!U62</f>
        <v>616.44799999999998</v>
      </c>
      <c r="G62" s="8">
        <f>sheet1!F62*99</f>
        <v>61028.351999999999</v>
      </c>
      <c r="I62" s="14">
        <f>IF(sheet1!B62=6,250,125)</f>
        <v>125</v>
      </c>
      <c r="J62" s="14">
        <f>13+sheet1!C62</f>
        <v>52</v>
      </c>
      <c r="K62" s="14">
        <f t="shared" si="2"/>
        <v>10</v>
      </c>
      <c r="L62" s="14">
        <v>1</v>
      </c>
      <c r="M62" s="14">
        <v>1</v>
      </c>
      <c r="N62" s="14">
        <v>0</v>
      </c>
      <c r="O62" s="14">
        <v>8</v>
      </c>
      <c r="P62" s="14">
        <f>IF(OR(sheet1!K62=12, sheet1!K62=11), 1,0)</f>
        <v>0</v>
      </c>
      <c r="Q62" s="9">
        <f>sheet1!I62/2^sheet1!K62</f>
        <v>0.1220703125</v>
      </c>
      <c r="R62" s="9">
        <f>(2^sheet1!K62)/sheet1!I62</f>
        <v>8.1920000000000002</v>
      </c>
      <c r="S62" s="9">
        <f>(sheet1!O62+4.25)*sheet1!R62</f>
        <v>100.352</v>
      </c>
      <c r="T62" s="10">
        <f>8+MAX(CEILING((8*sheet1!J62-4*sheet1!K62+28+16*sheet1!L62-20*sheet1!N62)/(4*(sheet1!K62-(2*sheet1!P62))),1)*(sheet1!M62+4),0)</f>
        <v>63</v>
      </c>
      <c r="U62" s="9">
        <f>sheet1!T62*sheet1!R62</f>
        <v>516.096</v>
      </c>
    </row>
    <row r="63" spans="1:21" x14ac:dyDescent="0.15">
      <c r="A63" t="s">
        <v>42</v>
      </c>
      <c r="B63" s="7">
        <v>3</v>
      </c>
      <c r="C63" s="7">
        <v>16</v>
      </c>
      <c r="D63" s="15">
        <f t="shared" si="0"/>
        <v>115</v>
      </c>
      <c r="E63" s="15" t="str">
        <f t="shared" si="1"/>
        <v/>
      </c>
      <c r="F63" s="8">
        <f>sheet1!S63+sheet1!U63</f>
        <v>226.30400000000003</v>
      </c>
      <c r="G63" s="8">
        <f>sheet1!F63*99</f>
        <v>22404.096000000001</v>
      </c>
      <c r="I63" s="14">
        <f>IF(sheet1!B63=6,250,125)</f>
        <v>125</v>
      </c>
      <c r="J63" s="14">
        <f>13+sheet1!C63</f>
        <v>29</v>
      </c>
      <c r="K63" s="14">
        <f t="shared" si="2"/>
        <v>9</v>
      </c>
      <c r="L63" s="14">
        <v>1</v>
      </c>
      <c r="M63" s="14">
        <v>1</v>
      </c>
      <c r="N63" s="14">
        <v>0</v>
      </c>
      <c r="O63" s="14">
        <v>8</v>
      </c>
      <c r="P63" s="14">
        <f>IF(OR(sheet1!K63=12, sheet1!K63=11), 1,0)</f>
        <v>0</v>
      </c>
      <c r="Q63" s="9">
        <f>sheet1!I63/2^sheet1!K63</f>
        <v>0.244140625</v>
      </c>
      <c r="R63" s="9">
        <f>(2^sheet1!K63)/sheet1!I63</f>
        <v>4.0960000000000001</v>
      </c>
      <c r="S63" s="9">
        <f>(sheet1!O63+4.25)*sheet1!R63</f>
        <v>50.176000000000002</v>
      </c>
      <c r="T63" s="10">
        <f>8+MAX(CEILING((8*sheet1!J63-4*sheet1!K63+28+16*sheet1!L63-20*sheet1!N63)/(4*(sheet1!K63-(2*sheet1!P63))),1)*(sheet1!M63+4),0)</f>
        <v>43</v>
      </c>
      <c r="U63" s="9">
        <f>sheet1!T63*sheet1!R63</f>
        <v>176.12800000000001</v>
      </c>
    </row>
    <row r="64" spans="1:21" x14ac:dyDescent="0.15">
      <c r="A64" t="s">
        <v>42</v>
      </c>
      <c r="B64" s="7">
        <v>4</v>
      </c>
      <c r="C64" s="7">
        <v>39</v>
      </c>
      <c r="D64" s="15">
        <f t="shared" si="0"/>
        <v>242</v>
      </c>
      <c r="E64" s="15" t="str">
        <f t="shared" si="1"/>
        <v/>
      </c>
      <c r="F64" s="8">
        <f>sheet1!S64+sheet1!U64</f>
        <v>184.83199999999999</v>
      </c>
      <c r="G64" s="8">
        <f>sheet1!F64*99</f>
        <v>18298.367999999999</v>
      </c>
      <c r="I64" s="14">
        <f>IF(sheet1!B64=6,250,125)</f>
        <v>125</v>
      </c>
      <c r="J64" s="14">
        <f>13+sheet1!C64</f>
        <v>52</v>
      </c>
      <c r="K64" s="14">
        <f t="shared" si="2"/>
        <v>8</v>
      </c>
      <c r="L64" s="14">
        <v>1</v>
      </c>
      <c r="M64" s="14">
        <v>1</v>
      </c>
      <c r="N64" s="14">
        <v>0</v>
      </c>
      <c r="O64" s="14">
        <v>8</v>
      </c>
      <c r="P64" s="14">
        <f>IF(OR(sheet1!K64=12, sheet1!K64=11), 1,0)</f>
        <v>0</v>
      </c>
      <c r="Q64" s="9">
        <f>sheet1!I64/2^sheet1!K64</f>
        <v>0.48828125</v>
      </c>
      <c r="R64" s="9">
        <f>(2^sheet1!K64)/sheet1!I64</f>
        <v>2.048</v>
      </c>
      <c r="S64" s="9">
        <f>(sheet1!O64+4.25)*sheet1!R64</f>
        <v>25.088000000000001</v>
      </c>
      <c r="T64" s="10">
        <f>8+MAX(CEILING((8*sheet1!J64-4*sheet1!K64+28+16*sheet1!L64-20*sheet1!N64)/(4*(sheet1!K64-(2*sheet1!P64))),1)*(sheet1!M64+4),0)</f>
        <v>78</v>
      </c>
      <c r="U64" s="9">
        <f>sheet1!T64*sheet1!R64</f>
        <v>159.744</v>
      </c>
    </row>
    <row r="65" spans="1:21" x14ac:dyDescent="0.15">
      <c r="A65" t="s">
        <v>42</v>
      </c>
      <c r="B65" s="7">
        <v>5</v>
      </c>
      <c r="C65" s="7">
        <v>39</v>
      </c>
      <c r="D65" s="15">
        <f t="shared" si="0"/>
        <v>242</v>
      </c>
      <c r="E65" s="15" t="str">
        <f t="shared" si="1"/>
        <v/>
      </c>
      <c r="F65" s="8">
        <f>sheet1!S65+sheet1!U65</f>
        <v>102.65599999999999</v>
      </c>
      <c r="G65" s="8">
        <f>sheet1!F65*99</f>
        <v>10162.944</v>
      </c>
      <c r="I65" s="14">
        <f>IF(sheet1!B65=6,250,125)</f>
        <v>125</v>
      </c>
      <c r="J65" s="14">
        <f>13+sheet1!C65</f>
        <v>52</v>
      </c>
      <c r="K65" s="14">
        <f t="shared" si="2"/>
        <v>7</v>
      </c>
      <c r="L65" s="14">
        <v>1</v>
      </c>
      <c r="M65" s="14">
        <v>1</v>
      </c>
      <c r="N65" s="14">
        <v>0</v>
      </c>
      <c r="O65" s="14">
        <v>8</v>
      </c>
      <c r="P65" s="14">
        <f>IF(OR(sheet1!K65=12, sheet1!K65=11), 1,0)</f>
        <v>0</v>
      </c>
      <c r="Q65" s="9">
        <f>sheet1!I65/2^sheet1!K65</f>
        <v>0.9765625</v>
      </c>
      <c r="R65" s="9">
        <f>(2^sheet1!K65)/sheet1!I65</f>
        <v>1.024</v>
      </c>
      <c r="S65" s="9">
        <f>(sheet1!O65+4.25)*sheet1!R65</f>
        <v>12.544</v>
      </c>
      <c r="T65" s="10">
        <f>8+MAX(CEILING((8*sheet1!J65-4*sheet1!K65+28+16*sheet1!L65-20*sheet1!N65)/(4*(sheet1!K65-(2*sheet1!P65))),1)*(sheet1!M65+4),0)</f>
        <v>88</v>
      </c>
      <c r="U65" s="9">
        <f>sheet1!T65*sheet1!R65</f>
        <v>90.111999999999995</v>
      </c>
    </row>
    <row r="66" spans="1:21" x14ac:dyDescent="0.15">
      <c r="A66" t="s">
        <v>42</v>
      </c>
      <c r="B66" s="7">
        <v>6</v>
      </c>
      <c r="C66" s="7">
        <v>39</v>
      </c>
      <c r="D66" s="15">
        <f t="shared" si="0"/>
        <v>242</v>
      </c>
      <c r="E66" s="15" t="str">
        <f t="shared" si="1"/>
        <v/>
      </c>
      <c r="F66" s="8">
        <f>sheet1!S66+sheet1!U66</f>
        <v>51.327999999999996</v>
      </c>
      <c r="G66" s="8">
        <f>sheet1!F66*99</f>
        <v>5081.4719999999998</v>
      </c>
      <c r="I66" s="14">
        <f>IF(sheet1!B66=6,250,125)</f>
        <v>250</v>
      </c>
      <c r="J66" s="14">
        <f>13+sheet1!C66</f>
        <v>52</v>
      </c>
      <c r="K66" s="14">
        <f t="shared" si="2"/>
        <v>7</v>
      </c>
      <c r="L66" s="14">
        <v>1</v>
      </c>
      <c r="M66" s="14">
        <v>1</v>
      </c>
      <c r="N66" s="14">
        <v>0</v>
      </c>
      <c r="O66" s="14">
        <v>8</v>
      </c>
      <c r="P66" s="14">
        <f>IF(OR(sheet1!K66=12, sheet1!K66=11), 1,0)</f>
        <v>0</v>
      </c>
      <c r="Q66" s="9">
        <f>sheet1!I66/2^sheet1!K66</f>
        <v>1.953125</v>
      </c>
      <c r="R66" s="9">
        <f>(2^sheet1!K66)/sheet1!I66</f>
        <v>0.51200000000000001</v>
      </c>
      <c r="S66" s="9">
        <f>(sheet1!O66+4.25)*sheet1!R66</f>
        <v>6.2720000000000002</v>
      </c>
      <c r="T66" s="10">
        <f>8+MAX(CEILING((8*sheet1!J66-4*sheet1!K66+28+16*sheet1!L66-20*sheet1!N66)/(4*(sheet1!K66-(2*sheet1!P66))),1)*(sheet1!M66+4),0)</f>
        <v>88</v>
      </c>
      <c r="U66" s="9">
        <f>sheet1!T66*sheet1!R66</f>
        <v>45.055999999999997</v>
      </c>
    </row>
    <row r="67" spans="1:21" x14ac:dyDescent="0.15">
      <c r="A67" t="s">
        <v>43</v>
      </c>
      <c r="B67" s="7">
        <v>0</v>
      </c>
      <c r="C67" s="7">
        <v>120</v>
      </c>
      <c r="D67" s="15">
        <f t="shared" si="0"/>
        <v>51</v>
      </c>
      <c r="E67" s="15" t="str">
        <f t="shared" si="1"/>
        <v>MAXIMUM PAYLOAD EXCEEDED</v>
      </c>
      <c r="F67" s="8">
        <f>sheet1!S67+sheet1!U67</f>
        <v>5087.2320000000009</v>
      </c>
      <c r="G67" s="8">
        <f>sheet1!F67*99</f>
        <v>503635.96800000011</v>
      </c>
      <c r="I67" s="14">
        <f>IF(sheet1!B67=6,250,125)</f>
        <v>125</v>
      </c>
      <c r="J67" s="14">
        <f>13+sheet1!C67</f>
        <v>133</v>
      </c>
      <c r="K67" s="14">
        <f t="shared" si="2"/>
        <v>12</v>
      </c>
      <c r="L67" s="14">
        <v>1</v>
      </c>
      <c r="M67" s="14">
        <v>1</v>
      </c>
      <c r="N67" s="14">
        <v>0</v>
      </c>
      <c r="O67" s="14">
        <v>8</v>
      </c>
      <c r="P67" s="14">
        <f>IF(OR(sheet1!K67=12, sheet1!K67=11), 1,0)</f>
        <v>1</v>
      </c>
      <c r="Q67" s="9">
        <f>sheet1!I67/2^sheet1!K67</f>
        <v>3.0517578125E-2</v>
      </c>
      <c r="R67" s="9">
        <f>(2^sheet1!K67)/sheet1!I67</f>
        <v>32.768000000000001</v>
      </c>
      <c r="S67" s="9">
        <f>(sheet1!O67+4.25)*sheet1!R67</f>
        <v>401.40800000000002</v>
      </c>
      <c r="T67" s="10">
        <f>8+MAX(CEILING((8*sheet1!J67-4*sheet1!K67+28+16*sheet1!L67-20*sheet1!N67)/(4*(sheet1!K67-(2*sheet1!P67))),1)*(sheet1!M67+4),0)</f>
        <v>143</v>
      </c>
      <c r="U67" s="9">
        <f>sheet1!T67*sheet1!R67</f>
        <v>4685.8240000000005</v>
      </c>
    </row>
    <row r="68" spans="1:21" x14ac:dyDescent="0.15">
      <c r="A68" t="s">
        <v>43</v>
      </c>
      <c r="B68" s="7">
        <v>1</v>
      </c>
      <c r="C68" s="7">
        <v>120</v>
      </c>
      <c r="D68" s="15">
        <f t="shared" si="0"/>
        <v>51</v>
      </c>
      <c r="E68" s="15" t="str">
        <f t="shared" si="1"/>
        <v>MAXIMUM PAYLOAD EXCEEDED</v>
      </c>
      <c r="F68" s="8">
        <f>sheet1!S68+sheet1!U68</f>
        <v>2789.3760000000002</v>
      </c>
      <c r="G68" s="8">
        <f>sheet1!F68*99</f>
        <v>276148.22400000005</v>
      </c>
      <c r="I68" s="14">
        <f>IF(sheet1!B68=6,250,125)</f>
        <v>125</v>
      </c>
      <c r="J68" s="14">
        <f>13+sheet1!C68</f>
        <v>133</v>
      </c>
      <c r="K68" s="14">
        <f t="shared" si="2"/>
        <v>11</v>
      </c>
      <c r="L68" s="14">
        <v>1</v>
      </c>
      <c r="M68" s="14">
        <v>1</v>
      </c>
      <c r="N68" s="14">
        <v>0</v>
      </c>
      <c r="O68" s="14">
        <v>8</v>
      </c>
      <c r="P68" s="14">
        <f>IF(OR(sheet1!K68=12, sheet1!K68=11), 1,0)</f>
        <v>1</v>
      </c>
      <c r="Q68" s="9">
        <f>sheet1!I68/2^sheet1!K68</f>
        <v>6.103515625E-2</v>
      </c>
      <c r="R68" s="9">
        <f>(2^sheet1!K68)/sheet1!I68</f>
        <v>16.384</v>
      </c>
      <c r="S68" s="9">
        <f>(sheet1!O68+4.25)*sheet1!R68</f>
        <v>200.70400000000001</v>
      </c>
      <c r="T68" s="10">
        <f>8+MAX(CEILING((8*sheet1!J68-4*sheet1!K68+28+16*sheet1!L68-20*sheet1!N68)/(4*(sheet1!K68-(2*sheet1!P68))),1)*(sheet1!M68+4),0)</f>
        <v>158</v>
      </c>
      <c r="U68" s="9">
        <f>sheet1!T68*sheet1!R68</f>
        <v>2588.672</v>
      </c>
    </row>
    <row r="69" spans="1:21" x14ac:dyDescent="0.15">
      <c r="A69" t="s">
        <v>43</v>
      </c>
      <c r="B69" s="7">
        <v>2</v>
      </c>
      <c r="C69" s="7">
        <v>120</v>
      </c>
      <c r="D69" s="15">
        <f t="shared" si="0"/>
        <v>51</v>
      </c>
      <c r="E69" s="15" t="str">
        <f t="shared" si="1"/>
        <v>MAXIMUM PAYLOAD EXCEEDED</v>
      </c>
      <c r="F69" s="8">
        <f>sheet1!S69+sheet1!U69</f>
        <v>1271.8080000000002</v>
      </c>
      <c r="G69" s="8">
        <f>sheet1!F69*99</f>
        <v>125908.99200000003</v>
      </c>
      <c r="I69" s="14">
        <f>IF(sheet1!B69=6,250,125)</f>
        <v>125</v>
      </c>
      <c r="J69" s="14">
        <f>13+sheet1!C69</f>
        <v>133</v>
      </c>
      <c r="K69" s="14">
        <f t="shared" si="2"/>
        <v>10</v>
      </c>
      <c r="L69" s="14">
        <v>1</v>
      </c>
      <c r="M69" s="14">
        <v>1</v>
      </c>
      <c r="N69" s="14">
        <v>0</v>
      </c>
      <c r="O69" s="14">
        <v>8</v>
      </c>
      <c r="P69" s="14">
        <f>IF(OR(sheet1!K69=12, sheet1!K69=11), 1,0)</f>
        <v>0</v>
      </c>
      <c r="Q69" s="9">
        <f>sheet1!I69/2^sheet1!K69</f>
        <v>0.1220703125</v>
      </c>
      <c r="R69" s="9">
        <f>(2^sheet1!K69)/sheet1!I69</f>
        <v>8.1920000000000002</v>
      </c>
      <c r="S69" s="9">
        <f>(sheet1!O69+4.25)*sheet1!R69</f>
        <v>100.352</v>
      </c>
      <c r="T69" s="10">
        <f>8+MAX(CEILING((8*sheet1!J69-4*sheet1!K69+28+16*sheet1!L69-20*sheet1!N69)/(4*(sheet1!K69-(2*sheet1!P69))),1)*(sheet1!M69+4),0)</f>
        <v>143</v>
      </c>
      <c r="U69" s="9">
        <f>sheet1!T69*sheet1!R69</f>
        <v>1171.4560000000001</v>
      </c>
    </row>
    <row r="70" spans="1:21" x14ac:dyDescent="0.15">
      <c r="A70" t="s">
        <v>43</v>
      </c>
      <c r="B70" s="7">
        <v>3</v>
      </c>
      <c r="C70" s="7">
        <v>120</v>
      </c>
      <c r="D70" s="15">
        <f t="shared" si="0"/>
        <v>115</v>
      </c>
      <c r="E70" s="15" t="str">
        <f t="shared" si="1"/>
        <v>MAXIMUM PAYLOAD EXCEEDED</v>
      </c>
      <c r="F70" s="8">
        <f>sheet1!S70+sheet1!U70</f>
        <v>697.34400000000005</v>
      </c>
      <c r="G70" s="8">
        <f>sheet1!F70*99</f>
        <v>69037.056000000011</v>
      </c>
      <c r="I70" s="14">
        <f>IF(sheet1!B70=6,250,125)</f>
        <v>125</v>
      </c>
      <c r="J70" s="14">
        <f>13+sheet1!C70</f>
        <v>133</v>
      </c>
      <c r="K70" s="14">
        <f t="shared" si="2"/>
        <v>9</v>
      </c>
      <c r="L70" s="14">
        <v>1</v>
      </c>
      <c r="M70" s="14">
        <v>1</v>
      </c>
      <c r="N70" s="14">
        <v>0</v>
      </c>
      <c r="O70" s="14">
        <v>8</v>
      </c>
      <c r="P70" s="14">
        <f>IF(OR(sheet1!K70=12, sheet1!K70=11), 1,0)</f>
        <v>0</v>
      </c>
      <c r="Q70" s="9">
        <f>sheet1!I70/2^sheet1!K70</f>
        <v>0.244140625</v>
      </c>
      <c r="R70" s="9">
        <f>(2^sheet1!K70)/sheet1!I70</f>
        <v>4.0960000000000001</v>
      </c>
      <c r="S70" s="9">
        <f>(sheet1!O70+4.25)*sheet1!R70</f>
        <v>50.176000000000002</v>
      </c>
      <c r="T70" s="10">
        <f>8+MAX(CEILING((8*sheet1!J70-4*sheet1!K70+28+16*sheet1!L70-20*sheet1!N70)/(4*(sheet1!K70-(2*sheet1!P70))),1)*(sheet1!M70+4),0)</f>
        <v>158</v>
      </c>
      <c r="U70" s="9">
        <f>sheet1!T70*sheet1!R70</f>
        <v>647.16800000000001</v>
      </c>
    </row>
    <row r="71" spans="1:21" x14ac:dyDescent="0.15">
      <c r="A71" t="s">
        <v>43</v>
      </c>
      <c r="B71" s="7">
        <v>4</v>
      </c>
      <c r="C71" s="7">
        <v>120</v>
      </c>
      <c r="D71" s="15">
        <f t="shared" si="0"/>
        <v>242</v>
      </c>
      <c r="E71" s="15" t="str">
        <f t="shared" si="1"/>
        <v/>
      </c>
      <c r="F71" s="8">
        <f>sheet1!S71+sheet1!U71</f>
        <v>389.63200000000001</v>
      </c>
      <c r="G71" s="8">
        <f>sheet1!F71*99</f>
        <v>38573.567999999999</v>
      </c>
      <c r="I71" s="14">
        <f>IF(sheet1!B71=6,250,125)</f>
        <v>125</v>
      </c>
      <c r="J71" s="14">
        <f>13+sheet1!C71</f>
        <v>133</v>
      </c>
      <c r="K71" s="14">
        <f t="shared" si="2"/>
        <v>8</v>
      </c>
      <c r="L71" s="14">
        <v>1</v>
      </c>
      <c r="M71" s="14">
        <v>1</v>
      </c>
      <c r="N71" s="14">
        <v>0</v>
      </c>
      <c r="O71" s="14">
        <v>8</v>
      </c>
      <c r="P71" s="14">
        <f>IF(OR(sheet1!K71=12, sheet1!K71=11), 1,0)</f>
        <v>0</v>
      </c>
      <c r="Q71" s="9">
        <f>sheet1!I71/2^sheet1!K71</f>
        <v>0.48828125</v>
      </c>
      <c r="R71" s="9">
        <f>(2^sheet1!K71)/sheet1!I71</f>
        <v>2.048</v>
      </c>
      <c r="S71" s="9">
        <f>(sheet1!O71+4.25)*sheet1!R71</f>
        <v>25.088000000000001</v>
      </c>
      <c r="T71" s="10">
        <f>8+MAX(CEILING((8*sheet1!J71-4*sheet1!K71+28+16*sheet1!L71-20*sheet1!N71)/(4*(sheet1!K71-(2*sheet1!P71))),1)*(sheet1!M71+4),0)</f>
        <v>178</v>
      </c>
      <c r="U71" s="9">
        <f>sheet1!T71*sheet1!R71</f>
        <v>364.54399999999998</v>
      </c>
    </row>
    <row r="72" spans="1:21" x14ac:dyDescent="0.15">
      <c r="A72" t="s">
        <v>43</v>
      </c>
      <c r="B72" s="7">
        <v>5</v>
      </c>
      <c r="C72" s="7">
        <v>120</v>
      </c>
      <c r="D72" s="15">
        <f t="shared" si="0"/>
        <v>242</v>
      </c>
      <c r="E72" s="15" t="str">
        <f t="shared" si="1"/>
        <v/>
      </c>
      <c r="F72" s="8">
        <f>sheet1!S72+sheet1!U72</f>
        <v>220.41600000000003</v>
      </c>
      <c r="G72" s="8">
        <f>sheet1!F72*99</f>
        <v>21821.184000000001</v>
      </c>
      <c r="I72" s="14">
        <f>IF(sheet1!B72=6,250,125)</f>
        <v>125</v>
      </c>
      <c r="J72" s="14">
        <f>13+sheet1!C72</f>
        <v>133</v>
      </c>
      <c r="K72" s="14">
        <f t="shared" si="2"/>
        <v>7</v>
      </c>
      <c r="L72" s="14">
        <v>1</v>
      </c>
      <c r="M72" s="14">
        <v>1</v>
      </c>
      <c r="N72" s="14">
        <v>0</v>
      </c>
      <c r="O72" s="14">
        <v>8</v>
      </c>
      <c r="P72" s="14">
        <f>IF(OR(sheet1!K72=12, sheet1!K72=11), 1,0)</f>
        <v>0</v>
      </c>
      <c r="Q72" s="9">
        <f>sheet1!I72/2^sheet1!K72</f>
        <v>0.9765625</v>
      </c>
      <c r="R72" s="9">
        <f>(2^sheet1!K72)/sheet1!I72</f>
        <v>1.024</v>
      </c>
      <c r="S72" s="9">
        <f>(sheet1!O72+4.25)*sheet1!R72</f>
        <v>12.544</v>
      </c>
      <c r="T72" s="10">
        <f>8+MAX(CEILING((8*sheet1!J72-4*sheet1!K72+28+16*sheet1!L72-20*sheet1!N72)/(4*(sheet1!K72-(2*sheet1!P72))),1)*(sheet1!M72+4),0)</f>
        <v>203</v>
      </c>
      <c r="U72" s="9">
        <f>sheet1!T72*sheet1!R72</f>
        <v>207.87200000000001</v>
      </c>
    </row>
    <row r="73" spans="1:21" x14ac:dyDescent="0.15">
      <c r="A73" t="s">
        <v>43</v>
      </c>
      <c r="B73" s="7">
        <v>6</v>
      </c>
      <c r="C73" s="7">
        <v>120</v>
      </c>
      <c r="D73" s="15">
        <f t="shared" si="0"/>
        <v>242</v>
      </c>
      <c r="E73" s="15" t="str">
        <f t="shared" si="1"/>
        <v/>
      </c>
      <c r="F73" s="8">
        <f>sheet1!S73+sheet1!U73</f>
        <v>110.20800000000001</v>
      </c>
      <c r="G73" s="8">
        <f>sheet1!F73*99</f>
        <v>10910.592000000001</v>
      </c>
      <c r="I73" s="14">
        <f>IF(sheet1!B73=6,250,125)</f>
        <v>250</v>
      </c>
      <c r="J73" s="14">
        <f>13+sheet1!C73</f>
        <v>133</v>
      </c>
      <c r="K73" s="14">
        <f t="shared" si="2"/>
        <v>7</v>
      </c>
      <c r="L73" s="14">
        <v>1</v>
      </c>
      <c r="M73" s="14">
        <v>1</v>
      </c>
      <c r="N73" s="14">
        <v>0</v>
      </c>
      <c r="O73" s="14">
        <v>8</v>
      </c>
      <c r="P73" s="14">
        <f>IF(OR(sheet1!K73=12, sheet1!K73=11), 1,0)</f>
        <v>0</v>
      </c>
      <c r="Q73" s="9">
        <f>sheet1!I73/2^sheet1!K73</f>
        <v>1.953125</v>
      </c>
      <c r="R73" s="9">
        <f>(2^sheet1!K73)/sheet1!I73</f>
        <v>0.51200000000000001</v>
      </c>
      <c r="S73" s="9">
        <f>(sheet1!O73+4.25)*sheet1!R73</f>
        <v>6.2720000000000002</v>
      </c>
      <c r="T73" s="10">
        <f>8+MAX(CEILING((8*sheet1!J73-4*sheet1!K73+28+16*sheet1!L73-20*sheet1!N73)/(4*(sheet1!K73-(2*sheet1!P73))),1)*(sheet1!M73+4),0)</f>
        <v>203</v>
      </c>
      <c r="U73" s="9">
        <f>sheet1!T73*sheet1!R73</f>
        <v>103.93600000000001</v>
      </c>
    </row>
    <row r="74" spans="1:21" x14ac:dyDescent="0.15">
      <c r="A74" t="s">
        <v>44</v>
      </c>
      <c r="B74" s="7">
        <v>0</v>
      </c>
      <c r="C74" s="7">
        <v>85</v>
      </c>
      <c r="D74" s="15">
        <f t="shared" si="0"/>
        <v>51</v>
      </c>
      <c r="E74" s="15" t="str">
        <f t="shared" si="1"/>
        <v>MAXIMUM PAYLOAD EXCEEDED</v>
      </c>
      <c r="F74" s="8">
        <f>sheet1!S74+sheet1!U74</f>
        <v>3940.3519999999999</v>
      </c>
      <c r="G74" s="8">
        <f>sheet1!F74*99</f>
        <v>390094.848</v>
      </c>
      <c r="I74" s="14">
        <f>IF(sheet1!B74=6,250,125)</f>
        <v>125</v>
      </c>
      <c r="J74" s="14">
        <f>13+sheet1!C74</f>
        <v>98</v>
      </c>
      <c r="K74" s="14">
        <f t="shared" si="2"/>
        <v>12</v>
      </c>
      <c r="L74" s="14">
        <v>1</v>
      </c>
      <c r="M74" s="14">
        <v>1</v>
      </c>
      <c r="N74" s="14">
        <v>0</v>
      </c>
      <c r="O74" s="14">
        <v>8</v>
      </c>
      <c r="P74" s="14">
        <f>IF(OR(sheet1!K74=12, sheet1!K74=11), 1,0)</f>
        <v>1</v>
      </c>
      <c r="Q74" s="9">
        <f>sheet1!I74/2^sheet1!K74</f>
        <v>3.0517578125E-2</v>
      </c>
      <c r="R74" s="9">
        <f>(2^sheet1!K74)/sheet1!I74</f>
        <v>32.768000000000001</v>
      </c>
      <c r="S74" s="9">
        <f>(sheet1!O74+4.25)*sheet1!R74</f>
        <v>401.40800000000002</v>
      </c>
      <c r="T74" s="10">
        <f>8+MAX(CEILING((8*sheet1!J74-4*sheet1!K74+28+16*sheet1!L74-20*sheet1!N74)/(4*(sheet1!K74-(2*sheet1!P74))),1)*(sheet1!M74+4),0)</f>
        <v>108</v>
      </c>
      <c r="U74" s="9">
        <f>sheet1!T74*sheet1!R74</f>
        <v>3538.944</v>
      </c>
    </row>
    <row r="75" spans="1:21" x14ac:dyDescent="0.15">
      <c r="A75" t="s">
        <v>44</v>
      </c>
      <c r="B75" s="7">
        <v>1</v>
      </c>
      <c r="C75" s="7">
        <v>85</v>
      </c>
      <c r="D75" s="15">
        <f t="shared" si="0"/>
        <v>51</v>
      </c>
      <c r="E75" s="15" t="str">
        <f t="shared" si="1"/>
        <v>MAXIMUM PAYLOAD EXCEEDED</v>
      </c>
      <c r="F75" s="8">
        <f>sheet1!S75+sheet1!U75</f>
        <v>2134.0160000000001</v>
      </c>
      <c r="G75" s="8">
        <f>sheet1!F75*99</f>
        <v>211267.584</v>
      </c>
      <c r="I75" s="14">
        <f>IF(sheet1!B75=6,250,125)</f>
        <v>125</v>
      </c>
      <c r="J75" s="14">
        <f>13+sheet1!C75</f>
        <v>98</v>
      </c>
      <c r="K75" s="14">
        <f t="shared" si="2"/>
        <v>11</v>
      </c>
      <c r="L75" s="14">
        <v>1</v>
      </c>
      <c r="M75" s="14">
        <v>1</v>
      </c>
      <c r="N75" s="14">
        <v>0</v>
      </c>
      <c r="O75" s="14">
        <v>8</v>
      </c>
      <c r="P75" s="14">
        <f>IF(OR(sheet1!K75=12, sheet1!K75=11), 1,0)</f>
        <v>1</v>
      </c>
      <c r="Q75" s="9">
        <f>sheet1!I75/2^sheet1!K75</f>
        <v>6.103515625E-2</v>
      </c>
      <c r="R75" s="9">
        <f>(2^sheet1!K75)/sheet1!I75</f>
        <v>16.384</v>
      </c>
      <c r="S75" s="9">
        <f>(sheet1!O75+4.25)*sheet1!R75</f>
        <v>200.70400000000001</v>
      </c>
      <c r="T75" s="10">
        <f>8+MAX(CEILING((8*sheet1!J75-4*sheet1!K75+28+16*sheet1!L75-20*sheet1!N75)/(4*(sheet1!K75-(2*sheet1!P75))),1)*(sheet1!M75+4),0)</f>
        <v>118</v>
      </c>
      <c r="U75" s="9">
        <f>sheet1!T75*sheet1!R75</f>
        <v>1933.3120000000001</v>
      </c>
    </row>
    <row r="76" spans="1:21" x14ac:dyDescent="0.15">
      <c r="A76" t="s">
        <v>44</v>
      </c>
      <c r="B76" s="7">
        <v>2</v>
      </c>
      <c r="C76" s="7">
        <v>85</v>
      </c>
      <c r="D76" s="15">
        <f t="shared" si="0"/>
        <v>51</v>
      </c>
      <c r="E76" s="15" t="str">
        <f t="shared" si="1"/>
        <v>MAXIMUM PAYLOAD EXCEEDED</v>
      </c>
      <c r="F76" s="8">
        <f>sheet1!S76+sheet1!U76</f>
        <v>985.08799999999997</v>
      </c>
      <c r="G76" s="8">
        <f>sheet1!F76*99</f>
        <v>97523.712</v>
      </c>
      <c r="I76" s="14">
        <f>IF(sheet1!B76=6,250,125)</f>
        <v>125</v>
      </c>
      <c r="J76" s="14">
        <f>13+sheet1!C76</f>
        <v>98</v>
      </c>
      <c r="K76" s="14">
        <f t="shared" si="2"/>
        <v>10</v>
      </c>
      <c r="L76" s="14">
        <v>1</v>
      </c>
      <c r="M76" s="14">
        <v>1</v>
      </c>
      <c r="N76" s="14">
        <v>0</v>
      </c>
      <c r="O76" s="14">
        <v>8</v>
      </c>
      <c r="P76" s="14">
        <f>IF(OR(sheet1!K76=12, sheet1!K76=11), 1,0)</f>
        <v>0</v>
      </c>
      <c r="Q76" s="9">
        <f>sheet1!I76/2^sheet1!K76</f>
        <v>0.1220703125</v>
      </c>
      <c r="R76" s="9">
        <f>(2^sheet1!K76)/sheet1!I76</f>
        <v>8.1920000000000002</v>
      </c>
      <c r="S76" s="9">
        <f>(sheet1!O76+4.25)*sheet1!R76</f>
        <v>100.352</v>
      </c>
      <c r="T76" s="10">
        <f>8+MAX(CEILING((8*sheet1!J76-4*sheet1!K76+28+16*sheet1!L76-20*sheet1!N76)/(4*(sheet1!K76-(2*sheet1!P76))),1)*(sheet1!M76+4),0)</f>
        <v>108</v>
      </c>
      <c r="U76" s="9">
        <f>sheet1!T76*sheet1!R76</f>
        <v>884.73599999999999</v>
      </c>
    </row>
    <row r="77" spans="1:21" x14ac:dyDescent="0.15">
      <c r="A77" t="s">
        <v>44</v>
      </c>
      <c r="B77" s="7">
        <v>3</v>
      </c>
      <c r="C77" s="7">
        <v>85</v>
      </c>
      <c r="D77" s="15">
        <f t="shared" si="0"/>
        <v>115</v>
      </c>
      <c r="E77" s="15" t="str">
        <f t="shared" si="1"/>
        <v/>
      </c>
      <c r="F77" s="8">
        <f>sheet1!S77+sheet1!U77</f>
        <v>533.50400000000002</v>
      </c>
      <c r="G77" s="8">
        <f>sheet1!F77*99</f>
        <v>52816.896000000001</v>
      </c>
      <c r="I77" s="14">
        <f>IF(sheet1!B77=6,250,125)</f>
        <v>125</v>
      </c>
      <c r="J77" s="14">
        <f>13+sheet1!C77</f>
        <v>98</v>
      </c>
      <c r="K77" s="14">
        <f t="shared" si="2"/>
        <v>9</v>
      </c>
      <c r="L77" s="14">
        <v>1</v>
      </c>
      <c r="M77" s="14">
        <v>1</v>
      </c>
      <c r="N77" s="14">
        <v>0</v>
      </c>
      <c r="O77" s="14">
        <v>8</v>
      </c>
      <c r="P77" s="14">
        <f>IF(OR(sheet1!K77=12, sheet1!K77=11), 1,0)</f>
        <v>0</v>
      </c>
      <c r="Q77" s="9">
        <f>sheet1!I77/2^sheet1!K77</f>
        <v>0.244140625</v>
      </c>
      <c r="R77" s="9">
        <f>(2^sheet1!K77)/sheet1!I77</f>
        <v>4.0960000000000001</v>
      </c>
      <c r="S77" s="9">
        <f>(sheet1!O77+4.25)*sheet1!R77</f>
        <v>50.176000000000002</v>
      </c>
      <c r="T77" s="10">
        <f>8+MAX(CEILING((8*sheet1!J77-4*sheet1!K77+28+16*sheet1!L77-20*sheet1!N77)/(4*(sheet1!K77-(2*sheet1!P77))),1)*(sheet1!M77+4),0)</f>
        <v>118</v>
      </c>
      <c r="U77" s="9">
        <f>sheet1!T77*sheet1!R77</f>
        <v>483.32800000000003</v>
      </c>
    </row>
    <row r="78" spans="1:21" x14ac:dyDescent="0.15">
      <c r="A78" t="s">
        <v>44</v>
      </c>
      <c r="B78" s="7">
        <v>4</v>
      </c>
      <c r="C78" s="7">
        <v>85</v>
      </c>
      <c r="D78" s="15">
        <f t="shared" si="0"/>
        <v>242</v>
      </c>
      <c r="E78" s="15" t="str">
        <f t="shared" si="1"/>
        <v/>
      </c>
      <c r="F78" s="8">
        <f>sheet1!S78+sheet1!U78</f>
        <v>297.47200000000004</v>
      </c>
      <c r="G78" s="8">
        <f>sheet1!F78*99</f>
        <v>29449.728000000003</v>
      </c>
      <c r="I78" s="14">
        <f>IF(sheet1!B78=6,250,125)</f>
        <v>125</v>
      </c>
      <c r="J78" s="14">
        <f>13+sheet1!C78</f>
        <v>98</v>
      </c>
      <c r="K78" s="14">
        <f t="shared" si="2"/>
        <v>8</v>
      </c>
      <c r="L78" s="14">
        <v>1</v>
      </c>
      <c r="M78" s="14">
        <v>1</v>
      </c>
      <c r="N78" s="14">
        <v>0</v>
      </c>
      <c r="O78" s="14">
        <v>8</v>
      </c>
      <c r="P78" s="14">
        <f>IF(OR(sheet1!K78=12, sheet1!K78=11), 1,0)</f>
        <v>0</v>
      </c>
      <c r="Q78" s="9">
        <f>sheet1!I78/2^sheet1!K78</f>
        <v>0.48828125</v>
      </c>
      <c r="R78" s="9">
        <f>(2^sheet1!K78)/sheet1!I78</f>
        <v>2.048</v>
      </c>
      <c r="S78" s="9">
        <f>(sheet1!O78+4.25)*sheet1!R78</f>
        <v>25.088000000000001</v>
      </c>
      <c r="T78" s="10">
        <f>8+MAX(CEILING((8*sheet1!J78-4*sheet1!K78+28+16*sheet1!L78-20*sheet1!N78)/(4*(sheet1!K78-(2*sheet1!P78))),1)*(sheet1!M78+4),0)</f>
        <v>133</v>
      </c>
      <c r="U78" s="9">
        <f>sheet1!T78*sheet1!R78</f>
        <v>272.38400000000001</v>
      </c>
    </row>
    <row r="79" spans="1:21" x14ac:dyDescent="0.15">
      <c r="A79" t="s">
        <v>44</v>
      </c>
      <c r="B79" s="7">
        <v>5</v>
      </c>
      <c r="C79" s="7">
        <v>85</v>
      </c>
      <c r="D79" s="15">
        <f t="shared" si="0"/>
        <v>242</v>
      </c>
      <c r="E79" s="15" t="str">
        <f t="shared" si="1"/>
        <v/>
      </c>
      <c r="F79" s="8">
        <f>sheet1!S79+sheet1!U79</f>
        <v>169.21600000000001</v>
      </c>
      <c r="G79" s="8">
        <f>sheet1!F79*99</f>
        <v>16752.384000000002</v>
      </c>
      <c r="I79" s="14">
        <f>IF(sheet1!B79=6,250,125)</f>
        <v>125</v>
      </c>
      <c r="J79" s="14">
        <f>13+sheet1!C79</f>
        <v>98</v>
      </c>
      <c r="K79" s="14">
        <f t="shared" si="2"/>
        <v>7</v>
      </c>
      <c r="L79" s="14">
        <v>1</v>
      </c>
      <c r="M79" s="14">
        <v>1</v>
      </c>
      <c r="N79" s="14">
        <v>0</v>
      </c>
      <c r="O79" s="14">
        <v>8</v>
      </c>
      <c r="P79" s="14">
        <f>IF(OR(sheet1!K79=12, sheet1!K79=11), 1,0)</f>
        <v>0</v>
      </c>
      <c r="Q79" s="9">
        <f>sheet1!I79/2^sheet1!K79</f>
        <v>0.9765625</v>
      </c>
      <c r="R79" s="9">
        <f>(2^sheet1!K79)/sheet1!I79</f>
        <v>1.024</v>
      </c>
      <c r="S79" s="9">
        <f>(sheet1!O79+4.25)*sheet1!R79</f>
        <v>12.544</v>
      </c>
      <c r="T79" s="10">
        <f>8+MAX(CEILING((8*sheet1!J79-4*sheet1!K79+28+16*sheet1!L79-20*sheet1!N79)/(4*(sheet1!K79-(2*sheet1!P79))),1)*(sheet1!M79+4),0)</f>
        <v>153</v>
      </c>
      <c r="U79" s="9">
        <f>sheet1!T79*sheet1!R79</f>
        <v>156.672</v>
      </c>
    </row>
    <row r="80" spans="1:21" x14ac:dyDescent="0.15">
      <c r="A80" t="s">
        <v>44</v>
      </c>
      <c r="B80" s="7">
        <v>6</v>
      </c>
      <c r="C80" s="7">
        <v>85</v>
      </c>
      <c r="D80" s="15">
        <f t="shared" si="0"/>
        <v>242</v>
      </c>
      <c r="E80" s="15" t="str">
        <f t="shared" si="1"/>
        <v/>
      </c>
      <c r="F80" s="8">
        <f>sheet1!S80+sheet1!U80</f>
        <v>84.608000000000004</v>
      </c>
      <c r="G80" s="8">
        <f>sheet1!F80*99</f>
        <v>8376.1920000000009</v>
      </c>
      <c r="I80" s="14">
        <f>IF(sheet1!B80=6,250,125)</f>
        <v>250</v>
      </c>
      <c r="J80" s="14">
        <f>13+sheet1!C80</f>
        <v>98</v>
      </c>
      <c r="K80" s="14">
        <f t="shared" si="2"/>
        <v>7</v>
      </c>
      <c r="L80" s="14">
        <v>1</v>
      </c>
      <c r="M80" s="14">
        <v>1</v>
      </c>
      <c r="N80" s="14">
        <v>0</v>
      </c>
      <c r="O80" s="14">
        <v>8</v>
      </c>
      <c r="P80" s="14">
        <f>IF(OR(sheet1!K80=12, sheet1!K80=11), 1,0)</f>
        <v>0</v>
      </c>
      <c r="Q80" s="9">
        <f>sheet1!I80/2^sheet1!K80</f>
        <v>1.953125</v>
      </c>
      <c r="R80" s="9">
        <f>(2^sheet1!K80)/sheet1!I80</f>
        <v>0.51200000000000001</v>
      </c>
      <c r="S80" s="9">
        <f>(sheet1!O80+4.25)*sheet1!R80</f>
        <v>6.2720000000000002</v>
      </c>
      <c r="T80" s="10">
        <f>8+MAX(CEILING((8*sheet1!J80-4*sheet1!K80+28+16*sheet1!L80-20*sheet1!N80)/(4*(sheet1!K80-(2*sheet1!P80))),1)*(sheet1!M80+4),0)</f>
        <v>153</v>
      </c>
      <c r="U80" s="9">
        <f>sheet1!T80*sheet1!R80</f>
        <v>78.335999999999999</v>
      </c>
    </row>
    <row r="81" spans="1:21" x14ac:dyDescent="0.15">
      <c r="A81" t="s">
        <v>45</v>
      </c>
      <c r="B81" s="7">
        <v>0</v>
      </c>
      <c r="C81" s="7">
        <v>39</v>
      </c>
      <c r="D81" s="15">
        <f t="shared" si="0"/>
        <v>51</v>
      </c>
      <c r="E81" s="15" t="str">
        <f t="shared" si="1"/>
        <v/>
      </c>
      <c r="F81" s="8">
        <f>sheet1!S81+sheet1!U81</f>
        <v>2465.7919999999999</v>
      </c>
      <c r="G81" s="8">
        <f>sheet1!F81*99</f>
        <v>244113.408</v>
      </c>
      <c r="I81" s="14">
        <f>IF(sheet1!B81=6,250,125)</f>
        <v>125</v>
      </c>
      <c r="J81" s="14">
        <f>13+sheet1!C81</f>
        <v>52</v>
      </c>
      <c r="K81" s="14">
        <f t="shared" si="2"/>
        <v>12</v>
      </c>
      <c r="L81" s="14">
        <v>1</v>
      </c>
      <c r="M81" s="14">
        <v>1</v>
      </c>
      <c r="N81" s="14">
        <v>0</v>
      </c>
      <c r="O81" s="14">
        <v>8</v>
      </c>
      <c r="P81" s="14">
        <f>IF(OR(sheet1!K81=12, sheet1!K81=11), 1,0)</f>
        <v>1</v>
      </c>
      <c r="Q81" s="9">
        <f>sheet1!I81/2^sheet1!K81</f>
        <v>3.0517578125E-2</v>
      </c>
      <c r="R81" s="9">
        <f>(2^sheet1!K81)/sheet1!I81</f>
        <v>32.768000000000001</v>
      </c>
      <c r="S81" s="9">
        <f>(sheet1!O81+4.25)*sheet1!R81</f>
        <v>401.40800000000002</v>
      </c>
      <c r="T81" s="10">
        <f>8+MAX(CEILING((8*sheet1!J81-4*sheet1!K81+28+16*sheet1!L81-20*sheet1!N81)/(4*(sheet1!K81-(2*sheet1!P81))),1)*(sheet1!M81+4),0)</f>
        <v>63</v>
      </c>
      <c r="U81" s="9">
        <f>sheet1!T81*sheet1!R81</f>
        <v>2064.384</v>
      </c>
    </row>
    <row r="82" spans="1:21" x14ac:dyDescent="0.15">
      <c r="A82" t="s">
        <v>45</v>
      </c>
      <c r="B82" s="7">
        <v>1</v>
      </c>
      <c r="C82" s="7">
        <v>39</v>
      </c>
      <c r="D82" s="15">
        <f t="shared" si="0"/>
        <v>51</v>
      </c>
      <c r="E82" s="15" t="str">
        <f t="shared" si="1"/>
        <v/>
      </c>
      <c r="F82" s="8">
        <f>sheet1!S82+sheet1!U82</f>
        <v>1314.816</v>
      </c>
      <c r="G82" s="8">
        <f>sheet1!F82*99</f>
        <v>130166.784</v>
      </c>
      <c r="I82" s="14">
        <f>IF(sheet1!B82=6,250,125)</f>
        <v>125</v>
      </c>
      <c r="J82" s="14">
        <f>13+sheet1!C82</f>
        <v>52</v>
      </c>
      <c r="K82" s="14">
        <f t="shared" si="2"/>
        <v>11</v>
      </c>
      <c r="L82" s="14">
        <v>1</v>
      </c>
      <c r="M82" s="14">
        <v>1</v>
      </c>
      <c r="N82" s="14">
        <v>0</v>
      </c>
      <c r="O82" s="14">
        <v>8</v>
      </c>
      <c r="P82" s="14">
        <f>IF(OR(sheet1!K82=12, sheet1!K82=11), 1,0)</f>
        <v>1</v>
      </c>
      <c r="Q82" s="9">
        <f>sheet1!I82/2^sheet1!K82</f>
        <v>6.103515625E-2</v>
      </c>
      <c r="R82" s="9">
        <f>(2^sheet1!K82)/sheet1!I82</f>
        <v>16.384</v>
      </c>
      <c r="S82" s="9">
        <f>(sheet1!O82+4.25)*sheet1!R82</f>
        <v>200.70400000000001</v>
      </c>
      <c r="T82" s="10">
        <f>8+MAX(CEILING((8*sheet1!J82-4*sheet1!K82+28+16*sheet1!L82-20*sheet1!N82)/(4*(sheet1!K82-(2*sheet1!P82))),1)*(sheet1!M82+4),0)</f>
        <v>68</v>
      </c>
      <c r="U82" s="9">
        <f>sheet1!T82*sheet1!R82</f>
        <v>1114.1120000000001</v>
      </c>
    </row>
    <row r="83" spans="1:21" x14ac:dyDescent="0.15">
      <c r="A83" t="s">
        <v>45</v>
      </c>
      <c r="B83" s="7">
        <v>2</v>
      </c>
      <c r="C83" s="7">
        <v>39</v>
      </c>
      <c r="D83" s="15">
        <f t="shared" ref="D83:D129" si="3">IF(OR(B83=0,B83=1,B83=2),51,IF(B83=3, 115, 242))</f>
        <v>51</v>
      </c>
      <c r="E83" s="15" t="str">
        <f t="shared" ref="E83:E129" si="4">IF(C83&gt;D83, "MAXIMUM PAYLOAD EXCEEDED","")</f>
        <v/>
      </c>
      <c r="F83" s="8">
        <f>sheet1!S83+sheet1!U83</f>
        <v>616.44799999999998</v>
      </c>
      <c r="G83" s="8">
        <f>sheet1!F83*99</f>
        <v>61028.351999999999</v>
      </c>
      <c r="I83" s="14">
        <f>IF(sheet1!B83=6,250,125)</f>
        <v>125</v>
      </c>
      <c r="J83" s="14">
        <f>13+sheet1!C83</f>
        <v>52</v>
      </c>
      <c r="K83" s="14">
        <f t="shared" ref="K83:K108" si="5">IF(B83=6,7,12-B83)</f>
        <v>10</v>
      </c>
      <c r="L83" s="14">
        <v>1</v>
      </c>
      <c r="M83" s="14">
        <v>1</v>
      </c>
      <c r="N83" s="14">
        <v>0</v>
      </c>
      <c r="O83" s="14">
        <v>8</v>
      </c>
      <c r="P83" s="14">
        <f>IF(OR(sheet1!K83=12, sheet1!K83=11), 1,0)</f>
        <v>0</v>
      </c>
      <c r="Q83" s="9">
        <f>sheet1!I83/2^sheet1!K83</f>
        <v>0.1220703125</v>
      </c>
      <c r="R83" s="9">
        <f>(2^sheet1!K83)/sheet1!I83</f>
        <v>8.1920000000000002</v>
      </c>
      <c r="S83" s="9">
        <f>(sheet1!O83+4.25)*sheet1!R83</f>
        <v>100.352</v>
      </c>
      <c r="T83" s="10">
        <f>8+MAX(CEILING((8*sheet1!J83-4*sheet1!K83+28+16*sheet1!L83-20*sheet1!N83)/(4*(sheet1!K83-(2*sheet1!P83))),1)*(sheet1!M83+4),0)</f>
        <v>63</v>
      </c>
      <c r="U83" s="9">
        <f>sheet1!T83*sheet1!R83</f>
        <v>516.096</v>
      </c>
    </row>
    <row r="84" spans="1:21" x14ac:dyDescent="0.15">
      <c r="A84" t="s">
        <v>45</v>
      </c>
      <c r="B84" s="7">
        <v>3</v>
      </c>
      <c r="C84" s="7">
        <v>39</v>
      </c>
      <c r="D84" s="15">
        <f t="shared" si="3"/>
        <v>115</v>
      </c>
      <c r="E84" s="15" t="str">
        <f t="shared" si="4"/>
        <v/>
      </c>
      <c r="F84" s="8">
        <f>sheet1!S84+sheet1!U84</f>
        <v>328.70400000000001</v>
      </c>
      <c r="G84" s="8">
        <f>sheet1!F84*99</f>
        <v>32541.696</v>
      </c>
      <c r="I84" s="14">
        <f>IF(sheet1!B84=6,250,125)</f>
        <v>125</v>
      </c>
      <c r="J84" s="14">
        <f>13+sheet1!C84</f>
        <v>52</v>
      </c>
      <c r="K84" s="14">
        <f t="shared" si="5"/>
        <v>9</v>
      </c>
      <c r="L84" s="14">
        <v>1</v>
      </c>
      <c r="M84" s="14">
        <v>1</v>
      </c>
      <c r="N84" s="14">
        <v>0</v>
      </c>
      <c r="O84" s="14">
        <v>8</v>
      </c>
      <c r="P84" s="14">
        <f>IF(OR(sheet1!K84=12, sheet1!K84=11), 1,0)</f>
        <v>0</v>
      </c>
      <c r="Q84" s="9">
        <f>sheet1!I84/2^sheet1!K84</f>
        <v>0.244140625</v>
      </c>
      <c r="R84" s="9">
        <f>(2^sheet1!K84)/sheet1!I84</f>
        <v>4.0960000000000001</v>
      </c>
      <c r="S84" s="9">
        <f>(sheet1!O84+4.25)*sheet1!R84</f>
        <v>50.176000000000002</v>
      </c>
      <c r="T84" s="10">
        <f>8+MAX(CEILING((8*sheet1!J84-4*sheet1!K84+28+16*sheet1!L84-20*sheet1!N84)/(4*(sheet1!K84-(2*sheet1!P84))),1)*(sheet1!M84+4),0)</f>
        <v>68</v>
      </c>
      <c r="U84" s="9">
        <f>sheet1!T84*sheet1!R84</f>
        <v>278.52800000000002</v>
      </c>
    </row>
    <row r="85" spans="1:21" x14ac:dyDescent="0.15">
      <c r="A85" t="s">
        <v>45</v>
      </c>
      <c r="B85" s="7">
        <v>4</v>
      </c>
      <c r="C85" s="7">
        <v>39</v>
      </c>
      <c r="D85" s="15">
        <f t="shared" si="3"/>
        <v>242</v>
      </c>
      <c r="E85" s="15" t="str">
        <f t="shared" si="4"/>
        <v/>
      </c>
      <c r="F85" s="8">
        <f>sheet1!S85+sheet1!U85</f>
        <v>184.83199999999999</v>
      </c>
      <c r="G85" s="8">
        <f>sheet1!F85*99</f>
        <v>18298.367999999999</v>
      </c>
      <c r="I85" s="14">
        <f>IF(sheet1!B85=6,250,125)</f>
        <v>125</v>
      </c>
      <c r="J85" s="14">
        <f>13+sheet1!C85</f>
        <v>52</v>
      </c>
      <c r="K85" s="14">
        <f t="shared" si="5"/>
        <v>8</v>
      </c>
      <c r="L85" s="14">
        <v>1</v>
      </c>
      <c r="M85" s="14">
        <v>1</v>
      </c>
      <c r="N85" s="14">
        <v>0</v>
      </c>
      <c r="O85" s="14">
        <v>8</v>
      </c>
      <c r="P85" s="14">
        <f>IF(OR(sheet1!K85=12, sheet1!K85=11), 1,0)</f>
        <v>0</v>
      </c>
      <c r="Q85" s="9">
        <f>sheet1!I85/2^sheet1!K85</f>
        <v>0.48828125</v>
      </c>
      <c r="R85" s="9">
        <f>(2^sheet1!K85)/sheet1!I85</f>
        <v>2.048</v>
      </c>
      <c r="S85" s="9">
        <f>(sheet1!O85+4.25)*sheet1!R85</f>
        <v>25.088000000000001</v>
      </c>
      <c r="T85" s="10">
        <f>8+MAX(CEILING((8*sheet1!J85-4*sheet1!K85+28+16*sheet1!L85-20*sheet1!N85)/(4*(sheet1!K85-(2*sheet1!P85))),1)*(sheet1!M85+4),0)</f>
        <v>78</v>
      </c>
      <c r="U85" s="9">
        <f>sheet1!T85*sheet1!R85</f>
        <v>159.744</v>
      </c>
    </row>
    <row r="86" spans="1:21" x14ac:dyDescent="0.15">
      <c r="A86" t="s">
        <v>45</v>
      </c>
      <c r="B86" s="7">
        <v>5</v>
      </c>
      <c r="C86" s="7">
        <v>39</v>
      </c>
      <c r="D86" s="15">
        <f t="shared" si="3"/>
        <v>242</v>
      </c>
      <c r="E86" s="15" t="str">
        <f t="shared" si="4"/>
        <v/>
      </c>
      <c r="F86" s="8">
        <f>sheet1!S86+sheet1!U86</f>
        <v>102.65599999999999</v>
      </c>
      <c r="G86" s="8">
        <f>sheet1!F86*99</f>
        <v>10162.944</v>
      </c>
      <c r="I86" s="14">
        <f>IF(sheet1!B86=6,250,125)</f>
        <v>125</v>
      </c>
      <c r="J86" s="14">
        <f>13+sheet1!C86</f>
        <v>52</v>
      </c>
      <c r="K86" s="14">
        <f t="shared" si="5"/>
        <v>7</v>
      </c>
      <c r="L86" s="14">
        <v>1</v>
      </c>
      <c r="M86" s="14">
        <v>1</v>
      </c>
      <c r="N86" s="14">
        <v>0</v>
      </c>
      <c r="O86" s="14">
        <v>8</v>
      </c>
      <c r="P86" s="14">
        <f>IF(OR(sheet1!K86=12, sheet1!K86=11), 1,0)</f>
        <v>0</v>
      </c>
      <c r="Q86" s="9">
        <f>sheet1!I86/2^sheet1!K86</f>
        <v>0.9765625</v>
      </c>
      <c r="R86" s="9">
        <f>(2^sheet1!K86)/sheet1!I86</f>
        <v>1.024</v>
      </c>
      <c r="S86" s="9">
        <f>(sheet1!O86+4.25)*sheet1!R86</f>
        <v>12.544</v>
      </c>
      <c r="T86" s="10">
        <f>8+MAX(CEILING((8*sheet1!J86-4*sheet1!K86+28+16*sheet1!L86-20*sheet1!N86)/(4*(sheet1!K86-(2*sheet1!P86))),1)*(sheet1!M86+4),0)</f>
        <v>88</v>
      </c>
      <c r="U86" s="9">
        <f>sheet1!T86*sheet1!R86</f>
        <v>90.111999999999995</v>
      </c>
    </row>
    <row r="87" spans="1:21" x14ac:dyDescent="0.15">
      <c r="A87" t="s">
        <v>45</v>
      </c>
      <c r="B87" s="7">
        <v>6</v>
      </c>
      <c r="C87" s="7">
        <v>39</v>
      </c>
      <c r="D87" s="15">
        <f t="shared" si="3"/>
        <v>242</v>
      </c>
      <c r="E87" s="15" t="str">
        <f t="shared" si="4"/>
        <v/>
      </c>
      <c r="F87" s="8">
        <f>sheet1!S87+sheet1!U87</f>
        <v>51.327999999999996</v>
      </c>
      <c r="G87" s="8">
        <f>sheet1!F87*99</f>
        <v>5081.4719999999998</v>
      </c>
      <c r="I87" s="14">
        <f>IF(sheet1!B87=6,250,125)</f>
        <v>250</v>
      </c>
      <c r="J87" s="14">
        <f>13+sheet1!C87</f>
        <v>52</v>
      </c>
      <c r="K87" s="14">
        <f t="shared" si="5"/>
        <v>7</v>
      </c>
      <c r="L87" s="14">
        <v>1</v>
      </c>
      <c r="M87" s="14">
        <v>1</v>
      </c>
      <c r="N87" s="14">
        <v>0</v>
      </c>
      <c r="O87" s="14">
        <v>8</v>
      </c>
      <c r="P87" s="14">
        <f>IF(OR(sheet1!K87=12, sheet1!K87=11), 1,0)</f>
        <v>0</v>
      </c>
      <c r="Q87" s="9">
        <f>sheet1!I87/2^sheet1!K87</f>
        <v>1.953125</v>
      </c>
      <c r="R87" s="9">
        <f>(2^sheet1!K87)/sheet1!I87</f>
        <v>0.51200000000000001</v>
      </c>
      <c r="S87" s="9">
        <f>(sheet1!O87+4.25)*sheet1!R87</f>
        <v>6.2720000000000002</v>
      </c>
      <c r="T87" s="10">
        <f>8+MAX(CEILING((8*sheet1!J87-4*sheet1!K87+28+16*sheet1!L87-20*sheet1!N87)/(4*(sheet1!K87-(2*sheet1!P87))),1)*(sheet1!M87+4),0)</f>
        <v>88</v>
      </c>
      <c r="U87" s="9">
        <f>sheet1!T87*sheet1!R87</f>
        <v>45.055999999999997</v>
      </c>
    </row>
    <row r="88" spans="1:21" x14ac:dyDescent="0.15">
      <c r="A88" t="s">
        <v>46</v>
      </c>
      <c r="B88" s="7">
        <v>0</v>
      </c>
      <c r="C88" s="7">
        <v>37</v>
      </c>
      <c r="D88" s="15">
        <f t="shared" si="3"/>
        <v>51</v>
      </c>
      <c r="E88" s="15" t="str">
        <f t="shared" si="4"/>
        <v/>
      </c>
      <c r="F88" s="8">
        <f>sheet1!S88+sheet1!U88</f>
        <v>2301.9520000000002</v>
      </c>
      <c r="G88" s="8">
        <f>sheet1!F88*99</f>
        <v>227893.24800000002</v>
      </c>
      <c r="I88" s="14">
        <f>IF(sheet1!B88=6,250,125)</f>
        <v>125</v>
      </c>
      <c r="J88" s="14">
        <f>13+sheet1!C88</f>
        <v>50</v>
      </c>
      <c r="K88" s="14">
        <f t="shared" si="5"/>
        <v>12</v>
      </c>
      <c r="L88" s="14">
        <v>1</v>
      </c>
      <c r="M88" s="14">
        <v>1</v>
      </c>
      <c r="N88" s="14">
        <v>0</v>
      </c>
      <c r="O88" s="14">
        <v>8</v>
      </c>
      <c r="P88" s="14">
        <f>IF(OR(sheet1!K88=12, sheet1!K88=11), 1,0)</f>
        <v>1</v>
      </c>
      <c r="Q88" s="9">
        <f>sheet1!I88/2^sheet1!K88</f>
        <v>3.0517578125E-2</v>
      </c>
      <c r="R88" s="9">
        <f>(2^sheet1!K88)/sheet1!I88</f>
        <v>32.768000000000001</v>
      </c>
      <c r="S88" s="9">
        <f>(sheet1!O88+4.25)*sheet1!R88</f>
        <v>401.40800000000002</v>
      </c>
      <c r="T88" s="10">
        <f>8+MAX(CEILING((8*sheet1!J88-4*sheet1!K88+28+16*sheet1!L88-20*sheet1!N88)/(4*(sheet1!K88-(2*sheet1!P88))),1)*(sheet1!M88+4),0)</f>
        <v>58</v>
      </c>
      <c r="U88" s="9">
        <f>sheet1!T88*sheet1!R88</f>
        <v>1900.5440000000001</v>
      </c>
    </row>
    <row r="89" spans="1:21" x14ac:dyDescent="0.15">
      <c r="A89" t="s">
        <v>46</v>
      </c>
      <c r="B89" s="7">
        <v>1</v>
      </c>
      <c r="C89" s="7">
        <v>37</v>
      </c>
      <c r="D89" s="15">
        <f t="shared" si="3"/>
        <v>51</v>
      </c>
      <c r="E89" s="15" t="str">
        <f t="shared" si="4"/>
        <v/>
      </c>
      <c r="F89" s="8">
        <f>sheet1!S89+sheet1!U89</f>
        <v>1314.816</v>
      </c>
      <c r="G89" s="8">
        <f>sheet1!F89*99</f>
        <v>130166.784</v>
      </c>
      <c r="I89" s="14">
        <f>IF(sheet1!B89=6,250,125)</f>
        <v>125</v>
      </c>
      <c r="J89" s="14">
        <f>13+sheet1!C89</f>
        <v>50</v>
      </c>
      <c r="K89" s="14">
        <f t="shared" si="5"/>
        <v>11</v>
      </c>
      <c r="L89" s="14">
        <v>1</v>
      </c>
      <c r="M89" s="14">
        <v>1</v>
      </c>
      <c r="N89" s="14">
        <v>0</v>
      </c>
      <c r="O89" s="14">
        <v>8</v>
      </c>
      <c r="P89" s="14">
        <f>IF(OR(sheet1!K89=12, sheet1!K89=11), 1,0)</f>
        <v>1</v>
      </c>
      <c r="Q89" s="9">
        <f>sheet1!I89/2^sheet1!K89</f>
        <v>6.103515625E-2</v>
      </c>
      <c r="R89" s="9">
        <f>(2^sheet1!K89)/sheet1!I89</f>
        <v>16.384</v>
      </c>
      <c r="S89" s="9">
        <f>(sheet1!O89+4.25)*sheet1!R89</f>
        <v>200.70400000000001</v>
      </c>
      <c r="T89" s="10">
        <f>8+MAX(CEILING((8*sheet1!J89-4*sheet1!K89+28+16*sheet1!L89-20*sheet1!N89)/(4*(sheet1!K89-(2*sheet1!P89))),1)*(sheet1!M89+4),0)</f>
        <v>68</v>
      </c>
      <c r="U89" s="9">
        <f>sheet1!T89*sheet1!R89</f>
        <v>1114.1120000000001</v>
      </c>
    </row>
    <row r="90" spans="1:21" x14ac:dyDescent="0.15">
      <c r="A90" t="s">
        <v>46</v>
      </c>
      <c r="B90" s="7">
        <v>2</v>
      </c>
      <c r="C90" s="7">
        <v>37</v>
      </c>
      <c r="D90" s="15">
        <f t="shared" si="3"/>
        <v>51</v>
      </c>
      <c r="E90" s="15" t="str">
        <f t="shared" si="4"/>
        <v/>
      </c>
      <c r="F90" s="8">
        <f>sheet1!S90+sheet1!U90</f>
        <v>616.44799999999998</v>
      </c>
      <c r="G90" s="8">
        <f>sheet1!F90*99</f>
        <v>61028.351999999999</v>
      </c>
      <c r="I90" s="14">
        <f>IF(sheet1!B90=6,250,125)</f>
        <v>125</v>
      </c>
      <c r="J90" s="14">
        <f>13+sheet1!C90</f>
        <v>50</v>
      </c>
      <c r="K90" s="14">
        <f t="shared" si="5"/>
        <v>10</v>
      </c>
      <c r="L90" s="14">
        <v>1</v>
      </c>
      <c r="M90" s="14">
        <v>1</v>
      </c>
      <c r="N90" s="14">
        <v>0</v>
      </c>
      <c r="O90" s="14">
        <v>8</v>
      </c>
      <c r="P90" s="14">
        <f>IF(OR(sheet1!K90=12, sheet1!K90=11), 1,0)</f>
        <v>0</v>
      </c>
      <c r="Q90" s="9">
        <f>sheet1!I90/2^sheet1!K90</f>
        <v>0.1220703125</v>
      </c>
      <c r="R90" s="9">
        <f>(2^sheet1!K90)/sheet1!I90</f>
        <v>8.1920000000000002</v>
      </c>
      <c r="S90" s="9">
        <f>(sheet1!O90+4.25)*sheet1!R90</f>
        <v>100.352</v>
      </c>
      <c r="T90" s="10">
        <f>8+MAX(CEILING((8*sheet1!J90-4*sheet1!K90+28+16*sheet1!L90-20*sheet1!N90)/(4*(sheet1!K90-(2*sheet1!P90))),1)*(sheet1!M90+4),0)</f>
        <v>63</v>
      </c>
      <c r="U90" s="9">
        <f>sheet1!T90*sheet1!R90</f>
        <v>516.096</v>
      </c>
    </row>
    <row r="91" spans="1:21" x14ac:dyDescent="0.15">
      <c r="A91" t="s">
        <v>46</v>
      </c>
      <c r="B91" s="7">
        <v>3</v>
      </c>
      <c r="C91" s="7">
        <v>37</v>
      </c>
      <c r="D91" s="15">
        <f t="shared" si="3"/>
        <v>115</v>
      </c>
      <c r="E91" s="15" t="str">
        <f t="shared" si="4"/>
        <v/>
      </c>
      <c r="F91" s="8">
        <f>sheet1!S91+sheet1!U91</f>
        <v>328.70400000000001</v>
      </c>
      <c r="G91" s="8">
        <f>sheet1!F91*99</f>
        <v>32541.696</v>
      </c>
      <c r="I91" s="14">
        <f>IF(sheet1!B91=6,250,125)</f>
        <v>125</v>
      </c>
      <c r="J91" s="14">
        <f>13+sheet1!C91</f>
        <v>50</v>
      </c>
      <c r="K91" s="14">
        <f t="shared" si="5"/>
        <v>9</v>
      </c>
      <c r="L91" s="14">
        <v>1</v>
      </c>
      <c r="M91" s="14">
        <v>1</v>
      </c>
      <c r="N91" s="14">
        <v>0</v>
      </c>
      <c r="O91" s="14">
        <v>8</v>
      </c>
      <c r="P91" s="14">
        <f>IF(OR(sheet1!K91=12, sheet1!K91=11), 1,0)</f>
        <v>0</v>
      </c>
      <c r="Q91" s="9">
        <f>sheet1!I91/2^sheet1!K91</f>
        <v>0.244140625</v>
      </c>
      <c r="R91" s="9">
        <f>(2^sheet1!K91)/sheet1!I91</f>
        <v>4.0960000000000001</v>
      </c>
      <c r="S91" s="9">
        <f>(sheet1!O91+4.25)*sheet1!R91</f>
        <v>50.176000000000002</v>
      </c>
      <c r="T91" s="10">
        <f>8+MAX(CEILING((8*sheet1!J91-4*sheet1!K91+28+16*sheet1!L91-20*sheet1!N91)/(4*(sheet1!K91-(2*sheet1!P91))),1)*(sheet1!M91+4),0)</f>
        <v>68</v>
      </c>
      <c r="U91" s="9">
        <f>sheet1!T91*sheet1!R91</f>
        <v>278.52800000000002</v>
      </c>
    </row>
    <row r="92" spans="1:21" x14ac:dyDescent="0.15">
      <c r="A92" t="s">
        <v>46</v>
      </c>
      <c r="B92" s="7">
        <v>4</v>
      </c>
      <c r="C92" s="7">
        <v>37</v>
      </c>
      <c r="D92" s="15">
        <f t="shared" si="3"/>
        <v>242</v>
      </c>
      <c r="E92" s="15" t="str">
        <f t="shared" si="4"/>
        <v/>
      </c>
      <c r="F92" s="8">
        <f>sheet1!S92+sheet1!U92</f>
        <v>174.59199999999998</v>
      </c>
      <c r="G92" s="8">
        <f>sheet1!F92*99</f>
        <v>17284.608</v>
      </c>
      <c r="I92" s="14">
        <f>IF(sheet1!B92=6,250,125)</f>
        <v>125</v>
      </c>
      <c r="J92" s="14">
        <f>13+sheet1!C92</f>
        <v>50</v>
      </c>
      <c r="K92" s="14">
        <f t="shared" si="5"/>
        <v>8</v>
      </c>
      <c r="L92" s="14">
        <v>1</v>
      </c>
      <c r="M92" s="14">
        <v>1</v>
      </c>
      <c r="N92" s="14">
        <v>0</v>
      </c>
      <c r="O92" s="14">
        <v>8</v>
      </c>
      <c r="P92" s="14">
        <f>IF(OR(sheet1!K92=12, sheet1!K92=11), 1,0)</f>
        <v>0</v>
      </c>
      <c r="Q92" s="9">
        <f>sheet1!I92/2^sheet1!K92</f>
        <v>0.48828125</v>
      </c>
      <c r="R92" s="9">
        <f>(2^sheet1!K92)/sheet1!I92</f>
        <v>2.048</v>
      </c>
      <c r="S92" s="9">
        <f>(sheet1!O92+4.25)*sheet1!R92</f>
        <v>25.088000000000001</v>
      </c>
      <c r="T92" s="10">
        <f>8+MAX(CEILING((8*sheet1!J92-4*sheet1!K92+28+16*sheet1!L92-20*sheet1!N92)/(4*(sheet1!K92-(2*sheet1!P92))),1)*(sheet1!M92+4),0)</f>
        <v>73</v>
      </c>
      <c r="U92" s="9">
        <f>sheet1!T92*sheet1!R92</f>
        <v>149.50399999999999</v>
      </c>
    </row>
    <row r="93" spans="1:21" x14ac:dyDescent="0.15">
      <c r="A93" t="s">
        <v>46</v>
      </c>
      <c r="B93" s="7">
        <v>5</v>
      </c>
      <c r="C93" s="7">
        <v>37</v>
      </c>
      <c r="D93" s="15">
        <f t="shared" si="3"/>
        <v>242</v>
      </c>
      <c r="E93" s="15" t="str">
        <f t="shared" si="4"/>
        <v/>
      </c>
      <c r="F93" s="8">
        <f>sheet1!S93+sheet1!U93</f>
        <v>97.536000000000001</v>
      </c>
      <c r="G93" s="8">
        <f>sheet1!F93*99</f>
        <v>9656.0640000000003</v>
      </c>
      <c r="I93" s="14">
        <f>IF(sheet1!B93=6,250,125)</f>
        <v>125</v>
      </c>
      <c r="J93" s="14">
        <f>13+sheet1!C93</f>
        <v>50</v>
      </c>
      <c r="K93" s="14">
        <f t="shared" si="5"/>
        <v>7</v>
      </c>
      <c r="L93" s="14">
        <v>1</v>
      </c>
      <c r="M93" s="14">
        <v>1</v>
      </c>
      <c r="N93" s="14">
        <v>0</v>
      </c>
      <c r="O93" s="14">
        <v>8</v>
      </c>
      <c r="P93" s="14">
        <f>IF(OR(sheet1!K93=12, sheet1!K93=11), 1,0)</f>
        <v>0</v>
      </c>
      <c r="Q93" s="9">
        <f>sheet1!I93/2^sheet1!K93</f>
        <v>0.9765625</v>
      </c>
      <c r="R93" s="9">
        <f>(2^sheet1!K93)/sheet1!I93</f>
        <v>1.024</v>
      </c>
      <c r="S93" s="9">
        <f>(sheet1!O93+4.25)*sheet1!R93</f>
        <v>12.544</v>
      </c>
      <c r="T93" s="10">
        <f>8+MAX(CEILING((8*sheet1!J93-4*sheet1!K93+28+16*sheet1!L93-20*sheet1!N93)/(4*(sheet1!K93-(2*sheet1!P93))),1)*(sheet1!M93+4),0)</f>
        <v>83</v>
      </c>
      <c r="U93" s="9">
        <f>sheet1!T93*sheet1!R93</f>
        <v>84.992000000000004</v>
      </c>
    </row>
    <row r="94" spans="1:21" x14ac:dyDescent="0.15">
      <c r="A94" t="s">
        <v>46</v>
      </c>
      <c r="B94" s="7">
        <v>6</v>
      </c>
      <c r="C94" s="7">
        <v>37</v>
      </c>
      <c r="D94" s="15">
        <f t="shared" si="3"/>
        <v>242</v>
      </c>
      <c r="E94" s="15" t="str">
        <f t="shared" si="4"/>
        <v/>
      </c>
      <c r="F94" s="8">
        <f>sheet1!S94+sheet1!U94</f>
        <v>48.768000000000001</v>
      </c>
      <c r="G94" s="8">
        <f>sheet1!F94*99</f>
        <v>4828.0320000000002</v>
      </c>
      <c r="I94" s="14">
        <f>IF(sheet1!B94=6,250,125)</f>
        <v>250</v>
      </c>
      <c r="J94" s="14">
        <f>13+sheet1!C94</f>
        <v>50</v>
      </c>
      <c r="K94" s="14">
        <f t="shared" si="5"/>
        <v>7</v>
      </c>
      <c r="L94" s="14">
        <v>1</v>
      </c>
      <c r="M94" s="14">
        <v>1</v>
      </c>
      <c r="N94" s="14">
        <v>0</v>
      </c>
      <c r="O94" s="14">
        <v>8</v>
      </c>
      <c r="P94" s="14">
        <f>IF(OR(sheet1!K94=12, sheet1!K94=11), 1,0)</f>
        <v>0</v>
      </c>
      <c r="Q94" s="9">
        <f>sheet1!I94/2^sheet1!K94</f>
        <v>1.953125</v>
      </c>
      <c r="R94" s="9">
        <f>(2^sheet1!K94)/sheet1!I94</f>
        <v>0.51200000000000001</v>
      </c>
      <c r="S94" s="9">
        <f>(sheet1!O94+4.25)*sheet1!R94</f>
        <v>6.2720000000000002</v>
      </c>
      <c r="T94" s="10">
        <f>8+MAX(CEILING((8*sheet1!J94-4*sheet1!K94+28+16*sheet1!L94-20*sheet1!N94)/(4*(sheet1!K94-(2*sheet1!P94))),1)*(sheet1!M94+4),0)</f>
        <v>83</v>
      </c>
      <c r="U94" s="9">
        <f>sheet1!T94*sheet1!R94</f>
        <v>42.496000000000002</v>
      </c>
    </row>
    <row r="95" spans="1:21" x14ac:dyDescent="0.15">
      <c r="A95" t="s">
        <v>47</v>
      </c>
      <c r="B95" s="7">
        <v>0</v>
      </c>
      <c r="C95" s="7">
        <v>85</v>
      </c>
      <c r="D95" s="15">
        <f t="shared" si="3"/>
        <v>51</v>
      </c>
      <c r="E95" s="15" t="str">
        <f t="shared" si="4"/>
        <v>MAXIMUM PAYLOAD EXCEEDED</v>
      </c>
      <c r="F95" s="8">
        <f>sheet1!S95+sheet1!U95</f>
        <v>3940.3519999999999</v>
      </c>
      <c r="G95" s="8">
        <f>sheet1!F95*99</f>
        <v>390094.848</v>
      </c>
      <c r="I95" s="14">
        <f>IF(sheet1!B95=6,250,125)</f>
        <v>125</v>
      </c>
      <c r="J95" s="14">
        <f>13+sheet1!C95</f>
        <v>98</v>
      </c>
      <c r="K95" s="14">
        <f t="shared" si="5"/>
        <v>12</v>
      </c>
      <c r="L95" s="14">
        <v>1</v>
      </c>
      <c r="M95" s="14">
        <v>1</v>
      </c>
      <c r="N95" s="14">
        <v>0</v>
      </c>
      <c r="O95" s="14">
        <v>8</v>
      </c>
      <c r="P95" s="14">
        <f>IF(OR(sheet1!K95=12, sheet1!K95=11), 1,0)</f>
        <v>1</v>
      </c>
      <c r="Q95" s="9">
        <f>sheet1!I95/2^sheet1!K95</f>
        <v>3.0517578125E-2</v>
      </c>
      <c r="R95" s="9">
        <f>(2^sheet1!K95)/sheet1!I95</f>
        <v>32.768000000000001</v>
      </c>
      <c r="S95" s="9">
        <f>(sheet1!O95+4.25)*sheet1!R95</f>
        <v>401.40800000000002</v>
      </c>
      <c r="T95" s="10">
        <f>8+MAX(CEILING((8*sheet1!J95-4*sheet1!K95+28+16*sheet1!L95-20*sheet1!N95)/(4*(sheet1!K95-(2*sheet1!P95))),1)*(sheet1!M95+4),0)</f>
        <v>108</v>
      </c>
      <c r="U95" s="9">
        <f>sheet1!T95*sheet1!R95</f>
        <v>3538.944</v>
      </c>
    </row>
    <row r="96" spans="1:21" x14ac:dyDescent="0.15">
      <c r="A96" t="s">
        <v>47</v>
      </c>
      <c r="B96" s="7">
        <v>1</v>
      </c>
      <c r="C96" s="7">
        <v>85</v>
      </c>
      <c r="D96" s="15">
        <f t="shared" si="3"/>
        <v>51</v>
      </c>
      <c r="E96" s="15" t="str">
        <f t="shared" si="4"/>
        <v>MAXIMUM PAYLOAD EXCEEDED</v>
      </c>
      <c r="F96" s="8">
        <f>sheet1!S96+sheet1!U96</f>
        <v>2134.0160000000001</v>
      </c>
      <c r="G96" s="8">
        <f>sheet1!F96*99</f>
        <v>211267.584</v>
      </c>
      <c r="I96" s="14">
        <f>IF(sheet1!B96=6,250,125)</f>
        <v>125</v>
      </c>
      <c r="J96" s="14">
        <f>13+sheet1!C96</f>
        <v>98</v>
      </c>
      <c r="K96" s="14">
        <f t="shared" si="5"/>
        <v>11</v>
      </c>
      <c r="L96" s="14">
        <v>1</v>
      </c>
      <c r="M96" s="14">
        <v>1</v>
      </c>
      <c r="N96" s="14">
        <v>0</v>
      </c>
      <c r="O96" s="14">
        <v>8</v>
      </c>
      <c r="P96" s="14">
        <f>IF(OR(sheet1!K96=12, sheet1!K96=11), 1,0)</f>
        <v>1</v>
      </c>
      <c r="Q96" s="9">
        <f>sheet1!I96/2^sheet1!K96</f>
        <v>6.103515625E-2</v>
      </c>
      <c r="R96" s="9">
        <f>(2^sheet1!K96)/sheet1!I96</f>
        <v>16.384</v>
      </c>
      <c r="S96" s="9">
        <f>(sheet1!O96+4.25)*sheet1!R96</f>
        <v>200.70400000000001</v>
      </c>
      <c r="T96" s="10">
        <f>8+MAX(CEILING((8*sheet1!J96-4*sheet1!K96+28+16*sheet1!L96-20*sheet1!N96)/(4*(sheet1!K96-(2*sheet1!P96))),1)*(sheet1!M96+4),0)</f>
        <v>118</v>
      </c>
      <c r="U96" s="9">
        <f>sheet1!T96*sheet1!R96</f>
        <v>1933.3120000000001</v>
      </c>
    </row>
    <row r="97" spans="1:21" x14ac:dyDescent="0.15">
      <c r="A97" t="s">
        <v>47</v>
      </c>
      <c r="B97" s="7">
        <v>2</v>
      </c>
      <c r="C97" s="7">
        <v>85</v>
      </c>
      <c r="D97" s="15">
        <f t="shared" si="3"/>
        <v>51</v>
      </c>
      <c r="E97" s="15" t="str">
        <f t="shared" si="4"/>
        <v>MAXIMUM PAYLOAD EXCEEDED</v>
      </c>
      <c r="F97" s="8">
        <f>sheet1!S97+sheet1!U97</f>
        <v>985.08799999999997</v>
      </c>
      <c r="G97" s="8">
        <f>sheet1!F97*99</f>
        <v>97523.712</v>
      </c>
      <c r="I97" s="14">
        <f>IF(sheet1!B97=6,250,125)</f>
        <v>125</v>
      </c>
      <c r="J97" s="14">
        <f>13+sheet1!C97</f>
        <v>98</v>
      </c>
      <c r="K97" s="14">
        <f t="shared" si="5"/>
        <v>10</v>
      </c>
      <c r="L97" s="14">
        <v>1</v>
      </c>
      <c r="M97" s="14">
        <v>1</v>
      </c>
      <c r="N97" s="14">
        <v>0</v>
      </c>
      <c r="O97" s="14">
        <v>8</v>
      </c>
      <c r="P97" s="14">
        <f>IF(OR(sheet1!K97=12, sheet1!K97=11), 1,0)</f>
        <v>0</v>
      </c>
      <c r="Q97" s="9">
        <f>sheet1!I97/2^sheet1!K97</f>
        <v>0.1220703125</v>
      </c>
      <c r="R97" s="9">
        <f>(2^sheet1!K97)/sheet1!I97</f>
        <v>8.1920000000000002</v>
      </c>
      <c r="S97" s="9">
        <f>(sheet1!O97+4.25)*sheet1!R97</f>
        <v>100.352</v>
      </c>
      <c r="T97" s="10">
        <f>8+MAX(CEILING((8*sheet1!J97-4*sheet1!K97+28+16*sheet1!L97-20*sheet1!N97)/(4*(sheet1!K97-(2*sheet1!P97))),1)*(sheet1!M97+4),0)</f>
        <v>108</v>
      </c>
      <c r="U97" s="9">
        <f>sheet1!T97*sheet1!R97</f>
        <v>884.73599999999999</v>
      </c>
    </row>
    <row r="98" spans="1:21" x14ac:dyDescent="0.15">
      <c r="A98" t="s">
        <v>47</v>
      </c>
      <c r="B98" s="7">
        <v>3</v>
      </c>
      <c r="C98" s="7">
        <v>85</v>
      </c>
      <c r="D98" s="15">
        <f t="shared" si="3"/>
        <v>115</v>
      </c>
      <c r="E98" s="15" t="str">
        <f t="shared" si="4"/>
        <v/>
      </c>
      <c r="F98" s="8">
        <f>sheet1!S98+sheet1!U98</f>
        <v>533.50400000000002</v>
      </c>
      <c r="G98" s="8">
        <f>sheet1!F98*99</f>
        <v>52816.896000000001</v>
      </c>
      <c r="I98" s="14">
        <f>IF(sheet1!B98=6,250,125)</f>
        <v>125</v>
      </c>
      <c r="J98" s="14">
        <f>13+sheet1!C98</f>
        <v>98</v>
      </c>
      <c r="K98" s="14">
        <f t="shared" si="5"/>
        <v>9</v>
      </c>
      <c r="L98" s="14">
        <v>1</v>
      </c>
      <c r="M98" s="14">
        <v>1</v>
      </c>
      <c r="N98" s="14">
        <v>0</v>
      </c>
      <c r="O98" s="14">
        <v>8</v>
      </c>
      <c r="P98" s="14">
        <f>IF(OR(sheet1!K98=12, sheet1!K98=11), 1,0)</f>
        <v>0</v>
      </c>
      <c r="Q98" s="9">
        <f>sheet1!I98/2^sheet1!K98</f>
        <v>0.244140625</v>
      </c>
      <c r="R98" s="9">
        <f>(2^sheet1!K98)/sheet1!I98</f>
        <v>4.0960000000000001</v>
      </c>
      <c r="S98" s="9">
        <f>(sheet1!O98+4.25)*sheet1!R98</f>
        <v>50.176000000000002</v>
      </c>
      <c r="T98" s="10">
        <f>8+MAX(CEILING((8*sheet1!J98-4*sheet1!K98+28+16*sheet1!L98-20*sheet1!N98)/(4*(sheet1!K98-(2*sheet1!P98))),1)*(sheet1!M98+4),0)</f>
        <v>118</v>
      </c>
      <c r="U98" s="9">
        <f>sheet1!T98*sheet1!R98</f>
        <v>483.32800000000003</v>
      </c>
    </row>
    <row r="99" spans="1:21" x14ac:dyDescent="0.15">
      <c r="A99" t="s">
        <v>47</v>
      </c>
      <c r="B99" s="7">
        <v>4</v>
      </c>
      <c r="C99" s="7">
        <v>85</v>
      </c>
      <c r="D99" s="15">
        <f t="shared" si="3"/>
        <v>242</v>
      </c>
      <c r="E99" s="15" t="str">
        <f t="shared" si="4"/>
        <v/>
      </c>
      <c r="F99" s="8">
        <f>sheet1!S99+sheet1!U99</f>
        <v>297.47200000000004</v>
      </c>
      <c r="G99" s="8">
        <f>sheet1!F99*99</f>
        <v>29449.728000000003</v>
      </c>
      <c r="I99" s="14">
        <f>IF(sheet1!B99=6,250,125)</f>
        <v>125</v>
      </c>
      <c r="J99" s="14">
        <f>13+sheet1!C99</f>
        <v>98</v>
      </c>
      <c r="K99" s="14">
        <f t="shared" si="5"/>
        <v>8</v>
      </c>
      <c r="L99" s="14">
        <v>1</v>
      </c>
      <c r="M99" s="14">
        <v>1</v>
      </c>
      <c r="N99" s="14">
        <v>0</v>
      </c>
      <c r="O99" s="14">
        <v>8</v>
      </c>
      <c r="P99" s="14">
        <f>IF(OR(sheet1!K99=12, sheet1!K99=11), 1,0)</f>
        <v>0</v>
      </c>
      <c r="Q99" s="9">
        <f>sheet1!I99/2^sheet1!K99</f>
        <v>0.48828125</v>
      </c>
      <c r="R99" s="9">
        <f>(2^sheet1!K99)/sheet1!I99</f>
        <v>2.048</v>
      </c>
      <c r="S99" s="9">
        <f>(sheet1!O99+4.25)*sheet1!R99</f>
        <v>25.088000000000001</v>
      </c>
      <c r="T99" s="10">
        <f>8+MAX(CEILING((8*sheet1!J99-4*sheet1!K99+28+16*sheet1!L99-20*sheet1!N99)/(4*(sheet1!K99-(2*sheet1!P99))),1)*(sheet1!M99+4),0)</f>
        <v>133</v>
      </c>
      <c r="U99" s="9">
        <f>sheet1!T99*sheet1!R99</f>
        <v>272.38400000000001</v>
      </c>
    </row>
    <row r="100" spans="1:21" x14ac:dyDescent="0.15">
      <c r="A100" t="s">
        <v>47</v>
      </c>
      <c r="B100" s="7">
        <v>5</v>
      </c>
      <c r="C100" s="7">
        <v>85</v>
      </c>
      <c r="D100" s="15">
        <f t="shared" si="3"/>
        <v>242</v>
      </c>
      <c r="E100" s="15" t="str">
        <f t="shared" si="4"/>
        <v/>
      </c>
      <c r="F100" s="8">
        <f>sheet1!S100+sheet1!U100</f>
        <v>169.21600000000001</v>
      </c>
      <c r="G100" s="8">
        <f>sheet1!F100*99</f>
        <v>16752.384000000002</v>
      </c>
      <c r="I100" s="14">
        <f>IF(sheet1!B100=6,250,125)</f>
        <v>125</v>
      </c>
      <c r="J100" s="14">
        <f>13+sheet1!C100</f>
        <v>98</v>
      </c>
      <c r="K100" s="14">
        <f t="shared" si="5"/>
        <v>7</v>
      </c>
      <c r="L100" s="14">
        <v>1</v>
      </c>
      <c r="M100" s="14">
        <v>1</v>
      </c>
      <c r="N100" s="14">
        <v>0</v>
      </c>
      <c r="O100" s="14">
        <v>8</v>
      </c>
      <c r="P100" s="14">
        <f>IF(OR(sheet1!K100=12, sheet1!K100=11), 1,0)</f>
        <v>0</v>
      </c>
      <c r="Q100" s="9">
        <f>sheet1!I100/2^sheet1!K100</f>
        <v>0.9765625</v>
      </c>
      <c r="R100" s="9">
        <f>(2^sheet1!K100)/sheet1!I100</f>
        <v>1.024</v>
      </c>
      <c r="S100" s="9">
        <f>(sheet1!O100+4.25)*sheet1!R100</f>
        <v>12.544</v>
      </c>
      <c r="T100" s="10">
        <f>8+MAX(CEILING((8*sheet1!J100-4*sheet1!K100+28+16*sheet1!L100-20*sheet1!N100)/(4*(sheet1!K100-(2*sheet1!P100))),1)*(sheet1!M100+4),0)</f>
        <v>153</v>
      </c>
      <c r="U100" s="9">
        <f>sheet1!T100*sheet1!R100</f>
        <v>156.672</v>
      </c>
    </row>
    <row r="101" spans="1:21" x14ac:dyDescent="0.15">
      <c r="A101" t="s">
        <v>47</v>
      </c>
      <c r="B101" s="7">
        <v>6</v>
      </c>
      <c r="C101" s="7">
        <v>85</v>
      </c>
      <c r="D101" s="15">
        <f t="shared" si="3"/>
        <v>242</v>
      </c>
      <c r="E101" s="15" t="str">
        <f t="shared" si="4"/>
        <v/>
      </c>
      <c r="F101" s="8">
        <f>sheet1!S101+sheet1!U101</f>
        <v>84.608000000000004</v>
      </c>
      <c r="G101" s="8">
        <f>sheet1!F101*99</f>
        <v>8376.1920000000009</v>
      </c>
      <c r="I101" s="14">
        <f>IF(sheet1!B101=6,250,125)</f>
        <v>250</v>
      </c>
      <c r="J101" s="14">
        <f>13+sheet1!C101</f>
        <v>98</v>
      </c>
      <c r="K101" s="14">
        <f t="shared" si="5"/>
        <v>7</v>
      </c>
      <c r="L101" s="14">
        <v>1</v>
      </c>
      <c r="M101" s="14">
        <v>1</v>
      </c>
      <c r="N101" s="14">
        <v>0</v>
      </c>
      <c r="O101" s="14">
        <v>8</v>
      </c>
      <c r="P101" s="14">
        <f>IF(OR(sheet1!K101=12, sheet1!K101=11), 1,0)</f>
        <v>0</v>
      </c>
      <c r="Q101" s="9">
        <f>sheet1!I101/2^sheet1!K101</f>
        <v>1.953125</v>
      </c>
      <c r="R101" s="9">
        <f>(2^sheet1!K101)/sheet1!I101</f>
        <v>0.51200000000000001</v>
      </c>
      <c r="S101" s="9">
        <f>(sheet1!O101+4.25)*sheet1!R101</f>
        <v>6.2720000000000002</v>
      </c>
      <c r="T101" s="10">
        <f>8+MAX(CEILING((8*sheet1!J101-4*sheet1!K101+28+16*sheet1!L101-20*sheet1!N101)/(4*(sheet1!K101-(2*sheet1!P101))),1)*(sheet1!M101+4),0)</f>
        <v>153</v>
      </c>
      <c r="U101" s="9">
        <f>sheet1!T101*sheet1!R101</f>
        <v>78.335999999999999</v>
      </c>
    </row>
    <row r="102" spans="1:21" x14ac:dyDescent="0.15">
      <c r="A102" t="s">
        <v>48</v>
      </c>
      <c r="B102" s="7">
        <v>0</v>
      </c>
      <c r="C102" s="7">
        <v>84</v>
      </c>
      <c r="D102" s="15">
        <f t="shared" si="3"/>
        <v>51</v>
      </c>
      <c r="E102" s="15" t="str">
        <f t="shared" si="4"/>
        <v>MAXIMUM PAYLOAD EXCEEDED</v>
      </c>
      <c r="F102" s="8">
        <f>sheet1!S102+sheet1!U102</f>
        <v>3940.3519999999999</v>
      </c>
      <c r="G102" s="8">
        <f>sheet1!F102*99</f>
        <v>390094.848</v>
      </c>
      <c r="I102" s="14">
        <f>IF(sheet1!B102=6,250,125)</f>
        <v>125</v>
      </c>
      <c r="J102" s="14">
        <f>13+sheet1!C102</f>
        <v>97</v>
      </c>
      <c r="K102" s="14">
        <f t="shared" si="5"/>
        <v>12</v>
      </c>
      <c r="L102" s="14">
        <v>1</v>
      </c>
      <c r="M102" s="14">
        <v>1</v>
      </c>
      <c r="N102" s="14">
        <v>0</v>
      </c>
      <c r="O102" s="14">
        <v>8</v>
      </c>
      <c r="P102" s="14">
        <f>IF(OR(sheet1!K102=12, sheet1!K102=11), 1,0)</f>
        <v>1</v>
      </c>
      <c r="Q102" s="9">
        <f>sheet1!I102/2^sheet1!K102</f>
        <v>3.0517578125E-2</v>
      </c>
      <c r="R102" s="9">
        <f>(2^sheet1!K102)/sheet1!I102</f>
        <v>32.768000000000001</v>
      </c>
      <c r="S102" s="9">
        <f>(sheet1!O102+4.25)*sheet1!R102</f>
        <v>401.40800000000002</v>
      </c>
      <c r="T102" s="10">
        <f>8+MAX(CEILING((8*sheet1!J102-4*sheet1!K102+28+16*sheet1!L102-20*sheet1!N102)/(4*(sheet1!K102-(2*sheet1!P102))),1)*(sheet1!M102+4),0)</f>
        <v>108</v>
      </c>
      <c r="U102" s="9">
        <f>sheet1!T102*sheet1!R102</f>
        <v>3538.944</v>
      </c>
    </row>
    <row r="103" spans="1:21" x14ac:dyDescent="0.15">
      <c r="A103" t="s">
        <v>48</v>
      </c>
      <c r="B103" s="7">
        <v>1</v>
      </c>
      <c r="C103" s="7">
        <v>84</v>
      </c>
      <c r="D103" s="15">
        <f t="shared" si="3"/>
        <v>51</v>
      </c>
      <c r="E103" s="15" t="str">
        <f t="shared" si="4"/>
        <v>MAXIMUM PAYLOAD EXCEEDED</v>
      </c>
      <c r="F103" s="8">
        <f>sheet1!S103+sheet1!U103</f>
        <v>2134.0160000000001</v>
      </c>
      <c r="G103" s="8">
        <f>sheet1!F103*99</f>
        <v>211267.584</v>
      </c>
      <c r="I103" s="14">
        <f>IF(sheet1!B103=6,250,125)</f>
        <v>125</v>
      </c>
      <c r="J103" s="14">
        <f>13+sheet1!C103</f>
        <v>97</v>
      </c>
      <c r="K103" s="14">
        <f t="shared" si="5"/>
        <v>11</v>
      </c>
      <c r="L103" s="14">
        <v>1</v>
      </c>
      <c r="M103" s="14">
        <v>1</v>
      </c>
      <c r="N103" s="14">
        <v>0</v>
      </c>
      <c r="O103" s="14">
        <v>8</v>
      </c>
      <c r="P103" s="14">
        <f>IF(OR(sheet1!K103=12, sheet1!K103=11), 1,0)</f>
        <v>1</v>
      </c>
      <c r="Q103" s="9">
        <f>sheet1!I103/2^sheet1!K103</f>
        <v>6.103515625E-2</v>
      </c>
      <c r="R103" s="9">
        <f>(2^sheet1!K103)/sheet1!I103</f>
        <v>16.384</v>
      </c>
      <c r="S103" s="9">
        <f>(sheet1!O103+4.25)*sheet1!R103</f>
        <v>200.70400000000001</v>
      </c>
      <c r="T103" s="10">
        <f>8+MAX(CEILING((8*sheet1!J103-4*sheet1!K103+28+16*sheet1!L103-20*sheet1!N103)/(4*(sheet1!K103-(2*sheet1!P103))),1)*(sheet1!M103+4),0)</f>
        <v>118</v>
      </c>
      <c r="U103" s="9">
        <f>sheet1!T103*sheet1!R103</f>
        <v>1933.3120000000001</v>
      </c>
    </row>
    <row r="104" spans="1:21" x14ac:dyDescent="0.15">
      <c r="A104" t="s">
        <v>48</v>
      </c>
      <c r="B104" s="7">
        <v>2</v>
      </c>
      <c r="C104" s="7">
        <v>84</v>
      </c>
      <c r="D104" s="15">
        <f t="shared" si="3"/>
        <v>51</v>
      </c>
      <c r="E104" s="15" t="str">
        <f t="shared" si="4"/>
        <v>MAXIMUM PAYLOAD EXCEEDED</v>
      </c>
      <c r="F104" s="8">
        <f>sheet1!S104+sheet1!U104</f>
        <v>985.08799999999997</v>
      </c>
      <c r="G104" s="8">
        <f>sheet1!F104*99</f>
        <v>97523.712</v>
      </c>
      <c r="I104" s="14">
        <f>IF(sheet1!B104=6,250,125)</f>
        <v>125</v>
      </c>
      <c r="J104" s="14">
        <f>13+sheet1!C104</f>
        <v>97</v>
      </c>
      <c r="K104" s="14">
        <f t="shared" si="5"/>
        <v>10</v>
      </c>
      <c r="L104" s="14">
        <v>1</v>
      </c>
      <c r="M104" s="14">
        <v>1</v>
      </c>
      <c r="N104" s="14">
        <v>0</v>
      </c>
      <c r="O104" s="14">
        <v>8</v>
      </c>
      <c r="P104" s="14">
        <f>IF(OR(sheet1!K104=12, sheet1!K104=11), 1,0)</f>
        <v>0</v>
      </c>
      <c r="Q104" s="9">
        <f>sheet1!I104/2^sheet1!K104</f>
        <v>0.1220703125</v>
      </c>
      <c r="R104" s="9">
        <f>(2^sheet1!K104)/sheet1!I104</f>
        <v>8.1920000000000002</v>
      </c>
      <c r="S104" s="9">
        <f>(sheet1!O104+4.25)*sheet1!R104</f>
        <v>100.352</v>
      </c>
      <c r="T104" s="10">
        <f>8+MAX(CEILING((8*sheet1!J104-4*sheet1!K104+28+16*sheet1!L104-20*sheet1!N104)/(4*(sheet1!K104-(2*sheet1!P104))),1)*(sheet1!M104+4),0)</f>
        <v>108</v>
      </c>
      <c r="U104" s="9">
        <f>sheet1!T104*sheet1!R104</f>
        <v>884.73599999999999</v>
      </c>
    </row>
    <row r="105" spans="1:21" x14ac:dyDescent="0.15">
      <c r="A105" t="s">
        <v>48</v>
      </c>
      <c r="B105" s="7">
        <v>3</v>
      </c>
      <c r="C105" s="7">
        <v>84</v>
      </c>
      <c r="D105" s="15">
        <f t="shared" si="3"/>
        <v>115</v>
      </c>
      <c r="E105" s="15" t="str">
        <f t="shared" si="4"/>
        <v/>
      </c>
      <c r="F105" s="8">
        <f>sheet1!S105+sheet1!U105</f>
        <v>533.50400000000002</v>
      </c>
      <c r="G105" s="8">
        <f>sheet1!F105*99</f>
        <v>52816.896000000001</v>
      </c>
      <c r="I105" s="14">
        <f>IF(sheet1!B105=6,250,125)</f>
        <v>125</v>
      </c>
      <c r="J105" s="14">
        <f>13+sheet1!C105</f>
        <v>97</v>
      </c>
      <c r="K105" s="14">
        <f t="shared" si="5"/>
        <v>9</v>
      </c>
      <c r="L105" s="14">
        <v>1</v>
      </c>
      <c r="M105" s="14">
        <v>1</v>
      </c>
      <c r="N105" s="14">
        <v>0</v>
      </c>
      <c r="O105" s="14">
        <v>8</v>
      </c>
      <c r="P105" s="14">
        <f>IF(OR(sheet1!K105=12, sheet1!K105=11), 1,0)</f>
        <v>0</v>
      </c>
      <c r="Q105" s="9">
        <f>sheet1!I105/2^sheet1!K105</f>
        <v>0.244140625</v>
      </c>
      <c r="R105" s="9">
        <f>(2^sheet1!K105)/sheet1!I105</f>
        <v>4.0960000000000001</v>
      </c>
      <c r="S105" s="9">
        <f>(sheet1!O105+4.25)*sheet1!R105</f>
        <v>50.176000000000002</v>
      </c>
      <c r="T105" s="10">
        <f>8+MAX(CEILING((8*sheet1!J105-4*sheet1!K105+28+16*sheet1!L105-20*sheet1!N105)/(4*(sheet1!K105-(2*sheet1!P105))),1)*(sheet1!M105+4),0)</f>
        <v>118</v>
      </c>
      <c r="U105" s="9">
        <f>sheet1!T105*sheet1!R105</f>
        <v>483.32800000000003</v>
      </c>
    </row>
    <row r="106" spans="1:21" x14ac:dyDescent="0.15">
      <c r="A106" t="s">
        <v>48</v>
      </c>
      <c r="B106" s="7">
        <v>4</v>
      </c>
      <c r="C106" s="7">
        <v>84</v>
      </c>
      <c r="D106" s="15">
        <f t="shared" si="3"/>
        <v>242</v>
      </c>
      <c r="E106" s="15" t="str">
        <f t="shared" si="4"/>
        <v/>
      </c>
      <c r="F106" s="8">
        <f>sheet1!S106+sheet1!U106</f>
        <v>297.47200000000004</v>
      </c>
      <c r="G106" s="8">
        <f>sheet1!F106*99</f>
        <v>29449.728000000003</v>
      </c>
      <c r="I106" s="14">
        <f>IF(sheet1!B106=6,250,125)</f>
        <v>125</v>
      </c>
      <c r="J106" s="14">
        <f>13+sheet1!C106</f>
        <v>97</v>
      </c>
      <c r="K106" s="14">
        <f t="shared" si="5"/>
        <v>8</v>
      </c>
      <c r="L106" s="14">
        <v>1</v>
      </c>
      <c r="M106" s="14">
        <v>1</v>
      </c>
      <c r="N106" s="14">
        <v>0</v>
      </c>
      <c r="O106" s="14">
        <v>8</v>
      </c>
      <c r="P106" s="14">
        <f>IF(OR(sheet1!K106=12, sheet1!K106=11), 1,0)</f>
        <v>0</v>
      </c>
      <c r="Q106" s="9">
        <f>sheet1!I106/2^sheet1!K106</f>
        <v>0.48828125</v>
      </c>
      <c r="R106" s="9">
        <f>(2^sheet1!K106)/sheet1!I106</f>
        <v>2.048</v>
      </c>
      <c r="S106" s="9">
        <f>(sheet1!O106+4.25)*sheet1!R106</f>
        <v>25.088000000000001</v>
      </c>
      <c r="T106" s="10">
        <f>8+MAX(CEILING((8*sheet1!J106-4*sheet1!K106+28+16*sheet1!L106-20*sheet1!N106)/(4*(sheet1!K106-(2*sheet1!P106))),1)*(sheet1!M106+4),0)</f>
        <v>133</v>
      </c>
      <c r="U106" s="9">
        <f>sheet1!T106*sheet1!R106</f>
        <v>272.38400000000001</v>
      </c>
    </row>
    <row r="107" spans="1:21" x14ac:dyDescent="0.15">
      <c r="A107" t="s">
        <v>48</v>
      </c>
      <c r="B107" s="7">
        <v>5</v>
      </c>
      <c r="C107" s="7">
        <v>84</v>
      </c>
      <c r="D107" s="15">
        <f t="shared" si="3"/>
        <v>242</v>
      </c>
      <c r="E107" s="15" t="str">
        <f t="shared" si="4"/>
        <v/>
      </c>
      <c r="F107" s="8">
        <f>sheet1!S107+sheet1!U107</f>
        <v>169.21600000000001</v>
      </c>
      <c r="G107" s="8">
        <f>sheet1!F107*99</f>
        <v>16752.384000000002</v>
      </c>
      <c r="I107" s="14">
        <f>IF(sheet1!B107=6,250,125)</f>
        <v>125</v>
      </c>
      <c r="J107" s="14">
        <f>13+sheet1!C107</f>
        <v>97</v>
      </c>
      <c r="K107" s="14">
        <f t="shared" si="5"/>
        <v>7</v>
      </c>
      <c r="L107" s="14">
        <v>1</v>
      </c>
      <c r="M107" s="14">
        <v>1</v>
      </c>
      <c r="N107" s="14">
        <v>0</v>
      </c>
      <c r="O107" s="14">
        <v>8</v>
      </c>
      <c r="P107" s="14">
        <f>IF(OR(sheet1!K107=12, sheet1!K107=11), 1,0)</f>
        <v>0</v>
      </c>
      <c r="Q107" s="9">
        <f>sheet1!I107/2^sheet1!K107</f>
        <v>0.9765625</v>
      </c>
      <c r="R107" s="9">
        <f>(2^sheet1!K107)/sheet1!I107</f>
        <v>1.024</v>
      </c>
      <c r="S107" s="9">
        <f>(sheet1!O107+4.25)*sheet1!R107</f>
        <v>12.544</v>
      </c>
      <c r="T107" s="10">
        <f>8+MAX(CEILING((8*sheet1!J107-4*sheet1!K107+28+16*sheet1!L107-20*sheet1!N107)/(4*(sheet1!K107-(2*sheet1!P107))),1)*(sheet1!M107+4),0)</f>
        <v>153</v>
      </c>
      <c r="U107" s="9">
        <f>sheet1!T107*sheet1!R107</f>
        <v>156.672</v>
      </c>
    </row>
    <row r="108" spans="1:21" x14ac:dyDescent="0.15">
      <c r="A108" t="s">
        <v>48</v>
      </c>
      <c r="B108" s="7">
        <v>6</v>
      </c>
      <c r="C108" s="7">
        <v>84</v>
      </c>
      <c r="D108" s="15">
        <f t="shared" si="3"/>
        <v>242</v>
      </c>
      <c r="E108" s="15" t="str">
        <f t="shared" si="4"/>
        <v/>
      </c>
      <c r="F108" s="8">
        <f>sheet1!S108+sheet1!U108</f>
        <v>84.608000000000004</v>
      </c>
      <c r="G108" s="8">
        <f>sheet1!F108*99</f>
        <v>8376.1920000000009</v>
      </c>
      <c r="I108" s="14">
        <f>IF(sheet1!B108=6,250,125)</f>
        <v>250</v>
      </c>
      <c r="J108" s="14">
        <f>13+sheet1!C108</f>
        <v>97</v>
      </c>
      <c r="K108" s="14">
        <f t="shared" si="5"/>
        <v>7</v>
      </c>
      <c r="L108" s="14">
        <v>1</v>
      </c>
      <c r="M108" s="14">
        <v>1</v>
      </c>
      <c r="N108" s="14">
        <v>0</v>
      </c>
      <c r="O108" s="14">
        <v>8</v>
      </c>
      <c r="P108" s="14">
        <f>IF(OR(sheet1!K108=12, sheet1!K108=11), 1,0)</f>
        <v>0</v>
      </c>
      <c r="Q108" s="9">
        <f>sheet1!I108/2^sheet1!K108</f>
        <v>1.953125</v>
      </c>
      <c r="R108" s="9">
        <f>(2^sheet1!K108)/sheet1!I108</f>
        <v>0.51200000000000001</v>
      </c>
      <c r="S108" s="9">
        <f>(sheet1!O108+4.25)*sheet1!R108</f>
        <v>6.2720000000000002</v>
      </c>
      <c r="T108" s="10">
        <f>8+MAX(CEILING((8*sheet1!J108-4*sheet1!K108+28+16*sheet1!L108-20*sheet1!N108)/(4*(sheet1!K108-(2*sheet1!P108))),1)*(sheet1!M108+4),0)</f>
        <v>153</v>
      </c>
      <c r="U108" s="9">
        <f>sheet1!T108*sheet1!R108</f>
        <v>78.335999999999999</v>
      </c>
    </row>
    <row r="109" spans="1:21" x14ac:dyDescent="0.15">
      <c r="A109" t="s">
        <v>49</v>
      </c>
      <c r="B109" s="7">
        <v>0</v>
      </c>
      <c r="C109" s="7">
        <v>44</v>
      </c>
      <c r="D109" s="15">
        <f t="shared" si="3"/>
        <v>51</v>
      </c>
      <c r="E109" s="15" t="str">
        <f t="shared" si="4"/>
        <v/>
      </c>
      <c r="F109" s="8">
        <f>sheet1!S109+sheet1!U109</f>
        <v>2629.6320000000001</v>
      </c>
      <c r="G109" s="8">
        <f>sheet1!F109*99</f>
        <v>260333.568</v>
      </c>
      <c r="I109" s="14">
        <f>IF(sheet1!B109=6,250,125)</f>
        <v>125</v>
      </c>
      <c r="J109" s="14">
        <f>13+sheet1!C109</f>
        <v>57</v>
      </c>
      <c r="K109" s="14">
        <f t="shared" ref="K109:K129" si="6">IF(B109=6,7,12-B109)</f>
        <v>12</v>
      </c>
      <c r="L109" s="14">
        <v>1</v>
      </c>
      <c r="M109" s="14">
        <v>1</v>
      </c>
      <c r="N109" s="14">
        <v>0</v>
      </c>
      <c r="O109" s="14">
        <v>8</v>
      </c>
      <c r="P109" s="14">
        <f>IF(OR(sheet1!K109=12, sheet1!K109=11), 1,0)</f>
        <v>1</v>
      </c>
      <c r="Q109" s="9">
        <f>sheet1!I109/2^sheet1!K109</f>
        <v>3.0517578125E-2</v>
      </c>
      <c r="R109" s="9">
        <f>(2^sheet1!K109)/sheet1!I109</f>
        <v>32.768000000000001</v>
      </c>
      <c r="S109" s="9">
        <f>(sheet1!O109+4.25)*sheet1!R109</f>
        <v>401.40800000000002</v>
      </c>
      <c r="T109" s="10">
        <f>8+MAX(CEILING((8*sheet1!J109-4*sheet1!K109+28+16*sheet1!L109-20*sheet1!N109)/(4*(sheet1!K109-(2*sheet1!P109))),1)*(sheet1!M109+4),0)</f>
        <v>68</v>
      </c>
      <c r="U109" s="9">
        <f>sheet1!T109*sheet1!R109</f>
        <v>2228.2240000000002</v>
      </c>
    </row>
    <row r="110" spans="1:21" x14ac:dyDescent="0.15">
      <c r="A110" t="s">
        <v>49</v>
      </c>
      <c r="B110" s="7">
        <v>1</v>
      </c>
      <c r="C110" s="7">
        <v>44</v>
      </c>
      <c r="D110" s="15">
        <f t="shared" si="3"/>
        <v>51</v>
      </c>
      <c r="E110" s="15" t="str">
        <f t="shared" si="4"/>
        <v/>
      </c>
      <c r="F110" s="8">
        <f>sheet1!S110+sheet1!U110</f>
        <v>1396.7359999999999</v>
      </c>
      <c r="G110" s="8">
        <f>sheet1!F110*99</f>
        <v>138276.864</v>
      </c>
      <c r="I110" s="14">
        <f>IF(sheet1!B110=6,250,125)</f>
        <v>125</v>
      </c>
      <c r="J110" s="14">
        <f>13+sheet1!C110</f>
        <v>57</v>
      </c>
      <c r="K110" s="14">
        <f t="shared" si="6"/>
        <v>11</v>
      </c>
      <c r="L110" s="14">
        <v>1</v>
      </c>
      <c r="M110" s="14">
        <v>1</v>
      </c>
      <c r="N110" s="14">
        <v>0</v>
      </c>
      <c r="O110" s="14">
        <v>8</v>
      </c>
      <c r="P110" s="14">
        <f>IF(OR(sheet1!K110=12, sheet1!K110=11), 1,0)</f>
        <v>1</v>
      </c>
      <c r="Q110" s="9">
        <f>sheet1!I110/2^sheet1!K110</f>
        <v>6.103515625E-2</v>
      </c>
      <c r="R110" s="9">
        <f>(2^sheet1!K110)/sheet1!I110</f>
        <v>16.384</v>
      </c>
      <c r="S110" s="9">
        <f>(sheet1!O110+4.25)*sheet1!R110</f>
        <v>200.70400000000001</v>
      </c>
      <c r="T110" s="10">
        <f>8+MAX(CEILING((8*sheet1!J110-4*sheet1!K110+28+16*sheet1!L110-20*sheet1!N110)/(4*(sheet1!K110-(2*sheet1!P110))),1)*(sheet1!M110+4),0)</f>
        <v>73</v>
      </c>
      <c r="U110" s="9">
        <f>sheet1!T110*sheet1!R110</f>
        <v>1196.0319999999999</v>
      </c>
    </row>
    <row r="111" spans="1:21" x14ac:dyDescent="0.15">
      <c r="A111" t="s">
        <v>49</v>
      </c>
      <c r="B111" s="7">
        <v>2</v>
      </c>
      <c r="C111" s="7">
        <v>44</v>
      </c>
      <c r="D111" s="15">
        <f t="shared" si="3"/>
        <v>51</v>
      </c>
      <c r="E111" s="15" t="str">
        <f t="shared" si="4"/>
        <v/>
      </c>
      <c r="F111" s="8">
        <f>sheet1!S111+sheet1!U111</f>
        <v>657.40800000000002</v>
      </c>
      <c r="G111" s="8">
        <f>sheet1!F111*99</f>
        <v>65083.392</v>
      </c>
      <c r="I111" s="14">
        <f>IF(sheet1!B111=6,250,125)</f>
        <v>125</v>
      </c>
      <c r="J111" s="14">
        <f>13+sheet1!C111</f>
        <v>57</v>
      </c>
      <c r="K111" s="14">
        <f t="shared" si="6"/>
        <v>10</v>
      </c>
      <c r="L111" s="14">
        <v>1</v>
      </c>
      <c r="M111" s="14">
        <v>1</v>
      </c>
      <c r="N111" s="14">
        <v>0</v>
      </c>
      <c r="O111" s="14">
        <v>8</v>
      </c>
      <c r="P111" s="14">
        <f>IF(OR(sheet1!K111=12, sheet1!K111=11), 1,0)</f>
        <v>0</v>
      </c>
      <c r="Q111" s="9">
        <f>sheet1!I111/2^sheet1!K111</f>
        <v>0.1220703125</v>
      </c>
      <c r="R111" s="9">
        <f>(2^sheet1!K111)/sheet1!I111</f>
        <v>8.1920000000000002</v>
      </c>
      <c r="S111" s="9">
        <f>(sheet1!O111+4.25)*sheet1!R111</f>
        <v>100.352</v>
      </c>
      <c r="T111" s="10">
        <f>8+MAX(CEILING((8*sheet1!J111-4*sheet1!K111+28+16*sheet1!L111-20*sheet1!N111)/(4*(sheet1!K111-(2*sheet1!P111))),1)*(sheet1!M111+4),0)</f>
        <v>68</v>
      </c>
      <c r="U111" s="9">
        <f>sheet1!T111*sheet1!R111</f>
        <v>557.05600000000004</v>
      </c>
    </row>
    <row r="112" spans="1:21" x14ac:dyDescent="0.15">
      <c r="A112" t="s">
        <v>49</v>
      </c>
      <c r="B112" s="7">
        <v>3</v>
      </c>
      <c r="C112" s="7">
        <v>44</v>
      </c>
      <c r="D112" s="15">
        <f t="shared" si="3"/>
        <v>115</v>
      </c>
      <c r="E112" s="15" t="str">
        <f t="shared" si="4"/>
        <v/>
      </c>
      <c r="F112" s="8">
        <f>sheet1!S112+sheet1!U112</f>
        <v>349.18399999999997</v>
      </c>
      <c r="G112" s="8">
        <f>sheet1!F112*99</f>
        <v>34569.216</v>
      </c>
      <c r="I112" s="14">
        <f>IF(sheet1!B112=6,250,125)</f>
        <v>125</v>
      </c>
      <c r="J112" s="14">
        <f>13+sheet1!C112</f>
        <v>57</v>
      </c>
      <c r="K112" s="14">
        <f t="shared" si="6"/>
        <v>9</v>
      </c>
      <c r="L112" s="14">
        <v>1</v>
      </c>
      <c r="M112" s="14">
        <v>1</v>
      </c>
      <c r="N112" s="14">
        <v>0</v>
      </c>
      <c r="O112" s="14">
        <v>8</v>
      </c>
      <c r="P112" s="14">
        <f>IF(OR(sheet1!K112=12, sheet1!K112=11), 1,0)</f>
        <v>0</v>
      </c>
      <c r="Q112" s="9">
        <f>sheet1!I112/2^sheet1!K112</f>
        <v>0.244140625</v>
      </c>
      <c r="R112" s="9">
        <f>(2^sheet1!K112)/sheet1!I112</f>
        <v>4.0960000000000001</v>
      </c>
      <c r="S112" s="9">
        <f>(sheet1!O112+4.25)*sheet1!R112</f>
        <v>50.176000000000002</v>
      </c>
      <c r="T112" s="10">
        <f>8+MAX(CEILING((8*sheet1!J112-4*sheet1!K112+28+16*sheet1!L112-20*sheet1!N112)/(4*(sheet1!K112-(2*sheet1!P112))),1)*(sheet1!M112+4),0)</f>
        <v>73</v>
      </c>
      <c r="U112" s="9">
        <f>sheet1!T112*sheet1!R112</f>
        <v>299.00799999999998</v>
      </c>
    </row>
    <row r="113" spans="1:21" x14ac:dyDescent="0.15">
      <c r="A113" t="s">
        <v>49</v>
      </c>
      <c r="B113" s="7">
        <v>4</v>
      </c>
      <c r="C113" s="7">
        <v>44</v>
      </c>
      <c r="D113" s="15">
        <f t="shared" si="3"/>
        <v>242</v>
      </c>
      <c r="E113" s="15" t="str">
        <f t="shared" si="4"/>
        <v/>
      </c>
      <c r="F113" s="8">
        <f>sheet1!S113+sheet1!U113</f>
        <v>195.072</v>
      </c>
      <c r="G113" s="8">
        <f>sheet1!F113*99</f>
        <v>19312.128000000001</v>
      </c>
      <c r="I113" s="14">
        <f>IF(sheet1!B113=6,250,125)</f>
        <v>125</v>
      </c>
      <c r="J113" s="14">
        <f>13+sheet1!C113</f>
        <v>57</v>
      </c>
      <c r="K113" s="14">
        <f t="shared" si="6"/>
        <v>8</v>
      </c>
      <c r="L113" s="14">
        <v>1</v>
      </c>
      <c r="M113" s="14">
        <v>1</v>
      </c>
      <c r="N113" s="14">
        <v>0</v>
      </c>
      <c r="O113" s="14">
        <v>8</v>
      </c>
      <c r="P113" s="14">
        <f>IF(OR(sheet1!K113=12, sheet1!K113=11), 1,0)</f>
        <v>0</v>
      </c>
      <c r="Q113" s="9">
        <f>sheet1!I113/2^sheet1!K113</f>
        <v>0.48828125</v>
      </c>
      <c r="R113" s="9">
        <f>(2^sheet1!K113)/sheet1!I113</f>
        <v>2.048</v>
      </c>
      <c r="S113" s="9">
        <f>(sheet1!O113+4.25)*sheet1!R113</f>
        <v>25.088000000000001</v>
      </c>
      <c r="T113" s="10">
        <f>8+MAX(CEILING((8*sheet1!J113-4*sheet1!K113+28+16*sheet1!L113-20*sheet1!N113)/(4*(sheet1!K113-(2*sheet1!P113))),1)*(sheet1!M113+4),0)</f>
        <v>83</v>
      </c>
      <c r="U113" s="9">
        <f>sheet1!T113*sheet1!R113</f>
        <v>169.98400000000001</v>
      </c>
    </row>
    <row r="114" spans="1:21" x14ac:dyDescent="0.15">
      <c r="A114" t="s">
        <v>49</v>
      </c>
      <c r="B114" s="7">
        <v>5</v>
      </c>
      <c r="C114" s="7">
        <v>44</v>
      </c>
      <c r="D114" s="15">
        <f t="shared" si="3"/>
        <v>242</v>
      </c>
      <c r="E114" s="15" t="str">
        <f t="shared" si="4"/>
        <v/>
      </c>
      <c r="F114" s="8">
        <f>sheet1!S114+sheet1!U114</f>
        <v>107.776</v>
      </c>
      <c r="G114" s="8">
        <f>sheet1!F114*99</f>
        <v>10669.824000000001</v>
      </c>
      <c r="I114" s="14">
        <f>IF(sheet1!B114=6,250,125)</f>
        <v>125</v>
      </c>
      <c r="J114" s="14">
        <f>13+sheet1!C114</f>
        <v>57</v>
      </c>
      <c r="K114" s="14">
        <f t="shared" si="6"/>
        <v>7</v>
      </c>
      <c r="L114" s="14">
        <v>1</v>
      </c>
      <c r="M114" s="14">
        <v>1</v>
      </c>
      <c r="N114" s="14">
        <v>0</v>
      </c>
      <c r="O114" s="14">
        <v>8</v>
      </c>
      <c r="P114" s="14">
        <f>IF(OR(sheet1!K114=12, sheet1!K114=11), 1,0)</f>
        <v>0</v>
      </c>
      <c r="Q114" s="9">
        <f>sheet1!I114/2^sheet1!K114</f>
        <v>0.9765625</v>
      </c>
      <c r="R114" s="9">
        <f>(2^sheet1!K114)/sheet1!I114</f>
        <v>1.024</v>
      </c>
      <c r="S114" s="9">
        <f>(sheet1!O114+4.25)*sheet1!R114</f>
        <v>12.544</v>
      </c>
      <c r="T114" s="10">
        <f>8+MAX(CEILING((8*sheet1!J114-4*sheet1!K114+28+16*sheet1!L114-20*sheet1!N114)/(4*(sheet1!K114-(2*sheet1!P114))),1)*(sheet1!M114+4),0)</f>
        <v>93</v>
      </c>
      <c r="U114" s="9">
        <f>sheet1!T114*sheet1!R114</f>
        <v>95.231999999999999</v>
      </c>
    </row>
    <row r="115" spans="1:21" x14ac:dyDescent="0.15">
      <c r="A115" t="s">
        <v>49</v>
      </c>
      <c r="B115" s="7">
        <v>6</v>
      </c>
      <c r="C115" s="7">
        <v>44</v>
      </c>
      <c r="D115" s="15">
        <f t="shared" si="3"/>
        <v>242</v>
      </c>
      <c r="E115" s="15" t="str">
        <f t="shared" si="4"/>
        <v/>
      </c>
      <c r="F115" s="8">
        <f>sheet1!S115+sheet1!U115</f>
        <v>53.887999999999998</v>
      </c>
      <c r="G115" s="8">
        <f>sheet1!F115*99</f>
        <v>5334.9120000000003</v>
      </c>
      <c r="I115" s="14">
        <f>IF(sheet1!B115=6,250,125)</f>
        <v>250</v>
      </c>
      <c r="J115" s="14">
        <f>13+sheet1!C115</f>
        <v>57</v>
      </c>
      <c r="K115" s="14">
        <f t="shared" si="6"/>
        <v>7</v>
      </c>
      <c r="L115" s="14">
        <v>1</v>
      </c>
      <c r="M115" s="14">
        <v>1</v>
      </c>
      <c r="N115" s="14">
        <v>0</v>
      </c>
      <c r="O115" s="14">
        <v>8</v>
      </c>
      <c r="P115" s="14">
        <f>IF(OR(sheet1!K115=12, sheet1!K115=11), 1,0)</f>
        <v>0</v>
      </c>
      <c r="Q115" s="9">
        <f>sheet1!I115/2^sheet1!K115</f>
        <v>1.953125</v>
      </c>
      <c r="R115" s="9">
        <f>(2^sheet1!K115)/sheet1!I115</f>
        <v>0.51200000000000001</v>
      </c>
      <c r="S115" s="9">
        <f>(sheet1!O115+4.25)*sheet1!R115</f>
        <v>6.2720000000000002</v>
      </c>
      <c r="T115" s="10">
        <f>8+MAX(CEILING((8*sheet1!J115-4*sheet1!K115+28+16*sheet1!L115-20*sheet1!N115)/(4*(sheet1!K115-(2*sheet1!P115))),1)*(sheet1!M115+4),0)</f>
        <v>93</v>
      </c>
      <c r="U115" s="9">
        <f>sheet1!T115*sheet1!R115</f>
        <v>47.616</v>
      </c>
    </row>
    <row r="116" spans="1:21" x14ac:dyDescent="0.15">
      <c r="A116" t="s">
        <v>50</v>
      </c>
      <c r="B116" s="7">
        <v>0</v>
      </c>
      <c r="C116" s="7">
        <v>46</v>
      </c>
      <c r="D116" s="15">
        <f t="shared" si="3"/>
        <v>51</v>
      </c>
      <c r="E116" s="15" t="str">
        <f t="shared" si="4"/>
        <v/>
      </c>
      <c r="F116" s="8">
        <f>sheet1!S116+sheet1!U116</f>
        <v>2629.6320000000001</v>
      </c>
      <c r="G116" s="8">
        <f>sheet1!F116*99</f>
        <v>260333.568</v>
      </c>
      <c r="I116" s="14">
        <f>IF(sheet1!B116=6,250,125)</f>
        <v>125</v>
      </c>
      <c r="J116" s="14">
        <f>13+sheet1!C116</f>
        <v>59</v>
      </c>
      <c r="K116" s="14">
        <f t="shared" si="6"/>
        <v>12</v>
      </c>
      <c r="L116" s="14">
        <v>1</v>
      </c>
      <c r="M116" s="14">
        <v>1</v>
      </c>
      <c r="N116" s="14">
        <v>0</v>
      </c>
      <c r="O116" s="14">
        <v>8</v>
      </c>
      <c r="P116" s="14">
        <f>IF(OR(sheet1!K116=12, sheet1!K116=11), 1,0)</f>
        <v>1</v>
      </c>
      <c r="Q116" s="9">
        <f>sheet1!I116/2^sheet1!K116</f>
        <v>3.0517578125E-2</v>
      </c>
      <c r="R116" s="9">
        <f>(2^sheet1!K116)/sheet1!I116</f>
        <v>32.768000000000001</v>
      </c>
      <c r="S116" s="9">
        <f>(sheet1!O116+4.25)*sheet1!R116</f>
        <v>401.40800000000002</v>
      </c>
      <c r="T116" s="10">
        <f>8+MAX(CEILING((8*sheet1!J116-4*sheet1!K116+28+16*sheet1!L116-20*sheet1!N116)/(4*(sheet1!K116-(2*sheet1!P116))),1)*(sheet1!M116+4),0)</f>
        <v>68</v>
      </c>
      <c r="U116" s="9">
        <f>sheet1!T116*sheet1!R116</f>
        <v>2228.2240000000002</v>
      </c>
    </row>
    <row r="117" spans="1:21" x14ac:dyDescent="0.15">
      <c r="A117" t="s">
        <v>50</v>
      </c>
      <c r="B117" s="7">
        <v>1</v>
      </c>
      <c r="C117" s="7">
        <v>46</v>
      </c>
      <c r="D117" s="15">
        <f t="shared" si="3"/>
        <v>51</v>
      </c>
      <c r="E117" s="15" t="str">
        <f t="shared" si="4"/>
        <v/>
      </c>
      <c r="F117" s="8">
        <f>sheet1!S117+sheet1!U117</f>
        <v>1478.6559999999999</v>
      </c>
      <c r="G117" s="8">
        <f>sheet1!F117*99</f>
        <v>146386.94399999999</v>
      </c>
      <c r="I117" s="14">
        <f>IF(sheet1!B117=6,250,125)</f>
        <v>125</v>
      </c>
      <c r="J117" s="14">
        <f>13+sheet1!C117</f>
        <v>59</v>
      </c>
      <c r="K117" s="14">
        <f t="shared" si="6"/>
        <v>11</v>
      </c>
      <c r="L117" s="14">
        <v>1</v>
      </c>
      <c r="M117" s="14">
        <v>1</v>
      </c>
      <c r="N117" s="14">
        <v>0</v>
      </c>
      <c r="O117" s="14">
        <v>8</v>
      </c>
      <c r="P117" s="14">
        <f>IF(OR(sheet1!K117=12, sheet1!K117=11), 1,0)</f>
        <v>1</v>
      </c>
      <c r="Q117" s="9">
        <f>sheet1!I117/2^sheet1!K117</f>
        <v>6.103515625E-2</v>
      </c>
      <c r="R117" s="9">
        <f>(2^sheet1!K117)/sheet1!I117</f>
        <v>16.384</v>
      </c>
      <c r="S117" s="9">
        <f>(sheet1!O117+4.25)*sheet1!R117</f>
        <v>200.70400000000001</v>
      </c>
      <c r="T117" s="10">
        <f>8+MAX(CEILING((8*sheet1!J117-4*sheet1!K117+28+16*sheet1!L117-20*sheet1!N117)/(4*(sheet1!K117-(2*sheet1!P117))),1)*(sheet1!M117+4),0)</f>
        <v>78</v>
      </c>
      <c r="U117" s="9">
        <f>sheet1!T117*sheet1!R117</f>
        <v>1277.952</v>
      </c>
    </row>
    <row r="118" spans="1:21" x14ac:dyDescent="0.15">
      <c r="A118" t="s">
        <v>50</v>
      </c>
      <c r="B118" s="7">
        <v>2</v>
      </c>
      <c r="C118" s="7">
        <v>46</v>
      </c>
      <c r="D118" s="15">
        <f t="shared" si="3"/>
        <v>51</v>
      </c>
      <c r="E118" s="15" t="str">
        <f t="shared" si="4"/>
        <v/>
      </c>
      <c r="F118" s="8">
        <f>sheet1!S118+sheet1!U118</f>
        <v>657.40800000000002</v>
      </c>
      <c r="G118" s="8">
        <f>sheet1!F118*99</f>
        <v>65083.392</v>
      </c>
      <c r="I118" s="14">
        <f>IF(sheet1!B118=6,250,125)</f>
        <v>125</v>
      </c>
      <c r="J118" s="14">
        <f>13+sheet1!C118</f>
        <v>59</v>
      </c>
      <c r="K118" s="14">
        <f t="shared" si="6"/>
        <v>10</v>
      </c>
      <c r="L118" s="14">
        <v>1</v>
      </c>
      <c r="M118" s="14">
        <v>1</v>
      </c>
      <c r="N118" s="14">
        <v>0</v>
      </c>
      <c r="O118" s="14">
        <v>8</v>
      </c>
      <c r="P118" s="14">
        <f>IF(OR(sheet1!K118=12, sheet1!K118=11), 1,0)</f>
        <v>0</v>
      </c>
      <c r="Q118" s="9">
        <f>sheet1!I118/2^sheet1!K118</f>
        <v>0.1220703125</v>
      </c>
      <c r="R118" s="9">
        <f>(2^sheet1!K118)/sheet1!I118</f>
        <v>8.1920000000000002</v>
      </c>
      <c r="S118" s="9">
        <f>(sheet1!O118+4.25)*sheet1!R118</f>
        <v>100.352</v>
      </c>
      <c r="T118" s="10">
        <f>8+MAX(CEILING((8*sheet1!J118-4*sheet1!K118+28+16*sheet1!L118-20*sheet1!N118)/(4*(sheet1!K118-(2*sheet1!P118))),1)*(sheet1!M118+4),0)</f>
        <v>68</v>
      </c>
      <c r="U118" s="9">
        <f>sheet1!T118*sheet1!R118</f>
        <v>557.05600000000004</v>
      </c>
    </row>
    <row r="119" spans="1:21" x14ac:dyDescent="0.15">
      <c r="A119" t="s">
        <v>50</v>
      </c>
      <c r="B119" s="7">
        <v>3</v>
      </c>
      <c r="C119" s="7">
        <v>46</v>
      </c>
      <c r="D119" s="15">
        <f t="shared" si="3"/>
        <v>115</v>
      </c>
      <c r="E119" s="15" t="str">
        <f t="shared" si="4"/>
        <v/>
      </c>
      <c r="F119" s="8">
        <f>sheet1!S119+sheet1!U119</f>
        <v>369.66399999999999</v>
      </c>
      <c r="G119" s="8">
        <f>sheet1!F119*99</f>
        <v>36596.735999999997</v>
      </c>
      <c r="I119" s="14">
        <f>IF(sheet1!B119=6,250,125)</f>
        <v>125</v>
      </c>
      <c r="J119" s="14">
        <f>13+sheet1!C119</f>
        <v>59</v>
      </c>
      <c r="K119" s="14">
        <f t="shared" si="6"/>
        <v>9</v>
      </c>
      <c r="L119" s="14">
        <v>1</v>
      </c>
      <c r="M119" s="14">
        <v>1</v>
      </c>
      <c r="N119" s="14">
        <v>0</v>
      </c>
      <c r="O119" s="14">
        <v>8</v>
      </c>
      <c r="P119" s="14">
        <f>IF(OR(sheet1!K119=12, sheet1!K119=11), 1,0)</f>
        <v>0</v>
      </c>
      <c r="Q119" s="9">
        <f>sheet1!I119/2^sheet1!K119</f>
        <v>0.244140625</v>
      </c>
      <c r="R119" s="9">
        <f>(2^sheet1!K119)/sheet1!I119</f>
        <v>4.0960000000000001</v>
      </c>
      <c r="S119" s="9">
        <f>(sheet1!O119+4.25)*sheet1!R119</f>
        <v>50.176000000000002</v>
      </c>
      <c r="T119" s="10">
        <f>8+MAX(CEILING((8*sheet1!J119-4*sheet1!K119+28+16*sheet1!L119-20*sheet1!N119)/(4*(sheet1!K119-(2*sheet1!P119))),1)*(sheet1!M119+4),0)</f>
        <v>78</v>
      </c>
      <c r="U119" s="9">
        <f>sheet1!T119*sheet1!R119</f>
        <v>319.488</v>
      </c>
    </row>
    <row r="120" spans="1:21" x14ac:dyDescent="0.15">
      <c r="A120" t="s">
        <v>50</v>
      </c>
      <c r="B120" s="7">
        <v>4</v>
      </c>
      <c r="C120" s="7">
        <v>46</v>
      </c>
      <c r="D120" s="15">
        <f t="shared" si="3"/>
        <v>242</v>
      </c>
      <c r="E120" s="15" t="str">
        <f t="shared" si="4"/>
        <v/>
      </c>
      <c r="F120" s="8">
        <f>sheet1!S120+sheet1!U120</f>
        <v>205.31199999999998</v>
      </c>
      <c r="G120" s="8">
        <f>sheet1!F120*99</f>
        <v>20325.887999999999</v>
      </c>
      <c r="I120" s="14">
        <f>IF(sheet1!B120=6,250,125)</f>
        <v>125</v>
      </c>
      <c r="J120" s="14">
        <f>13+sheet1!C120</f>
        <v>59</v>
      </c>
      <c r="K120" s="14">
        <f t="shared" si="6"/>
        <v>8</v>
      </c>
      <c r="L120" s="14">
        <v>1</v>
      </c>
      <c r="M120" s="14">
        <v>1</v>
      </c>
      <c r="N120" s="14">
        <v>0</v>
      </c>
      <c r="O120" s="14">
        <v>8</v>
      </c>
      <c r="P120" s="14">
        <f>IF(OR(sheet1!K120=12, sheet1!K120=11), 1,0)</f>
        <v>0</v>
      </c>
      <c r="Q120" s="9">
        <f>sheet1!I120/2^sheet1!K120</f>
        <v>0.48828125</v>
      </c>
      <c r="R120" s="9">
        <f>(2^sheet1!K120)/sheet1!I120</f>
        <v>2.048</v>
      </c>
      <c r="S120" s="9">
        <f>(sheet1!O120+4.25)*sheet1!R120</f>
        <v>25.088000000000001</v>
      </c>
      <c r="T120" s="10">
        <f>8+MAX(CEILING((8*sheet1!J120-4*sheet1!K120+28+16*sheet1!L120-20*sheet1!N120)/(4*(sheet1!K120-(2*sheet1!P120))),1)*(sheet1!M120+4),0)</f>
        <v>88</v>
      </c>
      <c r="U120" s="9">
        <f>sheet1!T120*sheet1!R120</f>
        <v>180.22399999999999</v>
      </c>
    </row>
    <row r="121" spans="1:21" x14ac:dyDescent="0.15">
      <c r="A121" t="s">
        <v>50</v>
      </c>
      <c r="B121" s="7">
        <v>5</v>
      </c>
      <c r="C121" s="7">
        <v>46</v>
      </c>
      <c r="D121" s="15">
        <f t="shared" si="3"/>
        <v>242</v>
      </c>
      <c r="E121" s="15" t="str">
        <f t="shared" si="4"/>
        <v/>
      </c>
      <c r="F121" s="8">
        <f>sheet1!S121+sheet1!U121</f>
        <v>112.896</v>
      </c>
      <c r="G121" s="8">
        <f>sheet1!F121*99</f>
        <v>11176.704</v>
      </c>
      <c r="I121" s="14">
        <f>IF(sheet1!B121=6,250,125)</f>
        <v>125</v>
      </c>
      <c r="J121" s="14">
        <f>13+sheet1!C121</f>
        <v>59</v>
      </c>
      <c r="K121" s="14">
        <f t="shared" si="6"/>
        <v>7</v>
      </c>
      <c r="L121" s="14">
        <v>1</v>
      </c>
      <c r="M121" s="14">
        <v>1</v>
      </c>
      <c r="N121" s="14">
        <v>0</v>
      </c>
      <c r="O121" s="14">
        <v>8</v>
      </c>
      <c r="P121" s="14">
        <f>IF(OR(sheet1!K121=12, sheet1!K121=11), 1,0)</f>
        <v>0</v>
      </c>
      <c r="Q121" s="9">
        <f>sheet1!I121/2^sheet1!K121</f>
        <v>0.9765625</v>
      </c>
      <c r="R121" s="9">
        <f>(2^sheet1!K121)/sheet1!I121</f>
        <v>1.024</v>
      </c>
      <c r="S121" s="9">
        <f>(sheet1!O121+4.25)*sheet1!R121</f>
        <v>12.544</v>
      </c>
      <c r="T121" s="10">
        <f>8+MAX(CEILING((8*sheet1!J121-4*sheet1!K121+28+16*sheet1!L121-20*sheet1!N121)/(4*(sheet1!K121-(2*sheet1!P121))),1)*(sheet1!M121+4),0)</f>
        <v>98</v>
      </c>
      <c r="U121" s="9">
        <f>sheet1!T121*sheet1!R121</f>
        <v>100.352</v>
      </c>
    </row>
    <row r="122" spans="1:21" x14ac:dyDescent="0.15">
      <c r="A122" t="s">
        <v>50</v>
      </c>
      <c r="B122" s="7">
        <v>6</v>
      </c>
      <c r="C122" s="7">
        <v>46</v>
      </c>
      <c r="D122" s="15">
        <f t="shared" si="3"/>
        <v>242</v>
      </c>
      <c r="E122" s="15" t="str">
        <f t="shared" si="4"/>
        <v/>
      </c>
      <c r="F122" s="8">
        <f>sheet1!S122+sheet1!U122</f>
        <v>56.448</v>
      </c>
      <c r="G122" s="8">
        <f>sheet1!F122*99</f>
        <v>5588.3519999999999</v>
      </c>
      <c r="I122" s="14">
        <f>IF(sheet1!B122=6,250,125)</f>
        <v>250</v>
      </c>
      <c r="J122" s="14">
        <f>13+sheet1!C122</f>
        <v>59</v>
      </c>
      <c r="K122" s="14">
        <f t="shared" si="6"/>
        <v>7</v>
      </c>
      <c r="L122" s="14">
        <v>1</v>
      </c>
      <c r="M122" s="14">
        <v>1</v>
      </c>
      <c r="N122" s="14">
        <v>0</v>
      </c>
      <c r="O122" s="14">
        <v>8</v>
      </c>
      <c r="P122" s="14">
        <f>IF(OR(sheet1!K122=12, sheet1!K122=11), 1,0)</f>
        <v>0</v>
      </c>
      <c r="Q122" s="9">
        <f>sheet1!I122/2^sheet1!K122</f>
        <v>1.953125</v>
      </c>
      <c r="R122" s="9">
        <f>(2^sheet1!K122)/sheet1!I122</f>
        <v>0.51200000000000001</v>
      </c>
      <c r="S122" s="9">
        <f>(sheet1!O122+4.25)*sheet1!R122</f>
        <v>6.2720000000000002</v>
      </c>
      <c r="T122" s="10">
        <f>8+MAX(CEILING((8*sheet1!J122-4*sheet1!K122+28+16*sheet1!L122-20*sheet1!N122)/(4*(sheet1!K122-(2*sheet1!P122))),1)*(sheet1!M122+4),0)</f>
        <v>98</v>
      </c>
      <c r="U122" s="9">
        <f>sheet1!T122*sheet1!R122</f>
        <v>50.176000000000002</v>
      </c>
    </row>
    <row r="123" spans="1:21" x14ac:dyDescent="0.15">
      <c r="A123" t="s">
        <v>51</v>
      </c>
      <c r="B123" s="7">
        <v>0</v>
      </c>
      <c r="C123" s="7">
        <v>11</v>
      </c>
      <c r="D123" s="15">
        <f t="shared" si="3"/>
        <v>51</v>
      </c>
      <c r="E123" s="15" t="str">
        <f t="shared" si="4"/>
        <v/>
      </c>
      <c r="F123" s="8">
        <f>sheet1!S123+sheet1!U123</f>
        <v>1482.752</v>
      </c>
      <c r="G123" s="8">
        <f>sheet1!F123*99</f>
        <v>146792.448</v>
      </c>
      <c r="I123" s="14">
        <f>IF(sheet1!B123=6,250,125)</f>
        <v>125</v>
      </c>
      <c r="J123" s="14">
        <f>13+sheet1!C123</f>
        <v>24</v>
      </c>
      <c r="K123" s="14">
        <f t="shared" si="6"/>
        <v>12</v>
      </c>
      <c r="L123" s="14">
        <v>1</v>
      </c>
      <c r="M123" s="14">
        <v>1</v>
      </c>
      <c r="N123" s="14">
        <v>0</v>
      </c>
      <c r="O123" s="14">
        <v>8</v>
      </c>
      <c r="P123" s="14">
        <f>IF(OR(sheet1!K123=12, sheet1!K123=11), 1,0)</f>
        <v>1</v>
      </c>
      <c r="Q123" s="9">
        <f>sheet1!I123/2^sheet1!K123</f>
        <v>3.0517578125E-2</v>
      </c>
      <c r="R123" s="9">
        <f>(2^sheet1!K123)/sheet1!I123</f>
        <v>32.768000000000001</v>
      </c>
      <c r="S123" s="9">
        <f>(sheet1!O123+4.25)*sheet1!R123</f>
        <v>401.40800000000002</v>
      </c>
      <c r="T123" s="10">
        <f>8+MAX(CEILING((8*sheet1!J123-4*sheet1!K123+28+16*sheet1!L123-20*sheet1!N123)/(4*(sheet1!K123-(2*sheet1!P123))),1)*(sheet1!M123+4),0)</f>
        <v>33</v>
      </c>
      <c r="U123" s="9">
        <f>sheet1!T123*sheet1!R123</f>
        <v>1081.3440000000001</v>
      </c>
    </row>
    <row r="124" spans="1:21" x14ac:dyDescent="0.15">
      <c r="A124" t="s">
        <v>51</v>
      </c>
      <c r="B124" s="7">
        <v>1</v>
      </c>
      <c r="C124" s="7">
        <v>11</v>
      </c>
      <c r="D124" s="15">
        <f t="shared" si="3"/>
        <v>51</v>
      </c>
      <c r="E124" s="15" t="str">
        <f t="shared" si="4"/>
        <v/>
      </c>
      <c r="F124" s="8">
        <f>sheet1!S124+sheet1!U124</f>
        <v>823.29600000000005</v>
      </c>
      <c r="G124" s="8">
        <f>sheet1!F124*99</f>
        <v>81506.304000000004</v>
      </c>
      <c r="I124" s="14">
        <f>IF(sheet1!B124=6,250,125)</f>
        <v>125</v>
      </c>
      <c r="J124" s="14">
        <f>13+sheet1!C124</f>
        <v>24</v>
      </c>
      <c r="K124" s="14">
        <f t="shared" si="6"/>
        <v>11</v>
      </c>
      <c r="L124" s="14">
        <v>1</v>
      </c>
      <c r="M124" s="14">
        <v>1</v>
      </c>
      <c r="N124" s="14">
        <v>0</v>
      </c>
      <c r="O124" s="14">
        <v>8</v>
      </c>
      <c r="P124" s="14">
        <f>IF(OR(sheet1!K124=12, sheet1!K124=11), 1,0)</f>
        <v>1</v>
      </c>
      <c r="Q124" s="9">
        <f>sheet1!I124/2^sheet1!K124</f>
        <v>6.103515625E-2</v>
      </c>
      <c r="R124" s="9">
        <f>(2^sheet1!K124)/sheet1!I124</f>
        <v>16.384</v>
      </c>
      <c r="S124" s="9">
        <f>(sheet1!O124+4.25)*sheet1!R124</f>
        <v>200.70400000000001</v>
      </c>
      <c r="T124" s="10">
        <f>8+MAX(CEILING((8*sheet1!J124-4*sheet1!K124+28+16*sheet1!L124-20*sheet1!N124)/(4*(sheet1!K124-(2*sheet1!P124))),1)*(sheet1!M124+4),0)</f>
        <v>38</v>
      </c>
      <c r="U124" s="9">
        <f>sheet1!T124*sheet1!R124</f>
        <v>622.59199999999998</v>
      </c>
    </row>
    <row r="125" spans="1:21" x14ac:dyDescent="0.15">
      <c r="A125" t="s">
        <v>51</v>
      </c>
      <c r="B125" s="7">
        <v>2</v>
      </c>
      <c r="C125" s="7">
        <v>11</v>
      </c>
      <c r="D125" s="15">
        <f t="shared" si="3"/>
        <v>51</v>
      </c>
      <c r="E125" s="15" t="str">
        <f t="shared" si="4"/>
        <v/>
      </c>
      <c r="F125" s="8">
        <f>sheet1!S125+sheet1!U125</f>
        <v>370.68799999999999</v>
      </c>
      <c r="G125" s="8">
        <f>sheet1!F125*99</f>
        <v>36698.112000000001</v>
      </c>
      <c r="I125" s="14">
        <f>IF(sheet1!B125=6,250,125)</f>
        <v>125</v>
      </c>
      <c r="J125" s="14">
        <f>13+sheet1!C125</f>
        <v>24</v>
      </c>
      <c r="K125" s="14">
        <f t="shared" si="6"/>
        <v>10</v>
      </c>
      <c r="L125" s="14">
        <v>1</v>
      </c>
      <c r="M125" s="14">
        <v>1</v>
      </c>
      <c r="N125" s="14">
        <v>0</v>
      </c>
      <c r="O125" s="14">
        <v>8</v>
      </c>
      <c r="P125" s="14">
        <f>IF(OR(sheet1!K125=12, sheet1!K125=11), 1,0)</f>
        <v>0</v>
      </c>
      <c r="Q125" s="9">
        <f>sheet1!I125/2^sheet1!K125</f>
        <v>0.1220703125</v>
      </c>
      <c r="R125" s="9">
        <f>(2^sheet1!K125)/sheet1!I125</f>
        <v>8.1920000000000002</v>
      </c>
      <c r="S125" s="9">
        <f>(sheet1!O125+4.25)*sheet1!R125</f>
        <v>100.352</v>
      </c>
      <c r="T125" s="10">
        <f>8+MAX(CEILING((8*sheet1!J125-4*sheet1!K125+28+16*sheet1!L125-20*sheet1!N125)/(4*(sheet1!K125-(2*sheet1!P125))),1)*(sheet1!M125+4),0)</f>
        <v>33</v>
      </c>
      <c r="U125" s="9">
        <f>sheet1!T125*sheet1!R125</f>
        <v>270.33600000000001</v>
      </c>
    </row>
    <row r="126" spans="1:21" x14ac:dyDescent="0.15">
      <c r="A126" t="s">
        <v>51</v>
      </c>
      <c r="B126" s="7">
        <v>3</v>
      </c>
      <c r="C126" s="7">
        <v>11</v>
      </c>
      <c r="D126" s="15">
        <f t="shared" si="3"/>
        <v>115</v>
      </c>
      <c r="E126" s="15" t="str">
        <f t="shared" si="4"/>
        <v/>
      </c>
      <c r="F126" s="8">
        <f>sheet1!S126+sheet1!U126</f>
        <v>205.82400000000001</v>
      </c>
      <c r="G126" s="8">
        <f>sheet1!F126*99</f>
        <v>20376.576000000001</v>
      </c>
      <c r="I126" s="14">
        <f>IF(sheet1!B126=6,250,125)</f>
        <v>125</v>
      </c>
      <c r="J126" s="14">
        <f>13+sheet1!C126</f>
        <v>24</v>
      </c>
      <c r="K126" s="14">
        <f t="shared" si="6"/>
        <v>9</v>
      </c>
      <c r="L126" s="14">
        <v>1</v>
      </c>
      <c r="M126" s="14">
        <v>1</v>
      </c>
      <c r="N126" s="14">
        <v>0</v>
      </c>
      <c r="O126" s="14">
        <v>8</v>
      </c>
      <c r="P126" s="14">
        <f>IF(OR(sheet1!K126=12, sheet1!K126=11), 1,0)</f>
        <v>0</v>
      </c>
      <c r="Q126" s="9">
        <f>sheet1!I126/2^sheet1!K126</f>
        <v>0.244140625</v>
      </c>
      <c r="R126" s="9">
        <f>(2^sheet1!K126)/sheet1!I126</f>
        <v>4.0960000000000001</v>
      </c>
      <c r="S126" s="9">
        <f>(sheet1!O126+4.25)*sheet1!R126</f>
        <v>50.176000000000002</v>
      </c>
      <c r="T126" s="10">
        <f>8+MAX(CEILING((8*sheet1!J126-4*sheet1!K126+28+16*sheet1!L126-20*sheet1!N126)/(4*(sheet1!K126-(2*sheet1!P126))),1)*(sheet1!M126+4),0)</f>
        <v>38</v>
      </c>
      <c r="U126" s="9">
        <f>sheet1!T126*sheet1!R126</f>
        <v>155.648</v>
      </c>
    </row>
    <row r="127" spans="1:21" x14ac:dyDescent="0.15">
      <c r="A127" t="s">
        <v>51</v>
      </c>
      <c r="B127" s="7">
        <v>4</v>
      </c>
      <c r="C127" s="7">
        <v>11</v>
      </c>
      <c r="D127" s="15">
        <f t="shared" si="3"/>
        <v>242</v>
      </c>
      <c r="E127" s="15" t="str">
        <f t="shared" si="4"/>
        <v/>
      </c>
      <c r="F127" s="8">
        <f>sheet1!S127+sheet1!U127</f>
        <v>113.15200000000002</v>
      </c>
      <c r="G127" s="8">
        <f>sheet1!F127*99</f>
        <v>11202.048000000001</v>
      </c>
      <c r="I127" s="14">
        <f>IF(sheet1!B127=6,250,125)</f>
        <v>125</v>
      </c>
      <c r="J127" s="14">
        <f>13+sheet1!C127</f>
        <v>24</v>
      </c>
      <c r="K127" s="14">
        <f t="shared" si="6"/>
        <v>8</v>
      </c>
      <c r="L127" s="14">
        <v>1</v>
      </c>
      <c r="M127" s="14">
        <v>1</v>
      </c>
      <c r="N127" s="14">
        <v>0</v>
      </c>
      <c r="O127" s="14">
        <v>8</v>
      </c>
      <c r="P127" s="14">
        <f>IF(OR(sheet1!K127=12, sheet1!K127=11), 1,0)</f>
        <v>0</v>
      </c>
      <c r="Q127" s="9">
        <f>sheet1!I127/2^sheet1!K127</f>
        <v>0.48828125</v>
      </c>
      <c r="R127" s="9">
        <f>(2^sheet1!K127)/sheet1!I127</f>
        <v>2.048</v>
      </c>
      <c r="S127" s="9">
        <f>(sheet1!O127+4.25)*sheet1!R127</f>
        <v>25.088000000000001</v>
      </c>
      <c r="T127" s="10">
        <f>8+MAX(CEILING((8*sheet1!J127-4*sheet1!K127+28+16*sheet1!L127-20*sheet1!N127)/(4*(sheet1!K127-(2*sheet1!P127))),1)*(sheet1!M127+4),0)</f>
        <v>43</v>
      </c>
      <c r="U127" s="9">
        <f>sheet1!T127*sheet1!R127</f>
        <v>88.064000000000007</v>
      </c>
    </row>
    <row r="128" spans="1:21" x14ac:dyDescent="0.15">
      <c r="A128" t="s">
        <v>51</v>
      </c>
      <c r="B128" s="7">
        <v>5</v>
      </c>
      <c r="C128" s="7">
        <v>11</v>
      </c>
      <c r="D128" s="15">
        <f t="shared" si="3"/>
        <v>242</v>
      </c>
      <c r="E128" s="15" t="str">
        <f t="shared" si="4"/>
        <v/>
      </c>
      <c r="F128" s="8">
        <f>sheet1!S128+sheet1!U128</f>
        <v>61.695999999999998</v>
      </c>
      <c r="G128" s="8">
        <f>sheet1!F128*99</f>
        <v>6107.9039999999995</v>
      </c>
      <c r="I128" s="14">
        <f>IF(sheet1!B128=6,250,125)</f>
        <v>125</v>
      </c>
      <c r="J128" s="14">
        <f>13+sheet1!C128</f>
        <v>24</v>
      </c>
      <c r="K128" s="14">
        <f t="shared" si="6"/>
        <v>7</v>
      </c>
      <c r="L128" s="14">
        <v>1</v>
      </c>
      <c r="M128" s="14">
        <v>1</v>
      </c>
      <c r="N128" s="14">
        <v>0</v>
      </c>
      <c r="O128" s="14">
        <v>8</v>
      </c>
      <c r="P128" s="14">
        <f>IF(OR(sheet1!K128=12, sheet1!K128=11), 1,0)</f>
        <v>0</v>
      </c>
      <c r="Q128" s="9">
        <f>sheet1!I128/2^sheet1!K128</f>
        <v>0.9765625</v>
      </c>
      <c r="R128" s="9">
        <f>(2^sheet1!K128)/sheet1!I128</f>
        <v>1.024</v>
      </c>
      <c r="S128" s="9">
        <f>(sheet1!O128+4.25)*sheet1!R128</f>
        <v>12.544</v>
      </c>
      <c r="T128" s="10">
        <f>8+MAX(CEILING((8*sheet1!J128-4*sheet1!K128+28+16*sheet1!L128-20*sheet1!N128)/(4*(sheet1!K128-(2*sheet1!P128))),1)*(sheet1!M128+4),0)</f>
        <v>48</v>
      </c>
      <c r="U128" s="9">
        <f>sheet1!T128*sheet1!R128</f>
        <v>49.152000000000001</v>
      </c>
    </row>
    <row r="129" spans="1:21" x14ac:dyDescent="0.15">
      <c r="A129" t="s">
        <v>51</v>
      </c>
      <c r="B129" s="7">
        <v>6</v>
      </c>
      <c r="C129" s="7">
        <v>11</v>
      </c>
      <c r="D129" s="15">
        <f t="shared" si="3"/>
        <v>242</v>
      </c>
      <c r="E129" s="15" t="str">
        <f t="shared" si="4"/>
        <v/>
      </c>
      <c r="F129" s="8">
        <f>sheet1!S129+sheet1!U129</f>
        <v>30.847999999999999</v>
      </c>
      <c r="G129" s="8">
        <f>sheet1!F129*99</f>
        <v>3053.9519999999998</v>
      </c>
      <c r="I129" s="14">
        <f>IF(sheet1!B129=6,250,125)</f>
        <v>250</v>
      </c>
      <c r="J129" s="14">
        <f>13+sheet1!C129</f>
        <v>24</v>
      </c>
      <c r="K129" s="14">
        <f t="shared" si="6"/>
        <v>7</v>
      </c>
      <c r="L129" s="14">
        <v>1</v>
      </c>
      <c r="M129" s="14">
        <v>1</v>
      </c>
      <c r="N129" s="14">
        <v>0</v>
      </c>
      <c r="O129" s="14">
        <v>8</v>
      </c>
      <c r="P129" s="14">
        <f>IF(OR(sheet1!K129=12, sheet1!K129=11), 1,0)</f>
        <v>0</v>
      </c>
      <c r="Q129" s="9">
        <f>sheet1!I129/2^sheet1!K129</f>
        <v>1.953125</v>
      </c>
      <c r="R129" s="9">
        <f>(2^sheet1!K129)/sheet1!I129</f>
        <v>0.51200000000000001</v>
      </c>
      <c r="S129" s="9">
        <f>(sheet1!O129+4.25)*sheet1!R129</f>
        <v>6.2720000000000002</v>
      </c>
      <c r="T129" s="10">
        <f>8+MAX(CEILING((8*sheet1!J129-4*sheet1!K129+28+16*sheet1!L129-20*sheet1!N129)/(4*(sheet1!K129-(2*sheet1!P129))),1)*(sheet1!M129+4),0)</f>
        <v>48</v>
      </c>
      <c r="U129" s="9">
        <f>sheet1!T129*sheet1!R129</f>
        <v>24.576000000000001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11"/>
  <sheetViews>
    <sheetView topLeftCell="A13" workbookViewId="0">
      <selection activeCell="U34" sqref="U34"/>
    </sheetView>
  </sheetViews>
  <sheetFormatPr baseColWidth="10" defaultColWidth="8.83203125" defaultRowHeight="13" x14ac:dyDescent="0.15"/>
  <sheetData>
    <row r="6" spans="1:1" x14ac:dyDescent="0.15">
      <c r="A6" s="1" t="s">
        <v>28</v>
      </c>
    </row>
    <row r="8" spans="1:1" x14ac:dyDescent="0.15">
      <c r="A8" t="s">
        <v>29</v>
      </c>
    </row>
    <row r="9" spans="1:1" x14ac:dyDescent="0.15">
      <c r="A9" t="s">
        <v>30</v>
      </c>
    </row>
    <row r="10" spans="1:1" x14ac:dyDescent="0.15">
      <c r="A10" t="s">
        <v>31</v>
      </c>
    </row>
    <row r="11" spans="1:1" x14ac:dyDescent="0.15">
      <c r="A11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Math_Formulas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jsanchez</dc:creator>
  <cp:lastModifiedBy>Microsoft Office User</cp:lastModifiedBy>
  <dcterms:created xsi:type="dcterms:W3CDTF">2019-02-01T10:39:31Z</dcterms:created>
  <dcterms:modified xsi:type="dcterms:W3CDTF">2019-02-04T17:50:48Z</dcterms:modified>
</cp:coreProperties>
</file>