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clti\Ericsson AB\Sony research cooperation - Documents\MTC\"/>
    </mc:Choice>
  </mc:AlternateContent>
  <xr:revisionPtr revIDLastSave="0" documentId="13_ncr:1_{6109DB74-4268-4556-9404-20BB019C09D3}" xr6:coauthVersionLast="36" xr6:coauthVersionMax="36" xr10:uidLastSave="{00000000-0000-0000-0000-000000000000}"/>
  <bookViews>
    <workbookView xWindow="0" yWindow="0" windowWidth="28770" windowHeight="12030" xr2:uid="{35A14A5E-8645-4B1D-98B5-700DD70736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2" i="1" l="1"/>
  <c r="F52" i="1"/>
  <c r="J52" i="1"/>
  <c r="K52" i="1"/>
  <c r="L52" i="1"/>
  <c r="N52" i="1"/>
  <c r="I52" i="1"/>
  <c r="C52" i="1"/>
  <c r="D52" i="1"/>
  <c r="E52" i="1"/>
  <c r="G52" i="1"/>
  <c r="B52" i="1"/>
  <c r="M34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I32" i="1"/>
  <c r="I33" i="1"/>
  <c r="I34" i="1"/>
  <c r="I31" i="1"/>
  <c r="F34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B32" i="1"/>
  <c r="B33" i="1"/>
  <c r="B31" i="1"/>
  <c r="J9" i="1"/>
  <c r="K9" i="1"/>
  <c r="L9" i="1"/>
  <c r="M9" i="1"/>
  <c r="N9" i="1"/>
  <c r="J10" i="1"/>
  <c r="K10" i="1"/>
  <c r="L10" i="1"/>
  <c r="M10" i="1"/>
  <c r="N10" i="1"/>
  <c r="J12" i="1"/>
  <c r="K12" i="1"/>
  <c r="L12" i="1"/>
  <c r="M12" i="1"/>
  <c r="N12" i="1"/>
  <c r="J13" i="1"/>
  <c r="K13" i="1"/>
  <c r="L13" i="1"/>
  <c r="M13" i="1"/>
  <c r="N13" i="1"/>
  <c r="I13" i="1"/>
  <c r="I12" i="1"/>
  <c r="I10" i="1"/>
  <c r="I9" i="1"/>
  <c r="C9" i="1"/>
  <c r="D9" i="1"/>
  <c r="E9" i="1"/>
  <c r="F9" i="1"/>
  <c r="G9" i="1"/>
  <c r="C10" i="1"/>
  <c r="D10" i="1"/>
  <c r="E10" i="1"/>
  <c r="F10" i="1"/>
  <c r="G10" i="1"/>
  <c r="C12" i="1"/>
  <c r="D12" i="1"/>
  <c r="E12" i="1"/>
  <c r="F12" i="1"/>
  <c r="G12" i="1"/>
  <c r="C13" i="1"/>
  <c r="D13" i="1"/>
  <c r="E13" i="1"/>
  <c r="F13" i="1"/>
  <c r="G13" i="1"/>
  <c r="B13" i="1"/>
  <c r="B12" i="1"/>
  <c r="B10" i="1"/>
  <c r="B9" i="1"/>
  <c r="I16" i="1" l="1"/>
  <c r="F16" i="1"/>
  <c r="M16" i="1"/>
  <c r="E16" i="1"/>
  <c r="L16" i="1"/>
  <c r="N16" i="1"/>
  <c r="K16" i="1"/>
  <c r="G16" i="1"/>
  <c r="C16" i="1"/>
  <c r="J16" i="1"/>
  <c r="D16" i="1"/>
  <c r="B16" i="1"/>
  <c r="M39" i="1" l="1"/>
  <c r="N38" i="1"/>
  <c r="N37" i="1"/>
  <c r="N36" i="1"/>
  <c r="M38" i="1"/>
  <c r="M37" i="1"/>
  <c r="M36" i="1"/>
  <c r="L38" i="1"/>
  <c r="L37" i="1"/>
  <c r="L36" i="1"/>
  <c r="K38" i="1"/>
  <c r="K37" i="1"/>
  <c r="K36" i="1"/>
  <c r="J38" i="1"/>
  <c r="J37" i="1"/>
  <c r="J36" i="1"/>
  <c r="I38" i="1"/>
  <c r="I37" i="1"/>
  <c r="I36" i="1"/>
  <c r="G37" i="1"/>
  <c r="M40" i="1" l="1"/>
  <c r="M42" i="1" s="1"/>
  <c r="J40" i="1"/>
  <c r="J42" i="1" s="1"/>
  <c r="I40" i="1"/>
  <c r="I42" i="1" s="1"/>
  <c r="L40" i="1"/>
  <c r="L42" i="1" s="1"/>
  <c r="K40" i="1"/>
  <c r="K42" i="1" s="1"/>
  <c r="E38" i="1"/>
  <c r="N40" i="1"/>
  <c r="N42" i="1" s="1"/>
  <c r="D38" i="1"/>
  <c r="B38" i="1"/>
  <c r="G38" i="1"/>
  <c r="C37" i="1"/>
  <c r="F39" i="1"/>
  <c r="D36" i="1"/>
  <c r="B37" i="1"/>
  <c r="C38" i="1"/>
  <c r="E37" i="1"/>
  <c r="F37" i="1"/>
  <c r="F38" i="1"/>
  <c r="B36" i="1"/>
  <c r="B40" i="1" l="1"/>
  <c r="B42" i="1" s="1"/>
  <c r="G36" i="1"/>
  <c r="G40" i="1" s="1"/>
  <c r="G42" i="1" s="1"/>
  <c r="D37" i="1"/>
  <c r="D40" i="1" s="1"/>
  <c r="D42" i="1" s="1"/>
  <c r="F36" i="1"/>
  <c r="F40" i="1" s="1"/>
  <c r="F42" i="1" s="1"/>
  <c r="C36" i="1"/>
  <c r="C40" i="1" s="1"/>
  <c r="C42" i="1" s="1"/>
  <c r="E36" i="1"/>
  <c r="E40" i="1" s="1"/>
  <c r="E42" i="1" s="1"/>
</calcChain>
</file>

<file path=xl/sharedStrings.xml><?xml version="1.0" encoding="utf-8"?>
<sst xmlns="http://schemas.openxmlformats.org/spreadsheetml/2006/main" count="57" uniqueCount="47">
  <si>
    <t xml:space="preserve">DTLS 1.3 PSK                         </t>
  </si>
  <si>
    <t xml:space="preserve">EDHOC RPK + ECDHE (SIGMA-I)           </t>
  </si>
  <si>
    <t xml:space="preserve">EDHOC RPK + ECDHE (SIGMA-R)           </t>
  </si>
  <si>
    <t xml:space="preserve">EDHOC PSK + ECDHE                     </t>
  </si>
  <si>
    <t xml:space="preserve">DTLS 1.3 RPK + ECDHE     </t>
  </si>
  <si>
    <t>DTLS 1.3 PSK + ECDHE</t>
  </si>
  <si>
    <t>Bad coverage</t>
  </si>
  <si>
    <t>Normal coverage</t>
  </si>
  <si>
    <t>Energy consumption flight 1 [mJ]</t>
  </si>
  <si>
    <t>Energy consumption flight 2 [mJ]</t>
  </si>
  <si>
    <t>Energy consumption flight 3 [mJ]</t>
  </si>
  <si>
    <t>Tx power consumption [mW]</t>
  </si>
  <si>
    <t>Rx power consumption [mW]</t>
  </si>
  <si>
    <t>Total [mJ]</t>
  </si>
  <si>
    <t>Total during connected [mJ]</t>
  </si>
  <si>
    <t>Read PSS/SSS</t>
  </si>
  <si>
    <t>Read MIB</t>
  </si>
  <si>
    <t>Send PRACH</t>
  </si>
  <si>
    <t>RAR</t>
  </si>
  <si>
    <t>HARQ ACK</t>
  </si>
  <si>
    <t>RLC ACK</t>
  </si>
  <si>
    <t>RAR (DL)</t>
  </si>
  <si>
    <t>RRC connection resume (DL)</t>
  </si>
  <si>
    <t>RLC ACK (DL)</t>
  </si>
  <si>
    <t>RRC connection resume request (UL)</t>
  </si>
  <si>
    <t>RRC connection resume complete (UL)</t>
  </si>
  <si>
    <t>RRC connection release (UL)</t>
  </si>
  <si>
    <t>To get to connected mode - required transmission time</t>
  </si>
  <si>
    <t>HARQ ACK (UL)</t>
  </si>
  <si>
    <t>UL data rate MCL 144dB [kbps]</t>
  </si>
  <si>
    <t>UL data rate MCL 164dB [kbps]</t>
  </si>
  <si>
    <t>DL data rate MCL 144dB [kbps]</t>
  </si>
  <si>
    <t>DL data rate MCL 164dB [kbps]</t>
  </si>
  <si>
    <t>Energy consumption to get to connected mode [mJ]</t>
  </si>
  <si>
    <t>Rx window open 10% of the time</t>
  </si>
  <si>
    <t>Transmission time flight1 (UL) [ms]</t>
  </si>
  <si>
    <t>Transmission time flight3 (UL) [ms]</t>
  </si>
  <si>
    <t>Transmission time flight2 (DL) [ms]</t>
  </si>
  <si>
    <t>Transmission time flight4 (DL) [ms]</t>
  </si>
  <si>
    <t>Flight1</t>
  </si>
  <si>
    <t>Flight2</t>
  </si>
  <si>
    <t>Flight3</t>
  </si>
  <si>
    <t>Energy consumption flight 4 [mJ]</t>
  </si>
  <si>
    <t>Size of radio related messages [bytes]</t>
  </si>
  <si>
    <t>Size of DTLS/EDHOC payload</t>
  </si>
  <si>
    <t>Flight4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</si>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</sst>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textRotation="180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 applyAlignment="1">
      <alignment wrapText="1"/>
    </xf>
    <xf numFmtId="1" fontId="0" fillId="2" borderId="0" xfId="0" applyNumberForma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360D-26D6-4AED-B6E9-851B7213977E}">
  <dimension ref="A1:O52"/>
  <sheetViews>
    <sheetView tabSelected="1" topLeftCell="A13" workbookViewId="0">
      <selection activeCell="P40" sqref="P40"/>
    </sheetView>
  </sheetViews>
  <sheetFormatPr defaultRowHeight="15" x14ac:dyDescent="0.25"/>
  <cols>
    <col min="1" max="1" width="33.85546875" bestFit="1" customWidth="1"/>
    <col min="2" max="2" width="8.5703125" bestFit="1" customWidth="1"/>
    <col min="3" max="3" width="6.7109375" bestFit="1" customWidth="1"/>
    <col min="4" max="4" width="5.140625" bestFit="1" customWidth="1"/>
    <col min="5" max="7" width="6.7109375" bestFit="1" customWidth="1"/>
    <col min="8" max="8" width="6.5703125" customWidth="1"/>
    <col min="9" max="10" width="6.7109375" bestFit="1" customWidth="1"/>
    <col min="11" max="11" width="6.5703125" bestFit="1" customWidth="1"/>
    <col min="12" max="14" width="6.7109375" bestFit="1" customWidth="1"/>
  </cols>
  <sheetData>
    <row r="1" spans="1:15" ht="18.75" x14ac:dyDescent="0.3">
      <c r="B1" s="3" t="s">
        <v>7</v>
      </c>
      <c r="C1" s="3"/>
      <c r="D1" s="3"/>
      <c r="E1" s="3"/>
      <c r="F1" s="3"/>
      <c r="G1" s="3"/>
      <c r="I1" s="3" t="s">
        <v>6</v>
      </c>
      <c r="J1" s="3"/>
      <c r="K1" s="3"/>
      <c r="L1" s="3"/>
      <c r="M1" s="3"/>
      <c r="N1" s="3"/>
    </row>
    <row r="3" spans="1:15" ht="103.5" x14ac:dyDescent="0.25">
      <c r="B3" s="1" t="s">
        <v>4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3</v>
      </c>
      <c r="H3" s="1"/>
      <c r="I3" s="1" t="s">
        <v>4</v>
      </c>
      <c r="J3" s="1" t="s">
        <v>5</v>
      </c>
      <c r="K3" s="1" t="s">
        <v>0</v>
      </c>
      <c r="L3" s="1" t="s">
        <v>1</v>
      </c>
      <c r="M3" s="1" t="s">
        <v>2</v>
      </c>
      <c r="N3" s="1" t="s">
        <v>3</v>
      </c>
    </row>
    <row r="4" spans="1:15" ht="30" x14ac:dyDescent="0.25">
      <c r="A4" s="4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x14ac:dyDescent="0.25">
      <c r="A5" s="5" t="s">
        <v>15</v>
      </c>
      <c r="B5" s="5">
        <v>84</v>
      </c>
      <c r="C5" s="5">
        <v>84</v>
      </c>
      <c r="D5" s="5">
        <v>84</v>
      </c>
      <c r="E5" s="5">
        <v>84</v>
      </c>
      <c r="F5" s="5">
        <v>84</v>
      </c>
      <c r="G5" s="5">
        <v>84</v>
      </c>
      <c r="H5" s="5"/>
      <c r="I5" s="5">
        <v>264</v>
      </c>
      <c r="J5" s="5">
        <v>264</v>
      </c>
      <c r="K5" s="5">
        <v>264</v>
      </c>
      <c r="L5" s="5">
        <v>264</v>
      </c>
      <c r="M5" s="5">
        <v>264</v>
      </c>
      <c r="N5" s="5">
        <v>264</v>
      </c>
      <c r="O5" t="s">
        <v>34</v>
      </c>
    </row>
    <row r="6" spans="1:15" x14ac:dyDescent="0.25">
      <c r="A6" s="5" t="s">
        <v>16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/>
      <c r="I6" s="5">
        <v>170</v>
      </c>
      <c r="J6" s="5">
        <v>170</v>
      </c>
      <c r="K6" s="5">
        <v>170</v>
      </c>
      <c r="L6" s="5">
        <v>170</v>
      </c>
      <c r="M6" s="5">
        <v>170</v>
      </c>
      <c r="N6" s="5">
        <v>170</v>
      </c>
      <c r="O6" t="s">
        <v>34</v>
      </c>
    </row>
    <row r="7" spans="1:15" x14ac:dyDescent="0.25">
      <c r="A7" s="5" t="s">
        <v>17</v>
      </c>
      <c r="B7" s="5">
        <v>14</v>
      </c>
      <c r="C7" s="5">
        <v>14</v>
      </c>
      <c r="D7" s="5">
        <v>14</v>
      </c>
      <c r="E7" s="5">
        <v>14</v>
      </c>
      <c r="F7" s="5">
        <v>14</v>
      </c>
      <c r="G7" s="5">
        <v>14</v>
      </c>
      <c r="H7" s="5"/>
      <c r="I7" s="5">
        <v>205</v>
      </c>
      <c r="J7" s="5">
        <v>205</v>
      </c>
      <c r="K7" s="5">
        <v>205</v>
      </c>
      <c r="L7" s="5">
        <v>205</v>
      </c>
      <c r="M7" s="5">
        <v>205</v>
      </c>
      <c r="N7" s="5">
        <v>205</v>
      </c>
    </row>
    <row r="8" spans="1:15" x14ac:dyDescent="0.25">
      <c r="A8" s="5" t="s">
        <v>21</v>
      </c>
      <c r="B8" s="5">
        <v>4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/>
      <c r="I8" s="5">
        <v>192</v>
      </c>
      <c r="J8" s="5">
        <v>192</v>
      </c>
      <c r="K8" s="5">
        <v>192</v>
      </c>
      <c r="L8" s="5">
        <v>192</v>
      </c>
      <c r="M8" s="5">
        <v>192</v>
      </c>
      <c r="N8" s="5">
        <v>192</v>
      </c>
    </row>
    <row r="9" spans="1:15" x14ac:dyDescent="0.25">
      <c r="A9" s="5" t="s">
        <v>24</v>
      </c>
      <c r="B9" s="5">
        <f>_xlfn.CEILING.MATH(8*$B20/$B26)</f>
        <v>3</v>
      </c>
      <c r="C9" s="5">
        <f t="shared" ref="C9:G9" si="0">_xlfn.CEILING.MATH(8*$B20/$B26)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/>
      <c r="I9" s="5">
        <f>_xlfn.CEILING.MATH(8*$B20/$B27)</f>
        <v>195</v>
      </c>
      <c r="J9" s="5">
        <f t="shared" ref="J9:N9" si="1">_xlfn.CEILING.MATH(8*$B20/$B27)</f>
        <v>195</v>
      </c>
      <c r="K9" s="5">
        <f t="shared" si="1"/>
        <v>195</v>
      </c>
      <c r="L9" s="5">
        <f t="shared" si="1"/>
        <v>195</v>
      </c>
      <c r="M9" s="5">
        <f t="shared" si="1"/>
        <v>195</v>
      </c>
      <c r="N9" s="5">
        <f t="shared" si="1"/>
        <v>195</v>
      </c>
    </row>
    <row r="10" spans="1:15" x14ac:dyDescent="0.25">
      <c r="A10" s="5" t="s">
        <v>22</v>
      </c>
      <c r="B10" s="5">
        <f>_xlfn.CEILING.MATH(8*$B21/$B28)</f>
        <v>1</v>
      </c>
      <c r="C10" s="5">
        <f t="shared" ref="C10:G10" si="2">_xlfn.CEILING.MATH(8*$B21/$B28)</f>
        <v>1</v>
      </c>
      <c r="D10" s="5">
        <f t="shared" si="2"/>
        <v>1</v>
      </c>
      <c r="E10" s="5">
        <f t="shared" si="2"/>
        <v>1</v>
      </c>
      <c r="F10" s="5">
        <f t="shared" si="2"/>
        <v>1</v>
      </c>
      <c r="G10" s="5">
        <f t="shared" si="2"/>
        <v>1</v>
      </c>
      <c r="H10" s="5"/>
      <c r="I10" s="5">
        <f>_xlfn.CEILING.MATH(8*$B21/$B29)</f>
        <v>7</v>
      </c>
      <c r="J10" s="5">
        <f t="shared" ref="J10:N10" si="3">_xlfn.CEILING.MATH(8*$B21/$B29)</f>
        <v>7</v>
      </c>
      <c r="K10" s="5">
        <f t="shared" si="3"/>
        <v>7</v>
      </c>
      <c r="L10" s="5">
        <f t="shared" si="3"/>
        <v>7</v>
      </c>
      <c r="M10" s="5">
        <f t="shared" si="3"/>
        <v>7</v>
      </c>
      <c r="N10" s="5">
        <f t="shared" si="3"/>
        <v>7</v>
      </c>
    </row>
    <row r="11" spans="1:15" x14ac:dyDescent="0.25">
      <c r="A11" s="5" t="s">
        <v>19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/>
      <c r="I11" s="5">
        <v>64</v>
      </c>
      <c r="J11" s="5">
        <v>64</v>
      </c>
      <c r="K11" s="5">
        <v>64</v>
      </c>
      <c r="L11" s="5">
        <v>64</v>
      </c>
      <c r="M11" s="5">
        <v>64</v>
      </c>
      <c r="N11" s="5">
        <v>64</v>
      </c>
    </row>
    <row r="12" spans="1:15" x14ac:dyDescent="0.25">
      <c r="A12" s="5" t="s">
        <v>25</v>
      </c>
      <c r="B12" s="5">
        <f>_xlfn.CEILING.MATH(8*$B22/$B26)</f>
        <v>1</v>
      </c>
      <c r="C12" s="5">
        <f t="shared" ref="C12:G12" si="4">_xlfn.CEILING.MATH(8*$B22/$B26)</f>
        <v>1</v>
      </c>
      <c r="D12" s="5">
        <f t="shared" si="4"/>
        <v>1</v>
      </c>
      <c r="E12" s="5">
        <f t="shared" si="4"/>
        <v>1</v>
      </c>
      <c r="F12" s="5">
        <f t="shared" si="4"/>
        <v>1</v>
      </c>
      <c r="G12" s="5">
        <f t="shared" si="4"/>
        <v>1</v>
      </c>
      <c r="H12" s="5"/>
      <c r="I12" s="5">
        <f>_xlfn.CEILING.MATH(8*$B22/$B27)</f>
        <v>44</v>
      </c>
      <c r="J12" s="5">
        <f t="shared" ref="J12:N12" si="5">_xlfn.CEILING.MATH(8*$B22/$B27)</f>
        <v>44</v>
      </c>
      <c r="K12" s="5">
        <f t="shared" si="5"/>
        <v>44</v>
      </c>
      <c r="L12" s="5">
        <f t="shared" si="5"/>
        <v>44</v>
      </c>
      <c r="M12" s="5">
        <f t="shared" si="5"/>
        <v>44</v>
      </c>
      <c r="N12" s="5">
        <f t="shared" si="5"/>
        <v>44</v>
      </c>
    </row>
    <row r="13" spans="1:15" x14ac:dyDescent="0.25">
      <c r="A13" s="5" t="s">
        <v>23</v>
      </c>
      <c r="B13" s="5">
        <f>_xlfn.CEILING.MATH(8*$B24/$B28)</f>
        <v>1</v>
      </c>
      <c r="C13" s="5">
        <f t="shared" ref="C13:G13" si="6">_xlfn.CEILING.MATH(8*$B24/$B28)</f>
        <v>1</v>
      </c>
      <c r="D13" s="5">
        <f t="shared" si="6"/>
        <v>1</v>
      </c>
      <c r="E13" s="5">
        <f t="shared" si="6"/>
        <v>1</v>
      </c>
      <c r="F13" s="5">
        <f t="shared" si="6"/>
        <v>1</v>
      </c>
      <c r="G13" s="5">
        <f t="shared" si="6"/>
        <v>1</v>
      </c>
      <c r="H13" s="5"/>
      <c r="I13" s="5">
        <f>_xlfn.CEILING.MATH(8*$B24/$B29)</f>
        <v>7</v>
      </c>
      <c r="J13" s="5">
        <f t="shared" ref="J13:N13" si="7">_xlfn.CEILING.MATH(8*$B24/$B29)</f>
        <v>7</v>
      </c>
      <c r="K13" s="5">
        <f t="shared" si="7"/>
        <v>7</v>
      </c>
      <c r="L13" s="5">
        <f t="shared" si="7"/>
        <v>7</v>
      </c>
      <c r="M13" s="5">
        <f t="shared" si="7"/>
        <v>7</v>
      </c>
      <c r="N13" s="5">
        <f t="shared" si="7"/>
        <v>7</v>
      </c>
    </row>
    <row r="14" spans="1:15" x14ac:dyDescent="0.25">
      <c r="A14" s="5" t="s">
        <v>28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/>
      <c r="I14" s="5">
        <v>64</v>
      </c>
      <c r="J14" s="5">
        <v>64</v>
      </c>
      <c r="K14" s="5">
        <v>64</v>
      </c>
      <c r="L14" s="5">
        <v>64</v>
      </c>
      <c r="M14" s="5">
        <v>64</v>
      </c>
      <c r="N14" s="5">
        <v>64</v>
      </c>
    </row>
    <row r="15" spans="1: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30" x14ac:dyDescent="0.25">
      <c r="A16" s="6" t="s">
        <v>33</v>
      </c>
      <c r="B16" s="7">
        <f>$B$44*SUM(B7+B9+B11+B12+B14)/1000+$B$45*SUM(B5/10+B6/10+B8+B10+B13)/1000</f>
        <v>11.231999999999999</v>
      </c>
      <c r="C16" s="7">
        <f>$B$44*SUM(C7+C9+C11+C12+C14)/1000+$B$45*SUM(C5/10+C6/10+C8+C10+C13)/1000</f>
        <v>11.231999999999999</v>
      </c>
      <c r="D16" s="7">
        <f>$B$44*SUM(D7+D9+D11+D12+D14)/1000+$B$45*SUM(D5/10+D6/10+D8+D10+D13)/1000</f>
        <v>11.231999999999999</v>
      </c>
      <c r="E16" s="7">
        <f>$B$44*SUM(E7+E9+E11+E12+E14)/1000+$B$45*SUM(E5/10+E6/10+E8+E10+E13)/1000</f>
        <v>11.231999999999999</v>
      </c>
      <c r="F16" s="7">
        <f>$B$44*SUM(F7+F9+F11+F12+F14)/1000+$B$45*SUM(F5/10+F6/10+F8+F10+F13)/1000</f>
        <v>11.231999999999999</v>
      </c>
      <c r="G16" s="7">
        <f>$B$44*SUM(G7+G9+G11+G12+G14)/1000+$B$45*SUM(G5/10+G6/10+G8+G10+G13)/1000</f>
        <v>11.231999999999999</v>
      </c>
      <c r="H16" s="7"/>
      <c r="I16" s="7">
        <f>$B$44*SUM(I7+I9+I11+I12+I14)/1000+$B$45*SUM(I5/10+I6/10+I8+I10+I13)/1000</f>
        <v>305.952</v>
      </c>
      <c r="J16" s="7">
        <f>$B$44*SUM(J7+J9+J11+J12+J14)/1000+$B$45*SUM(J5/10+J6/10+J8+J10+J13)/1000</f>
        <v>305.952</v>
      </c>
      <c r="K16" s="7">
        <f>$B$44*SUM(K7+K9+K11+K12+K14)/1000+$B$45*SUM(K5/10+K6/10+K8+K10+K13)/1000</f>
        <v>305.952</v>
      </c>
      <c r="L16" s="7">
        <f>$B$44*SUM(L7+L9+L11+L12+L14)/1000+$B$45*SUM(L5/10+L6/10+L8+L10+L13)/1000</f>
        <v>305.952</v>
      </c>
      <c r="M16" s="7">
        <f>$B$44*SUM(M7+M9+M11+M12+M14)/1000+$B$45*SUM(M5/10+M6/10+M8+M10+M13)/1000</f>
        <v>305.952</v>
      </c>
      <c r="N16" s="7">
        <f>$B$44*SUM(N7+N9+N11+N12+N14)/1000+$B$45*SUM(N5/10+N6/10+N8+N10+N13)/1000</f>
        <v>305.952</v>
      </c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t="s">
        <v>43</v>
      </c>
    </row>
    <row r="19" spans="1:14" x14ac:dyDescent="0.25">
      <c r="A19" t="s">
        <v>18</v>
      </c>
      <c r="B19">
        <v>7</v>
      </c>
    </row>
    <row r="20" spans="1:14" x14ac:dyDescent="0.25">
      <c r="A20" t="s">
        <v>24</v>
      </c>
      <c r="B20">
        <v>9</v>
      </c>
    </row>
    <row r="21" spans="1:14" x14ac:dyDescent="0.25">
      <c r="A21" t="s">
        <v>22</v>
      </c>
      <c r="B21">
        <v>2</v>
      </c>
    </row>
    <row r="22" spans="1:14" x14ac:dyDescent="0.25">
      <c r="A22" t="s">
        <v>25</v>
      </c>
      <c r="B22">
        <v>2</v>
      </c>
    </row>
    <row r="23" spans="1:14" x14ac:dyDescent="0.25">
      <c r="A23" t="s">
        <v>26</v>
      </c>
      <c r="B23">
        <v>7</v>
      </c>
    </row>
    <row r="24" spans="1:14" x14ac:dyDescent="0.25">
      <c r="A24" t="s">
        <v>20</v>
      </c>
      <c r="B24">
        <v>2</v>
      </c>
    </row>
    <row r="26" spans="1:14" x14ac:dyDescent="0.25">
      <c r="A26" t="s">
        <v>29</v>
      </c>
      <c r="B26">
        <v>28</v>
      </c>
    </row>
    <row r="27" spans="1:14" x14ac:dyDescent="0.25">
      <c r="A27" t="s">
        <v>30</v>
      </c>
      <c r="B27">
        <v>0.37</v>
      </c>
    </row>
    <row r="28" spans="1:14" x14ac:dyDescent="0.25">
      <c r="A28" t="s">
        <v>31</v>
      </c>
      <c r="B28">
        <v>170</v>
      </c>
    </row>
    <row r="29" spans="1:14" x14ac:dyDescent="0.25">
      <c r="A29" t="s">
        <v>32</v>
      </c>
      <c r="B29">
        <v>2.5</v>
      </c>
    </row>
    <row r="31" spans="1:14" x14ac:dyDescent="0.25">
      <c r="A31" t="s">
        <v>35</v>
      </c>
      <c r="B31" s="2">
        <f>8*B48/$B$26</f>
        <v>42.857142857142854</v>
      </c>
      <c r="C31" s="2">
        <f t="shared" ref="C31:G31" si="8">8*C48/$B$26</f>
        <v>53.428571428571431</v>
      </c>
      <c r="D31" s="2">
        <f t="shared" si="8"/>
        <v>39.142857142857146</v>
      </c>
      <c r="E31" s="2">
        <f t="shared" si="8"/>
        <v>11.142857142857142</v>
      </c>
      <c r="F31" s="2">
        <f t="shared" si="8"/>
        <v>11.142857142857142</v>
      </c>
      <c r="G31" s="2">
        <f t="shared" si="8"/>
        <v>12.571428571428571</v>
      </c>
      <c r="H31" s="2"/>
      <c r="I31" s="2">
        <f>8*I48/$B$27</f>
        <v>3243.2432432432433</v>
      </c>
      <c r="J31" s="2">
        <f t="shared" ref="J31:N31" si="9">8*J48/$B$27</f>
        <v>4043.2432432432433</v>
      </c>
      <c r="K31" s="2">
        <f t="shared" si="9"/>
        <v>2962.1621621621621</v>
      </c>
      <c r="L31" s="2">
        <f t="shared" si="9"/>
        <v>843.24324324324323</v>
      </c>
      <c r="M31" s="2">
        <f t="shared" si="9"/>
        <v>843.24324324324323</v>
      </c>
      <c r="N31" s="2">
        <f t="shared" si="9"/>
        <v>951.35135135135135</v>
      </c>
    </row>
    <row r="32" spans="1:14" x14ac:dyDescent="0.25">
      <c r="A32" t="s">
        <v>37</v>
      </c>
      <c r="B32" s="2">
        <f>8*B49/$B$28</f>
        <v>17.55294117647059</v>
      </c>
      <c r="C32" s="2">
        <f>8*C49/$B$28</f>
        <v>8.9411764705882355</v>
      </c>
      <c r="D32" s="2">
        <f>8*D49/$B$28</f>
        <v>7.0588235294117645</v>
      </c>
      <c r="E32" s="2">
        <f>8*E49/$B$28</f>
        <v>5.6470588235294121</v>
      </c>
      <c r="F32" s="2">
        <f>8*F49/$B$28</f>
        <v>1.7411764705882353</v>
      </c>
      <c r="G32" s="2">
        <f>8*G49/$B$28</f>
        <v>2.164705882352941</v>
      </c>
      <c r="H32" s="2"/>
      <c r="I32" s="2">
        <f>8*I49/$B$29</f>
        <v>1193.5999999999999</v>
      </c>
      <c r="J32" s="2">
        <f t="shared" ref="J32:N32" si="10">8*J49/$B$29</f>
        <v>608</v>
      </c>
      <c r="K32" s="2">
        <f t="shared" si="10"/>
        <v>480</v>
      </c>
      <c r="L32" s="2">
        <f t="shared" si="10"/>
        <v>384</v>
      </c>
      <c r="M32" s="2">
        <f t="shared" si="10"/>
        <v>118.4</v>
      </c>
      <c r="N32" s="2">
        <f t="shared" si="10"/>
        <v>147.19999999999999</v>
      </c>
    </row>
    <row r="33" spans="1:14" x14ac:dyDescent="0.25">
      <c r="A33" t="s">
        <v>36</v>
      </c>
      <c r="B33" s="2">
        <f>8*B50/$B$26</f>
        <v>60.857142857142854</v>
      </c>
      <c r="C33" s="2">
        <f t="shared" ref="C33:G33" si="11">8*C50/$B$26</f>
        <v>16.285714285714285</v>
      </c>
      <c r="D33" s="2">
        <f t="shared" si="11"/>
        <v>16.285714285714285</v>
      </c>
      <c r="E33" s="2">
        <f t="shared" si="11"/>
        <v>24.285714285714285</v>
      </c>
      <c r="F33" s="2">
        <f t="shared" si="11"/>
        <v>24.285714285714285</v>
      </c>
      <c r="G33" s="2">
        <f t="shared" si="11"/>
        <v>3.1428571428571428</v>
      </c>
      <c r="H33" s="2"/>
      <c r="I33" s="2">
        <f>8*I50/$B$27</f>
        <v>4605.4054054054059</v>
      </c>
      <c r="J33" s="2">
        <f>8*J50/$B$27</f>
        <v>1232.4324324324325</v>
      </c>
      <c r="K33" s="2">
        <f>8*K50/$B$27</f>
        <v>1232.4324324324325</v>
      </c>
      <c r="L33" s="2">
        <f>8*L50/$B$27</f>
        <v>1837.8378378378379</v>
      </c>
      <c r="M33" s="2">
        <f>8*M50/$B$27</f>
        <v>1837.8378378378379</v>
      </c>
      <c r="N33" s="2">
        <f>8*N50/$B$27</f>
        <v>237.83783783783784</v>
      </c>
    </row>
    <row r="34" spans="1:14" x14ac:dyDescent="0.25">
      <c r="A34" t="s">
        <v>38</v>
      </c>
      <c r="B34" s="2"/>
      <c r="C34" s="2"/>
      <c r="D34" s="2"/>
      <c r="E34" s="2"/>
      <c r="F34" s="2">
        <f>8*F51/$B$28</f>
        <v>3.9529411764705884</v>
      </c>
      <c r="G34" s="2"/>
      <c r="H34" s="2"/>
      <c r="I34" s="2">
        <f>8*I51/$B$27</f>
        <v>0</v>
      </c>
      <c r="J34" s="2"/>
      <c r="K34" s="2"/>
      <c r="L34" s="2"/>
      <c r="M34" s="2">
        <f>8*M51/$B$29</f>
        <v>268.8</v>
      </c>
      <c r="N34" s="2"/>
    </row>
    <row r="35" spans="1:1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t="s">
        <v>8</v>
      </c>
      <c r="B36" s="9">
        <f>$B$44*B31/1000</f>
        <v>21.428571428571427</v>
      </c>
      <c r="C36" s="9">
        <f>$B$44*C31/1000</f>
        <v>26.714285714285715</v>
      </c>
      <c r="D36" s="9">
        <f>$B$44*D31/1000</f>
        <v>19.571428571428573</v>
      </c>
      <c r="E36" s="9">
        <f>$B$44*E31/1000</f>
        <v>5.5714285714285712</v>
      </c>
      <c r="F36" s="9">
        <f>$B$44*F31/1000</f>
        <v>5.5714285714285712</v>
      </c>
      <c r="G36" s="9">
        <f>$B$44*G31/1000</f>
        <v>6.2857142857142856</v>
      </c>
      <c r="H36" s="9"/>
      <c r="I36" s="9">
        <f>$B$44*I31/1000</f>
        <v>1621.6216216216217</v>
      </c>
      <c r="J36" s="9">
        <f>$B$44*J31/1000</f>
        <v>2021.6216216216217</v>
      </c>
      <c r="K36" s="9">
        <f>$B$44*K31/1000</f>
        <v>1481.081081081081</v>
      </c>
      <c r="L36" s="9">
        <f>$B$44*L31/1000</f>
        <v>421.62162162162161</v>
      </c>
      <c r="M36" s="9">
        <f>$B$44*M31/1000</f>
        <v>421.62162162162161</v>
      </c>
      <c r="N36" s="9">
        <f>$B$44*N31/1000</f>
        <v>475.67567567567568</v>
      </c>
    </row>
    <row r="37" spans="1:14" x14ac:dyDescent="0.25">
      <c r="A37" t="s">
        <v>9</v>
      </c>
      <c r="B37" s="9">
        <f>B32*$B$45/1000</f>
        <v>1.4042352941176472</v>
      </c>
      <c r="C37" s="9">
        <f>C32*$B$45/1000</f>
        <v>0.71529411764705875</v>
      </c>
      <c r="D37" s="9">
        <f>D32*$B$45/1000</f>
        <v>0.56470588235294117</v>
      </c>
      <c r="E37" s="9">
        <f>E32*$B$45/1000</f>
        <v>0.45176470588235296</v>
      </c>
      <c r="F37" s="9">
        <f>F32*$B$45/1000</f>
        <v>0.13929411764705885</v>
      </c>
      <c r="G37" s="9">
        <f>G32*$B$45/1000</f>
        <v>0.17317647058823527</v>
      </c>
      <c r="H37" s="9"/>
      <c r="I37" s="9">
        <f>I32*$B$45/1000</f>
        <v>95.488</v>
      </c>
      <c r="J37" s="9">
        <f>J32*$B$45/1000</f>
        <v>48.64</v>
      </c>
      <c r="K37" s="9">
        <f>K32*$B$45/1000</f>
        <v>38.4</v>
      </c>
      <c r="L37" s="9">
        <f>L32*$B$45/1000</f>
        <v>30.72</v>
      </c>
      <c r="M37" s="9">
        <f>M32*$B$45/1000</f>
        <v>9.4719999999999995</v>
      </c>
      <c r="N37" s="9">
        <f>N32*$B$45/1000</f>
        <v>11.776</v>
      </c>
    </row>
    <row r="38" spans="1:14" x14ac:dyDescent="0.25">
      <c r="A38" t="s">
        <v>10</v>
      </c>
      <c r="B38" s="9">
        <f>B33*$B$44/1000</f>
        <v>30.428571428571427</v>
      </c>
      <c r="C38" s="9">
        <f>C33*$B$44/1000</f>
        <v>8.1428571428571423</v>
      </c>
      <c r="D38" s="9">
        <f>D33*$B$44/1000</f>
        <v>8.1428571428571423</v>
      </c>
      <c r="E38" s="9">
        <f>E33*$B$44/1000</f>
        <v>12.142857142857142</v>
      </c>
      <c r="F38" s="9">
        <f>F33*$B$44/1000</f>
        <v>12.142857142857142</v>
      </c>
      <c r="G38" s="9">
        <f>G33*$B$44/1000</f>
        <v>1.5714285714285714</v>
      </c>
      <c r="H38" s="9"/>
      <c r="I38" s="9">
        <f>I33*$B$44/1000</f>
        <v>2302.7027027027029</v>
      </c>
      <c r="J38" s="9">
        <f>J33*$B$44/1000</f>
        <v>616.21621621621625</v>
      </c>
      <c r="K38" s="9">
        <f>K33*$B$44/1000</f>
        <v>616.21621621621625</v>
      </c>
      <c r="L38" s="9">
        <f>L33*$B$44/1000</f>
        <v>918.91891891891896</v>
      </c>
      <c r="M38" s="9">
        <f>M33*$B$44/1000</f>
        <v>918.91891891891896</v>
      </c>
      <c r="N38" s="9">
        <f>N33*$B$44/1000</f>
        <v>118.91891891891892</v>
      </c>
    </row>
    <row r="39" spans="1:14" x14ac:dyDescent="0.25">
      <c r="A39" t="s">
        <v>42</v>
      </c>
      <c r="B39" s="9"/>
      <c r="C39" s="9"/>
      <c r="D39" s="9"/>
      <c r="E39" s="9"/>
      <c r="F39" s="9">
        <f>F34*$B$44/1000</f>
        <v>1.9764705882352942</v>
      </c>
      <c r="G39" s="9"/>
      <c r="H39" s="9"/>
      <c r="I39" s="9"/>
      <c r="J39" s="9"/>
      <c r="K39" s="9"/>
      <c r="L39" s="9"/>
      <c r="M39" s="9">
        <f>M34*$B$44/1000</f>
        <v>134.4</v>
      </c>
      <c r="N39" s="9"/>
    </row>
    <row r="40" spans="1:14" x14ac:dyDescent="0.25">
      <c r="A40" s="8" t="s">
        <v>14</v>
      </c>
      <c r="B40" s="7">
        <f>SUM(B36:B38)</f>
        <v>53.261378151260502</v>
      </c>
      <c r="C40" s="7">
        <f t="shared" ref="C40:G40" si="12">SUM(C36:C38)</f>
        <v>35.572436974789916</v>
      </c>
      <c r="D40" s="7">
        <f t="shared" si="12"/>
        <v>28.278991596638658</v>
      </c>
      <c r="E40" s="7">
        <f t="shared" si="12"/>
        <v>18.166050420168066</v>
      </c>
      <c r="F40" s="7">
        <f t="shared" si="12"/>
        <v>17.853579831932773</v>
      </c>
      <c r="G40" s="7">
        <f t="shared" si="12"/>
        <v>8.0303193277310925</v>
      </c>
      <c r="H40" s="7"/>
      <c r="I40" s="7">
        <f>SUM(I36:I38)</f>
        <v>4019.8123243243244</v>
      </c>
      <c r="J40" s="7">
        <f t="shared" ref="J40:N40" si="13">SUM(J36:J38)</f>
        <v>2686.4778378378378</v>
      </c>
      <c r="K40" s="7">
        <f t="shared" si="13"/>
        <v>2135.6972972972972</v>
      </c>
      <c r="L40" s="7">
        <f t="shared" si="13"/>
        <v>1371.2605405405407</v>
      </c>
      <c r="M40" s="7">
        <f t="shared" si="13"/>
        <v>1350.0125405405406</v>
      </c>
      <c r="N40" s="7">
        <f t="shared" si="13"/>
        <v>606.37059459459465</v>
      </c>
    </row>
    <row r="41" spans="1:1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8" t="s">
        <v>13</v>
      </c>
      <c r="B42" s="7">
        <f>B40+B16</f>
        <v>64.493378151260501</v>
      </c>
      <c r="C42" s="7">
        <f>C40+C16</f>
        <v>46.804436974789915</v>
      </c>
      <c r="D42" s="7">
        <f>D40+D16</f>
        <v>39.510991596638661</v>
      </c>
      <c r="E42" s="7">
        <f>E40+E16</f>
        <v>29.398050420168065</v>
      </c>
      <c r="F42" s="7">
        <f>F40+F16</f>
        <v>29.085579831932773</v>
      </c>
      <c r="G42" s="7">
        <f>G40+G16</f>
        <v>19.262319327731092</v>
      </c>
      <c r="H42" s="7"/>
      <c r="I42" s="7">
        <f>I40+I16</f>
        <v>4325.7643243243247</v>
      </c>
      <c r="J42" s="7">
        <f>J40+J16</f>
        <v>2992.429837837838</v>
      </c>
      <c r="K42" s="7">
        <f>K40+K16</f>
        <v>2441.6492972972974</v>
      </c>
      <c r="L42" s="7">
        <f>L40+L16</f>
        <v>1677.2125405405407</v>
      </c>
      <c r="M42" s="7">
        <f>M40+M16</f>
        <v>1655.9645405405406</v>
      </c>
      <c r="N42" s="7">
        <f>N40+N16</f>
        <v>912.32259459459465</v>
      </c>
    </row>
    <row r="44" spans="1:14" x14ac:dyDescent="0.25">
      <c r="A44" t="s">
        <v>11</v>
      </c>
      <c r="B44">
        <v>500</v>
      </c>
    </row>
    <row r="45" spans="1:14" x14ac:dyDescent="0.25">
      <c r="A45" t="s">
        <v>12</v>
      </c>
      <c r="B45">
        <v>80</v>
      </c>
    </row>
    <row r="47" spans="1:14" x14ac:dyDescent="0.25">
      <c r="A47" t="s">
        <v>44</v>
      </c>
    </row>
    <row r="48" spans="1:14" x14ac:dyDescent="0.25">
      <c r="A48" t="s">
        <v>39</v>
      </c>
      <c r="B48">
        <v>150</v>
      </c>
      <c r="C48">
        <v>187</v>
      </c>
      <c r="D48">
        <v>137</v>
      </c>
      <c r="E48">
        <v>39</v>
      </c>
      <c r="F48">
        <v>39</v>
      </c>
      <c r="G48">
        <v>44</v>
      </c>
      <c r="I48">
        <v>150</v>
      </c>
      <c r="J48">
        <v>187</v>
      </c>
      <c r="K48">
        <v>137</v>
      </c>
      <c r="L48">
        <v>39</v>
      </c>
      <c r="M48">
        <v>39</v>
      </c>
      <c r="N48">
        <v>44</v>
      </c>
    </row>
    <row r="49" spans="1:14" x14ac:dyDescent="0.25">
      <c r="A49" t="s">
        <v>40</v>
      </c>
      <c r="B49">
        <v>373</v>
      </c>
      <c r="C49">
        <v>190</v>
      </c>
      <c r="D49">
        <v>150</v>
      </c>
      <c r="E49">
        <v>120</v>
      </c>
      <c r="F49">
        <v>37</v>
      </c>
      <c r="G49">
        <v>46</v>
      </c>
      <c r="I49">
        <v>373</v>
      </c>
      <c r="J49">
        <v>190</v>
      </c>
      <c r="K49">
        <v>150</v>
      </c>
      <c r="L49">
        <v>120</v>
      </c>
      <c r="M49">
        <v>37</v>
      </c>
      <c r="N49">
        <v>46</v>
      </c>
    </row>
    <row r="50" spans="1:14" x14ac:dyDescent="0.25">
      <c r="A50" t="s">
        <v>41</v>
      </c>
      <c r="B50">
        <v>213</v>
      </c>
      <c r="C50">
        <v>57</v>
      </c>
      <c r="D50">
        <v>57</v>
      </c>
      <c r="E50">
        <v>85</v>
      </c>
      <c r="F50">
        <v>85</v>
      </c>
      <c r="G50">
        <v>11</v>
      </c>
      <c r="I50">
        <v>213</v>
      </c>
      <c r="J50">
        <v>57</v>
      </c>
      <c r="K50">
        <v>57</v>
      </c>
      <c r="L50">
        <v>85</v>
      </c>
      <c r="M50">
        <v>85</v>
      </c>
      <c r="N50">
        <v>11</v>
      </c>
    </row>
    <row r="51" spans="1:14" x14ac:dyDescent="0.25">
      <c r="A51" t="s">
        <v>45</v>
      </c>
      <c r="F51">
        <v>84</v>
      </c>
      <c r="M51">
        <v>84</v>
      </c>
    </row>
    <row r="52" spans="1:14" x14ac:dyDescent="0.25">
      <c r="A52" t="s">
        <v>46</v>
      </c>
      <c r="B52">
        <f>SUM(B48:B50)</f>
        <v>736</v>
      </c>
      <c r="C52">
        <f t="shared" ref="C52:G52" si="14">SUM(C48:C50)</f>
        <v>434</v>
      </c>
      <c r="D52">
        <f t="shared" si="14"/>
        <v>344</v>
      </c>
      <c r="E52">
        <f t="shared" si="14"/>
        <v>244</v>
      </c>
      <c r="F52">
        <f>SUM(F48:F51)</f>
        <v>245</v>
      </c>
      <c r="G52">
        <f t="shared" si="14"/>
        <v>101</v>
      </c>
      <c r="I52">
        <f>SUM(I48:I50)</f>
        <v>736</v>
      </c>
      <c r="J52">
        <f t="shared" ref="J52:N52" si="15">SUM(J48:J50)</f>
        <v>434</v>
      </c>
      <c r="K52">
        <f t="shared" si="15"/>
        <v>344</v>
      </c>
      <c r="L52">
        <f t="shared" si="15"/>
        <v>244</v>
      </c>
      <c r="M52">
        <f>SUM(M48:M51)</f>
        <v>245</v>
      </c>
      <c r="N52">
        <f t="shared" si="15"/>
        <v>101</v>
      </c>
    </row>
  </sheetData>
  <mergeCells count="2">
    <mergeCell ref="B1:G1"/>
    <mergeCell ref="I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2871-A541-4194-94F5-A04E4F844A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E973-7349-4F89-8FF3-8FFE6D9761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Tidestav</dc:creator>
  <cp:lastModifiedBy>Claes Tidestav</cp:lastModifiedBy>
  <dcterms:created xsi:type="dcterms:W3CDTF">2019-01-29T12:19:26Z</dcterms:created>
  <dcterms:modified xsi:type="dcterms:W3CDTF">2019-02-02T07:11:24Z</dcterms:modified>
</cp:coreProperties>
</file>