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caut\Documents\LCPC\Logiciels\I-Simpa\Validations\Vérifications\clarity_calculation\"/>
    </mc:Choice>
  </mc:AlternateContent>
  <bookViews>
    <workbookView xWindow="0" yWindow="0" windowWidth="19200" windowHeight="6760" activeTab="1"/>
  </bookViews>
  <sheets>
    <sheet name="Comparison" sheetId="3" r:id="rId1"/>
    <sheet name="Resul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" i="1" l="1"/>
  <c r="X32" i="1"/>
  <c r="X47" i="1"/>
  <c r="X62" i="1"/>
  <c r="X77" i="1"/>
  <c r="X92" i="1"/>
  <c r="X107" i="1"/>
  <c r="X108" i="1"/>
  <c r="X93" i="1"/>
  <c r="X78" i="1"/>
  <c r="X63" i="1"/>
  <c r="X48" i="1"/>
  <c r="X33" i="1"/>
  <c r="X18" i="1"/>
  <c r="M60" i="1"/>
  <c r="M68" i="1"/>
  <c r="K4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L49" i="1" s="1"/>
  <c r="M49" i="1" s="1"/>
  <c r="K50" i="1"/>
  <c r="L50" i="1" s="1"/>
  <c r="M50" i="1" s="1"/>
  <c r="K51" i="1"/>
  <c r="L51" i="1" s="1"/>
  <c r="M51" i="1" s="1"/>
  <c r="K52" i="1"/>
  <c r="L52" i="1" s="1"/>
  <c r="M52" i="1" s="1"/>
  <c r="K53" i="1"/>
  <c r="L53" i="1" s="1"/>
  <c r="M53" i="1" s="1"/>
  <c r="K54" i="1"/>
  <c r="L54" i="1" s="1"/>
  <c r="M54" i="1" s="1"/>
  <c r="K55" i="1"/>
  <c r="L55" i="1" s="1"/>
  <c r="M55" i="1" s="1"/>
  <c r="K56" i="1"/>
  <c r="L56" i="1" s="1"/>
  <c r="M56" i="1" s="1"/>
  <c r="K57" i="1"/>
  <c r="L57" i="1" s="1"/>
  <c r="M57" i="1" s="1"/>
  <c r="K58" i="1"/>
  <c r="L58" i="1" s="1"/>
  <c r="M58" i="1" s="1"/>
  <c r="K59" i="1"/>
  <c r="L59" i="1" s="1"/>
  <c r="M59" i="1" s="1"/>
  <c r="K60" i="1"/>
  <c r="L60" i="1" s="1"/>
  <c r="K61" i="1"/>
  <c r="L61" i="1" s="1"/>
  <c r="M61" i="1" s="1"/>
  <c r="K62" i="1"/>
  <c r="L62" i="1" s="1"/>
  <c r="M62" i="1" s="1"/>
  <c r="K63" i="1"/>
  <c r="L63" i="1" s="1"/>
  <c r="M63" i="1" s="1"/>
  <c r="K64" i="1"/>
  <c r="L64" i="1" s="1"/>
  <c r="M64" i="1" s="1"/>
  <c r="K65" i="1"/>
  <c r="L65" i="1" s="1"/>
  <c r="M65" i="1" s="1"/>
  <c r="K66" i="1"/>
  <c r="L66" i="1" s="1"/>
  <c r="M66" i="1" s="1"/>
  <c r="K67" i="1"/>
  <c r="L67" i="1" s="1"/>
  <c r="M67" i="1" s="1"/>
  <c r="K68" i="1"/>
  <c r="L68" i="1" s="1"/>
  <c r="K69" i="1"/>
  <c r="L69" i="1" s="1"/>
  <c r="M69" i="1" s="1"/>
  <c r="K70" i="1"/>
  <c r="L70" i="1" s="1"/>
  <c r="M70" i="1" s="1"/>
  <c r="K71" i="1"/>
  <c r="L71" i="1" s="1"/>
  <c r="M71" i="1" s="1"/>
  <c r="K72" i="1"/>
  <c r="L72" i="1" s="1"/>
  <c r="M72" i="1" s="1"/>
  <c r="K73" i="1"/>
  <c r="L73" i="1" s="1"/>
  <c r="M73" i="1" s="1"/>
  <c r="K74" i="1"/>
  <c r="L74" i="1" s="1"/>
  <c r="M74" i="1" s="1"/>
  <c r="K75" i="1"/>
  <c r="L75" i="1" s="1"/>
  <c r="M75" i="1" s="1"/>
  <c r="K76" i="1"/>
  <c r="L76" i="1" s="1"/>
  <c r="M76" i="1" s="1"/>
  <c r="K77" i="1"/>
  <c r="L77" i="1" s="1"/>
  <c r="M77" i="1" s="1"/>
  <c r="K78" i="1"/>
  <c r="L78" i="1" s="1"/>
  <c r="M78" i="1" s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5" i="1"/>
  <c r="K6" i="1"/>
  <c r="L6" i="1" s="1"/>
  <c r="M6" i="1" s="1"/>
  <c r="K7" i="1"/>
  <c r="L7" i="1" s="1"/>
  <c r="M7" i="1" s="1"/>
  <c r="K8" i="1"/>
  <c r="L8" i="1" s="1"/>
  <c r="M8" i="1" s="1"/>
  <c r="K9" i="1"/>
  <c r="K10" i="1"/>
  <c r="L10" i="1" s="1"/>
  <c r="M10" i="1" s="1"/>
  <c r="K11" i="1"/>
  <c r="L11" i="1" s="1"/>
  <c r="M11" i="1" s="1"/>
  <c r="K12" i="1"/>
  <c r="L12" i="1" s="1"/>
  <c r="M12" i="1" s="1"/>
  <c r="K13" i="1"/>
  <c r="K14" i="1"/>
  <c r="L14" i="1" s="1"/>
  <c r="M14" i="1" s="1"/>
  <c r="K15" i="1"/>
  <c r="L15" i="1" s="1"/>
  <c r="M15" i="1" s="1"/>
  <c r="K16" i="1"/>
  <c r="L16" i="1" s="1"/>
  <c r="M16" i="1" s="1"/>
  <c r="K17" i="1"/>
  <c r="K18" i="1"/>
  <c r="L18" i="1" s="1"/>
  <c r="M18" i="1" s="1"/>
  <c r="L5" i="1" l="1"/>
  <c r="L9" i="1"/>
  <c r="M9" i="1" s="1"/>
  <c r="L13" i="1"/>
  <c r="M13" i="1" s="1"/>
  <c r="L17" i="1"/>
  <c r="M17" i="1" s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8" i="1"/>
  <c r="T1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J4" i="1"/>
  <c r="T17" i="1" l="1"/>
  <c r="S17" i="1"/>
  <c r="S5" i="1"/>
  <c r="M5" i="1"/>
  <c r="L4" i="1"/>
  <c r="M4" i="1" s="1"/>
  <c r="T5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79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34" i="1"/>
  <c r="L34" i="1" s="1"/>
  <c r="M34" i="1" s="1"/>
  <c r="Q18" i="1"/>
  <c r="U18" i="1" s="1"/>
  <c r="V18" i="1" s="1"/>
  <c r="P18" i="1"/>
  <c r="O18" i="1"/>
  <c r="Q17" i="1"/>
  <c r="U17" i="1" s="1"/>
  <c r="V17" i="1" s="1"/>
  <c r="P17" i="1"/>
  <c r="O17" i="1"/>
  <c r="Q16" i="1"/>
  <c r="U16" i="1" s="1"/>
  <c r="V16" i="1" s="1"/>
  <c r="P16" i="1"/>
  <c r="O16" i="1"/>
  <c r="Q15" i="1"/>
  <c r="U15" i="1" s="1"/>
  <c r="V15" i="1" s="1"/>
  <c r="P15" i="1"/>
  <c r="O15" i="1"/>
  <c r="Q14" i="1"/>
  <c r="U14" i="1" s="1"/>
  <c r="V14" i="1" s="1"/>
  <c r="P14" i="1"/>
  <c r="O14" i="1"/>
  <c r="Q13" i="1"/>
  <c r="U13" i="1" s="1"/>
  <c r="V13" i="1" s="1"/>
  <c r="P13" i="1"/>
  <c r="O13" i="1"/>
  <c r="Q12" i="1"/>
  <c r="U12" i="1" s="1"/>
  <c r="V12" i="1" s="1"/>
  <c r="P12" i="1"/>
  <c r="O12" i="1"/>
  <c r="Q11" i="1"/>
  <c r="U11" i="1" s="1"/>
  <c r="V11" i="1" s="1"/>
  <c r="P11" i="1"/>
  <c r="O11" i="1"/>
  <c r="Q10" i="1"/>
  <c r="U10" i="1" s="1"/>
  <c r="V10" i="1" s="1"/>
  <c r="P10" i="1"/>
  <c r="O10" i="1"/>
  <c r="Q9" i="1"/>
  <c r="U9" i="1" s="1"/>
  <c r="V9" i="1" s="1"/>
  <c r="P9" i="1"/>
  <c r="O9" i="1"/>
  <c r="Q8" i="1"/>
  <c r="U8" i="1" s="1"/>
  <c r="V8" i="1" s="1"/>
  <c r="P8" i="1"/>
  <c r="O8" i="1"/>
  <c r="Q7" i="1"/>
  <c r="U7" i="1" s="1"/>
  <c r="V7" i="1" s="1"/>
  <c r="P7" i="1"/>
  <c r="O7" i="1"/>
  <c r="Q6" i="1"/>
  <c r="U6" i="1" s="1"/>
  <c r="V6" i="1" s="1"/>
  <c r="P6" i="1"/>
  <c r="O6" i="1"/>
  <c r="Q5" i="1"/>
  <c r="P5" i="1"/>
  <c r="O5" i="1"/>
  <c r="Q4" i="1"/>
  <c r="P4" i="1"/>
  <c r="O4" i="1"/>
  <c r="U5" i="1" l="1"/>
  <c r="V5" i="1" s="1"/>
  <c r="P47" i="1"/>
  <c r="L47" i="1"/>
  <c r="M47" i="1" s="1"/>
  <c r="P23" i="1"/>
  <c r="L23" i="1"/>
  <c r="M23" i="1" s="1"/>
  <c r="O80" i="1"/>
  <c r="L80" i="1"/>
  <c r="M80" i="1" s="1"/>
  <c r="O98" i="1"/>
  <c r="L98" i="1"/>
  <c r="M98" i="1" s="1"/>
  <c r="P46" i="1"/>
  <c r="L46" i="1"/>
  <c r="M46" i="1" s="1"/>
  <c r="O42" i="1"/>
  <c r="L42" i="1"/>
  <c r="M42" i="1" s="1"/>
  <c r="O38" i="1"/>
  <c r="L38" i="1"/>
  <c r="M38" i="1" s="1"/>
  <c r="O20" i="1"/>
  <c r="L20" i="1"/>
  <c r="M20" i="1" s="1"/>
  <c r="O24" i="1"/>
  <c r="L24" i="1"/>
  <c r="M24" i="1" s="1"/>
  <c r="O28" i="1"/>
  <c r="L28" i="1"/>
  <c r="M28" i="1" s="1"/>
  <c r="P32" i="1"/>
  <c r="L32" i="1"/>
  <c r="M32" i="1" s="1"/>
  <c r="P91" i="1"/>
  <c r="L91" i="1"/>
  <c r="M91" i="1" s="1"/>
  <c r="P87" i="1"/>
  <c r="L87" i="1"/>
  <c r="M87" i="1" s="1"/>
  <c r="O83" i="1"/>
  <c r="L83" i="1"/>
  <c r="M83" i="1" s="1"/>
  <c r="O95" i="1"/>
  <c r="L95" i="1"/>
  <c r="M95" i="1" s="1"/>
  <c r="O99" i="1"/>
  <c r="L99" i="1"/>
  <c r="M99" i="1" s="1"/>
  <c r="O103" i="1"/>
  <c r="L103" i="1"/>
  <c r="M103" i="1" s="1"/>
  <c r="O107" i="1"/>
  <c r="L107" i="1"/>
  <c r="M107" i="1" s="1"/>
  <c r="O43" i="1"/>
  <c r="L43" i="1"/>
  <c r="M43" i="1" s="1"/>
  <c r="P35" i="1"/>
  <c r="L35" i="1"/>
  <c r="M35" i="1" s="1"/>
  <c r="P27" i="1"/>
  <c r="L27" i="1"/>
  <c r="M27" i="1" s="1"/>
  <c r="O84" i="1"/>
  <c r="L84" i="1"/>
  <c r="M84" i="1" s="1"/>
  <c r="O94" i="1"/>
  <c r="L94" i="1"/>
  <c r="M94" i="1" s="1"/>
  <c r="O102" i="1"/>
  <c r="L102" i="1"/>
  <c r="M102" i="1" s="1"/>
  <c r="T34" i="1"/>
  <c r="S34" i="1"/>
  <c r="O45" i="1"/>
  <c r="L45" i="1"/>
  <c r="M45" i="1" s="1"/>
  <c r="P41" i="1"/>
  <c r="L41" i="1"/>
  <c r="M41" i="1" s="1"/>
  <c r="P37" i="1"/>
  <c r="L37" i="1"/>
  <c r="M37" i="1" s="1"/>
  <c r="O21" i="1"/>
  <c r="L21" i="1"/>
  <c r="M21" i="1" s="1"/>
  <c r="O25" i="1"/>
  <c r="L25" i="1"/>
  <c r="M25" i="1" s="1"/>
  <c r="O29" i="1"/>
  <c r="L29" i="1"/>
  <c r="M29" i="1" s="1"/>
  <c r="O33" i="1"/>
  <c r="L33" i="1"/>
  <c r="M33" i="1" s="1"/>
  <c r="O79" i="1"/>
  <c r="L79" i="1"/>
  <c r="M79" i="1" s="1"/>
  <c r="O90" i="1"/>
  <c r="L90" i="1"/>
  <c r="M90" i="1" s="1"/>
  <c r="O86" i="1"/>
  <c r="L86" i="1"/>
  <c r="M86" i="1" s="1"/>
  <c r="O82" i="1"/>
  <c r="L82" i="1"/>
  <c r="M82" i="1" s="1"/>
  <c r="O96" i="1"/>
  <c r="L96" i="1"/>
  <c r="M96" i="1" s="1"/>
  <c r="O100" i="1"/>
  <c r="L100" i="1"/>
  <c r="M100" i="1" s="1"/>
  <c r="O104" i="1"/>
  <c r="L104" i="1"/>
  <c r="M104" i="1" s="1"/>
  <c r="O108" i="1"/>
  <c r="L108" i="1"/>
  <c r="M108" i="1" s="1"/>
  <c r="O39" i="1"/>
  <c r="L39" i="1"/>
  <c r="M39" i="1" s="1"/>
  <c r="P19" i="1"/>
  <c r="L19" i="1"/>
  <c r="M19" i="1" s="1"/>
  <c r="P31" i="1"/>
  <c r="L31" i="1"/>
  <c r="M31" i="1" s="1"/>
  <c r="O92" i="1"/>
  <c r="L92" i="1"/>
  <c r="M92" i="1" s="1"/>
  <c r="O88" i="1"/>
  <c r="L88" i="1"/>
  <c r="M88" i="1" s="1"/>
  <c r="O106" i="1"/>
  <c r="L106" i="1"/>
  <c r="M106" i="1" s="1"/>
  <c r="T4" i="1"/>
  <c r="S4" i="1"/>
  <c r="R4" i="1"/>
  <c r="O48" i="1"/>
  <c r="L48" i="1"/>
  <c r="M48" i="1" s="1"/>
  <c r="O44" i="1"/>
  <c r="L44" i="1"/>
  <c r="M44" i="1" s="1"/>
  <c r="O40" i="1"/>
  <c r="L40" i="1"/>
  <c r="M40" i="1" s="1"/>
  <c r="O36" i="1"/>
  <c r="L36" i="1"/>
  <c r="M36" i="1" s="1"/>
  <c r="O22" i="1"/>
  <c r="L22" i="1"/>
  <c r="M22" i="1" s="1"/>
  <c r="O26" i="1"/>
  <c r="L26" i="1"/>
  <c r="M26" i="1" s="1"/>
  <c r="O30" i="1"/>
  <c r="L30" i="1"/>
  <c r="M30" i="1" s="1"/>
  <c r="P93" i="1"/>
  <c r="L93" i="1"/>
  <c r="M93" i="1" s="1"/>
  <c r="O89" i="1"/>
  <c r="L89" i="1"/>
  <c r="M89" i="1" s="1"/>
  <c r="O85" i="1"/>
  <c r="L85" i="1"/>
  <c r="M85" i="1" s="1"/>
  <c r="O81" i="1"/>
  <c r="L81" i="1"/>
  <c r="M81" i="1" s="1"/>
  <c r="O97" i="1"/>
  <c r="L97" i="1"/>
  <c r="M97" i="1" s="1"/>
  <c r="O101" i="1"/>
  <c r="L101" i="1"/>
  <c r="M101" i="1" s="1"/>
  <c r="O105" i="1"/>
  <c r="L105" i="1"/>
  <c r="M105" i="1" s="1"/>
  <c r="P33" i="1"/>
  <c r="R33" i="1" s="1"/>
  <c r="O87" i="1"/>
  <c r="O32" i="1"/>
  <c r="R32" i="1" s="1"/>
  <c r="P108" i="1"/>
  <c r="R108" i="1" s="1"/>
  <c r="P107" i="1"/>
  <c r="R107" i="1" s="1"/>
  <c r="P106" i="1"/>
  <c r="P105" i="1"/>
  <c r="R105" i="1" s="1"/>
  <c r="P104" i="1"/>
  <c r="R104" i="1" s="1"/>
  <c r="P103" i="1"/>
  <c r="R103" i="1" s="1"/>
  <c r="P102" i="1"/>
  <c r="P101" i="1"/>
  <c r="P100" i="1"/>
  <c r="R100" i="1" s="1"/>
  <c r="P99" i="1"/>
  <c r="R99" i="1" s="1"/>
  <c r="P98" i="1"/>
  <c r="P97" i="1"/>
  <c r="R97" i="1" s="1"/>
  <c r="P96" i="1"/>
  <c r="R96" i="1" s="1"/>
  <c r="P95" i="1"/>
  <c r="R95" i="1" s="1"/>
  <c r="P94" i="1"/>
  <c r="R94" i="1" s="1"/>
  <c r="R87" i="1"/>
  <c r="P28" i="1"/>
  <c r="R28" i="1" s="1"/>
  <c r="O91" i="1"/>
  <c r="R91" i="1" s="1"/>
  <c r="O93" i="1"/>
  <c r="P92" i="1"/>
  <c r="P90" i="1"/>
  <c r="R90" i="1" s="1"/>
  <c r="P89" i="1"/>
  <c r="R89" i="1" s="1"/>
  <c r="P88" i="1"/>
  <c r="R88" i="1" s="1"/>
  <c r="P86" i="1"/>
  <c r="R86" i="1" s="1"/>
  <c r="P85" i="1"/>
  <c r="P84" i="1"/>
  <c r="R84" i="1" s="1"/>
  <c r="P83" i="1"/>
  <c r="P82" i="1"/>
  <c r="P81" i="1"/>
  <c r="P80" i="1"/>
  <c r="R80" i="1" s="1"/>
  <c r="P79" i="1"/>
  <c r="O47" i="1"/>
  <c r="R47" i="1" s="1"/>
  <c r="P39" i="1"/>
  <c r="R39" i="1" s="1"/>
  <c r="P36" i="1"/>
  <c r="R36" i="1" s="1"/>
  <c r="P29" i="1"/>
  <c r="P24" i="1"/>
  <c r="R24" i="1" s="1"/>
  <c r="P20" i="1"/>
  <c r="R20" i="1" s="1"/>
  <c r="P43" i="1"/>
  <c r="R43" i="1" s="1"/>
  <c r="O31" i="1"/>
  <c r="R31" i="1" s="1"/>
  <c r="P25" i="1"/>
  <c r="P21" i="1"/>
  <c r="P40" i="1"/>
  <c r="R40" i="1" s="1"/>
  <c r="O35" i="1"/>
  <c r="O27" i="1"/>
  <c r="R27" i="1" s="1"/>
  <c r="O23" i="1"/>
  <c r="R23" i="1" s="1"/>
  <c r="O19" i="1"/>
  <c r="R19" i="1" s="1"/>
  <c r="P42" i="1"/>
  <c r="P38" i="1"/>
  <c r="R38" i="1" s="1"/>
  <c r="O46" i="1"/>
  <c r="R46" i="1" s="1"/>
  <c r="P30" i="1"/>
  <c r="P26" i="1"/>
  <c r="P48" i="1"/>
  <c r="P22" i="1"/>
  <c r="P44" i="1"/>
  <c r="R44" i="1" s="1"/>
  <c r="O34" i="1"/>
  <c r="P34" i="1"/>
  <c r="P45" i="1"/>
  <c r="R45" i="1" s="1"/>
  <c r="R8" i="1"/>
  <c r="R16" i="1"/>
  <c r="O41" i="1"/>
  <c r="R41" i="1" s="1"/>
  <c r="O37" i="1"/>
  <c r="R37" i="1" s="1"/>
  <c r="R12" i="1"/>
  <c r="R5" i="1"/>
  <c r="R9" i="1"/>
  <c r="R13" i="1"/>
  <c r="R17" i="1"/>
  <c r="R7" i="1"/>
  <c r="R11" i="1"/>
  <c r="R15" i="1"/>
  <c r="R6" i="1"/>
  <c r="R10" i="1"/>
  <c r="R14" i="1"/>
  <c r="R18" i="1"/>
  <c r="O64" i="1"/>
  <c r="P64" i="1"/>
  <c r="Q64" i="1"/>
  <c r="U64" i="1" s="1"/>
  <c r="V64" i="1" s="1"/>
  <c r="O65" i="1"/>
  <c r="P65" i="1"/>
  <c r="Q65" i="1"/>
  <c r="U65" i="1" s="1"/>
  <c r="V65" i="1" s="1"/>
  <c r="O66" i="1"/>
  <c r="P66" i="1"/>
  <c r="Q66" i="1"/>
  <c r="U66" i="1" s="1"/>
  <c r="V66" i="1" s="1"/>
  <c r="O67" i="1"/>
  <c r="P67" i="1"/>
  <c r="Q67" i="1"/>
  <c r="U67" i="1" s="1"/>
  <c r="V67" i="1" s="1"/>
  <c r="O68" i="1"/>
  <c r="P68" i="1"/>
  <c r="Q68" i="1"/>
  <c r="U68" i="1" s="1"/>
  <c r="V68" i="1" s="1"/>
  <c r="O69" i="1"/>
  <c r="P69" i="1"/>
  <c r="Q69" i="1"/>
  <c r="U69" i="1" s="1"/>
  <c r="V69" i="1" s="1"/>
  <c r="O70" i="1"/>
  <c r="P70" i="1"/>
  <c r="Q70" i="1"/>
  <c r="U70" i="1" s="1"/>
  <c r="V70" i="1" s="1"/>
  <c r="O71" i="1"/>
  <c r="P71" i="1"/>
  <c r="Q71" i="1"/>
  <c r="U71" i="1" s="1"/>
  <c r="V71" i="1" s="1"/>
  <c r="O72" i="1"/>
  <c r="P72" i="1"/>
  <c r="Q72" i="1"/>
  <c r="U72" i="1" s="1"/>
  <c r="V72" i="1" s="1"/>
  <c r="O73" i="1"/>
  <c r="P73" i="1"/>
  <c r="Q73" i="1"/>
  <c r="U73" i="1" s="1"/>
  <c r="V73" i="1" s="1"/>
  <c r="O74" i="1"/>
  <c r="P74" i="1"/>
  <c r="Q74" i="1"/>
  <c r="U74" i="1" s="1"/>
  <c r="V74" i="1" s="1"/>
  <c r="O75" i="1"/>
  <c r="P75" i="1"/>
  <c r="Q75" i="1"/>
  <c r="U75" i="1" s="1"/>
  <c r="V75" i="1" s="1"/>
  <c r="O76" i="1"/>
  <c r="P76" i="1"/>
  <c r="Q76" i="1"/>
  <c r="U76" i="1" s="1"/>
  <c r="V76" i="1" s="1"/>
  <c r="O77" i="1"/>
  <c r="P77" i="1"/>
  <c r="Q77" i="1"/>
  <c r="U77" i="1" s="1"/>
  <c r="V77" i="1" s="1"/>
  <c r="O78" i="1"/>
  <c r="P78" i="1"/>
  <c r="Q78" i="1"/>
  <c r="U78" i="1" s="1"/>
  <c r="V78" i="1" s="1"/>
  <c r="O50" i="1"/>
  <c r="P50" i="1"/>
  <c r="Q50" i="1"/>
  <c r="U50" i="1" s="1"/>
  <c r="V50" i="1" s="1"/>
  <c r="O51" i="1"/>
  <c r="P51" i="1"/>
  <c r="Q51" i="1"/>
  <c r="U51" i="1" s="1"/>
  <c r="V51" i="1" s="1"/>
  <c r="O52" i="1"/>
  <c r="P52" i="1"/>
  <c r="Q52" i="1"/>
  <c r="U52" i="1" s="1"/>
  <c r="V52" i="1" s="1"/>
  <c r="O53" i="1"/>
  <c r="P53" i="1"/>
  <c r="Q53" i="1"/>
  <c r="U53" i="1" s="1"/>
  <c r="V53" i="1" s="1"/>
  <c r="O54" i="1"/>
  <c r="P54" i="1"/>
  <c r="Q54" i="1"/>
  <c r="U54" i="1" s="1"/>
  <c r="V54" i="1" s="1"/>
  <c r="O55" i="1"/>
  <c r="P55" i="1"/>
  <c r="Q55" i="1"/>
  <c r="U55" i="1" s="1"/>
  <c r="V55" i="1" s="1"/>
  <c r="O56" i="1"/>
  <c r="P56" i="1"/>
  <c r="Q56" i="1"/>
  <c r="U56" i="1" s="1"/>
  <c r="V56" i="1" s="1"/>
  <c r="O57" i="1"/>
  <c r="P57" i="1"/>
  <c r="Q57" i="1"/>
  <c r="U57" i="1" s="1"/>
  <c r="V57" i="1" s="1"/>
  <c r="O58" i="1"/>
  <c r="P58" i="1"/>
  <c r="Q58" i="1"/>
  <c r="U58" i="1" s="1"/>
  <c r="V58" i="1" s="1"/>
  <c r="O59" i="1"/>
  <c r="P59" i="1"/>
  <c r="Q59" i="1"/>
  <c r="U59" i="1" s="1"/>
  <c r="V59" i="1" s="1"/>
  <c r="O60" i="1"/>
  <c r="P60" i="1"/>
  <c r="Q60" i="1"/>
  <c r="U60" i="1" s="1"/>
  <c r="V60" i="1" s="1"/>
  <c r="O61" i="1"/>
  <c r="P61" i="1"/>
  <c r="Q61" i="1"/>
  <c r="U61" i="1" s="1"/>
  <c r="V61" i="1" s="1"/>
  <c r="O62" i="1"/>
  <c r="P62" i="1"/>
  <c r="Q62" i="1"/>
  <c r="U62" i="1" s="1"/>
  <c r="V62" i="1" s="1"/>
  <c r="O63" i="1"/>
  <c r="P63" i="1"/>
  <c r="Q63" i="1"/>
  <c r="U63" i="1" s="1"/>
  <c r="V63" i="1" s="1"/>
  <c r="R22" i="1" l="1"/>
  <c r="R25" i="1"/>
  <c r="R82" i="1"/>
  <c r="R92" i="1"/>
  <c r="R26" i="1"/>
  <c r="R42" i="1"/>
  <c r="R35" i="1"/>
  <c r="R83" i="1"/>
  <c r="R98" i="1"/>
  <c r="R102" i="1"/>
  <c r="R48" i="1"/>
  <c r="R81" i="1"/>
  <c r="R85" i="1"/>
  <c r="R101" i="1"/>
  <c r="R30" i="1"/>
  <c r="R93" i="1"/>
  <c r="T97" i="1"/>
  <c r="S97" i="1"/>
  <c r="T26" i="1"/>
  <c r="S26" i="1"/>
  <c r="S19" i="1"/>
  <c r="T19" i="1"/>
  <c r="S94" i="1"/>
  <c r="T94" i="1"/>
  <c r="U94" i="1" s="1"/>
  <c r="V94" i="1" s="1"/>
  <c r="T103" i="1"/>
  <c r="S103" i="1"/>
  <c r="T32" i="1"/>
  <c r="S32" i="1"/>
  <c r="T47" i="1"/>
  <c r="S47" i="1"/>
  <c r="R29" i="1"/>
  <c r="R79" i="1"/>
  <c r="R106" i="1"/>
  <c r="S88" i="1"/>
  <c r="T88" i="1"/>
  <c r="S82" i="1"/>
  <c r="T82" i="1"/>
  <c r="S90" i="1"/>
  <c r="T90" i="1"/>
  <c r="S33" i="1"/>
  <c r="T33" i="1"/>
  <c r="S25" i="1"/>
  <c r="T25" i="1"/>
  <c r="U34" i="1"/>
  <c r="V34" i="1" s="1"/>
  <c r="T85" i="1"/>
  <c r="S85" i="1"/>
  <c r="T36" i="1"/>
  <c r="S36" i="1"/>
  <c r="S108" i="1"/>
  <c r="T108" i="1"/>
  <c r="T41" i="1"/>
  <c r="S41" i="1"/>
  <c r="S27" i="1"/>
  <c r="T27" i="1"/>
  <c r="T95" i="1"/>
  <c r="S95" i="1"/>
  <c r="T24" i="1"/>
  <c r="S24" i="1"/>
  <c r="S46" i="1"/>
  <c r="T46" i="1"/>
  <c r="U46" i="1" s="1"/>
  <c r="V46" i="1" s="1"/>
  <c r="T101" i="1"/>
  <c r="S101" i="1"/>
  <c r="T81" i="1"/>
  <c r="S81" i="1"/>
  <c r="T89" i="1"/>
  <c r="S89" i="1"/>
  <c r="T30" i="1"/>
  <c r="S30" i="1"/>
  <c r="T22" i="1"/>
  <c r="S22" i="1"/>
  <c r="T40" i="1"/>
  <c r="S40" i="1"/>
  <c r="S48" i="1"/>
  <c r="T48" i="1"/>
  <c r="U4" i="1"/>
  <c r="V4" i="1" s="1"/>
  <c r="S31" i="1"/>
  <c r="T31" i="1"/>
  <c r="S39" i="1"/>
  <c r="T39" i="1"/>
  <c r="T104" i="1"/>
  <c r="S104" i="1"/>
  <c r="S96" i="1"/>
  <c r="T96" i="1"/>
  <c r="S37" i="1"/>
  <c r="T37" i="1"/>
  <c r="T45" i="1"/>
  <c r="S45" i="1"/>
  <c r="S102" i="1"/>
  <c r="T102" i="1"/>
  <c r="S84" i="1"/>
  <c r="T84" i="1"/>
  <c r="S35" i="1"/>
  <c r="T35" i="1"/>
  <c r="S107" i="1"/>
  <c r="T107" i="1"/>
  <c r="T99" i="1"/>
  <c r="S99" i="1"/>
  <c r="T83" i="1"/>
  <c r="S83" i="1"/>
  <c r="T91" i="1"/>
  <c r="S91" i="1"/>
  <c r="T28" i="1"/>
  <c r="S28" i="1"/>
  <c r="T20" i="1"/>
  <c r="S20" i="1"/>
  <c r="S42" i="1"/>
  <c r="T42" i="1"/>
  <c r="T98" i="1"/>
  <c r="S98" i="1"/>
  <c r="S23" i="1"/>
  <c r="T23" i="1"/>
  <c r="S105" i="1"/>
  <c r="T105" i="1"/>
  <c r="T93" i="1"/>
  <c r="S93" i="1"/>
  <c r="S44" i="1"/>
  <c r="T44" i="1"/>
  <c r="S100" i="1"/>
  <c r="T100" i="1"/>
  <c r="S43" i="1"/>
  <c r="T43" i="1"/>
  <c r="T87" i="1"/>
  <c r="S87" i="1"/>
  <c r="T38" i="1"/>
  <c r="S38" i="1"/>
  <c r="S80" i="1"/>
  <c r="T80" i="1"/>
  <c r="R21" i="1"/>
  <c r="S106" i="1"/>
  <c r="T106" i="1"/>
  <c r="S92" i="1"/>
  <c r="T92" i="1"/>
  <c r="U92" i="1" s="1"/>
  <c r="V92" i="1" s="1"/>
  <c r="S86" i="1"/>
  <c r="T86" i="1"/>
  <c r="T79" i="1"/>
  <c r="S79" i="1"/>
  <c r="S29" i="1"/>
  <c r="T29" i="1"/>
  <c r="S21" i="1"/>
  <c r="T21" i="1"/>
  <c r="U21" i="1" s="1"/>
  <c r="V21" i="1" s="1"/>
  <c r="R50" i="1"/>
  <c r="R51" i="1"/>
  <c r="R59" i="1"/>
  <c r="R34" i="1"/>
  <c r="R64" i="1"/>
  <c r="R62" i="1"/>
  <c r="R58" i="1"/>
  <c r="R54" i="1"/>
  <c r="R78" i="1"/>
  <c r="R74" i="1"/>
  <c r="R70" i="1"/>
  <c r="R66" i="1"/>
  <c r="R67" i="1"/>
  <c r="R76" i="1"/>
  <c r="R72" i="1"/>
  <c r="R68" i="1"/>
  <c r="R63" i="1"/>
  <c r="R61" i="1"/>
  <c r="R60" i="1"/>
  <c r="R57" i="1"/>
  <c r="R56" i="1"/>
  <c r="R55" i="1"/>
  <c r="R53" i="1"/>
  <c r="R52" i="1"/>
  <c r="R69" i="1"/>
  <c r="R65" i="1"/>
  <c r="R77" i="1"/>
  <c r="R73" i="1"/>
  <c r="R75" i="1"/>
  <c r="R71" i="1"/>
  <c r="Q49" i="1"/>
  <c r="U49" i="1" s="1"/>
  <c r="V49" i="1" s="1"/>
  <c r="P49" i="1"/>
  <c r="O49" i="1"/>
  <c r="U20" i="1" l="1"/>
  <c r="V20" i="1" s="1"/>
  <c r="U99" i="1"/>
  <c r="V99" i="1" s="1"/>
  <c r="U104" i="1"/>
  <c r="V104" i="1" s="1"/>
  <c r="U38" i="1"/>
  <c r="V38" i="1" s="1"/>
  <c r="U98" i="1"/>
  <c r="V98" i="1" s="1"/>
  <c r="U91" i="1"/>
  <c r="V91" i="1" s="1"/>
  <c r="U22" i="1"/>
  <c r="V22" i="1" s="1"/>
  <c r="U89" i="1"/>
  <c r="V89" i="1" s="1"/>
  <c r="U101" i="1"/>
  <c r="V101" i="1" s="1"/>
  <c r="U24" i="1"/>
  <c r="V24" i="1" s="1"/>
  <c r="U85" i="1"/>
  <c r="V85" i="1" s="1"/>
  <c r="U47" i="1"/>
  <c r="V47" i="1" s="1"/>
  <c r="U103" i="1"/>
  <c r="V103" i="1" s="1"/>
  <c r="U97" i="1"/>
  <c r="V97" i="1" s="1"/>
  <c r="U100" i="1"/>
  <c r="V100" i="1" s="1"/>
  <c r="U23" i="1"/>
  <c r="V23" i="1" s="1"/>
  <c r="U42" i="1"/>
  <c r="V42" i="1" s="1"/>
  <c r="U107" i="1"/>
  <c r="V107" i="1" s="1"/>
  <c r="U84" i="1"/>
  <c r="V84" i="1" s="1"/>
  <c r="U96" i="1"/>
  <c r="V96" i="1" s="1"/>
  <c r="U39" i="1"/>
  <c r="V39" i="1" s="1"/>
  <c r="U25" i="1"/>
  <c r="V25" i="1" s="1"/>
  <c r="U90" i="1"/>
  <c r="V90" i="1" s="1"/>
  <c r="U88" i="1"/>
  <c r="V88" i="1" s="1"/>
  <c r="U40" i="1"/>
  <c r="V40" i="1" s="1"/>
  <c r="U30" i="1"/>
  <c r="V30" i="1" s="1"/>
  <c r="U81" i="1"/>
  <c r="V81" i="1" s="1"/>
  <c r="U95" i="1"/>
  <c r="V95" i="1" s="1"/>
  <c r="U41" i="1"/>
  <c r="V41" i="1" s="1"/>
  <c r="U36" i="1"/>
  <c r="V36" i="1" s="1"/>
  <c r="U32" i="1"/>
  <c r="V32" i="1" s="1"/>
  <c r="U26" i="1"/>
  <c r="V26" i="1" s="1"/>
  <c r="U79" i="1"/>
  <c r="V79" i="1" s="1"/>
  <c r="U29" i="1"/>
  <c r="V29" i="1" s="1"/>
  <c r="U86" i="1"/>
  <c r="V86" i="1" s="1"/>
  <c r="U106" i="1"/>
  <c r="V106" i="1" s="1"/>
  <c r="U80" i="1"/>
  <c r="V80" i="1" s="1"/>
  <c r="U87" i="1"/>
  <c r="V87" i="1" s="1"/>
  <c r="U93" i="1"/>
  <c r="V93" i="1" s="1"/>
  <c r="U28" i="1"/>
  <c r="V28" i="1" s="1"/>
  <c r="U83" i="1"/>
  <c r="V83" i="1" s="1"/>
  <c r="U45" i="1"/>
  <c r="V45" i="1" s="1"/>
  <c r="U48" i="1"/>
  <c r="V48" i="1" s="1"/>
  <c r="U27" i="1"/>
  <c r="V27" i="1" s="1"/>
  <c r="U108" i="1"/>
  <c r="V108" i="1" s="1"/>
  <c r="U19" i="1"/>
  <c r="V19" i="1" s="1"/>
  <c r="U43" i="1"/>
  <c r="V43" i="1" s="1"/>
  <c r="U44" i="1"/>
  <c r="V44" i="1" s="1"/>
  <c r="U105" i="1"/>
  <c r="V105" i="1" s="1"/>
  <c r="U35" i="1"/>
  <c r="V35" i="1" s="1"/>
  <c r="U102" i="1"/>
  <c r="V102" i="1" s="1"/>
  <c r="U37" i="1"/>
  <c r="V37" i="1" s="1"/>
  <c r="U31" i="1"/>
  <c r="V31" i="1" s="1"/>
  <c r="U33" i="1"/>
  <c r="V33" i="1" s="1"/>
  <c r="U82" i="1"/>
  <c r="V82" i="1" s="1"/>
  <c r="R49" i="1"/>
</calcChain>
</file>

<file path=xl/sharedStrings.xml><?xml version="1.0" encoding="utf-8"?>
<sst xmlns="http://schemas.openxmlformats.org/spreadsheetml/2006/main" count="142" uniqueCount="32">
  <si>
    <t>E_late</t>
  </si>
  <si>
    <t>E_Early</t>
  </si>
  <si>
    <t>E_Direct</t>
  </si>
  <si>
    <t>C80_SPPS</t>
  </si>
  <si>
    <t>C80_Theoretical</t>
  </si>
  <si>
    <t>RT30</t>
  </si>
  <si>
    <t>Description</t>
  </si>
  <si>
    <t>Diffusion</t>
  </si>
  <si>
    <t>Absorption</t>
  </si>
  <si>
    <t>Cubic room 10x10x10</t>
  </si>
  <si>
    <t>Cubic room 20x20x20</t>
  </si>
  <si>
    <t>Cubic room 5x5x5</t>
  </si>
  <si>
    <t>Quasi-cubic room 7x8x9 (5ms)</t>
  </si>
  <si>
    <t>Quasi-cubic room 20x20x30</t>
  </si>
  <si>
    <t>Quasi-cubic room 20x20x30 (8m)</t>
  </si>
  <si>
    <t>Geometry</t>
  </si>
  <si>
    <t>Distance S-R (m)</t>
  </si>
  <si>
    <t>Volume (m3)</t>
  </si>
  <si>
    <t>SPPS 1.3.4</t>
  </si>
  <si>
    <t>Surface (m²)</t>
  </si>
  <si>
    <t>Ly</t>
  </si>
  <si>
    <t>Lz</t>
  </si>
  <si>
    <t>Lx</t>
  </si>
  <si>
    <t>RT Eyring</t>
  </si>
  <si>
    <t>C80_Theoretical_hyb</t>
  </si>
  <si>
    <t>E_late_hyb</t>
  </si>
  <si>
    <t>E_Early_hyb</t>
  </si>
  <si>
    <t>Quasi-cubic room 7x8x9</t>
  </si>
  <si>
    <t>Dif RT SPPS/Theo</t>
  </si>
  <si>
    <t>Dif SPPS/Theo</t>
  </si>
  <si>
    <t>error (mean)</t>
  </si>
  <si>
    <t>error (mediane)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</si>
</sst>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0" fillId="3" borderId="6" xfId="1" applyFont="1" applyFill="1" applyBorder="1" applyAlignment="1">
      <alignment horizontal="center"/>
    </xf>
    <xf numFmtId="9" fontId="0" fillId="3" borderId="8" xfId="1" applyFont="1" applyFill="1" applyBorder="1" applyAlignment="1">
      <alignment horizontal="center"/>
    </xf>
    <xf numFmtId="9" fontId="0" fillId="3" borderId="11" xfId="1" applyFont="1" applyFill="1" applyBorder="1" applyAlignment="1">
      <alignment horizontal="center"/>
    </xf>
    <xf numFmtId="9" fontId="0" fillId="0" borderId="0" xfId="0" applyNumberFormat="1"/>
  </cellXfs>
  <cellStyles count="2">
    <cellStyle name="Normal" xfId="0" builtinId="0"/>
    <cellStyle name="Pourcentage" xfId="1" builtinId="5"/>
  </cellStyles>
  <dxfs count="22"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Clarity C80 : Theory</a:t>
            </a:r>
            <a:r>
              <a:rPr lang="en-US" baseline="0"/>
              <a:t> vs. </a:t>
            </a:r>
            <a:r>
              <a:rPr lang="en-US" sz="1400" b="0" i="0" u="none" strike="noStrike" baseline="0">
                <a:effectLst/>
              </a:rPr>
              <a:t>SPPS (1.3.4)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855741889844257E-2"/>
          <c:y val="9.5102564102564097E-2"/>
          <c:w val="0.92748910694923881"/>
          <c:h val="0.76283303048657392"/>
        </c:manualLayout>
      </c:layout>
      <c:scatterChart>
        <c:scatterStyle val="lineMarker"/>
        <c:varyColors val="0"/>
        <c:ser>
          <c:idx val="2"/>
          <c:order val="0"/>
          <c:tx>
            <c:strRef>
              <c:f>Results!$B$4</c:f>
              <c:strCache>
                <c:ptCount val="1"/>
                <c:pt idx="0">
                  <c:v>Cubic room 5x5x5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y=x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Results!$U$4:$U$18</c:f>
              <c:numCache>
                <c:formatCode>0.00</c:formatCode>
                <c:ptCount val="15"/>
                <c:pt idx="0">
                  <c:v>-2.2652031764852381</c:v>
                </c:pt>
                <c:pt idx="1">
                  <c:v>2.0592554000786851</c:v>
                </c:pt>
                <c:pt idx="2">
                  <c:v>5.3014978745530872</c:v>
                </c:pt>
                <c:pt idx="3">
                  <c:v>8.21969840326833</c:v>
                </c:pt>
                <c:pt idx="4">
                  <c:v>11.066814212790899</c:v>
                </c:pt>
                <c:pt idx="5">
                  <c:v>13.969498039821309</c:v>
                </c:pt>
                <c:pt idx="6">
                  <c:v>17.00932614680065</c:v>
                </c:pt>
                <c:pt idx="7">
                  <c:v>20.250427728366006</c:v>
                </c:pt>
                <c:pt idx="8">
                  <c:v>23.752568278331001</c:v>
                </c:pt>
                <c:pt idx="9">
                  <c:v>27.579817982204933</c:v>
                </c:pt>
                <c:pt idx="10">
                  <c:v>31.808592306608436</c:v>
                </c:pt>
                <c:pt idx="11">
                  <c:v>36.537457941549135</c:v>
                </c:pt>
                <c:pt idx="12">
                  <c:v>41.901585644446754</c:v>
                </c:pt>
                <c:pt idx="13">
                  <c:v>48.097071387547615</c:v>
                </c:pt>
                <c:pt idx="14">
                  <c:v>55.426653566615869</c:v>
                </c:pt>
              </c:numCache>
            </c:numRef>
          </c:xVal>
          <c:yVal>
            <c:numRef>
              <c:f>Results!$I$4:$I$18</c:f>
              <c:numCache>
                <c:formatCode>0.00</c:formatCode>
                <c:ptCount val="15"/>
                <c:pt idx="0">
                  <c:v>-2.4317500000000001</c:v>
                </c:pt>
                <c:pt idx="1">
                  <c:v>1.523126</c:v>
                </c:pt>
                <c:pt idx="2">
                  <c:v>4.4242140000000001</c:v>
                </c:pt>
                <c:pt idx="3">
                  <c:v>6.9639620000000004</c:v>
                </c:pt>
                <c:pt idx="4">
                  <c:v>9.2646909999999991</c:v>
                </c:pt>
                <c:pt idx="5">
                  <c:v>11.65912</c:v>
                </c:pt>
                <c:pt idx="6">
                  <c:v>13.950749999999999</c:v>
                </c:pt>
                <c:pt idx="7">
                  <c:v>16.419260000000001</c:v>
                </c:pt>
                <c:pt idx="8">
                  <c:v>19.146799999999999</c:v>
                </c:pt>
                <c:pt idx="9">
                  <c:v>22.01117</c:v>
                </c:pt>
                <c:pt idx="10">
                  <c:v>25.016919999999999</c:v>
                </c:pt>
                <c:pt idx="11">
                  <c:v>28.346240000000002</c:v>
                </c:pt>
                <c:pt idx="12">
                  <c:v>32.183729999999997</c:v>
                </c:pt>
                <c:pt idx="13">
                  <c:v>36.280290000000001</c:v>
                </c:pt>
                <c:pt idx="14">
                  <c:v>41.209060000000001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B-4D73-99B3-89EBEA5508CF}"/>
            </c:ext>
          </c:extLst>
        </c:ser>
        <c:ser>
          <c:idx val="3"/>
          <c:order val="1"/>
          <c:tx>
            <c:strRef>
              <c:f>Results!$B$34</c:f>
              <c:strCache>
                <c:ptCount val="1"/>
                <c:pt idx="0">
                  <c:v>Quasi-cubic room 7x8x9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Results!$U$34:$U$48</c:f>
              <c:numCache>
                <c:formatCode>0.00</c:formatCode>
                <c:ptCount val="15"/>
                <c:pt idx="0">
                  <c:v>-3.5594336640765096</c:v>
                </c:pt>
                <c:pt idx="1">
                  <c:v>0.43462707561870767</c:v>
                </c:pt>
                <c:pt idx="2">
                  <c:v>3.2786643144081666</c:v>
                </c:pt>
                <c:pt idx="3">
                  <c:v>5.7223610396321432</c:v>
                </c:pt>
                <c:pt idx="4">
                  <c:v>8.0103593176439052</c:v>
                </c:pt>
                <c:pt idx="5">
                  <c:v>10.261072821857891</c:v>
                </c:pt>
                <c:pt idx="6">
                  <c:v>12.547505779567611</c:v>
                </c:pt>
                <c:pt idx="7">
                  <c:v>14.924110889801465</c:v>
                </c:pt>
                <c:pt idx="8">
                  <c:v>17.438708687237181</c:v>
                </c:pt>
                <c:pt idx="9">
                  <c:v>20.139548896154793</c:v>
                </c:pt>
                <c:pt idx="10">
                  <c:v>23.081151700627505</c:v>
                </c:pt>
                <c:pt idx="11">
                  <c:v>26.330949671447549</c:v>
                </c:pt>
                <c:pt idx="12">
                  <c:v>29.978788730465201</c:v>
                </c:pt>
                <c:pt idx="13">
                  <c:v>34.152722477770077</c:v>
                </c:pt>
                <c:pt idx="14">
                  <c:v>39.048515463460433</c:v>
                </c:pt>
              </c:numCache>
            </c:numRef>
          </c:xVal>
          <c:yVal>
            <c:numRef>
              <c:f>Results!$I$34:$I$48</c:f>
              <c:numCache>
                <c:formatCode>0.00</c:formatCode>
                <c:ptCount val="15"/>
                <c:pt idx="0">
                  <c:v>-4.0471560000000002</c:v>
                </c:pt>
                <c:pt idx="1">
                  <c:v>-0.3527807</c:v>
                </c:pt>
                <c:pt idx="2">
                  <c:v>2.1681539999999999</c:v>
                </c:pt>
                <c:pt idx="3">
                  <c:v>4.2974699999999997</c:v>
                </c:pt>
                <c:pt idx="4">
                  <c:v>6.171011</c:v>
                </c:pt>
                <c:pt idx="5">
                  <c:v>8.0106040000000007</c:v>
                </c:pt>
                <c:pt idx="6">
                  <c:v>9.7898990000000001</c:v>
                </c:pt>
                <c:pt idx="7">
                  <c:v>11.558920000000001</c:v>
                </c:pt>
                <c:pt idx="8">
                  <c:v>13.50207</c:v>
                </c:pt>
                <c:pt idx="9">
                  <c:v>15.453239999999999</c:v>
                </c:pt>
                <c:pt idx="10">
                  <c:v>17.692740000000001</c:v>
                </c:pt>
                <c:pt idx="11">
                  <c:v>19.666329999999999</c:v>
                </c:pt>
                <c:pt idx="12">
                  <c:v>22.460550000000001</c:v>
                </c:pt>
                <c:pt idx="13">
                  <c:v>25.21302</c:v>
                </c:pt>
                <c:pt idx="14">
                  <c:v>28.286460000000002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5B-4D73-99B3-89EBEA5508CF}"/>
            </c:ext>
          </c:extLst>
        </c:ser>
        <c:ser>
          <c:idx val="4"/>
          <c:order val="2"/>
          <c:tx>
            <c:strRef>
              <c:f>Results!$B$19</c:f>
              <c:strCache>
                <c:ptCount val="1"/>
                <c:pt idx="0">
                  <c:v>Quasi-cubic room 7x8x9 (5ms)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Results!$U$19:$U$33</c:f>
              <c:numCache>
                <c:formatCode>0.00</c:formatCode>
                <c:ptCount val="15"/>
                <c:pt idx="0">
                  <c:v>-3.5594336640765096</c:v>
                </c:pt>
                <c:pt idx="1">
                  <c:v>0.43462707561870767</c:v>
                </c:pt>
                <c:pt idx="2">
                  <c:v>3.2786643144081666</c:v>
                </c:pt>
                <c:pt idx="3">
                  <c:v>5.7223610396321432</c:v>
                </c:pt>
                <c:pt idx="4">
                  <c:v>8.0103593176439052</c:v>
                </c:pt>
                <c:pt idx="5">
                  <c:v>10.261072821857891</c:v>
                </c:pt>
                <c:pt idx="6">
                  <c:v>12.547505779567611</c:v>
                </c:pt>
                <c:pt idx="7">
                  <c:v>14.924110889801465</c:v>
                </c:pt>
                <c:pt idx="8">
                  <c:v>17.438708687237181</c:v>
                </c:pt>
                <c:pt idx="9">
                  <c:v>20.139548896154793</c:v>
                </c:pt>
                <c:pt idx="10">
                  <c:v>23.081151700627505</c:v>
                </c:pt>
                <c:pt idx="11">
                  <c:v>26.330949671447549</c:v>
                </c:pt>
                <c:pt idx="12">
                  <c:v>29.978788730465201</c:v>
                </c:pt>
                <c:pt idx="13">
                  <c:v>34.152722477770077</c:v>
                </c:pt>
                <c:pt idx="14">
                  <c:v>39.048515463460433</c:v>
                </c:pt>
              </c:numCache>
            </c:numRef>
          </c:xVal>
          <c:yVal>
            <c:numRef>
              <c:f>Results!$I$19:$I$33</c:f>
              <c:numCache>
                <c:formatCode>0.00</c:formatCode>
                <c:ptCount val="15"/>
                <c:pt idx="0">
                  <c:v>-4.234064</c:v>
                </c:pt>
                <c:pt idx="1">
                  <c:v>-0.48500450000000001</c:v>
                </c:pt>
                <c:pt idx="2">
                  <c:v>2.0204119999999999</c:v>
                </c:pt>
                <c:pt idx="3">
                  <c:v>4.2343250000000001</c:v>
                </c:pt>
                <c:pt idx="4">
                  <c:v>6.1692390000000001</c:v>
                </c:pt>
                <c:pt idx="5">
                  <c:v>7.9734220000000002</c:v>
                </c:pt>
                <c:pt idx="6">
                  <c:v>9.8233529999999991</c:v>
                </c:pt>
                <c:pt idx="7">
                  <c:v>11.575379999999999</c:v>
                </c:pt>
                <c:pt idx="8">
                  <c:v>13.7041</c:v>
                </c:pt>
                <c:pt idx="9">
                  <c:v>15.423730000000001</c:v>
                </c:pt>
                <c:pt idx="10">
                  <c:v>17.592659999999999</c:v>
                </c:pt>
                <c:pt idx="11">
                  <c:v>19.705950000000001</c:v>
                </c:pt>
                <c:pt idx="12">
                  <c:v>22.297840000000001</c:v>
                </c:pt>
                <c:pt idx="13">
                  <c:v>25.205680000000001</c:v>
                </c:pt>
                <c:pt idx="14">
                  <c:v>28.35868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5B-4D73-99B3-89EBEA5508CF}"/>
            </c:ext>
          </c:extLst>
        </c:ser>
        <c:ser>
          <c:idx val="0"/>
          <c:order val="3"/>
          <c:tx>
            <c:strRef>
              <c:f>Results!$B$49</c:f>
              <c:strCache>
                <c:ptCount val="1"/>
                <c:pt idx="0">
                  <c:v>Cubic room 10x10x10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Results!$U$49:$U$63</c:f>
              <c:numCache>
                <c:formatCode>0.00</c:formatCode>
                <c:ptCount val="15"/>
                <c:pt idx="0">
                  <c:v>-3.6473401761893482</c:v>
                </c:pt>
                <c:pt idx="1">
                  <c:v>0.24117588027706069</c:v>
                </c:pt>
                <c:pt idx="2">
                  <c:v>2.9567296440822699</c:v>
                </c:pt>
                <c:pt idx="3">
                  <c:v>5.245904340119198</c:v>
                </c:pt>
                <c:pt idx="4">
                  <c:v>7.3500522505096022</c:v>
                </c:pt>
                <c:pt idx="5">
                  <c:v>9.3840692422625231</c:v>
                </c:pt>
                <c:pt idx="6">
                  <c:v>11.417123105634065</c:v>
                </c:pt>
                <c:pt idx="7">
                  <c:v>13.499342614884174</c:v>
                </c:pt>
                <c:pt idx="8">
                  <c:v>15.673455643042789</c:v>
                </c:pt>
                <c:pt idx="9">
                  <c:v>17.98140682595448</c:v>
                </c:pt>
                <c:pt idx="10">
                  <c:v>20.469510345229121</c:v>
                </c:pt>
                <c:pt idx="11">
                  <c:v>23.194008702769263</c:v>
                </c:pt>
                <c:pt idx="12">
                  <c:v>26.228800644647322</c:v>
                </c:pt>
                <c:pt idx="13">
                  <c:v>29.678146621953687</c:v>
                </c:pt>
                <c:pt idx="14">
                  <c:v>33.700319953216251</c:v>
                </c:pt>
              </c:numCache>
            </c:numRef>
          </c:xVal>
          <c:yVal>
            <c:numRef>
              <c:f>Results!$I$49:$I$63</c:f>
              <c:numCache>
                <c:formatCode>0.00</c:formatCode>
                <c:ptCount val="15"/>
                <c:pt idx="0">
                  <c:v>-4.2000409999999997</c:v>
                </c:pt>
                <c:pt idx="1">
                  <c:v>-0.60037370000000001</c:v>
                </c:pt>
                <c:pt idx="2">
                  <c:v>1.8199339999999999</c:v>
                </c:pt>
                <c:pt idx="3">
                  <c:v>3.7647970000000002</c:v>
                </c:pt>
                <c:pt idx="4">
                  <c:v>5.5673789999999999</c:v>
                </c:pt>
                <c:pt idx="5">
                  <c:v>7.2592439999999998</c:v>
                </c:pt>
                <c:pt idx="6">
                  <c:v>8.8392239999999997</c:v>
                </c:pt>
                <c:pt idx="7">
                  <c:v>10.480700000000001</c:v>
                </c:pt>
                <c:pt idx="8">
                  <c:v>12.026199999999999</c:v>
                </c:pt>
                <c:pt idx="9">
                  <c:v>13.78604</c:v>
                </c:pt>
                <c:pt idx="10">
                  <c:v>15.527839999999999</c:v>
                </c:pt>
                <c:pt idx="11">
                  <c:v>17.6632</c:v>
                </c:pt>
                <c:pt idx="12">
                  <c:v>19.785229999999999</c:v>
                </c:pt>
                <c:pt idx="13">
                  <c:v>21.917079999999999</c:v>
                </c:pt>
                <c:pt idx="14">
                  <c:v>24.98602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5B-4D73-99B3-89EBEA5508CF}"/>
            </c:ext>
          </c:extLst>
        </c:ser>
        <c:ser>
          <c:idx val="1"/>
          <c:order val="4"/>
          <c:tx>
            <c:strRef>
              <c:f>Results!$B$64</c:f>
              <c:strCache>
                <c:ptCount val="1"/>
                <c:pt idx="0">
                  <c:v>Cubic room 20x20x20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Results!$U$64:$U$78</c:f>
              <c:numCache>
                <c:formatCode>0.00</c:formatCode>
                <c:ptCount val="15"/>
                <c:pt idx="0">
                  <c:v>-0.9478675252596086</c:v>
                </c:pt>
                <c:pt idx="1">
                  <c:v>2.6649963294964434</c:v>
                </c:pt>
                <c:pt idx="2">
                  <c:v>5.0645420180869385</c:v>
                </c:pt>
                <c:pt idx="3">
                  <c:v>6.9928743087830378</c:v>
                </c:pt>
                <c:pt idx="4">
                  <c:v>8.6862829925524903</c:v>
                </c:pt>
                <c:pt idx="5">
                  <c:v>10.253850379524254</c:v>
                </c:pt>
                <c:pt idx="6">
                  <c:v>11.757936847806791</c:v>
                </c:pt>
                <c:pt idx="7">
                  <c:v>13.24051494140768</c:v>
                </c:pt>
                <c:pt idx="8">
                  <c:v>14.734283046498087</c:v>
                </c:pt>
                <c:pt idx="9">
                  <c:v>16.268494903003706</c:v>
                </c:pt>
                <c:pt idx="10">
                  <c:v>17.872897762963081</c:v>
                </c:pt>
                <c:pt idx="11">
                  <c:v>19.581353276750583</c:v>
                </c:pt>
                <c:pt idx="12">
                  <c:v>21.436328375127619</c:v>
                </c:pt>
                <c:pt idx="13">
                  <c:v>23.495861038286591</c:v>
                </c:pt>
                <c:pt idx="14">
                  <c:v>25.846209750440032</c:v>
                </c:pt>
              </c:numCache>
            </c:numRef>
          </c:xVal>
          <c:yVal>
            <c:numRef>
              <c:f>Results!$I$65:$I$78</c:f>
              <c:numCache>
                <c:formatCode>0.00</c:formatCode>
                <c:ptCount val="14"/>
                <c:pt idx="0">
                  <c:v>2.0594389999999998</c:v>
                </c:pt>
                <c:pt idx="1">
                  <c:v>4.16153</c:v>
                </c:pt>
                <c:pt idx="2">
                  <c:v>5.9615229999999997</c:v>
                </c:pt>
                <c:pt idx="3">
                  <c:v>7.3604609999999999</c:v>
                </c:pt>
                <c:pt idx="4">
                  <c:v>8.5915619999999997</c:v>
                </c:pt>
                <c:pt idx="5">
                  <c:v>9.8436939999999993</c:v>
                </c:pt>
                <c:pt idx="6">
                  <c:v>11.06771</c:v>
                </c:pt>
                <c:pt idx="7">
                  <c:v>12.258089999999999</c:v>
                </c:pt>
                <c:pt idx="8">
                  <c:v>13.52976</c:v>
                </c:pt>
                <c:pt idx="9">
                  <c:v>14.54466</c:v>
                </c:pt>
                <c:pt idx="10">
                  <c:v>15.862220000000001</c:v>
                </c:pt>
                <c:pt idx="11">
                  <c:v>17.352170000000001</c:v>
                </c:pt>
                <c:pt idx="12">
                  <c:v>18.860279999999999</c:v>
                </c:pt>
                <c:pt idx="13">
                  <c:v>20.045190000000002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5B-4D73-99B3-89EBEA5508CF}"/>
            </c:ext>
          </c:extLst>
        </c:ser>
        <c:ser>
          <c:idx val="5"/>
          <c:order val="5"/>
          <c:tx>
            <c:strRef>
              <c:f>Results!$B$79</c:f>
              <c:strCache>
                <c:ptCount val="1"/>
                <c:pt idx="0">
                  <c:v>Quasi-cubic room 20x20x30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Results!$U$79:$U$93</c:f>
              <c:numCache>
                <c:formatCode>0.00</c:formatCode>
                <c:ptCount val="15"/>
                <c:pt idx="0">
                  <c:v>4.1383920329460248E-2</c:v>
                </c:pt>
                <c:pt idx="1">
                  <c:v>3.6098766676455067</c:v>
                </c:pt>
                <c:pt idx="2">
                  <c:v>5.961352779596151</c:v>
                </c:pt>
                <c:pt idx="3">
                  <c:v>7.8375021956976232</c:v>
                </c:pt>
                <c:pt idx="4">
                  <c:v>9.4741220344156734</c:v>
                </c:pt>
                <c:pt idx="5">
                  <c:v>10.979702589857753</c:v>
                </c:pt>
                <c:pt idx="6">
                  <c:v>12.415883388576624</c:v>
                </c:pt>
                <c:pt idx="7">
                  <c:v>13.823745953569437</c:v>
                </c:pt>
                <c:pt idx="8">
                  <c:v>15.234868101963597</c:v>
                </c:pt>
                <c:pt idx="9">
                  <c:v>16.677065675203018</c:v>
                </c:pt>
                <c:pt idx="10">
                  <c:v>18.178196478290154</c:v>
                </c:pt>
                <c:pt idx="11">
                  <c:v>19.769567517498061</c:v>
                </c:pt>
                <c:pt idx="12">
                  <c:v>21.490068752051549</c:v>
                </c:pt>
                <c:pt idx="13">
                  <c:v>23.39250445101808</c:v>
                </c:pt>
                <c:pt idx="14">
                  <c:v>25.555024346621668</c:v>
                </c:pt>
              </c:numCache>
            </c:numRef>
          </c:xVal>
          <c:yVal>
            <c:numRef>
              <c:f>Results!$I$79:$I$93</c:f>
              <c:numCache>
                <c:formatCode>0.00</c:formatCode>
                <c:ptCount val="15"/>
                <c:pt idx="0">
                  <c:v>0.16273399999999999</c:v>
                </c:pt>
                <c:pt idx="1">
                  <c:v>3.1136460000000001</c:v>
                </c:pt>
                <c:pt idx="2">
                  <c:v>5.1699549999999999</c:v>
                </c:pt>
                <c:pt idx="3">
                  <c:v>6.6446360000000002</c:v>
                </c:pt>
                <c:pt idx="4">
                  <c:v>8.1802759999999992</c:v>
                </c:pt>
                <c:pt idx="5">
                  <c:v>9.6300329999999992</c:v>
                </c:pt>
                <c:pt idx="6">
                  <c:v>10.59271</c:v>
                </c:pt>
                <c:pt idx="7">
                  <c:v>11.58638</c:v>
                </c:pt>
                <c:pt idx="8">
                  <c:v>12.60676</c:v>
                </c:pt>
                <c:pt idx="9">
                  <c:v>13.773680000000001</c:v>
                </c:pt>
                <c:pt idx="10">
                  <c:v>14.992559999999999</c:v>
                </c:pt>
                <c:pt idx="11">
                  <c:v>16.053260000000002</c:v>
                </c:pt>
                <c:pt idx="12">
                  <c:v>16.98912</c:v>
                </c:pt>
                <c:pt idx="13">
                  <c:v>18.682780000000001</c:v>
                </c:pt>
                <c:pt idx="14">
                  <c:v>19.365950000000002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5B-4D73-99B3-89EBEA5508CF}"/>
            </c:ext>
          </c:extLst>
        </c:ser>
        <c:ser>
          <c:idx val="6"/>
          <c:order val="6"/>
          <c:tx>
            <c:strRef>
              <c:f>Results!$B$94</c:f>
              <c:strCache>
                <c:ptCount val="1"/>
                <c:pt idx="0">
                  <c:v>Quasi-cubic room 20x20x30 (8m)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3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Results!$U$94:$U$108</c:f>
              <c:numCache>
                <c:formatCode>0.00</c:formatCode>
                <c:ptCount val="15"/>
                <c:pt idx="0">
                  <c:v>-8.024523740650146</c:v>
                </c:pt>
                <c:pt idx="1">
                  <c:v>-4.5486263265141211</c:v>
                </c:pt>
                <c:pt idx="2">
                  <c:v>-2.287561200322012</c:v>
                </c:pt>
                <c:pt idx="3">
                  <c:v>-0.49891596101756813</c:v>
                </c:pt>
                <c:pt idx="4">
                  <c:v>1.0539832351396647</c:v>
                </c:pt>
                <c:pt idx="5">
                  <c:v>2.4806972882979967</c:v>
                </c:pt>
                <c:pt idx="6">
                  <c:v>3.8441833517584296</c:v>
                </c:pt>
                <c:pt idx="7">
                  <c:v>5.1871604748310052</c:v>
                </c:pt>
                <c:pt idx="8">
                  <c:v>6.5432664795764772</c:v>
                </c:pt>
                <c:pt idx="9">
                  <c:v>7.9429485437905187</c:v>
                </c:pt>
                <c:pt idx="10">
                  <c:v>9.4174910595027068</c:v>
                </c:pt>
                <c:pt idx="11">
                  <c:v>11.002774470917229</c:v>
                </c:pt>
                <c:pt idx="12">
                  <c:v>12.74399043020167</c:v>
                </c:pt>
                <c:pt idx="13">
                  <c:v>14.702997744924605</c:v>
                </c:pt>
                <c:pt idx="14">
                  <c:v>16.971710563248216</c:v>
                </c:pt>
              </c:numCache>
            </c:numRef>
          </c:xVal>
          <c:yVal>
            <c:numRef>
              <c:f>Results!$I$94:$I$108</c:f>
              <c:numCache>
                <c:formatCode>0.00</c:formatCode>
                <c:ptCount val="15"/>
                <c:pt idx="0">
                  <c:v>-7.8271269999999999</c:v>
                </c:pt>
                <c:pt idx="1">
                  <c:v>-5.16587</c:v>
                </c:pt>
                <c:pt idx="2">
                  <c:v>-3.0281090000000002</c:v>
                </c:pt>
                <c:pt idx="3">
                  <c:v>-1.7164569999999999</c:v>
                </c:pt>
                <c:pt idx="4">
                  <c:v>-0.1898147</c:v>
                </c:pt>
                <c:pt idx="5">
                  <c:v>1.0868960000000001</c:v>
                </c:pt>
                <c:pt idx="6">
                  <c:v>2.0387559999999998</c:v>
                </c:pt>
                <c:pt idx="7">
                  <c:v>2.7568450000000002</c:v>
                </c:pt>
                <c:pt idx="8">
                  <c:v>3.8373110000000001</c:v>
                </c:pt>
                <c:pt idx="9">
                  <c:v>4.7824080000000002</c:v>
                </c:pt>
                <c:pt idx="10">
                  <c:v>5.39032</c:v>
                </c:pt>
                <c:pt idx="11">
                  <c:v>6.8448549999999999</c:v>
                </c:pt>
                <c:pt idx="12">
                  <c:v>7.6809839999999996</c:v>
                </c:pt>
                <c:pt idx="13">
                  <c:v>8.4520040000000005</c:v>
                </c:pt>
                <c:pt idx="14">
                  <c:v>9.5473379999999999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5B-4D73-99B3-89EBEA55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74712"/>
        <c:axId val="201173400"/>
      </c:scatterChart>
      <c:valAx>
        <c:axId val="20117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Theoretical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73400"/>
        <c:crosses val="autoZero"/>
        <c:crossBetween val="midCat"/>
      </c:valAx>
      <c:valAx>
        <c:axId val="20117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SPPS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7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Clarity C80 : Theory (hybrid)</a:t>
            </a:r>
            <a:r>
              <a:rPr lang="en-US" baseline="0"/>
              <a:t> vs. </a:t>
            </a:r>
            <a:r>
              <a:rPr lang="en-US" sz="1400" b="0" i="0" u="none" strike="noStrike" baseline="0">
                <a:effectLst/>
              </a:rPr>
              <a:t>SPPS (1.3.4)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855741889844257E-2"/>
          <c:y val="9.5102564102564097E-2"/>
          <c:w val="0.92748910694923881"/>
          <c:h val="0.76283303048657392"/>
        </c:manualLayout>
      </c:layout>
      <c:scatterChart>
        <c:scatterStyle val="lineMarker"/>
        <c:varyColors val="0"/>
        <c:ser>
          <c:idx val="2"/>
          <c:order val="0"/>
          <c:tx>
            <c:strRef>
              <c:f>Results!$B$4</c:f>
              <c:strCache>
                <c:ptCount val="1"/>
                <c:pt idx="0">
                  <c:v>Cubic room 5x5x5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y=x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Results!$R$4:$R$18</c:f>
              <c:numCache>
                <c:formatCode>0.00</c:formatCode>
                <c:ptCount val="15"/>
                <c:pt idx="0">
                  <c:v>-2.3117957999528151</c:v>
                </c:pt>
                <c:pt idx="1">
                  <c:v>1.8841904634295639</c:v>
                </c:pt>
                <c:pt idx="2">
                  <c:v>5.0096261953845485</c:v>
                </c:pt>
                <c:pt idx="3">
                  <c:v>7.7531002334387766</c:v>
                </c:pt>
                <c:pt idx="4">
                  <c:v>10.362929773657591</c:v>
                </c:pt>
                <c:pt idx="5">
                  <c:v>12.979074964681299</c:v>
                </c:pt>
                <c:pt idx="6">
                  <c:v>15.661339213017939</c:v>
                </c:pt>
                <c:pt idx="7">
                  <c:v>18.509962445932363</c:v>
                </c:pt>
                <c:pt idx="8">
                  <c:v>21.458792961810129</c:v>
                </c:pt>
                <c:pt idx="9">
                  <c:v>24.642850961092186</c:v>
                </c:pt>
                <c:pt idx="10">
                  <c:v>28.180767859942101</c:v>
                </c:pt>
                <c:pt idx="11">
                  <c:v>31.824156420823918</c:v>
                </c:pt>
                <c:pt idx="12">
                  <c:v>36.227689684178102</c:v>
                </c:pt>
                <c:pt idx="13">
                  <c:v>40.078846451134389</c:v>
                </c:pt>
                <c:pt idx="14">
                  <c:v>45.304027116608559</c:v>
                </c:pt>
              </c:numCache>
            </c:numRef>
          </c:xVal>
          <c:yVal>
            <c:numRef>
              <c:f>Results!$I$4:$I$18</c:f>
              <c:numCache>
                <c:formatCode>0.00</c:formatCode>
                <c:ptCount val="15"/>
                <c:pt idx="0">
                  <c:v>-2.4317500000000001</c:v>
                </c:pt>
                <c:pt idx="1">
                  <c:v>1.523126</c:v>
                </c:pt>
                <c:pt idx="2">
                  <c:v>4.4242140000000001</c:v>
                </c:pt>
                <c:pt idx="3">
                  <c:v>6.9639620000000004</c:v>
                </c:pt>
                <c:pt idx="4">
                  <c:v>9.2646909999999991</c:v>
                </c:pt>
                <c:pt idx="5">
                  <c:v>11.65912</c:v>
                </c:pt>
                <c:pt idx="6">
                  <c:v>13.950749999999999</c:v>
                </c:pt>
                <c:pt idx="7">
                  <c:v>16.419260000000001</c:v>
                </c:pt>
                <c:pt idx="8">
                  <c:v>19.146799999999999</c:v>
                </c:pt>
                <c:pt idx="9">
                  <c:v>22.01117</c:v>
                </c:pt>
                <c:pt idx="10">
                  <c:v>25.016919999999999</c:v>
                </c:pt>
                <c:pt idx="11">
                  <c:v>28.346240000000002</c:v>
                </c:pt>
                <c:pt idx="12">
                  <c:v>32.183729999999997</c:v>
                </c:pt>
                <c:pt idx="13">
                  <c:v>36.280290000000001</c:v>
                </c:pt>
                <c:pt idx="14">
                  <c:v>41.209060000000001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F-4E23-833A-1F2772956B14}"/>
            </c:ext>
          </c:extLst>
        </c:ser>
        <c:ser>
          <c:idx val="3"/>
          <c:order val="1"/>
          <c:tx>
            <c:strRef>
              <c:f>Results!$B$34</c:f>
              <c:strCache>
                <c:ptCount val="1"/>
                <c:pt idx="0">
                  <c:v>Quasi-cubic room 7x8x9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Results!$R$34:$R$48</c:f>
              <c:numCache>
                <c:formatCode>0.00</c:formatCode>
                <c:ptCount val="15"/>
                <c:pt idx="0">
                  <c:v>-2.8448280501036916</c:v>
                </c:pt>
                <c:pt idx="1">
                  <c:v>0.28295081734683125</c:v>
                </c:pt>
                <c:pt idx="2">
                  <c:v>3.0415348936623694</c:v>
                </c:pt>
                <c:pt idx="3">
                  <c:v>5.3341462016663543</c:v>
                </c:pt>
                <c:pt idx="4">
                  <c:v>7.4485748092346338</c:v>
                </c:pt>
                <c:pt idx="5">
                  <c:v>9.5213803293024757</c:v>
                </c:pt>
                <c:pt idx="6">
                  <c:v>11.569100286576413</c:v>
                </c:pt>
                <c:pt idx="7">
                  <c:v>13.627186271205902</c:v>
                </c:pt>
                <c:pt idx="8">
                  <c:v>15.792423342685801</c:v>
                </c:pt>
                <c:pt idx="9">
                  <c:v>18.050554492028404</c:v>
                </c:pt>
                <c:pt idx="10">
                  <c:v>20.544289842736632</c:v>
                </c:pt>
                <c:pt idx="11">
                  <c:v>22.722728012863623</c:v>
                </c:pt>
                <c:pt idx="12">
                  <c:v>25.601418419676683</c:v>
                </c:pt>
                <c:pt idx="13">
                  <c:v>28.437199038489371</c:v>
                </c:pt>
                <c:pt idx="14">
                  <c:v>31.921704482551114</c:v>
                </c:pt>
              </c:numCache>
            </c:numRef>
          </c:xVal>
          <c:yVal>
            <c:numRef>
              <c:f>Results!$I$34:$I$48</c:f>
              <c:numCache>
                <c:formatCode>0.00</c:formatCode>
                <c:ptCount val="15"/>
                <c:pt idx="0">
                  <c:v>-4.0471560000000002</c:v>
                </c:pt>
                <c:pt idx="1">
                  <c:v>-0.3527807</c:v>
                </c:pt>
                <c:pt idx="2">
                  <c:v>2.1681539999999999</c:v>
                </c:pt>
                <c:pt idx="3">
                  <c:v>4.2974699999999997</c:v>
                </c:pt>
                <c:pt idx="4">
                  <c:v>6.171011</c:v>
                </c:pt>
                <c:pt idx="5">
                  <c:v>8.0106040000000007</c:v>
                </c:pt>
                <c:pt idx="6">
                  <c:v>9.7898990000000001</c:v>
                </c:pt>
                <c:pt idx="7">
                  <c:v>11.558920000000001</c:v>
                </c:pt>
                <c:pt idx="8">
                  <c:v>13.50207</c:v>
                </c:pt>
                <c:pt idx="9">
                  <c:v>15.453239999999999</c:v>
                </c:pt>
                <c:pt idx="10">
                  <c:v>17.692740000000001</c:v>
                </c:pt>
                <c:pt idx="11">
                  <c:v>19.666329999999999</c:v>
                </c:pt>
                <c:pt idx="12">
                  <c:v>22.460550000000001</c:v>
                </c:pt>
                <c:pt idx="13">
                  <c:v>25.21302</c:v>
                </c:pt>
                <c:pt idx="14">
                  <c:v>28.286460000000002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8F-4E23-833A-1F2772956B14}"/>
            </c:ext>
          </c:extLst>
        </c:ser>
        <c:ser>
          <c:idx val="4"/>
          <c:order val="2"/>
          <c:tx>
            <c:strRef>
              <c:f>Results!$B$19</c:f>
              <c:strCache>
                <c:ptCount val="1"/>
                <c:pt idx="0">
                  <c:v>Quasi-cubic room 7x8x9 (5ms)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Results!$U$19:$U$33</c:f>
              <c:numCache>
                <c:formatCode>0.00</c:formatCode>
                <c:ptCount val="15"/>
                <c:pt idx="0">
                  <c:v>-3.5594336640765096</c:v>
                </c:pt>
                <c:pt idx="1">
                  <c:v>0.43462707561870767</c:v>
                </c:pt>
                <c:pt idx="2">
                  <c:v>3.2786643144081666</c:v>
                </c:pt>
                <c:pt idx="3">
                  <c:v>5.7223610396321432</c:v>
                </c:pt>
                <c:pt idx="4">
                  <c:v>8.0103593176439052</c:v>
                </c:pt>
                <c:pt idx="5">
                  <c:v>10.261072821857891</c:v>
                </c:pt>
                <c:pt idx="6">
                  <c:v>12.547505779567611</c:v>
                </c:pt>
                <c:pt idx="7">
                  <c:v>14.924110889801465</c:v>
                </c:pt>
                <c:pt idx="8">
                  <c:v>17.438708687237181</c:v>
                </c:pt>
                <c:pt idx="9">
                  <c:v>20.139548896154793</c:v>
                </c:pt>
                <c:pt idx="10">
                  <c:v>23.081151700627505</c:v>
                </c:pt>
                <c:pt idx="11">
                  <c:v>26.330949671447549</c:v>
                </c:pt>
                <c:pt idx="12">
                  <c:v>29.978788730465201</c:v>
                </c:pt>
                <c:pt idx="13">
                  <c:v>34.152722477770077</c:v>
                </c:pt>
                <c:pt idx="14">
                  <c:v>39.048515463460433</c:v>
                </c:pt>
              </c:numCache>
            </c:numRef>
          </c:xVal>
          <c:yVal>
            <c:numRef>
              <c:f>Results!$I$19:$I$33</c:f>
              <c:numCache>
                <c:formatCode>0.00</c:formatCode>
                <c:ptCount val="15"/>
                <c:pt idx="0">
                  <c:v>-4.234064</c:v>
                </c:pt>
                <c:pt idx="1">
                  <c:v>-0.48500450000000001</c:v>
                </c:pt>
                <c:pt idx="2">
                  <c:v>2.0204119999999999</c:v>
                </c:pt>
                <c:pt idx="3">
                  <c:v>4.2343250000000001</c:v>
                </c:pt>
                <c:pt idx="4">
                  <c:v>6.1692390000000001</c:v>
                </c:pt>
                <c:pt idx="5">
                  <c:v>7.9734220000000002</c:v>
                </c:pt>
                <c:pt idx="6">
                  <c:v>9.8233529999999991</c:v>
                </c:pt>
                <c:pt idx="7">
                  <c:v>11.575379999999999</c:v>
                </c:pt>
                <c:pt idx="8">
                  <c:v>13.7041</c:v>
                </c:pt>
                <c:pt idx="9">
                  <c:v>15.423730000000001</c:v>
                </c:pt>
                <c:pt idx="10">
                  <c:v>17.592659999999999</c:v>
                </c:pt>
                <c:pt idx="11">
                  <c:v>19.705950000000001</c:v>
                </c:pt>
                <c:pt idx="12">
                  <c:v>22.297840000000001</c:v>
                </c:pt>
                <c:pt idx="13">
                  <c:v>25.205680000000001</c:v>
                </c:pt>
                <c:pt idx="14">
                  <c:v>28.35868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8F-4E23-833A-1F2772956B14}"/>
            </c:ext>
          </c:extLst>
        </c:ser>
        <c:ser>
          <c:idx val="0"/>
          <c:order val="3"/>
          <c:tx>
            <c:strRef>
              <c:f>Results!$B$49</c:f>
              <c:strCache>
                <c:ptCount val="1"/>
                <c:pt idx="0">
                  <c:v>Cubic room 10x10x10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Results!$R$49:$R$63</c:f>
              <c:numCache>
                <c:formatCode>0.00</c:formatCode>
                <c:ptCount val="15"/>
                <c:pt idx="0">
                  <c:v>-2.2308975694477167</c:v>
                </c:pt>
                <c:pt idx="1">
                  <c:v>0.12342139887346246</c:v>
                </c:pt>
                <c:pt idx="2">
                  <c:v>2.7340867983731276</c:v>
                </c:pt>
                <c:pt idx="3">
                  <c:v>4.8792320212735927</c:v>
                </c:pt>
                <c:pt idx="4">
                  <c:v>6.8421871037791417</c:v>
                </c:pt>
                <c:pt idx="5">
                  <c:v>8.7216428658962268</c:v>
                </c:pt>
                <c:pt idx="6">
                  <c:v>10.484134480494154</c:v>
                </c:pt>
                <c:pt idx="7">
                  <c:v>12.371769948216736</c:v>
                </c:pt>
                <c:pt idx="8">
                  <c:v>14.101114676397026</c:v>
                </c:pt>
                <c:pt idx="9">
                  <c:v>15.979554871732118</c:v>
                </c:pt>
                <c:pt idx="10">
                  <c:v>18.160796429807775</c:v>
                </c:pt>
                <c:pt idx="11">
                  <c:v>20.011371375489517</c:v>
                </c:pt>
                <c:pt idx="12">
                  <c:v>22.316706252805936</c:v>
                </c:pt>
                <c:pt idx="13">
                  <c:v>24.741916693087937</c:v>
                </c:pt>
                <c:pt idx="14">
                  <c:v>27.48524549226893</c:v>
                </c:pt>
              </c:numCache>
            </c:numRef>
          </c:xVal>
          <c:yVal>
            <c:numRef>
              <c:f>Results!$I$49:$I$63</c:f>
              <c:numCache>
                <c:formatCode>0.00</c:formatCode>
                <c:ptCount val="15"/>
                <c:pt idx="0">
                  <c:v>-4.2000409999999997</c:v>
                </c:pt>
                <c:pt idx="1">
                  <c:v>-0.60037370000000001</c:v>
                </c:pt>
                <c:pt idx="2">
                  <c:v>1.8199339999999999</c:v>
                </c:pt>
                <c:pt idx="3">
                  <c:v>3.7647970000000002</c:v>
                </c:pt>
                <c:pt idx="4">
                  <c:v>5.5673789999999999</c:v>
                </c:pt>
                <c:pt idx="5">
                  <c:v>7.2592439999999998</c:v>
                </c:pt>
                <c:pt idx="6">
                  <c:v>8.8392239999999997</c:v>
                </c:pt>
                <c:pt idx="7">
                  <c:v>10.480700000000001</c:v>
                </c:pt>
                <c:pt idx="8">
                  <c:v>12.026199999999999</c:v>
                </c:pt>
                <c:pt idx="9">
                  <c:v>13.78604</c:v>
                </c:pt>
                <c:pt idx="10">
                  <c:v>15.527839999999999</c:v>
                </c:pt>
                <c:pt idx="11">
                  <c:v>17.6632</c:v>
                </c:pt>
                <c:pt idx="12">
                  <c:v>19.785229999999999</c:v>
                </c:pt>
                <c:pt idx="13">
                  <c:v>21.917079999999999</c:v>
                </c:pt>
                <c:pt idx="14">
                  <c:v>24.98602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8F-4E23-833A-1F2772956B14}"/>
            </c:ext>
          </c:extLst>
        </c:ser>
        <c:ser>
          <c:idx val="1"/>
          <c:order val="4"/>
          <c:tx>
            <c:strRef>
              <c:f>Results!$B$21</c:f>
              <c:strCache>
                <c:ptCount val="1"/>
                <c:pt idx="0">
                  <c:v>Quasi-cubic room 7x8x9 (5ms)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Results!$R$64:$R$78</c:f>
              <c:numCache>
                <c:formatCode>0.00</c:formatCode>
                <c:ptCount val="15"/>
                <c:pt idx="0">
                  <c:v>2.5250458919782459</c:v>
                </c:pt>
                <c:pt idx="1">
                  <c:v>3.6418843292846463</c:v>
                </c:pt>
                <c:pt idx="2">
                  <c:v>5.0192086509496132</c:v>
                </c:pt>
                <c:pt idx="3">
                  <c:v>6.6794709095264002</c:v>
                </c:pt>
                <c:pt idx="4">
                  <c:v>8.2496784799057288</c:v>
                </c:pt>
                <c:pt idx="5">
                  <c:v>9.7625802073580665</c:v>
                </c:pt>
                <c:pt idx="6">
                  <c:v>11.074439571796212</c:v>
                </c:pt>
                <c:pt idx="7">
                  <c:v>12.246980567715752</c:v>
                </c:pt>
                <c:pt idx="8">
                  <c:v>13.589310862147029</c:v>
                </c:pt>
                <c:pt idx="9">
                  <c:v>14.770675096574353</c:v>
                </c:pt>
                <c:pt idx="10">
                  <c:v>16.030769270528875</c:v>
                </c:pt>
                <c:pt idx="11">
                  <c:v>17.280285281622952</c:v>
                </c:pt>
                <c:pt idx="12">
                  <c:v>18.555425833233272</c:v>
                </c:pt>
                <c:pt idx="13">
                  <c:v>20.115883276997884</c:v>
                </c:pt>
                <c:pt idx="14">
                  <c:v>21.414668641149504</c:v>
                </c:pt>
              </c:numCache>
            </c:numRef>
          </c:xVal>
          <c:yVal>
            <c:numRef>
              <c:f>Results!$I$65:$I$78</c:f>
              <c:numCache>
                <c:formatCode>0.00</c:formatCode>
                <c:ptCount val="14"/>
                <c:pt idx="0">
                  <c:v>2.0594389999999998</c:v>
                </c:pt>
                <c:pt idx="1">
                  <c:v>4.16153</c:v>
                </c:pt>
                <c:pt idx="2">
                  <c:v>5.9615229999999997</c:v>
                </c:pt>
                <c:pt idx="3">
                  <c:v>7.3604609999999999</c:v>
                </c:pt>
                <c:pt idx="4">
                  <c:v>8.5915619999999997</c:v>
                </c:pt>
                <c:pt idx="5">
                  <c:v>9.8436939999999993</c:v>
                </c:pt>
                <c:pt idx="6">
                  <c:v>11.06771</c:v>
                </c:pt>
                <c:pt idx="7">
                  <c:v>12.258089999999999</c:v>
                </c:pt>
                <c:pt idx="8">
                  <c:v>13.52976</c:v>
                </c:pt>
                <c:pt idx="9">
                  <c:v>14.54466</c:v>
                </c:pt>
                <c:pt idx="10">
                  <c:v>15.862220000000001</c:v>
                </c:pt>
                <c:pt idx="11">
                  <c:v>17.352170000000001</c:v>
                </c:pt>
                <c:pt idx="12">
                  <c:v>18.860279999999999</c:v>
                </c:pt>
                <c:pt idx="13">
                  <c:v>20.045190000000002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8F-4E23-833A-1F2772956B14}"/>
            </c:ext>
          </c:extLst>
        </c:ser>
        <c:ser>
          <c:idx val="5"/>
          <c:order val="5"/>
          <c:tx>
            <c:strRef>
              <c:f>Results!$B$79</c:f>
              <c:strCache>
                <c:ptCount val="1"/>
                <c:pt idx="0">
                  <c:v>Quasi-cubic room 20x20x30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Results!$R$79:$R$93</c:f>
              <c:numCache>
                <c:formatCode>0.00</c:formatCode>
                <c:ptCount val="15"/>
                <c:pt idx="0">
                  <c:v>3.7868833661237566</c:v>
                </c:pt>
                <c:pt idx="1">
                  <c:v>4.7681508851386347</c:v>
                </c:pt>
                <c:pt idx="2">
                  <c:v>6.0574751753176592</c:v>
                </c:pt>
                <c:pt idx="3">
                  <c:v>7.5563042274377921</c:v>
                </c:pt>
                <c:pt idx="4">
                  <c:v>9.0918189017328608</c:v>
                </c:pt>
                <c:pt idx="5">
                  <c:v>10.402061585210117</c:v>
                </c:pt>
                <c:pt idx="6">
                  <c:v>11.723439674869773</c:v>
                </c:pt>
                <c:pt idx="7">
                  <c:v>12.97767311641422</c:v>
                </c:pt>
                <c:pt idx="8">
                  <c:v>14.259499401002486</c:v>
                </c:pt>
                <c:pt idx="9">
                  <c:v>15.46553863326486</c:v>
                </c:pt>
                <c:pt idx="10">
                  <c:v>16.312662679735929</c:v>
                </c:pt>
                <c:pt idx="11">
                  <c:v>17.828073870789314</c:v>
                </c:pt>
                <c:pt idx="12">
                  <c:v>19.128180045328971</c:v>
                </c:pt>
                <c:pt idx="13">
                  <c:v>19.917817835426437</c:v>
                </c:pt>
                <c:pt idx="14">
                  <c:v>21.692826397904078</c:v>
                </c:pt>
              </c:numCache>
            </c:numRef>
          </c:xVal>
          <c:yVal>
            <c:numRef>
              <c:f>Results!$I$79:$I$93</c:f>
              <c:numCache>
                <c:formatCode>0.00</c:formatCode>
                <c:ptCount val="15"/>
                <c:pt idx="0">
                  <c:v>0.16273399999999999</c:v>
                </c:pt>
                <c:pt idx="1">
                  <c:v>3.1136460000000001</c:v>
                </c:pt>
                <c:pt idx="2">
                  <c:v>5.1699549999999999</c:v>
                </c:pt>
                <c:pt idx="3">
                  <c:v>6.6446360000000002</c:v>
                </c:pt>
                <c:pt idx="4">
                  <c:v>8.1802759999999992</c:v>
                </c:pt>
                <c:pt idx="5">
                  <c:v>9.6300329999999992</c:v>
                </c:pt>
                <c:pt idx="6">
                  <c:v>10.59271</c:v>
                </c:pt>
                <c:pt idx="7">
                  <c:v>11.58638</c:v>
                </c:pt>
                <c:pt idx="8">
                  <c:v>12.60676</c:v>
                </c:pt>
                <c:pt idx="9">
                  <c:v>13.773680000000001</c:v>
                </c:pt>
                <c:pt idx="10">
                  <c:v>14.992559999999999</c:v>
                </c:pt>
                <c:pt idx="11">
                  <c:v>16.053260000000002</c:v>
                </c:pt>
                <c:pt idx="12">
                  <c:v>16.98912</c:v>
                </c:pt>
                <c:pt idx="13">
                  <c:v>18.682780000000001</c:v>
                </c:pt>
                <c:pt idx="14">
                  <c:v>19.365950000000002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8F-4E23-833A-1F2772956B14}"/>
            </c:ext>
          </c:extLst>
        </c:ser>
        <c:ser>
          <c:idx val="6"/>
          <c:order val="6"/>
          <c:tx>
            <c:strRef>
              <c:f>Results!$B$94</c:f>
              <c:strCache>
                <c:ptCount val="1"/>
                <c:pt idx="0">
                  <c:v>Quasi-cubic room 20x20x30 (8m)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3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Results!$R$94:$R$108</c:f>
              <c:numCache>
                <c:formatCode>0.00</c:formatCode>
                <c:ptCount val="15"/>
                <c:pt idx="0">
                  <c:v>-3.314344008673026</c:v>
                </c:pt>
                <c:pt idx="1">
                  <c:v>-2.7625846943837811</c:v>
                </c:pt>
                <c:pt idx="2">
                  <c:v>-1.9281773372318709</c:v>
                </c:pt>
                <c:pt idx="3">
                  <c:v>-0.73090634183920034</c:v>
                </c:pt>
                <c:pt idx="4">
                  <c:v>0.69065651262260697</c:v>
                </c:pt>
                <c:pt idx="5">
                  <c:v>1.9598595602193716</c:v>
                </c:pt>
                <c:pt idx="6">
                  <c:v>3.2349106841478097</c:v>
                </c:pt>
                <c:pt idx="7">
                  <c:v>4.4683351517341903</c:v>
                </c:pt>
                <c:pt idx="8">
                  <c:v>5.6940313415601089</c:v>
                </c:pt>
                <c:pt idx="9">
                  <c:v>6.9466347526490608</c:v>
                </c:pt>
                <c:pt idx="10">
                  <c:v>8.0407319858175192</c:v>
                </c:pt>
                <c:pt idx="11">
                  <c:v>9.2191748741175932</c:v>
                </c:pt>
                <c:pt idx="12">
                  <c:v>10.625130193496037</c:v>
                </c:pt>
                <c:pt idx="13">
                  <c:v>12.195080472072684</c:v>
                </c:pt>
                <c:pt idx="14">
                  <c:v>13.72079822566211</c:v>
                </c:pt>
              </c:numCache>
            </c:numRef>
          </c:xVal>
          <c:yVal>
            <c:numRef>
              <c:f>Results!$I$94:$I$108</c:f>
              <c:numCache>
                <c:formatCode>0.00</c:formatCode>
                <c:ptCount val="15"/>
                <c:pt idx="0">
                  <c:v>-7.8271269999999999</c:v>
                </c:pt>
                <c:pt idx="1">
                  <c:v>-5.16587</c:v>
                </c:pt>
                <c:pt idx="2">
                  <c:v>-3.0281090000000002</c:v>
                </c:pt>
                <c:pt idx="3">
                  <c:v>-1.7164569999999999</c:v>
                </c:pt>
                <c:pt idx="4">
                  <c:v>-0.1898147</c:v>
                </c:pt>
                <c:pt idx="5">
                  <c:v>1.0868960000000001</c:v>
                </c:pt>
                <c:pt idx="6">
                  <c:v>2.0387559999999998</c:v>
                </c:pt>
                <c:pt idx="7">
                  <c:v>2.7568450000000002</c:v>
                </c:pt>
                <c:pt idx="8">
                  <c:v>3.8373110000000001</c:v>
                </c:pt>
                <c:pt idx="9">
                  <c:v>4.7824080000000002</c:v>
                </c:pt>
                <c:pt idx="10">
                  <c:v>5.39032</c:v>
                </c:pt>
                <c:pt idx="11">
                  <c:v>6.8448549999999999</c:v>
                </c:pt>
                <c:pt idx="12">
                  <c:v>7.6809839999999996</c:v>
                </c:pt>
                <c:pt idx="13">
                  <c:v>8.4520040000000005</c:v>
                </c:pt>
                <c:pt idx="14">
                  <c:v>9.5473379999999999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8F-4E23-833A-1F277295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74712"/>
        <c:axId val="201173400"/>
      </c:scatterChart>
      <c:valAx>
        <c:axId val="20117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Theoretical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73400"/>
        <c:crosses val="autoZero"/>
        <c:crossBetween val="midCat"/>
      </c:valAx>
      <c:valAx>
        <c:axId val="20117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SPPS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7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276226</xdr:colOff>
      <xdr:row>31</xdr:row>
      <xdr:rowOff>6350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32</xdr:row>
      <xdr:rowOff>44450</xdr:rowOff>
    </xdr:from>
    <xdr:to>
      <xdr:col>13</xdr:col>
      <xdr:colOff>295276</xdr:colOff>
      <xdr:row>61</xdr:row>
      <xdr:rowOff>50800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B3:V108" totalsRowShown="0" headerRowDxfId="21" dataDxfId="20">
  <autoFilter ref="B3:V108"/>
  <tableColumns count="21">
    <tableColumn id="1" name="Description"/>
    <tableColumn id="14" name="Lx" dataDxfId="19"/>
    <tableColumn id="16" name="Ly" dataDxfId="18"/>
    <tableColumn id="15" name="Lz" dataDxfId="17"/>
    <tableColumn id="2" name="Diffusion" dataDxfId="16"/>
    <tableColumn id="3" name="Absorption" dataDxfId="15"/>
    <tableColumn id="4" name="RT30" dataDxfId="14"/>
    <tableColumn id="12" name="C80_SPPS" dataDxfId="13"/>
    <tableColumn id="5" name="Volume (m3)" dataDxfId="12"/>
    <tableColumn id="13" name="Surface (m²)" dataDxfId="11">
      <calculatedColumnFormula>2*Tableau1[[#This Row],[Lx]]*Tableau1[[#This Row],[Ly]]+2*Tableau1[[#This Row],[Ly]]*Tableau1[[#This Row],[Lz]]+2*Tableau1[[#This Row],[Lx]]*Tableau1[[#This Row],[Lz]]</calculatedColumnFormula>
    </tableColumn>
    <tableColumn id="17" name="RT Eyring" dataDxfId="10"/>
    <tableColumn id="7" name="Dif RT SPPS/Theo" dataDxfId="9" dataCellStyle="Pourcentage">
      <calculatedColumnFormula>ABS(Tableau1[[#This Row],[RT Eyring]]-Tableau1[[#This Row],[RT30]])/Tableau1[[#This Row],[RT Eyring]]</calculatedColumnFormula>
    </tableColumn>
    <tableColumn id="6" name="Distance S-R (m)" dataDxfId="8"/>
    <tableColumn id="8" name="E_late_hyb" dataDxfId="7"/>
    <tableColumn id="9" name="E_Early_hyb" dataDxfId="6"/>
    <tableColumn id="10" name="E_Direct" dataDxfId="5"/>
    <tableColumn id="11" name="C80_Theoretical_hyb" dataDxfId="4"/>
    <tableColumn id="20" name="E_late" dataDxfId="3">
      <calculatedColumnFormula>EXP(-1.11/L4)*EXP(-0.04*N4/L4)*(31200*L4/J4)</calculatedColumnFormula>
    </tableColumn>
    <tableColumn id="19" name="E_Early" dataDxfId="2">
      <calculatedColumnFormula>(1-EXP(-1.11/L4))*EXP(-0.04*N4/L4)*(31200*L4/J4)</calculatedColumnFormula>
    </tableColumn>
    <tableColumn id="18" name="C80_Theoretical" dataDxfId="1">
      <calculatedColumnFormula>10*LOG10((Q4+T4)/S4)</calculatedColumnFormula>
    </tableColumn>
    <tableColumn id="21" name="Dif SPPS/Theo" dataDxfId="0" dataCellStyle="Pourcentage">
      <calculatedColumnFormula>ABS(Tableau1[[#This Row],[C80_SPPS]]-Tableau1[[#This Row],[C80_Theoretical]])/Tableau1[[#This Row],[C80_Theoretical]]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5"/>
  <sheetViews>
    <sheetView topLeftCell="A10" workbookViewId="0">
      <selection activeCell="R37" sqref="R37"/>
    </sheetView>
  </sheetViews>
  <sheetFormatPr baseColWidth="10" defaultRowHeight="14.5" x14ac:dyDescent="0.35"/>
  <sheetData>
    <row r="5" spans="16:16" x14ac:dyDescent="0.35">
      <c r="P5" s="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08"/>
  <sheetViews>
    <sheetView tabSelected="1" topLeftCell="H1" workbookViewId="0">
      <selection activeCell="Y107" sqref="Y107:Y108"/>
    </sheetView>
  </sheetViews>
  <sheetFormatPr baseColWidth="10" defaultRowHeight="14.5" x14ac:dyDescent="0.35"/>
  <cols>
    <col min="2" max="2" width="28.36328125" customWidth="1"/>
    <col min="3" max="3" width="10.90625" style="1"/>
    <col min="4" max="4" width="13.54296875" style="1" customWidth="1"/>
    <col min="5" max="5" width="14.1796875" style="1" customWidth="1"/>
    <col min="6" max="6" width="18" style="1" bestFit="1" customWidth="1"/>
    <col min="7" max="8" width="17.36328125" style="1" customWidth="1"/>
    <col min="9" max="9" width="15.81640625" style="1" customWidth="1"/>
    <col min="10" max="10" width="15.453125" style="1" customWidth="1"/>
    <col min="11" max="11" width="15.6328125" customWidth="1"/>
    <col min="12" max="12" width="19.6328125" customWidth="1"/>
    <col min="13" max="13" width="17.08984375" customWidth="1"/>
    <col min="14" max="14" width="17.1796875" customWidth="1"/>
    <col min="15" max="15" width="13.08984375" customWidth="1"/>
    <col min="16" max="16" width="13.453125" customWidth="1"/>
    <col min="17" max="17" width="22" customWidth="1"/>
    <col min="18" max="18" width="19.1796875" customWidth="1"/>
    <col min="20" max="20" width="23" bestFit="1" customWidth="1"/>
    <col min="21" max="21" width="18.26953125" customWidth="1"/>
    <col min="22" max="22" width="17.7265625" customWidth="1"/>
  </cols>
  <sheetData>
    <row r="2" spans="2:22" x14ac:dyDescent="0.35">
      <c r="B2" s="2" t="s">
        <v>15</v>
      </c>
      <c r="C2" s="3"/>
      <c r="D2" s="3"/>
      <c r="E2" s="3"/>
      <c r="F2" s="3"/>
      <c r="G2" s="4"/>
      <c r="H2" s="2" t="s">
        <v>18</v>
      </c>
      <c r="I2" s="4"/>
    </row>
    <row r="3" spans="2:22" ht="15" thickBot="1" x14ac:dyDescent="0.4">
      <c r="B3" t="s">
        <v>6</v>
      </c>
      <c r="C3" s="1" t="s">
        <v>22</v>
      </c>
      <c r="D3" s="1" t="s">
        <v>20</v>
      </c>
      <c r="E3" s="1" t="s">
        <v>21</v>
      </c>
      <c r="F3" s="1" t="s">
        <v>7</v>
      </c>
      <c r="G3" s="1" t="s">
        <v>8</v>
      </c>
      <c r="H3" s="1" t="s">
        <v>5</v>
      </c>
      <c r="I3" s="1" t="s">
        <v>3</v>
      </c>
      <c r="J3" s="1" t="s">
        <v>17</v>
      </c>
      <c r="K3" s="1" t="s">
        <v>19</v>
      </c>
      <c r="L3" s="1" t="s">
        <v>23</v>
      </c>
      <c r="M3" s="1" t="s">
        <v>28</v>
      </c>
      <c r="N3" s="1" t="s">
        <v>16</v>
      </c>
      <c r="O3" s="1" t="s">
        <v>25</v>
      </c>
      <c r="P3" s="1" t="s">
        <v>26</v>
      </c>
      <c r="Q3" s="1" t="s">
        <v>2</v>
      </c>
      <c r="R3" s="1" t="s">
        <v>24</v>
      </c>
      <c r="S3" s="1" t="s">
        <v>0</v>
      </c>
      <c r="T3" s="1" t="s">
        <v>1</v>
      </c>
      <c r="U3" s="1" t="s">
        <v>4</v>
      </c>
      <c r="V3" s="1" t="s">
        <v>29</v>
      </c>
    </row>
    <row r="4" spans="2:22" x14ac:dyDescent="0.35">
      <c r="B4" s="6" t="s">
        <v>11</v>
      </c>
      <c r="C4" s="7">
        <v>5</v>
      </c>
      <c r="D4" s="7">
        <v>5</v>
      </c>
      <c r="E4" s="7">
        <v>5</v>
      </c>
      <c r="F4" s="8">
        <v>1</v>
      </c>
      <c r="G4" s="7">
        <v>0.05</v>
      </c>
      <c r="H4" s="9">
        <v>2.6218180000000002</v>
      </c>
      <c r="I4" s="9">
        <v>-2.4317500000000001</v>
      </c>
      <c r="J4" s="7">
        <f>Tableau1[[#This Row],[Lx]]*Tableau1[[#This Row],[Ly]]*Tableau1[[#This Row],[Lz]]</f>
        <v>125</v>
      </c>
      <c r="K4" s="7">
        <f>2*Tableau1[[#This Row],[Lx]]*Tableau1[[#This Row],[Ly]]+2*Tableau1[[#This Row],[Ly]]*Tableau1[[#This Row],[Lz]]+2*Tableau1[[#This Row],[Lx]]*Tableau1[[#This Row],[Lz]]</f>
        <v>150</v>
      </c>
      <c r="L4" s="8">
        <f>0.16*Tableau1[[#This Row],[Volume (m3)]]/(-LN(1-Tableau1[[#This Row],[Absorption]])*Tableau1[[#This Row],[Surface (m²)]])</f>
        <v>2.5994300994964896</v>
      </c>
      <c r="M4" s="24">
        <f>ABS(Tableau1[[#This Row],[RT Eyring]]-Tableau1[[#This Row],[RT30]])/Tableau1[[#This Row],[RT Eyring]]</f>
        <v>8.6126187843432005E-3</v>
      </c>
      <c r="N4" s="7">
        <v>2</v>
      </c>
      <c r="O4" s="7">
        <f>EXP(-1.11/H4)*EXP(-0.04*N4/H4)*(31200*H4/J4)</f>
        <v>415.65021620739475</v>
      </c>
      <c r="P4" s="7">
        <f>(1-EXP(-1.11/H4))*EXP(-0.04*N4/H4)*(31200*H4/J4)</f>
        <v>219.08912510960613</v>
      </c>
      <c r="Q4" s="7">
        <f t="shared" ref="Q4:Q35" si="0">100/(N4^2)</f>
        <v>25</v>
      </c>
      <c r="R4" s="10">
        <f>10*LOG10((Q4+P4)/O4)</f>
        <v>-2.3117957999528151</v>
      </c>
      <c r="S4" s="8">
        <f>EXP(-1.11/L4)*EXP(-0.04*N4/L4)*(31200*L4/J4)</f>
        <v>410.49313801365844</v>
      </c>
      <c r="T4" s="8">
        <f>(1-EXP(-1.11/L4))*EXP(-0.04*N4/L4)*(31200*L4/J4)</f>
        <v>218.66075412454305</v>
      </c>
      <c r="U4" s="11">
        <f>10*LOG10((Q4+T4)/S4)</f>
        <v>-2.2652031764852381</v>
      </c>
      <c r="V4" s="27">
        <f>ABS(Tableau1[[#This Row],[C80_SPPS]]-Tableau1[[#This Row],[C80_Theoretical]])/Tableau1[[#This Row],[C80_Theoretical]]</f>
        <v>-7.352401111020046E-2</v>
      </c>
    </row>
    <row r="5" spans="2:22" x14ac:dyDescent="0.35">
      <c r="B5" s="12" t="s">
        <v>11</v>
      </c>
      <c r="C5" s="13">
        <v>5</v>
      </c>
      <c r="D5" s="13">
        <v>5</v>
      </c>
      <c r="E5" s="13">
        <v>5</v>
      </c>
      <c r="F5" s="14">
        <v>1</v>
      </c>
      <c r="G5" s="14">
        <v>0.1</v>
      </c>
      <c r="H5" s="15">
        <v>1.2988599999999999</v>
      </c>
      <c r="I5" s="15">
        <v>1.523126</v>
      </c>
      <c r="J5" s="13">
        <v>125</v>
      </c>
      <c r="K5" s="13">
        <f>2*Tableau1[[#This Row],[Lx]]*Tableau1[[#This Row],[Ly]]+2*Tableau1[[#This Row],[Ly]]*Tableau1[[#This Row],[Lz]]+2*Tableau1[[#This Row],[Lx]]*Tableau1[[#This Row],[Lz]]</f>
        <v>150</v>
      </c>
      <c r="L5" s="14">
        <f>0.16*Tableau1[[#This Row],[Volume (m3)]]/(-LN(1-Tableau1[[#This Row],[Absorption]])*Tableau1[[#This Row],[Surface (m²)]])</f>
        <v>1.2654962108039873</v>
      </c>
      <c r="M5" s="25">
        <f>ABS(Tableau1[[#This Row],[RT Eyring]]-Tableau1[[#This Row],[RT30]])/Tableau1[[#This Row],[RT Eyring]]</f>
        <v>2.6364195254931735E-2</v>
      </c>
      <c r="N5" s="13">
        <v>2</v>
      </c>
      <c r="O5" s="13">
        <f>EXP(-1.11/H5)*EXP(-0.04*N5/H5)*(31200*H5/J5)</f>
        <v>129.69149974317375</v>
      </c>
      <c r="P5" s="13">
        <f>(1-EXP(-1.11/H5))*EXP(-0.04*N5/H5)*(31200*H5/J5)</f>
        <v>175.13846233543333</v>
      </c>
      <c r="Q5" s="13">
        <f t="shared" si="0"/>
        <v>25</v>
      </c>
      <c r="R5" s="16">
        <f t="shared" ref="R5:R18" si="1">10*LOG10((Q5+P5)/O5)</f>
        <v>1.8841904634295639</v>
      </c>
      <c r="S5" s="14">
        <f>EXP(-1.11/L5)*EXP(-0.04*N5/L5)*(31200*L5/J5)</f>
        <v>123.34451080586673</v>
      </c>
      <c r="T5" s="14">
        <f>(1-EXP(-1.11/L5))*EXP(-0.04*N5/L5)*(31200*L5/J5)</f>
        <v>173.17340291113803</v>
      </c>
      <c r="U5" s="17">
        <f t="shared" ref="U5:U68" si="2">10*LOG10((Q5+T5)/S5)</f>
        <v>2.0592554000786851</v>
      </c>
      <c r="V5" s="28">
        <f>ABS(Tableau1[[#This Row],[C80_SPPS]]-Tableau1[[#This Row],[C80_Theoretical]])/Tableau1[[#This Row],[C80_Theoretical]]</f>
        <v>0.26035109586610744</v>
      </c>
    </row>
    <row r="6" spans="2:22" x14ac:dyDescent="0.35">
      <c r="B6" s="12" t="s">
        <v>11</v>
      </c>
      <c r="C6" s="13">
        <v>5</v>
      </c>
      <c r="D6" s="13">
        <v>5</v>
      </c>
      <c r="E6" s="13">
        <v>5</v>
      </c>
      <c r="F6" s="14">
        <v>1</v>
      </c>
      <c r="G6" s="14">
        <v>0.15</v>
      </c>
      <c r="H6" s="15">
        <v>0.84992829999999997</v>
      </c>
      <c r="I6" s="15">
        <v>4.4242140000000001</v>
      </c>
      <c r="J6" s="13">
        <v>125</v>
      </c>
      <c r="K6" s="13">
        <f>2*Tableau1[[#This Row],[Lx]]*Tableau1[[#This Row],[Ly]]+2*Tableau1[[#This Row],[Ly]]*Tableau1[[#This Row],[Lz]]+2*Tableau1[[#This Row],[Lx]]*Tableau1[[#This Row],[Lz]]</f>
        <v>150</v>
      </c>
      <c r="L6" s="14">
        <f>0.16*Tableau1[[#This Row],[Volume (m3)]]/(-LN(1-Tableau1[[#This Row],[Absorption]])*Tableau1[[#This Row],[Surface (m²)]])</f>
        <v>0.82041725074960459</v>
      </c>
      <c r="M6" s="25">
        <f>ABS(Tableau1[[#This Row],[RT Eyring]]-Tableau1[[#This Row],[RT30]])/Tableau1[[#This Row],[RT Eyring]]</f>
        <v>3.5970780993977783E-2</v>
      </c>
      <c r="N6" s="13">
        <v>2</v>
      </c>
      <c r="O6" s="13">
        <f>EXP(-1.11/H6)*EXP(-0.04*N6/H6)*(31200*H6/J6)</f>
        <v>52.307420607060351</v>
      </c>
      <c r="P6" s="13">
        <f>(1-EXP(-1.11/H6))*EXP(-0.04*N6/H6)*(31200*H6/J6)</f>
        <v>140.77762905650212</v>
      </c>
      <c r="Q6" s="13">
        <f t="shared" si="0"/>
        <v>25</v>
      </c>
      <c r="R6" s="16">
        <f t="shared" si="1"/>
        <v>5.0096261953845485</v>
      </c>
      <c r="S6" s="14">
        <f>EXP(-1.11/L6)*EXP(-0.04*N6/L6)*(31200*L6/J6)</f>
        <v>48.011279119725693</v>
      </c>
      <c r="T6" s="14">
        <f>(1-EXP(-1.11/L6))*EXP(-0.04*N6/L6)*(31200*L6/J6)</f>
        <v>137.7395325048002</v>
      </c>
      <c r="U6" s="17">
        <f t="shared" si="2"/>
        <v>5.3014978745530872</v>
      </c>
      <c r="V6" s="28">
        <f>ABS(Tableau1[[#This Row],[C80_SPPS]]-Tableau1[[#This Row],[C80_Theoretical]])/Tableau1[[#This Row],[C80_Theoretical]]</f>
        <v>0.16547849217558</v>
      </c>
    </row>
    <row r="7" spans="2:22" x14ac:dyDescent="0.35">
      <c r="B7" s="12" t="s">
        <v>11</v>
      </c>
      <c r="C7" s="13">
        <v>5</v>
      </c>
      <c r="D7" s="13">
        <v>5</v>
      </c>
      <c r="E7" s="13">
        <v>5</v>
      </c>
      <c r="F7" s="14">
        <v>1</v>
      </c>
      <c r="G7" s="14">
        <v>0.2</v>
      </c>
      <c r="H7" s="15">
        <v>0.62596989999999997</v>
      </c>
      <c r="I7" s="15">
        <v>6.9639620000000004</v>
      </c>
      <c r="J7" s="13">
        <v>125</v>
      </c>
      <c r="K7" s="13">
        <f>2*Tableau1[[#This Row],[Lx]]*Tableau1[[#This Row],[Ly]]+2*Tableau1[[#This Row],[Ly]]*Tableau1[[#This Row],[Lz]]+2*Tableau1[[#This Row],[Lx]]*Tableau1[[#This Row],[Lz]]</f>
        <v>150</v>
      </c>
      <c r="L7" s="14">
        <f>0.16*Tableau1[[#This Row],[Volume (m3)]]/(-LN(1-Tableau1[[#This Row],[Absorption]])*Tableau1[[#This Row],[Surface (m²)]])</f>
        <v>0.59752268236327344</v>
      </c>
      <c r="M7" s="25">
        <f>ABS(Tableau1[[#This Row],[RT Eyring]]-Tableau1[[#This Row],[RT30]])/Tableau1[[#This Row],[RT Eyring]]</f>
        <v>4.760859876350533E-2</v>
      </c>
      <c r="N7" s="13">
        <v>2</v>
      </c>
      <c r="O7" s="13">
        <f>EXP(-1.11/H7)*EXP(-0.04*N7/H7)*(31200*H7/J7)</f>
        <v>23.344391665353818</v>
      </c>
      <c r="P7" s="13">
        <f>(1-EXP(-1.11/H7))*EXP(-0.04*N7/H7)*(31200*H7/J7)</f>
        <v>114.15300342602274</v>
      </c>
      <c r="Q7" s="13">
        <f t="shared" si="0"/>
        <v>25</v>
      </c>
      <c r="R7" s="16">
        <f t="shared" si="1"/>
        <v>7.7531002334387766</v>
      </c>
      <c r="S7" s="14">
        <f>EXP(-1.11/L7)*EXP(-0.04*N7/L7)*(31200*L7/J7)</f>
        <v>20.355281415484296</v>
      </c>
      <c r="T7" s="14">
        <f>(1-EXP(-1.11/L7))*EXP(-0.04*N7/L7)*(31200*L7/J7)</f>
        <v>110.09738766333817</v>
      </c>
      <c r="U7" s="17">
        <f t="shared" si="2"/>
        <v>8.21969840326833</v>
      </c>
      <c r="V7" s="28">
        <f>ABS(Tableau1[[#This Row],[C80_SPPS]]-Tableau1[[#This Row],[C80_Theoretical]])/Tableau1[[#This Row],[C80_Theoretical]]</f>
        <v>0.15277159108040042</v>
      </c>
    </row>
    <row r="8" spans="2:22" x14ac:dyDescent="0.35">
      <c r="B8" s="12" t="s">
        <v>11</v>
      </c>
      <c r="C8" s="13">
        <v>5</v>
      </c>
      <c r="D8" s="13">
        <v>5</v>
      </c>
      <c r="E8" s="13">
        <v>5</v>
      </c>
      <c r="F8" s="14">
        <v>1</v>
      </c>
      <c r="G8" s="14">
        <v>0.25</v>
      </c>
      <c r="H8" s="15">
        <v>0.49134169999999999</v>
      </c>
      <c r="I8" s="15">
        <v>9.2646909999999991</v>
      </c>
      <c r="J8" s="13">
        <v>125</v>
      </c>
      <c r="K8" s="13">
        <f>2*Tableau1[[#This Row],[Lx]]*Tableau1[[#This Row],[Ly]]+2*Tableau1[[#This Row],[Ly]]*Tableau1[[#This Row],[Lz]]+2*Tableau1[[#This Row],[Lx]]*Tableau1[[#This Row],[Lz]]</f>
        <v>150</v>
      </c>
      <c r="L8" s="14">
        <f>0.16*Tableau1[[#This Row],[Volume (m3)]]/(-LN(1-Tableau1[[#This Row],[Absorption]])*Tableau1[[#This Row],[Surface (m²)]])</f>
        <v>0.46347459957096099</v>
      </c>
      <c r="M8" s="25">
        <f>ABS(Tableau1[[#This Row],[RT Eyring]]-Tableau1[[#This Row],[RT30]])/Tableau1[[#This Row],[RT Eyring]]</f>
        <v>6.0126489034858899E-2</v>
      </c>
      <c r="N8" s="13">
        <v>2</v>
      </c>
      <c r="O8" s="13">
        <f>EXP(-1.11/H8)*EXP(-0.04*N8/H8)*(31200*H8/J8)</f>
        <v>10.884115228844379</v>
      </c>
      <c r="P8" s="13">
        <f>(1-EXP(-1.11/H8))*EXP(-0.04*N8/H8)*(31200*H8/J8)</f>
        <v>93.327614268725952</v>
      </c>
      <c r="Q8" s="13">
        <f t="shared" si="0"/>
        <v>25</v>
      </c>
      <c r="R8" s="16">
        <f t="shared" si="1"/>
        <v>10.362929773657591</v>
      </c>
      <c r="S8" s="14">
        <f>EXP(-1.11/L8)*EXP(-0.04*N8/L8)*(31200*L8/J8)</f>
        <v>8.8754890940175599</v>
      </c>
      <c r="T8" s="14">
        <f>(1-EXP(-1.11/L8))*EXP(-0.04*N8/L8)*(31200*L8/J8)</f>
        <v>88.468082549748871</v>
      </c>
      <c r="U8" s="17">
        <f t="shared" si="2"/>
        <v>11.066814212790899</v>
      </c>
      <c r="V8" s="28">
        <f>ABS(Tableau1[[#This Row],[C80_SPPS]]-Tableau1[[#This Row],[C80_Theoretical]])/Tableau1[[#This Row],[C80_Theoretical]]</f>
        <v>0.16284028792206756</v>
      </c>
    </row>
    <row r="9" spans="2:22" x14ac:dyDescent="0.35">
      <c r="B9" s="12" t="s">
        <v>11</v>
      </c>
      <c r="C9" s="13">
        <v>5</v>
      </c>
      <c r="D9" s="13">
        <v>5</v>
      </c>
      <c r="E9" s="13">
        <v>5</v>
      </c>
      <c r="F9" s="14">
        <v>1</v>
      </c>
      <c r="G9" s="14">
        <v>0.3</v>
      </c>
      <c r="H9" s="15">
        <v>0.40054659999999997</v>
      </c>
      <c r="I9" s="15">
        <v>11.65912</v>
      </c>
      <c r="J9" s="13">
        <v>125</v>
      </c>
      <c r="K9" s="13">
        <f>2*Tableau1[[#This Row],[Lx]]*Tableau1[[#This Row],[Ly]]+2*Tableau1[[#This Row],[Ly]]*Tableau1[[#This Row],[Lz]]+2*Tableau1[[#This Row],[Lx]]*Tableau1[[#This Row],[Lz]]</f>
        <v>150</v>
      </c>
      <c r="L9" s="14">
        <f>0.16*Tableau1[[#This Row],[Volume (m3)]]/(-LN(1-Tableau1[[#This Row],[Absorption]])*Tableau1[[#This Row],[Surface (m²)]])</f>
        <v>0.37382310027428378</v>
      </c>
      <c r="M9" s="25">
        <f>ABS(Tableau1[[#This Row],[RT Eyring]]-Tableau1[[#This Row],[RT30]])/Tableau1[[#This Row],[RT Eyring]]</f>
        <v>7.1487020748874169E-2</v>
      </c>
      <c r="N9" s="13">
        <v>2</v>
      </c>
      <c r="O9" s="13">
        <f>EXP(-1.11/H9)*EXP(-0.04*N9/H9)*(31200*H9/J9)</f>
        <v>5.1243016975627098</v>
      </c>
      <c r="P9" s="13">
        <f>(1-EXP(-1.11/H9))*EXP(-0.04*N9/H9)*(31200*H9/J9)</f>
        <v>76.751820398769979</v>
      </c>
      <c r="Q9" s="13">
        <f t="shared" si="0"/>
        <v>25</v>
      </c>
      <c r="R9" s="16">
        <f t="shared" si="1"/>
        <v>12.979074964681299</v>
      </c>
      <c r="S9" s="14">
        <f>EXP(-1.11/L9)*EXP(-0.04*N9/L9)*(31200*L9/J9)</f>
        <v>3.8673254675054718</v>
      </c>
      <c r="T9" s="14">
        <f>(1-EXP(-1.11/L9))*EXP(-0.04*N9/L9)*(31200*L9/J9)</f>
        <v>71.462947296205542</v>
      </c>
      <c r="U9" s="17">
        <f t="shared" si="2"/>
        <v>13.969498039821309</v>
      </c>
      <c r="V9" s="28">
        <f>ABS(Tableau1[[#This Row],[C80_SPPS]]-Tableau1[[#This Row],[C80_Theoretical]])/Tableau1[[#This Row],[C80_Theoretical]]</f>
        <v>0.1653873341214816</v>
      </c>
    </row>
    <row r="10" spans="2:22" x14ac:dyDescent="0.35">
      <c r="B10" s="12" t="s">
        <v>11</v>
      </c>
      <c r="C10" s="13">
        <v>5</v>
      </c>
      <c r="D10" s="13">
        <v>5</v>
      </c>
      <c r="E10" s="13">
        <v>5</v>
      </c>
      <c r="F10" s="14">
        <v>1</v>
      </c>
      <c r="G10" s="14">
        <v>0.35</v>
      </c>
      <c r="H10" s="15">
        <v>0.33521089999999998</v>
      </c>
      <c r="I10" s="15">
        <v>13.950749999999999</v>
      </c>
      <c r="J10" s="13">
        <v>125</v>
      </c>
      <c r="K10" s="13">
        <f>2*Tableau1[[#This Row],[Lx]]*Tableau1[[#This Row],[Ly]]+2*Tableau1[[#This Row],[Ly]]*Tableau1[[#This Row],[Lz]]+2*Tableau1[[#This Row],[Lx]]*Tableau1[[#This Row],[Lz]]</f>
        <v>150</v>
      </c>
      <c r="L10" s="14">
        <f>0.16*Tableau1[[#This Row],[Volume (m3)]]/(-LN(1-Tableau1[[#This Row],[Absorption]])*Tableau1[[#This Row],[Surface (m²)]])</f>
        <v>0.3095139764194304</v>
      </c>
      <c r="M10" s="25">
        <f>ABS(Tableau1[[#This Row],[RT Eyring]]-Tableau1[[#This Row],[RT30]])/Tableau1[[#This Row],[RT Eyring]]</f>
        <v>8.3023467559820333E-2</v>
      </c>
      <c r="N10" s="13">
        <v>2</v>
      </c>
      <c r="O10" s="13">
        <f>EXP(-1.11/H10)*EXP(-0.04*N10/H10)*(31200*H10/J10)</f>
        <v>2.4033421963428387</v>
      </c>
      <c r="P10" s="13">
        <f>(1-EXP(-1.11/H10))*EXP(-0.04*N10/H10)*(31200*H10/J10)</f>
        <v>63.501276110928664</v>
      </c>
      <c r="Q10" s="13">
        <f t="shared" si="0"/>
        <v>25</v>
      </c>
      <c r="R10" s="16">
        <f t="shared" si="1"/>
        <v>15.661339213017939</v>
      </c>
      <c r="S10" s="14">
        <f>EXP(-1.11/L10)*EXP(-0.04*N10/L10)*(31200*L10/J10)</f>
        <v>1.6526335072469849</v>
      </c>
      <c r="T10" s="14">
        <f>(1-EXP(-1.11/L10))*EXP(-0.04*N10/L10)*(31200*L10/J10)</f>
        <v>58.005939319465369</v>
      </c>
      <c r="U10" s="17">
        <f t="shared" si="2"/>
        <v>17.00932614680065</v>
      </c>
      <c r="V10" s="28">
        <f>ABS(Tableau1[[#This Row],[C80_SPPS]]-Tableau1[[#This Row],[C80_Theoretical]])/Tableau1[[#This Row],[C80_Theoretical]]</f>
        <v>0.17981759655869434</v>
      </c>
    </row>
    <row r="11" spans="2:22" x14ac:dyDescent="0.35">
      <c r="B11" s="12" t="s">
        <v>11</v>
      </c>
      <c r="C11" s="13">
        <v>5</v>
      </c>
      <c r="D11" s="13">
        <v>5</v>
      </c>
      <c r="E11" s="13">
        <v>5</v>
      </c>
      <c r="F11" s="14">
        <v>1</v>
      </c>
      <c r="G11" s="14">
        <v>0.4</v>
      </c>
      <c r="H11" s="15">
        <v>0.28504930000000001</v>
      </c>
      <c r="I11" s="15">
        <v>16.419260000000001</v>
      </c>
      <c r="J11" s="13">
        <v>125</v>
      </c>
      <c r="K11" s="13">
        <f>2*Tableau1[[#This Row],[Lx]]*Tableau1[[#This Row],[Ly]]+2*Tableau1[[#This Row],[Ly]]*Tableau1[[#This Row],[Lz]]+2*Tableau1[[#This Row],[Lx]]*Tableau1[[#This Row],[Lz]]</f>
        <v>150</v>
      </c>
      <c r="L11" s="14">
        <f>0.16*Tableau1[[#This Row],[Volume (m3)]]/(-LN(1-Tableau1[[#This Row],[Absorption]])*Tableau1[[#This Row],[Surface (m²)]])</f>
        <v>0.2610153585294957</v>
      </c>
      <c r="M11" s="25">
        <f>ABS(Tableau1[[#This Row],[RT Eyring]]-Tableau1[[#This Row],[RT30]])/Tableau1[[#This Row],[RT Eyring]]</f>
        <v>9.207864857419254E-2</v>
      </c>
      <c r="N11" s="13">
        <v>2</v>
      </c>
      <c r="O11" s="13">
        <f>EXP(-1.11/H11)*EXP(-0.04*N11/H11)*(31200*H11/J11)</f>
        <v>1.0942290610724761</v>
      </c>
      <c r="P11" s="13">
        <f>(1-EXP(-1.11/H11))*EXP(-0.04*N11/H11)*(31200*H11/J11)</f>
        <v>52.643390083199208</v>
      </c>
      <c r="Q11" s="13">
        <f t="shared" si="0"/>
        <v>25</v>
      </c>
      <c r="R11" s="16">
        <f t="shared" si="1"/>
        <v>18.509962445932363</v>
      </c>
      <c r="S11" s="14">
        <f>EXP(-1.11/L11)*EXP(-0.04*N11/L11)*(31200*L11/J11)</f>
        <v>0.68219817507054259</v>
      </c>
      <c r="T11" s="14">
        <f>(1-EXP(-1.11/L11))*EXP(-0.04*N11/L11)*(31200*L11/J11)</f>
        <v>47.269213131967895</v>
      </c>
      <c r="U11" s="17">
        <f t="shared" si="2"/>
        <v>20.250427728366006</v>
      </c>
      <c r="V11" s="28">
        <f>ABS(Tableau1[[#This Row],[C80_SPPS]]-Tableau1[[#This Row],[C80_Theoretical]])/Tableau1[[#This Row],[C80_Theoretical]]</f>
        <v>0.18918947193394117</v>
      </c>
    </row>
    <row r="12" spans="2:22" x14ac:dyDescent="0.35">
      <c r="B12" s="12" t="s">
        <v>11</v>
      </c>
      <c r="C12" s="13">
        <v>5</v>
      </c>
      <c r="D12" s="13">
        <v>5</v>
      </c>
      <c r="E12" s="13">
        <v>5</v>
      </c>
      <c r="F12" s="14">
        <v>1</v>
      </c>
      <c r="G12" s="14">
        <v>0.45</v>
      </c>
      <c r="H12" s="15">
        <v>0.24654419999999999</v>
      </c>
      <c r="I12" s="15">
        <v>19.146799999999999</v>
      </c>
      <c r="J12" s="13">
        <v>125</v>
      </c>
      <c r="K12" s="13">
        <f>2*Tableau1[[#This Row],[Lx]]*Tableau1[[#This Row],[Ly]]+2*Tableau1[[#This Row],[Ly]]*Tableau1[[#This Row],[Lz]]+2*Tableau1[[#This Row],[Lx]]*Tableau1[[#This Row],[Lz]]</f>
        <v>150</v>
      </c>
      <c r="L12" s="14">
        <f>0.16*Tableau1[[#This Row],[Volume (m3)]]/(-LN(1-Tableau1[[#This Row],[Absorption]])*Tableau1[[#This Row],[Surface (m²)]])</f>
        <v>0.22302623150592912</v>
      </c>
      <c r="M12" s="25">
        <f>ABS(Tableau1[[#This Row],[RT Eyring]]-Tableau1[[#This Row],[RT30]])/Tableau1[[#This Row],[RT Eyring]]</f>
        <v>0.10544933811270378</v>
      </c>
      <c r="N12" s="13">
        <v>2</v>
      </c>
      <c r="O12" s="13">
        <f>EXP(-1.11/H12)*EXP(-0.04*N12/H12)*(31200*H12/J12)</f>
        <v>0.49308432217408266</v>
      </c>
      <c r="P12" s="13">
        <f>(1-EXP(-1.11/H12))*EXP(-0.04*N12/H12)*(31200*H12/J12)</f>
        <v>43.992278882248286</v>
      </c>
      <c r="Q12" s="13">
        <f t="shared" si="0"/>
        <v>25</v>
      </c>
      <c r="R12" s="16">
        <f t="shared" si="1"/>
        <v>21.458792961810129</v>
      </c>
      <c r="S12" s="14">
        <f>EXP(-1.11/L12)*EXP(-0.04*N12/L12)*(31200*L12/J12)</f>
        <v>0.26812513665872306</v>
      </c>
      <c r="T12" s="14">
        <f>(1-EXP(-1.11/L12))*EXP(-0.04*N12/L12)*(31200*L12/J12)</f>
        <v>38.620101656107494</v>
      </c>
      <c r="U12" s="17">
        <f t="shared" si="2"/>
        <v>23.752568278331001</v>
      </c>
      <c r="V12" s="28">
        <f>ABS(Tableau1[[#This Row],[C80_SPPS]]-Tableau1[[#This Row],[C80_Theoretical]])/Tableau1[[#This Row],[C80_Theoretical]]</f>
        <v>0.19390611677696989</v>
      </c>
    </row>
    <row r="13" spans="2:22" x14ac:dyDescent="0.35">
      <c r="B13" s="12" t="s">
        <v>11</v>
      </c>
      <c r="C13" s="13">
        <v>5</v>
      </c>
      <c r="D13" s="13">
        <v>5</v>
      </c>
      <c r="E13" s="13">
        <v>5</v>
      </c>
      <c r="F13" s="14">
        <v>1</v>
      </c>
      <c r="G13" s="14">
        <v>0.5</v>
      </c>
      <c r="H13" s="15">
        <v>0.215055</v>
      </c>
      <c r="I13" s="15">
        <v>22.01117</v>
      </c>
      <c r="J13" s="13">
        <v>125</v>
      </c>
      <c r="K13" s="13">
        <f>2*Tableau1[[#This Row],[Lx]]*Tableau1[[#This Row],[Ly]]+2*Tableau1[[#This Row],[Ly]]*Tableau1[[#This Row],[Lz]]+2*Tableau1[[#This Row],[Lx]]*Tableau1[[#This Row],[Lz]]</f>
        <v>150</v>
      </c>
      <c r="L13" s="14">
        <f>0.16*Tableau1[[#This Row],[Volume (m3)]]/(-LN(1-Tableau1[[#This Row],[Absorption]])*Tableau1[[#This Row],[Surface (m²)]])</f>
        <v>0.19235933878519512</v>
      </c>
      <c r="M13" s="25">
        <f>ABS(Tableau1[[#This Row],[RT Eyring]]-Tableau1[[#This Row],[RT30]])/Tableau1[[#This Row],[RT Eyring]]</f>
        <v>0.11798575186489277</v>
      </c>
      <c r="N13" s="13">
        <v>2</v>
      </c>
      <c r="O13" s="13">
        <f>EXP(-1.11/H13)*EXP(-0.04*N13/H13)*(31200*H13/J13)</f>
        <v>0.21214823739200014</v>
      </c>
      <c r="P13" s="13">
        <f>(1-EXP(-1.11/H13))*EXP(-0.04*N13/H13)*(31200*H13/J13)</f>
        <v>36.790900437450603</v>
      </c>
      <c r="Q13" s="13">
        <f t="shared" si="0"/>
        <v>25</v>
      </c>
      <c r="R13" s="16">
        <f t="shared" si="1"/>
        <v>24.642850961092186</v>
      </c>
      <c r="S13" s="14">
        <f>EXP(-1.11/L13)*EXP(-0.04*N13/L13)*(31200*L13/J13)</f>
        <v>9.877911828445067E-2</v>
      </c>
      <c r="T13" s="14">
        <f>(1-EXP(-1.11/L13))*EXP(-0.04*N13/L13)*(31200*L13/J13)</f>
        <v>31.577915602631446</v>
      </c>
      <c r="U13" s="17">
        <f t="shared" si="2"/>
        <v>27.579817982204933</v>
      </c>
      <c r="V13" s="28">
        <f>ABS(Tableau1[[#This Row],[C80_SPPS]]-Tableau1[[#This Row],[C80_Theoretical]])/Tableau1[[#This Row],[C80_Theoretical]]</f>
        <v>0.20191025139462268</v>
      </c>
    </row>
    <row r="14" spans="2:22" x14ac:dyDescent="0.35">
      <c r="B14" s="12" t="s">
        <v>11</v>
      </c>
      <c r="C14" s="13">
        <v>5</v>
      </c>
      <c r="D14" s="13">
        <v>5</v>
      </c>
      <c r="E14" s="13">
        <v>5</v>
      </c>
      <c r="F14" s="14">
        <v>1</v>
      </c>
      <c r="G14" s="14">
        <v>0.55000000000000004</v>
      </c>
      <c r="H14" s="15">
        <v>0.18829209999999999</v>
      </c>
      <c r="I14" s="15">
        <v>25.016919999999999</v>
      </c>
      <c r="J14" s="13">
        <v>125</v>
      </c>
      <c r="K14" s="13">
        <f>2*Tableau1[[#This Row],[Lx]]*Tableau1[[#This Row],[Ly]]+2*Tableau1[[#This Row],[Ly]]*Tableau1[[#This Row],[Lz]]+2*Tableau1[[#This Row],[Lx]]*Tableau1[[#This Row],[Lz]]</f>
        <v>150</v>
      </c>
      <c r="L14" s="14">
        <f>0.16*Tableau1[[#This Row],[Volume (m3)]]/(-LN(1-Tableau1[[#This Row],[Absorption]])*Tableau1[[#This Row],[Surface (m²)]])</f>
        <v>0.16697814431204958</v>
      </c>
      <c r="M14" s="25">
        <f>ABS(Tableau1[[#This Row],[RT Eyring]]-Tableau1[[#This Row],[RT30]])/Tableau1[[#This Row],[RT Eyring]]</f>
        <v>0.12764518240254719</v>
      </c>
      <c r="N14" s="13">
        <v>2</v>
      </c>
      <c r="O14" s="13">
        <f>EXP(-1.11/H14)*EXP(-0.04*N14/H14)*(31200*H14/J14)</f>
        <v>8.4595947596837598E-2</v>
      </c>
      <c r="P14" s="13">
        <f>(1-EXP(-1.11/H14))*EXP(-0.04*N14/H14)*(31200*H14/J14)</f>
        <v>30.645025466141192</v>
      </c>
      <c r="Q14" s="13">
        <f t="shared" si="0"/>
        <v>25</v>
      </c>
      <c r="R14" s="16">
        <f t="shared" si="1"/>
        <v>28.180767859942101</v>
      </c>
      <c r="S14" s="14">
        <f>EXP(-1.11/L14)*EXP(-0.04*N14/L14)*(31200*L14/J14)</f>
        <v>3.3483118258121843E-2</v>
      </c>
      <c r="T14" s="14">
        <f>(1-EXP(-1.11/L14))*EXP(-0.04*N14/L14)*(31200*L14/J14)</f>
        <v>25.779114983121879</v>
      </c>
      <c r="U14" s="17">
        <f t="shared" si="2"/>
        <v>31.808592306608436</v>
      </c>
      <c r="V14" s="28">
        <f>ABS(Tableau1[[#This Row],[C80_SPPS]]-Tableau1[[#This Row],[C80_Theoretical]])/Tableau1[[#This Row],[C80_Theoretical]]</f>
        <v>0.21351690892644198</v>
      </c>
    </row>
    <row r="15" spans="2:22" x14ac:dyDescent="0.35">
      <c r="B15" s="12" t="s">
        <v>11</v>
      </c>
      <c r="C15" s="13">
        <v>5</v>
      </c>
      <c r="D15" s="13">
        <v>5</v>
      </c>
      <c r="E15" s="13">
        <v>5</v>
      </c>
      <c r="F15" s="14">
        <v>1</v>
      </c>
      <c r="G15" s="14">
        <v>0.6</v>
      </c>
      <c r="H15" s="15">
        <v>0.16689709999999999</v>
      </c>
      <c r="I15" s="15">
        <v>28.346240000000002</v>
      </c>
      <c r="J15" s="13">
        <v>125</v>
      </c>
      <c r="K15" s="13">
        <f>2*Tableau1[[#This Row],[Lx]]*Tableau1[[#This Row],[Ly]]+2*Tableau1[[#This Row],[Ly]]*Tableau1[[#This Row],[Lz]]+2*Tableau1[[#This Row],[Lx]]*Tableau1[[#This Row],[Lz]]</f>
        <v>150</v>
      </c>
      <c r="L15" s="14">
        <f>0.16*Tableau1[[#This Row],[Volume (m3)]]/(-LN(1-Tableau1[[#This Row],[Absorption]])*Tableau1[[#This Row],[Surface (m²)]])</f>
        <v>0.14551422239163886</v>
      </c>
      <c r="M15" s="25">
        <f>ABS(Tableau1[[#This Row],[RT Eyring]]-Tableau1[[#This Row],[RT30]])/Tableau1[[#This Row],[RT Eyring]]</f>
        <v>0.14694699430005528</v>
      </c>
      <c r="N15" s="13">
        <v>2</v>
      </c>
      <c r="O15" s="13">
        <f>EXP(-1.11/H15)*EXP(-0.04*N15/H15)*(31200*H15/J15)</f>
        <v>3.3351249084947805E-2</v>
      </c>
      <c r="P15" s="13">
        <f>(1-EXP(-1.11/H15))*EXP(-0.04*N15/H15)*(31200*H15/J15)</f>
        <v>25.760716778058811</v>
      </c>
      <c r="Q15" s="13">
        <f t="shared" si="0"/>
        <v>25</v>
      </c>
      <c r="R15" s="16">
        <f t="shared" si="1"/>
        <v>31.824156420823918</v>
      </c>
      <c r="S15" s="14">
        <f>EXP(-1.11/L15)*EXP(-0.04*N15/L15)*(31200*L15/J15)</f>
        <v>1.0198479950753665E-2</v>
      </c>
      <c r="T15" s="14">
        <f>(1-EXP(-1.11/L15))*EXP(-0.04*N15/L15)*(31200*L15/J15)</f>
        <v>20.949547678514708</v>
      </c>
      <c r="U15" s="17">
        <f t="shared" si="2"/>
        <v>36.537457941549135</v>
      </c>
      <c r="V15" s="28">
        <f>ABS(Tableau1[[#This Row],[C80_SPPS]]-Tableau1[[#This Row],[C80_Theoretical]])/Tableau1[[#This Row],[C80_Theoretical]]</f>
        <v>0.22418685926790663</v>
      </c>
    </row>
    <row r="16" spans="2:22" x14ac:dyDescent="0.35">
      <c r="B16" s="12" t="s">
        <v>11</v>
      </c>
      <c r="C16" s="13">
        <v>5</v>
      </c>
      <c r="D16" s="13">
        <v>5</v>
      </c>
      <c r="E16" s="13">
        <v>5</v>
      </c>
      <c r="F16" s="14">
        <v>1</v>
      </c>
      <c r="G16" s="14">
        <v>0.65</v>
      </c>
      <c r="H16" s="15">
        <v>0.14674960000000001</v>
      </c>
      <c r="I16" s="15">
        <v>32.183729999999997</v>
      </c>
      <c r="J16" s="13">
        <v>125</v>
      </c>
      <c r="K16" s="13">
        <f>2*Tableau1[[#This Row],[Lx]]*Tableau1[[#This Row],[Ly]]+2*Tableau1[[#This Row],[Ly]]*Tableau1[[#This Row],[Lz]]+2*Tableau1[[#This Row],[Lx]]*Tableau1[[#This Row],[Lz]]</f>
        <v>150</v>
      </c>
      <c r="L16" s="14">
        <f>0.16*Tableau1[[#This Row],[Volume (m3)]]/(-LN(1-Tableau1[[#This Row],[Absorption]])*Tableau1[[#This Row],[Surface (m²)]])</f>
        <v>0.12700564240537804</v>
      </c>
      <c r="M16" s="25">
        <f>ABS(Tableau1[[#This Row],[RT Eyring]]-Tableau1[[#This Row],[RT30]])/Tableau1[[#This Row],[RT Eyring]]</f>
        <v>0.1554573263099838</v>
      </c>
      <c r="N16" s="13">
        <v>2</v>
      </c>
      <c r="O16" s="13">
        <f>EXP(-1.11/H16)*EXP(-0.04*N16/H16)*(31200*H16/J16)</f>
        <v>1.1018066180611625E-2</v>
      </c>
      <c r="P16" s="13">
        <f>(1-EXP(-1.11/H16))*EXP(-0.04*N16/H16)*(31200*H16/J16)</f>
        <v>21.224725951633239</v>
      </c>
      <c r="Q16" s="13">
        <f t="shared" si="0"/>
        <v>25</v>
      </c>
      <c r="R16" s="16">
        <f t="shared" si="1"/>
        <v>36.227689684178102</v>
      </c>
      <c r="S16" s="14">
        <f>EXP(-1.11/L16)*EXP(-0.04*N16/L16)*(31200*L16/J16)</f>
        <v>2.703179544387519E-3</v>
      </c>
      <c r="T16" s="14">
        <f>(1-EXP(-1.11/L16))*EXP(-0.04*N16/L16)*(31200*L16/J16)</f>
        <v>16.882582902679864</v>
      </c>
      <c r="U16" s="17">
        <f t="shared" si="2"/>
        <v>41.901585644446754</v>
      </c>
      <c r="V16" s="28">
        <f>ABS(Tableau1[[#This Row],[C80_SPPS]]-Tableau1[[#This Row],[C80_Theoretical]])/Tableau1[[#This Row],[C80_Theoretical]]</f>
        <v>0.23192095227390688</v>
      </c>
    </row>
    <row r="17" spans="2:25" x14ac:dyDescent="0.35">
      <c r="B17" s="12" t="s">
        <v>11</v>
      </c>
      <c r="C17" s="13">
        <v>5</v>
      </c>
      <c r="D17" s="13">
        <v>5</v>
      </c>
      <c r="E17" s="13">
        <v>5</v>
      </c>
      <c r="F17" s="14">
        <v>1</v>
      </c>
      <c r="G17" s="14">
        <v>0.7</v>
      </c>
      <c r="H17" s="15">
        <v>0.13274179999999999</v>
      </c>
      <c r="I17" s="15">
        <v>36.280290000000001</v>
      </c>
      <c r="J17" s="13">
        <v>125</v>
      </c>
      <c r="K17" s="13">
        <f>2*Tableau1[[#This Row],[Lx]]*Tableau1[[#This Row],[Ly]]+2*Tableau1[[#This Row],[Ly]]*Tableau1[[#This Row],[Lz]]+2*Tableau1[[#This Row],[Lx]]*Tableau1[[#This Row],[Lz]]</f>
        <v>150</v>
      </c>
      <c r="L17" s="14">
        <f>0.16*Tableau1[[#This Row],[Volume (m3)]]/(-LN(1-Tableau1[[#This Row],[Absorption]])*Tableau1[[#This Row],[Surface (m²)]])</f>
        <v>0.11074447267767165</v>
      </c>
      <c r="M17" s="25">
        <f>ABS(Tableau1[[#This Row],[RT Eyring]]-Tableau1[[#This Row],[RT30]])/Tableau1[[#This Row],[RT Eyring]]</f>
        <v>0.19863137897954389</v>
      </c>
      <c r="N17" s="13">
        <v>2</v>
      </c>
      <c r="O17" s="13">
        <f>EXP(-1.11/H17)*EXP(-0.04*N17/H17)*(31200*H17/J17)</f>
        <v>4.2354658097292002E-3</v>
      </c>
      <c r="P17" s="13">
        <f>(1-EXP(-1.11/H17))*EXP(-0.04*N17/H17)*(31200*H17/J17)</f>
        <v>18.130632341437114</v>
      </c>
      <c r="Q17" s="13">
        <f t="shared" si="0"/>
        <v>25</v>
      </c>
      <c r="R17" s="16">
        <f t="shared" si="1"/>
        <v>40.078846451134389</v>
      </c>
      <c r="S17" s="14">
        <f>EXP(-1.11/L17)*EXP(-0.04*N17/L17)*(31200*L17/J17)</f>
        <v>5.9548913082511576E-4</v>
      </c>
      <c r="T17" s="14">
        <f>(1-EXP(-1.11/L17))*EXP(-0.04*N17/L17)*(31200*L17/J17)</f>
        <v>13.422089355812108</v>
      </c>
      <c r="U17" s="17">
        <f t="shared" si="2"/>
        <v>48.097071387547615</v>
      </c>
      <c r="V17" s="28">
        <f>ABS(Tableau1[[#This Row],[C80_SPPS]]-Tableau1[[#This Row],[C80_Theoretical]])/Tableau1[[#This Row],[C80_Theoretical]]</f>
        <v>0.2456860895403081</v>
      </c>
      <c r="X17" s="30">
        <f>MEDIAN(V4:V17)</f>
        <v>0.19154779435545555</v>
      </c>
      <c r="Y17" t="s">
        <v>31</v>
      </c>
    </row>
    <row r="18" spans="2:25" ht="15" thickBot="1" x14ac:dyDescent="0.4">
      <c r="B18" s="18" t="s">
        <v>11</v>
      </c>
      <c r="C18" s="19">
        <v>5</v>
      </c>
      <c r="D18" s="19">
        <v>5</v>
      </c>
      <c r="E18" s="19">
        <v>5</v>
      </c>
      <c r="F18" s="20">
        <v>1</v>
      </c>
      <c r="G18" s="20">
        <v>0.75</v>
      </c>
      <c r="H18" s="21">
        <v>0.11752749999999999</v>
      </c>
      <c r="I18" s="21">
        <v>41.209060000000001</v>
      </c>
      <c r="J18" s="19">
        <v>125</v>
      </c>
      <c r="K18" s="19">
        <f>2*Tableau1[[#This Row],[Lx]]*Tableau1[[#This Row],[Ly]]+2*Tableau1[[#This Row],[Ly]]*Tableau1[[#This Row],[Lz]]+2*Tableau1[[#This Row],[Lx]]*Tableau1[[#This Row],[Lz]]</f>
        <v>150</v>
      </c>
      <c r="L18" s="20">
        <f>0.16*Tableau1[[#This Row],[Volume (m3)]]/(-LN(1-Tableau1[[#This Row],[Absorption]])*Tableau1[[#This Row],[Surface (m²)]])</f>
        <v>9.6179669392597561E-2</v>
      </c>
      <c r="M18" s="26">
        <f>ABS(Tableau1[[#This Row],[RT Eyring]]-Tableau1[[#This Row],[RT30]])/Tableau1[[#This Row],[RT Eyring]]</f>
        <v>0.22195782894888449</v>
      </c>
      <c r="N18" s="19">
        <v>2</v>
      </c>
      <c r="O18" s="19">
        <f>EXP(-1.11/H18)*EXP(-0.04*N18/H18)*(31200*H18/J18)</f>
        <v>1.1749694643409954E-3</v>
      </c>
      <c r="P18" s="19">
        <f>(1-EXP(-1.11/H18))*EXP(-0.04*N18/H18)*(31200*H18/J18)</f>
        <v>14.850088641452837</v>
      </c>
      <c r="Q18" s="19">
        <f t="shared" si="0"/>
        <v>25</v>
      </c>
      <c r="R18" s="22">
        <f t="shared" si="1"/>
        <v>45.304027116608559</v>
      </c>
      <c r="S18" s="20">
        <f>EXP(-1.11/L18)*EXP(-0.04*N18/L18)*(31200*L18/J18)</f>
        <v>1.0161140074884202E-4</v>
      </c>
      <c r="T18" s="20">
        <f>(1-EXP(-1.11/L18))*EXP(-0.04*N18/L18)*(31200*L18/J18)</f>
        <v>10.449310706445878</v>
      </c>
      <c r="U18" s="23">
        <f t="shared" si="2"/>
        <v>55.426653566615869</v>
      </c>
      <c r="V18" s="29">
        <f>ABS(Tableau1[[#This Row],[C80_SPPS]]-Tableau1[[#This Row],[C80_Theoretical]])/Tableau1[[#This Row],[C80_Theoretical]]</f>
        <v>0.25651185218187689</v>
      </c>
      <c r="X18" s="30">
        <f>AVERAGE(V4:V18)</f>
        <v>0.18466339259400699</v>
      </c>
      <c r="Y18" t="s">
        <v>30</v>
      </c>
    </row>
    <row r="19" spans="2:25" x14ac:dyDescent="0.35">
      <c r="B19" s="6" t="s">
        <v>12</v>
      </c>
      <c r="C19" s="7">
        <v>7</v>
      </c>
      <c r="D19" s="7">
        <v>8</v>
      </c>
      <c r="E19" s="7">
        <v>9</v>
      </c>
      <c r="F19" s="8">
        <v>1</v>
      </c>
      <c r="G19" s="7">
        <v>0.05</v>
      </c>
      <c r="H19" s="9">
        <v>3.6022120000000002</v>
      </c>
      <c r="I19" s="9">
        <v>-4.234064</v>
      </c>
      <c r="J19" s="7">
        <f t="shared" ref="J19:J33" si="3">7*8*9</f>
        <v>504</v>
      </c>
      <c r="K19" s="7">
        <f>2*Tableau1[[#This Row],[Lx]]*Tableau1[[#This Row],[Ly]]+2*Tableau1[[#This Row],[Ly]]*Tableau1[[#This Row],[Lz]]+2*Tableau1[[#This Row],[Lx]]*Tableau1[[#This Row],[Lz]]</f>
        <v>382</v>
      </c>
      <c r="L19" s="8">
        <f>0.16*Tableau1[[#This Row],[Volume (m3)]]/(-LN(1-Tableau1[[#This Row],[Absorption]])*Tableau1[[#This Row],[Surface (m²)]])</f>
        <v>4.1155374978415633</v>
      </c>
      <c r="M19" s="24">
        <f>ABS(Tableau1[[#This Row],[RT Eyring]]-Tableau1[[#This Row],[RT30]])/Tableau1[[#This Row],[RT Eyring]]</f>
        <v>0.12472866499473813</v>
      </c>
      <c r="N19" s="7">
        <v>2</v>
      </c>
      <c r="O19" s="7">
        <f>EXP(-1.11/H19)*EXP(-0.04*N19/H19)*(31200*H19/J19)</f>
        <v>160.25922087166384</v>
      </c>
      <c r="P19" s="7">
        <f>(1-EXP(-1.11/H19))*EXP(-0.04*N19/H19)*(31200*H19/J19)</f>
        <v>57.837062178879314</v>
      </c>
      <c r="Q19" s="7">
        <f t="shared" si="0"/>
        <v>25</v>
      </c>
      <c r="R19" s="10">
        <f t="shared" ref="R19:R33" si="4">10*LOG10((Q19+P19)/O19)</f>
        <v>-2.8659833879525065</v>
      </c>
      <c r="S19" s="8">
        <f>EXP(-1.11/L19)*EXP(-0.04*N19/L19)*(31200*L19/J19)</f>
        <v>190.79859848995071</v>
      </c>
      <c r="T19" s="8">
        <f>(1-EXP(-1.11/L19))*EXP(-0.04*N19/L19)*(31200*L19/J19)</f>
        <v>59.068212603294093</v>
      </c>
      <c r="U19" s="11">
        <f t="shared" si="2"/>
        <v>-3.5594336640765096</v>
      </c>
      <c r="V19" s="27">
        <f>ABS(Tableau1[[#This Row],[C80_SPPS]]-Tableau1[[#This Row],[C80_Theoretical]])/Tableau1[[#This Row],[C80_Theoretical]]</f>
        <v>-0.1895330548598726</v>
      </c>
    </row>
    <row r="20" spans="2:25" x14ac:dyDescent="0.35">
      <c r="B20" s="12" t="s">
        <v>12</v>
      </c>
      <c r="C20" s="13">
        <v>7</v>
      </c>
      <c r="D20" s="13">
        <v>8</v>
      </c>
      <c r="E20" s="13">
        <v>9</v>
      </c>
      <c r="F20" s="14">
        <v>1</v>
      </c>
      <c r="G20" s="14">
        <v>0.1</v>
      </c>
      <c r="H20" s="15">
        <v>2.0558380000000001</v>
      </c>
      <c r="I20" s="15">
        <v>-0.48500450000000001</v>
      </c>
      <c r="J20" s="13">
        <f t="shared" si="3"/>
        <v>504</v>
      </c>
      <c r="K20" s="13">
        <f>2*Tableau1[[#This Row],[Lx]]*Tableau1[[#This Row],[Ly]]+2*Tableau1[[#This Row],[Ly]]*Tableau1[[#This Row],[Lz]]+2*Tableau1[[#This Row],[Lx]]*Tableau1[[#This Row],[Lz]]</f>
        <v>382</v>
      </c>
      <c r="L20" s="14">
        <f>0.16*Tableau1[[#This Row],[Volume (m3)]]/(-LN(1-Tableau1[[#This Row],[Absorption]])*Tableau1[[#This Row],[Surface (m²)]])</f>
        <v>2.0035919065294543</v>
      </c>
      <c r="M20" s="25">
        <f>ABS(Tableau1[[#This Row],[RT Eyring]]-Tableau1[[#This Row],[RT30]])/Tableau1[[#This Row],[RT Eyring]]</f>
        <v>2.6076215071683166E-2</v>
      </c>
      <c r="N20" s="13">
        <v>2</v>
      </c>
      <c r="O20" s="13">
        <f>EXP(-1.11/H20)*EXP(-0.04*N20/H20)*(31200*H20/J20)</f>
        <v>71.338865221542349</v>
      </c>
      <c r="P20" s="13">
        <f>(1-EXP(-1.11/H20))*EXP(-0.04*N20/H20)*(31200*H20/J20)</f>
        <v>51.070035341969593</v>
      </c>
      <c r="Q20" s="13">
        <f t="shared" si="0"/>
        <v>25</v>
      </c>
      <c r="R20" s="16">
        <f t="shared" si="4"/>
        <v>0.27887421238355919</v>
      </c>
      <c r="S20" s="14">
        <f>EXP(-1.11/L20)*EXP(-0.04*N20/L20)*(31200*L20/J20)</f>
        <v>68.484353645711067</v>
      </c>
      <c r="T20" s="14">
        <f>(1-EXP(-1.11/L20))*EXP(-0.04*N20/L20)*(31200*L20/J20)</f>
        <v>50.692712510151971</v>
      </c>
      <c r="U20" s="17">
        <f t="shared" si="2"/>
        <v>0.43462707561870767</v>
      </c>
      <c r="V20" s="28">
        <f>ABS(Tableau1[[#This Row],[C80_SPPS]]-Tableau1[[#This Row],[C80_Theoretical]])/Tableau1[[#This Row],[C80_Theoretical]]</f>
        <v>2.1159095399419794</v>
      </c>
    </row>
    <row r="21" spans="2:25" x14ac:dyDescent="0.35">
      <c r="B21" s="12" t="s">
        <v>12</v>
      </c>
      <c r="C21" s="13">
        <v>7</v>
      </c>
      <c r="D21" s="13">
        <v>8</v>
      </c>
      <c r="E21" s="13">
        <v>9</v>
      </c>
      <c r="F21" s="14">
        <v>1</v>
      </c>
      <c r="G21" s="14">
        <v>0.15</v>
      </c>
      <c r="H21" s="15">
        <v>1.3462730000000001</v>
      </c>
      <c r="I21" s="15">
        <v>2.0204119999999999</v>
      </c>
      <c r="J21" s="13">
        <f t="shared" si="3"/>
        <v>504</v>
      </c>
      <c r="K21" s="13">
        <f>2*Tableau1[[#This Row],[Lx]]*Tableau1[[#This Row],[Ly]]+2*Tableau1[[#This Row],[Ly]]*Tableau1[[#This Row],[Lz]]+2*Tableau1[[#This Row],[Lx]]*Tableau1[[#This Row],[Lz]]</f>
        <v>382</v>
      </c>
      <c r="L21" s="14">
        <f>0.16*Tableau1[[#This Row],[Volume (m3)]]/(-LN(1-Tableau1[[#This Row],[Absorption]])*Tableau1[[#This Row],[Surface (m²)]])</f>
        <v>1.2989223907156042</v>
      </c>
      <c r="M21" s="25">
        <f>ABS(Tableau1[[#This Row],[RT Eyring]]-Tableau1[[#This Row],[RT30]])/Tableau1[[#This Row],[RT Eyring]]</f>
        <v>3.6453763229309918E-2</v>
      </c>
      <c r="N21" s="13">
        <v>2</v>
      </c>
      <c r="O21" s="13">
        <f>EXP(-1.11/H21)*EXP(-0.04*N21/H21)*(31200*H21/J21)</f>
        <v>34.432999049560259</v>
      </c>
      <c r="P21" s="13">
        <f>(1-EXP(-1.11/H21))*EXP(-0.04*N21/H21)*(31200*H21/J21)</f>
        <v>44.099601165710247</v>
      </c>
      <c r="Q21" s="13">
        <f t="shared" si="0"/>
        <v>25</v>
      </c>
      <c r="R21" s="16">
        <f t="shared" si="4"/>
        <v>3.0250069010184739</v>
      </c>
      <c r="S21" s="14">
        <f>EXP(-1.11/L21)*EXP(-0.04*N21/L21)*(31200*L21/J21)</f>
        <v>32.168511210438069</v>
      </c>
      <c r="T21" s="14">
        <f>(1-EXP(-1.11/L21))*EXP(-0.04*N21/L21)*(31200*L21/J21)</f>
        <v>43.438013206551915</v>
      </c>
      <c r="U21" s="17">
        <f t="shared" si="2"/>
        <v>3.2786643144081666</v>
      </c>
      <c r="V21" s="28">
        <f>ABS(Tableau1[[#This Row],[C80_SPPS]]-Tableau1[[#This Row],[C80_Theoretical]])/Tableau1[[#This Row],[C80_Theoretical]]</f>
        <v>0.3837697896911092</v>
      </c>
    </row>
    <row r="22" spans="2:25" x14ac:dyDescent="0.35">
      <c r="B22" s="12" t="s">
        <v>12</v>
      </c>
      <c r="C22" s="13">
        <v>7</v>
      </c>
      <c r="D22" s="13">
        <v>8</v>
      </c>
      <c r="E22" s="13">
        <v>9</v>
      </c>
      <c r="F22" s="14">
        <v>1</v>
      </c>
      <c r="G22" s="14">
        <v>0.2</v>
      </c>
      <c r="H22" s="15">
        <v>0.9918863</v>
      </c>
      <c r="I22" s="15">
        <v>4.2343250000000001</v>
      </c>
      <c r="J22" s="13">
        <f t="shared" si="3"/>
        <v>504</v>
      </c>
      <c r="K22" s="13">
        <f>2*Tableau1[[#This Row],[Lx]]*Tableau1[[#This Row],[Ly]]+2*Tableau1[[#This Row],[Ly]]*Tableau1[[#This Row],[Lz]]+2*Tableau1[[#This Row],[Lx]]*Tableau1[[#This Row],[Lz]]</f>
        <v>382</v>
      </c>
      <c r="L22" s="14">
        <f>0.16*Tableau1[[#This Row],[Volume (m3)]]/(-LN(1-Tableau1[[#This Row],[Absorption]])*Tableau1[[#This Row],[Surface (m²)]])</f>
        <v>0.94602544055839732</v>
      </c>
      <c r="M22" s="25">
        <f>ABS(Tableau1[[#This Row],[RT Eyring]]-Tableau1[[#This Row],[RT30]])/Tableau1[[#This Row],[RT Eyring]]</f>
        <v>4.8477406077507834E-2</v>
      </c>
      <c r="N22" s="13">
        <v>2</v>
      </c>
      <c r="O22" s="13">
        <f>EXP(-1.11/H22)*EXP(-0.04*N22/H22)*(31200*H22/J22)</f>
        <v>18.498987973704107</v>
      </c>
      <c r="P22" s="13">
        <f>(1-EXP(-1.11/H22))*EXP(-0.04*N22/H22)*(31200*H22/J22)</f>
        <v>38.145569208449743</v>
      </c>
      <c r="Q22" s="13">
        <f t="shared" si="0"/>
        <v>25</v>
      </c>
      <c r="R22" s="16">
        <f t="shared" si="4"/>
        <v>5.3319491237771599</v>
      </c>
      <c r="S22" s="14">
        <f>EXP(-1.11/L22)*EXP(-0.04*N22/L22)*(31200*L22/J22)</f>
        <v>16.646783225113563</v>
      </c>
      <c r="T22" s="14">
        <f>(1-EXP(-1.11/L22))*EXP(-0.04*N22/L22)*(31200*L22/J22)</f>
        <v>37.16793303390088</v>
      </c>
      <c r="U22" s="17">
        <f t="shared" si="2"/>
        <v>5.7223610396321432</v>
      </c>
      <c r="V22" s="28">
        <f>ABS(Tableau1[[#This Row],[C80_SPPS]]-Tableau1[[#This Row],[C80_Theoretical]])/Tableau1[[#This Row],[C80_Theoretical]]</f>
        <v>0.26003882476590467</v>
      </c>
    </row>
    <row r="23" spans="2:25" x14ac:dyDescent="0.35">
      <c r="B23" s="12" t="s">
        <v>12</v>
      </c>
      <c r="C23" s="13">
        <v>7</v>
      </c>
      <c r="D23" s="13">
        <v>8</v>
      </c>
      <c r="E23" s="13">
        <v>9</v>
      </c>
      <c r="F23" s="14">
        <v>1</v>
      </c>
      <c r="G23" s="14">
        <v>0.25</v>
      </c>
      <c r="H23" s="15">
        <v>0.77812769999999998</v>
      </c>
      <c r="I23" s="15">
        <v>6.1692390000000001</v>
      </c>
      <c r="J23" s="13">
        <f t="shared" si="3"/>
        <v>504</v>
      </c>
      <c r="K23" s="13">
        <f>2*Tableau1[[#This Row],[Lx]]*Tableau1[[#This Row],[Ly]]+2*Tableau1[[#This Row],[Ly]]*Tableau1[[#This Row],[Lz]]+2*Tableau1[[#This Row],[Lx]]*Tableau1[[#This Row],[Lz]]</f>
        <v>382</v>
      </c>
      <c r="L23" s="14">
        <f>0.16*Tableau1[[#This Row],[Volume (m3)]]/(-LN(1-Tableau1[[#This Row],[Absorption]])*Tableau1[[#This Row],[Surface (m²)]])</f>
        <v>0.73379433984428588</v>
      </c>
      <c r="M23" s="25">
        <f>ABS(Tableau1[[#This Row],[RT Eyring]]-Tableau1[[#This Row],[RT30]])/Tableau1[[#This Row],[RT Eyring]]</f>
        <v>6.0416601421485229E-2</v>
      </c>
      <c r="N23" s="13">
        <v>2</v>
      </c>
      <c r="O23" s="13">
        <f>EXP(-1.11/H23)*EXP(-0.04*N23/H23)*(31200*H23/J23)</f>
        <v>10.437660984498827</v>
      </c>
      <c r="P23" s="13">
        <f>(1-EXP(-1.11/H23))*EXP(-0.04*N23/H23)*(31200*H23/J23)</f>
        <v>33.025842606555607</v>
      </c>
      <c r="Q23" s="13">
        <f t="shared" si="0"/>
        <v>25</v>
      </c>
      <c r="R23" s="16">
        <f t="shared" si="4"/>
        <v>7.4501826881101341</v>
      </c>
      <c r="S23" s="14">
        <f>EXP(-1.11/L23)*EXP(-0.04*N23/L23)*(31200*L23/J23)</f>
        <v>8.9742811038042838</v>
      </c>
      <c r="T23" s="14">
        <f>(1-EXP(-1.11/L23))*EXP(-0.04*N23/L23)*(31200*L23/J23)</f>
        <v>31.7591131008781</v>
      </c>
      <c r="U23" s="17">
        <f t="shared" si="2"/>
        <v>8.0103593176439052</v>
      </c>
      <c r="V23" s="28">
        <f>ABS(Tableau1[[#This Row],[C80_SPPS]]-Tableau1[[#This Row],[C80_Theoretical]])/Tableau1[[#This Row],[C80_Theoretical]]</f>
        <v>0.22984241338445172</v>
      </c>
    </row>
    <row r="24" spans="2:25" x14ac:dyDescent="0.35">
      <c r="B24" s="12" t="s">
        <v>12</v>
      </c>
      <c r="C24" s="13">
        <v>7</v>
      </c>
      <c r="D24" s="13">
        <v>8</v>
      </c>
      <c r="E24" s="13">
        <v>9</v>
      </c>
      <c r="F24" s="14">
        <v>1</v>
      </c>
      <c r="G24" s="14">
        <v>0.3</v>
      </c>
      <c r="H24" s="15">
        <v>0.63319179999999997</v>
      </c>
      <c r="I24" s="15">
        <v>7.9734220000000002</v>
      </c>
      <c r="J24" s="13">
        <f t="shared" si="3"/>
        <v>504</v>
      </c>
      <c r="K24" s="13">
        <f>2*Tableau1[[#This Row],[Lx]]*Tableau1[[#This Row],[Ly]]+2*Tableau1[[#This Row],[Ly]]*Tableau1[[#This Row],[Lz]]+2*Tableau1[[#This Row],[Lx]]*Tableau1[[#This Row],[Lz]]</f>
        <v>382</v>
      </c>
      <c r="L24" s="14">
        <f>0.16*Tableau1[[#This Row],[Volume (m3)]]/(-LN(1-Tableau1[[#This Row],[Absorption]])*Tableau1[[#This Row],[Surface (m²)]])</f>
        <v>0.59185395561750476</v>
      </c>
      <c r="M24" s="25">
        <f>ABS(Tableau1[[#This Row],[RT Eyring]]-Tableau1[[#This Row],[RT30]])/Tableau1[[#This Row],[RT Eyring]]</f>
        <v>6.9844670277426468E-2</v>
      </c>
      <c r="N24" s="13">
        <v>2</v>
      </c>
      <c r="O24" s="13">
        <f>EXP(-1.11/H24)*EXP(-0.04*N24/H24)*(31200*H24/J24)</f>
        <v>5.9849491755595619</v>
      </c>
      <c r="P24" s="13">
        <f>(1-EXP(-1.11/H24))*EXP(-0.04*N24/H24)*(31200*H24/J24)</f>
        <v>28.560339573254236</v>
      </c>
      <c r="Q24" s="13">
        <f t="shared" si="0"/>
        <v>25</v>
      </c>
      <c r="R24" s="16">
        <f t="shared" si="4"/>
        <v>9.5178285507034239</v>
      </c>
      <c r="S24" s="14">
        <f>EXP(-1.11/L24)*EXP(-0.04*N24/L24)*(31200*L24/J24)</f>
        <v>4.9060570952669496</v>
      </c>
      <c r="T24" s="14">
        <f>(1-EXP(-1.11/L24))*EXP(-0.04*N24/L24)*(31200*L24/J24)</f>
        <v>27.100258761949064</v>
      </c>
      <c r="U24" s="17">
        <f t="shared" si="2"/>
        <v>10.261072821857891</v>
      </c>
      <c r="V24" s="28">
        <f>ABS(Tableau1[[#This Row],[C80_SPPS]]-Tableau1[[#This Row],[C80_Theoretical]])/Tableau1[[#This Row],[C80_Theoretical]]</f>
        <v>0.22294460448470765</v>
      </c>
    </row>
    <row r="25" spans="2:25" x14ac:dyDescent="0.35">
      <c r="B25" s="12" t="s">
        <v>12</v>
      </c>
      <c r="C25" s="13">
        <v>7</v>
      </c>
      <c r="D25" s="13">
        <v>8</v>
      </c>
      <c r="E25" s="13">
        <v>9</v>
      </c>
      <c r="F25" s="14">
        <v>1</v>
      </c>
      <c r="G25" s="14">
        <v>0.35</v>
      </c>
      <c r="H25" s="15">
        <v>0.53134959999999998</v>
      </c>
      <c r="I25" s="15">
        <v>9.8233529999999991</v>
      </c>
      <c r="J25" s="13">
        <f t="shared" si="3"/>
        <v>504</v>
      </c>
      <c r="K25" s="13">
        <f>2*Tableau1[[#This Row],[Lx]]*Tableau1[[#This Row],[Ly]]+2*Tableau1[[#This Row],[Ly]]*Tableau1[[#This Row],[Lz]]+2*Tableau1[[#This Row],[Lx]]*Tableau1[[#This Row],[Lz]]</f>
        <v>382</v>
      </c>
      <c r="L25" s="14">
        <f>0.16*Tableau1[[#This Row],[Volume (m3)]]/(-LN(1-Tableau1[[#This Row],[Absorption]])*Tableau1[[#This Row],[Surface (m²)]])</f>
        <v>0.49003678779704585</v>
      </c>
      <c r="M25" s="25">
        <f>ABS(Tableau1[[#This Row],[RT Eyring]]-Tableau1[[#This Row],[RT30]])/Tableau1[[#This Row],[RT Eyring]]</f>
        <v>8.4305532220703985E-2</v>
      </c>
      <c r="N25" s="13">
        <v>2</v>
      </c>
      <c r="O25" s="13">
        <f>EXP(-1.11/H25)*EXP(-0.04*N25/H25)*(31200*H25/J25)</f>
        <v>3.5032177157556883</v>
      </c>
      <c r="P25" s="13">
        <f>(1-EXP(-1.11/H25))*EXP(-0.04*N25/H25)*(31200*H25/J25)</f>
        <v>24.792260281912238</v>
      </c>
      <c r="Q25" s="13">
        <f t="shared" si="0"/>
        <v>25</v>
      </c>
      <c r="R25" s="16">
        <f t="shared" si="4"/>
        <v>11.526947127769427</v>
      </c>
      <c r="S25" s="14">
        <f>EXP(-1.11/L25)*EXP(-0.04*N25/L25)*(31200*L25/J25)</f>
        <v>2.6749566646813681</v>
      </c>
      <c r="T25" s="14">
        <f>(1-EXP(-1.11/L25))*EXP(-0.04*N25/L25)*(31200*L25/J25)</f>
        <v>23.091389870951744</v>
      </c>
      <c r="U25" s="17">
        <f t="shared" si="2"/>
        <v>12.547505779567611</v>
      </c>
      <c r="V25" s="28">
        <f>ABS(Tableau1[[#This Row],[C80_SPPS]]-Tableau1[[#This Row],[C80_Theoretical]])/Tableau1[[#This Row],[C80_Theoretical]]</f>
        <v>0.21710711494579499</v>
      </c>
    </row>
    <row r="26" spans="2:25" x14ac:dyDescent="0.35">
      <c r="B26" s="12" t="s">
        <v>12</v>
      </c>
      <c r="C26" s="13">
        <v>7</v>
      </c>
      <c r="D26" s="13">
        <v>8</v>
      </c>
      <c r="E26" s="13">
        <v>9</v>
      </c>
      <c r="F26" s="14">
        <v>1</v>
      </c>
      <c r="G26" s="14">
        <v>0.4</v>
      </c>
      <c r="H26" s="15">
        <v>0.45288250000000002</v>
      </c>
      <c r="I26" s="15">
        <v>11.575379999999999</v>
      </c>
      <c r="J26" s="13">
        <f t="shared" si="3"/>
        <v>504</v>
      </c>
      <c r="K26" s="13">
        <f>2*Tableau1[[#This Row],[Lx]]*Tableau1[[#This Row],[Ly]]+2*Tableau1[[#This Row],[Ly]]*Tableau1[[#This Row],[Lz]]+2*Tableau1[[#This Row],[Lx]]*Tableau1[[#This Row],[Lz]]</f>
        <v>382</v>
      </c>
      <c r="L26" s="14">
        <f>0.16*Tableau1[[#This Row],[Volume (m3)]]/(-LN(1-Tableau1[[#This Row],[Absorption]])*Tableau1[[#This Row],[Surface (m²)]])</f>
        <v>0.41325154146240572</v>
      </c>
      <c r="M26" s="25">
        <f>ABS(Tableau1[[#This Row],[RT Eyring]]-Tableau1[[#This Row],[RT30]])/Tableau1[[#This Row],[RT Eyring]]</f>
        <v>9.5900328398895035E-2</v>
      </c>
      <c r="N26" s="13">
        <v>2</v>
      </c>
      <c r="O26" s="13">
        <f>EXP(-1.11/H26)*EXP(-0.04*N26/H26)*(31200*H26/J26)</f>
        <v>2.0255908060383119</v>
      </c>
      <c r="P26" s="13">
        <f>(1-EXP(-1.11/H26))*EXP(-0.04*N26/H26)*(31200*H26/J26)</f>
        <v>21.470364139098752</v>
      </c>
      <c r="Q26" s="13">
        <f t="shared" si="0"/>
        <v>25</v>
      </c>
      <c r="R26" s="16">
        <f t="shared" si="4"/>
        <v>13.606243584778799</v>
      </c>
      <c r="S26" s="14">
        <f>EXP(-1.11/L26)*EXP(-0.04*N26/L26)*(31200*L26/J26)</f>
        <v>1.4366244208326551</v>
      </c>
      <c r="T26" s="14">
        <f>(1-EXP(-1.11/L26))*EXP(-0.04*N26/L26)*(31200*L26/J26)</f>
        <v>19.643098908951192</v>
      </c>
      <c r="U26" s="17">
        <f t="shared" si="2"/>
        <v>14.924110889801465</v>
      </c>
      <c r="V26" s="28">
        <f>ABS(Tableau1[[#This Row],[C80_SPPS]]-Tableau1[[#This Row],[C80_Theoretical]])/Tableau1[[#This Row],[C80_Theoretical]]</f>
        <v>0.22438394585300578</v>
      </c>
    </row>
    <row r="27" spans="2:25" x14ac:dyDescent="0.35">
      <c r="B27" s="12" t="s">
        <v>12</v>
      </c>
      <c r="C27" s="13">
        <v>7</v>
      </c>
      <c r="D27" s="13">
        <v>8</v>
      </c>
      <c r="E27" s="13">
        <v>9</v>
      </c>
      <c r="F27" s="14">
        <v>1</v>
      </c>
      <c r="G27" s="14">
        <v>0.45</v>
      </c>
      <c r="H27" s="15">
        <v>0.39067649999999998</v>
      </c>
      <c r="I27" s="15">
        <v>13.7041</v>
      </c>
      <c r="J27" s="13">
        <f t="shared" si="3"/>
        <v>504</v>
      </c>
      <c r="K27" s="13">
        <f>2*Tableau1[[#This Row],[Lx]]*Tableau1[[#This Row],[Ly]]+2*Tableau1[[#This Row],[Ly]]*Tableau1[[#This Row],[Lz]]+2*Tableau1[[#This Row],[Lx]]*Tableau1[[#This Row],[Lz]]</f>
        <v>382</v>
      </c>
      <c r="L27" s="14">
        <f>0.16*Tableau1[[#This Row],[Volume (m3)]]/(-LN(1-Tableau1[[#This Row],[Absorption]])*Tableau1[[#This Row],[Surface (m²)]])</f>
        <v>0.35310540527430878</v>
      </c>
      <c r="M27" s="25">
        <f>ABS(Tableau1[[#This Row],[RT Eyring]]-Tableau1[[#This Row],[RT30]])/Tableau1[[#This Row],[RT Eyring]]</f>
        <v>0.10640192465052813</v>
      </c>
      <c r="N27" s="13">
        <v>2</v>
      </c>
      <c r="O27" s="13">
        <f>EXP(-1.11/H27)*EXP(-0.04*N27/H27)*(31200*H27/J27)</f>
        <v>1.1499555195508817</v>
      </c>
      <c r="P27" s="13">
        <f>(1-EXP(-1.11/H27))*EXP(-0.04*N27/H27)*(31200*H27/J27)</f>
        <v>18.556547342937527</v>
      </c>
      <c r="Q27" s="13">
        <f t="shared" si="0"/>
        <v>25</v>
      </c>
      <c r="R27" s="16">
        <f t="shared" si="4"/>
        <v>15.783724045230535</v>
      </c>
      <c r="S27" s="14">
        <f>EXP(-1.11/L27)*EXP(-0.04*N27/L27)*(31200*L27/J27)</f>
        <v>0.75164580359253641</v>
      </c>
      <c r="T27" s="14">
        <f>(1-EXP(-1.11/L27))*EXP(-0.04*N27/L27)*(31200*L27/J27)</f>
        <v>16.675815418591807</v>
      </c>
      <c r="U27" s="17">
        <f t="shared" si="2"/>
        <v>17.438708687237181</v>
      </c>
      <c r="V27" s="28">
        <f>ABS(Tableau1[[#This Row],[C80_SPPS]]-Tableau1[[#This Row],[C80_Theoretical]])/Tableau1[[#This Row],[C80_Theoretical]]</f>
        <v>0.21415626318538242</v>
      </c>
    </row>
    <row r="28" spans="2:25" x14ac:dyDescent="0.35">
      <c r="B28" s="12" t="s">
        <v>12</v>
      </c>
      <c r="C28" s="13">
        <v>7</v>
      </c>
      <c r="D28" s="13">
        <v>8</v>
      </c>
      <c r="E28" s="13">
        <v>9</v>
      </c>
      <c r="F28" s="14">
        <v>1</v>
      </c>
      <c r="G28" s="14">
        <v>0.5</v>
      </c>
      <c r="H28" s="15">
        <v>0.34123500000000001</v>
      </c>
      <c r="I28" s="15">
        <v>15.423730000000001</v>
      </c>
      <c r="J28" s="13">
        <f t="shared" si="3"/>
        <v>504</v>
      </c>
      <c r="K28" s="13">
        <f>2*Tableau1[[#This Row],[Lx]]*Tableau1[[#This Row],[Ly]]+2*Tableau1[[#This Row],[Ly]]*Tableau1[[#This Row],[Lz]]+2*Tableau1[[#This Row],[Lx]]*Tableau1[[#This Row],[Lz]]</f>
        <v>382</v>
      </c>
      <c r="L28" s="14">
        <f>0.16*Tableau1[[#This Row],[Volume (m3)]]/(-LN(1-Tableau1[[#This Row],[Absorption]])*Tableau1[[#This Row],[Surface (m²)]])</f>
        <v>0.30455216779394245</v>
      </c>
      <c r="M28" s="25">
        <f>ABS(Tableau1[[#This Row],[RT Eyring]]-Tableau1[[#This Row],[RT30]])/Tableau1[[#This Row],[RT Eyring]]</f>
        <v>0.120448435720467</v>
      </c>
      <c r="N28" s="13">
        <v>2</v>
      </c>
      <c r="O28" s="13">
        <f>EXP(-1.11/H28)*EXP(-0.04*N28/H28)*(31200*H28/J28)</f>
        <v>0.64602339524929675</v>
      </c>
      <c r="P28" s="13">
        <f>(1-EXP(-1.11/H28))*EXP(-0.04*N28/H28)*(31200*H28/J28)</f>
        <v>16.063363927575377</v>
      </c>
      <c r="Q28" s="13">
        <f t="shared" si="0"/>
        <v>25</v>
      </c>
      <c r="R28" s="16">
        <f t="shared" si="4"/>
        <v>18.03206278147082</v>
      </c>
      <c r="S28" s="14">
        <f>EXP(-1.11/L28)*EXP(-0.04*N28/L28)*(31200*L28/J28)</f>
        <v>0.37882067751091897</v>
      </c>
      <c r="T28" s="14">
        <f>(1-EXP(-1.11/L28))*EXP(-0.04*N28/L28)*(31200*L28/J28)</f>
        <v>14.119074014993538</v>
      </c>
      <c r="U28" s="17">
        <f t="shared" si="2"/>
        <v>20.139548896154793</v>
      </c>
      <c r="V28" s="28">
        <f>ABS(Tableau1[[#This Row],[C80_SPPS]]-Tableau1[[#This Row],[C80_Theoretical]])/Tableau1[[#This Row],[C80_Theoretical]]</f>
        <v>0.23415712638206979</v>
      </c>
    </row>
    <row r="29" spans="2:25" x14ac:dyDescent="0.35">
      <c r="B29" s="12" t="s">
        <v>12</v>
      </c>
      <c r="C29" s="13">
        <v>7</v>
      </c>
      <c r="D29" s="13">
        <v>8</v>
      </c>
      <c r="E29" s="13">
        <v>9</v>
      </c>
      <c r="F29" s="14">
        <v>1</v>
      </c>
      <c r="G29" s="14">
        <v>0.55000000000000004</v>
      </c>
      <c r="H29" s="15">
        <v>0.29866130000000002</v>
      </c>
      <c r="I29" s="15">
        <v>17.592659999999999</v>
      </c>
      <c r="J29" s="13">
        <f t="shared" si="3"/>
        <v>504</v>
      </c>
      <c r="K29" s="13">
        <f>2*Tableau1[[#This Row],[Lx]]*Tableau1[[#This Row],[Ly]]+2*Tableau1[[#This Row],[Ly]]*Tableau1[[#This Row],[Lz]]+2*Tableau1[[#This Row],[Lx]]*Tableau1[[#This Row],[Lz]]</f>
        <v>382</v>
      </c>
      <c r="L29" s="14">
        <f>0.16*Tableau1[[#This Row],[Volume (m3)]]/(-LN(1-Tableau1[[#This Row],[Absorption]])*Tableau1[[#This Row],[Surface (m²)]])</f>
        <v>0.26436749130871096</v>
      </c>
      <c r="M29" s="25">
        <f>ABS(Tableau1[[#This Row],[RT Eyring]]-Tableau1[[#This Row],[RT30]])/Tableau1[[#This Row],[RT Eyring]]</f>
        <v>0.12972021832761205</v>
      </c>
      <c r="N29" s="13">
        <v>2</v>
      </c>
      <c r="O29" s="13">
        <f>EXP(-1.11/H29)*EXP(-0.04*N29/H29)*(31200*H29/J29)</f>
        <v>0.34393774446289799</v>
      </c>
      <c r="P29" s="13">
        <f>(1-EXP(-1.11/H29))*EXP(-0.04*N29/H29)*(31200*H29/J29)</f>
        <v>13.800055469848601</v>
      </c>
      <c r="Q29" s="13">
        <f t="shared" si="0"/>
        <v>25</v>
      </c>
      <c r="R29" s="16">
        <f t="shared" si="4"/>
        <v>20.523525076347802</v>
      </c>
      <c r="S29" s="14">
        <f>EXP(-1.11/L29)*EXP(-0.04*N29/L29)*(31200*L29/J29)</f>
        <v>0.1815674800729512</v>
      </c>
      <c r="T29" s="14">
        <f>(1-EXP(-1.11/L29))*EXP(-0.04*N29/L29)*(31200*L29/J29)</f>
        <v>11.910781138993466</v>
      </c>
      <c r="U29" s="17">
        <f t="shared" si="2"/>
        <v>23.081151700627505</v>
      </c>
      <c r="V29" s="28">
        <f>ABS(Tableau1[[#This Row],[C80_SPPS]]-Tableau1[[#This Row],[C80_Theoretical]])/Tableau1[[#This Row],[C80_Theoretical]]</f>
        <v>0.23779106743959796</v>
      </c>
    </row>
    <row r="30" spans="2:25" x14ac:dyDescent="0.35">
      <c r="B30" s="12" t="s">
        <v>12</v>
      </c>
      <c r="C30" s="13">
        <v>7</v>
      </c>
      <c r="D30" s="13">
        <v>8</v>
      </c>
      <c r="E30" s="13">
        <v>9</v>
      </c>
      <c r="F30" s="14">
        <v>1</v>
      </c>
      <c r="G30" s="14">
        <v>0.6</v>
      </c>
      <c r="H30" s="15">
        <v>0.2667446</v>
      </c>
      <c r="I30" s="15">
        <v>19.705950000000001</v>
      </c>
      <c r="J30" s="13">
        <f t="shared" si="3"/>
        <v>504</v>
      </c>
      <c r="K30" s="13">
        <f>2*Tableau1[[#This Row],[Lx]]*Tableau1[[#This Row],[Ly]]+2*Tableau1[[#This Row],[Ly]]*Tableau1[[#This Row],[Lz]]+2*Tableau1[[#This Row],[Lx]]*Tableau1[[#This Row],[Lz]]</f>
        <v>382</v>
      </c>
      <c r="L30" s="14">
        <f>0.16*Tableau1[[#This Row],[Volume (m3)]]/(-LN(1-Tableau1[[#This Row],[Absorption]])*Tableau1[[#This Row],[Surface (m²)]])</f>
        <v>0.23038482121063661</v>
      </c>
      <c r="M30" s="25">
        <f>ABS(Tableau1[[#This Row],[RT Eyring]]-Tableau1[[#This Row],[RT30]])/Tableau1[[#This Row],[RT Eyring]]</f>
        <v>0.15782193721920731</v>
      </c>
      <c r="N30" s="13">
        <v>2</v>
      </c>
      <c r="O30" s="13">
        <f>EXP(-1.11/H30)*EXP(-0.04*N30/H30)*(31200*H30/J30)</f>
        <v>0.19069828828770274</v>
      </c>
      <c r="P30" s="13">
        <f>(1-EXP(-1.11/H30))*EXP(-0.04*N30/H30)*(31200*H30/J30)</f>
        <v>12.043328156893121</v>
      </c>
      <c r="Q30" s="13">
        <f t="shared" si="0"/>
        <v>25</v>
      </c>
      <c r="R30" s="16">
        <f t="shared" si="4"/>
        <v>22.883632041136501</v>
      </c>
      <c r="S30" s="14">
        <f>EXP(-1.11/L30)*EXP(-0.04*N30/L30)*(31200*L30/J30)</f>
        <v>8.1457165694136316E-2</v>
      </c>
      <c r="T30" s="14">
        <f>(1-EXP(-1.11/L30))*EXP(-0.04*N30/L30)*(31200*L30/J30)</f>
        <v>9.9964717260974503</v>
      </c>
      <c r="U30" s="17">
        <f t="shared" si="2"/>
        <v>26.330949671447549</v>
      </c>
      <c r="V30" s="28">
        <f>ABS(Tableau1[[#This Row],[C80_SPPS]]-Tableau1[[#This Row],[C80_Theoretical]])/Tableau1[[#This Row],[C80_Theoretical]]</f>
        <v>0.2516050409921784</v>
      </c>
    </row>
    <row r="31" spans="2:25" x14ac:dyDescent="0.35">
      <c r="B31" s="12" t="s">
        <v>12</v>
      </c>
      <c r="C31" s="13">
        <v>7</v>
      </c>
      <c r="D31" s="13">
        <v>8</v>
      </c>
      <c r="E31" s="13">
        <v>9</v>
      </c>
      <c r="F31" s="14">
        <v>1</v>
      </c>
      <c r="G31" s="14">
        <v>0.65</v>
      </c>
      <c r="H31" s="15">
        <v>0.23644270000000001</v>
      </c>
      <c r="I31" s="15">
        <v>22.297840000000001</v>
      </c>
      <c r="J31" s="13">
        <f t="shared" si="3"/>
        <v>504</v>
      </c>
      <c r="K31" s="13">
        <f>2*Tableau1[[#This Row],[Lx]]*Tableau1[[#This Row],[Ly]]+2*Tableau1[[#This Row],[Ly]]*Tableau1[[#This Row],[Lz]]+2*Tableau1[[#This Row],[Lx]]*Tableau1[[#This Row],[Lz]]</f>
        <v>382</v>
      </c>
      <c r="L31" s="14">
        <f>0.16*Tableau1[[#This Row],[Volume (m3)]]/(-LN(1-Tableau1[[#This Row],[Absorption]])*Tableau1[[#This Row],[Surface (m²)]])</f>
        <v>0.20108118462505925</v>
      </c>
      <c r="M31" s="25">
        <f>ABS(Tableau1[[#This Row],[RT Eyring]]-Tableau1[[#This Row],[RT30]])/Tableau1[[#This Row],[RT Eyring]]</f>
        <v>0.17585690794927769</v>
      </c>
      <c r="N31" s="13">
        <v>2</v>
      </c>
      <c r="O31" s="13">
        <f>EXP(-1.11/H31)*EXP(-0.04*N31/H31)*(31200*H31/J31)</f>
        <v>9.5427913700687886E-2</v>
      </c>
      <c r="P31" s="13">
        <f>(1-EXP(-1.11/H31))*EXP(-0.04*N31/H31)*(31200*H31/J31)</f>
        <v>10.339925009796811</v>
      </c>
      <c r="Q31" s="13">
        <f t="shared" si="0"/>
        <v>25</v>
      </c>
      <c r="R31" s="16">
        <f t="shared" si="4"/>
        <v>25.685901944746679</v>
      </c>
      <c r="S31" s="14">
        <f>EXP(-1.11/L31)*EXP(-0.04*N31/L31)*(31200*L31/J31)</f>
        <v>3.3491716197126917E-2</v>
      </c>
      <c r="T31" s="14">
        <f>(1-EXP(-1.11/L31))*EXP(-0.04*N31/L31)*(31200*L31/J31)</f>
        <v>8.3285389425502405</v>
      </c>
      <c r="U31" s="17">
        <f t="shared" si="2"/>
        <v>29.978788730465201</v>
      </c>
      <c r="V31" s="28">
        <f>ABS(Tableau1[[#This Row],[C80_SPPS]]-Tableau1[[#This Row],[C80_Theoretical]])/Tableau1[[#This Row],[C80_Theoretical]]</f>
        <v>0.25621277762498879</v>
      </c>
    </row>
    <row r="32" spans="2:25" x14ac:dyDescent="0.35">
      <c r="B32" s="12" t="s">
        <v>12</v>
      </c>
      <c r="C32" s="13">
        <v>7</v>
      </c>
      <c r="D32" s="13">
        <v>8</v>
      </c>
      <c r="E32" s="13">
        <v>9</v>
      </c>
      <c r="F32" s="14">
        <v>1</v>
      </c>
      <c r="G32" s="14">
        <v>0.7</v>
      </c>
      <c r="H32" s="15">
        <v>0.21164340000000001</v>
      </c>
      <c r="I32" s="15">
        <v>25.205680000000001</v>
      </c>
      <c r="J32" s="13">
        <f t="shared" si="3"/>
        <v>504</v>
      </c>
      <c r="K32" s="13">
        <f>2*Tableau1[[#This Row],[Lx]]*Tableau1[[#This Row],[Ly]]+2*Tableau1[[#This Row],[Ly]]*Tableau1[[#This Row],[Lz]]+2*Tableau1[[#This Row],[Lx]]*Tableau1[[#This Row],[Lz]]</f>
        <v>382</v>
      </c>
      <c r="L32" s="14">
        <f>0.16*Tableau1[[#This Row],[Volume (m3)]]/(-LN(1-Tableau1[[#This Row],[Absorption]])*Tableau1[[#This Row],[Surface (m²)]])</f>
        <v>0.17533575150642883</v>
      </c>
      <c r="M32" s="25">
        <f>ABS(Tableau1[[#This Row],[RT Eyring]]-Tableau1[[#This Row],[RT30]])/Tableau1[[#This Row],[RT Eyring]]</f>
        <v>0.20707498716962999</v>
      </c>
      <c r="N32" s="13">
        <v>2</v>
      </c>
      <c r="O32" s="13">
        <f>EXP(-1.11/H32)*EXP(-0.04*N32/H32)*(31200*H32/J32)</f>
        <v>4.7362680818865965E-2</v>
      </c>
      <c r="P32" s="13">
        <f>(1-EXP(-1.11/H32))*EXP(-0.04*N32/H32)*(31200*H32/J32)</f>
        <v>8.9303963869340475</v>
      </c>
      <c r="Q32" s="13">
        <f t="shared" si="0"/>
        <v>25</v>
      </c>
      <c r="R32" s="16">
        <f t="shared" si="4"/>
        <v>28.551526569431495</v>
      </c>
      <c r="S32" s="14">
        <f>EXP(-1.11/L32)*EXP(-0.04*N32/L32)*(31200*L32/J32)</f>
        <v>1.2247492023904145E-2</v>
      </c>
      <c r="T32" s="14">
        <f>(1-EXP(-1.11/L32))*EXP(-0.04*N32/L32)*(31200*L32/J32)</f>
        <v>6.8654028330832384</v>
      </c>
      <c r="U32" s="17">
        <f t="shared" si="2"/>
        <v>34.152722477770077</v>
      </c>
      <c r="V32" s="28">
        <f>ABS(Tableau1[[#This Row],[C80_SPPS]]-Tableau1[[#This Row],[C80_Theoretical]])/Tableau1[[#This Row],[C80_Theoretical]]</f>
        <v>0.26197157440651131</v>
      </c>
      <c r="X32" s="30">
        <f>MEDIAN(V19:V32)</f>
        <v>0.23597409691083387</v>
      </c>
      <c r="Y32" t="s">
        <v>31</v>
      </c>
    </row>
    <row r="33" spans="2:25" ht="15" thickBot="1" x14ac:dyDescent="0.4">
      <c r="B33" s="18" t="s">
        <v>12</v>
      </c>
      <c r="C33" s="19">
        <v>7</v>
      </c>
      <c r="D33" s="19">
        <v>8</v>
      </c>
      <c r="E33" s="19">
        <v>9</v>
      </c>
      <c r="F33" s="20">
        <v>1</v>
      </c>
      <c r="G33" s="20">
        <v>0.75</v>
      </c>
      <c r="H33" s="21">
        <v>0.18751229999999999</v>
      </c>
      <c r="I33" s="21">
        <v>28.35868</v>
      </c>
      <c r="J33" s="19">
        <f t="shared" si="3"/>
        <v>504</v>
      </c>
      <c r="K33" s="19">
        <f>2*Tableau1[[#This Row],[Lx]]*Tableau1[[#This Row],[Ly]]+2*Tableau1[[#This Row],[Ly]]*Tableau1[[#This Row],[Lz]]+2*Tableau1[[#This Row],[Lx]]*Tableau1[[#This Row],[Lz]]</f>
        <v>382</v>
      </c>
      <c r="L33" s="20">
        <f>0.16*Tableau1[[#This Row],[Volume (m3)]]/(-LN(1-Tableau1[[#This Row],[Absorption]])*Tableau1[[#This Row],[Surface (m²)]])</f>
        <v>0.15227608389697123</v>
      </c>
      <c r="M33" s="26">
        <f>ABS(Tableau1[[#This Row],[RT Eyring]]-Tableau1[[#This Row],[RT30]])/Tableau1[[#This Row],[RT Eyring]]</f>
        <v>0.23139691540051233</v>
      </c>
      <c r="N33" s="19">
        <v>2</v>
      </c>
      <c r="O33" s="19">
        <f>EXP(-1.11/H33)*EXP(-0.04*N33/H33)*(31200*H33/J33)</f>
        <v>2.0352244412377082E-2</v>
      </c>
      <c r="P33" s="19">
        <f>(1-EXP(-1.11/H33))*EXP(-0.04*N33/H33)*(31200*H33/J33)</f>
        <v>7.5561192622396858</v>
      </c>
      <c r="Q33" s="19">
        <f t="shared" si="0"/>
        <v>25</v>
      </c>
      <c r="R33" s="22">
        <f t="shared" si="4"/>
        <v>32.040203212646205</v>
      </c>
      <c r="S33" s="20">
        <f>EXP(-1.11/L33)*EXP(-0.04*N33/L33)*(31200*L33/J33)</f>
        <v>3.8058494489136225E-3</v>
      </c>
      <c r="T33" s="20">
        <f>(1-EXP(-1.11/L33))*EXP(-0.04*N33/L33)*(31200*L33/J33)</f>
        <v>5.5705428646836026</v>
      </c>
      <c r="U33" s="23">
        <f t="shared" si="2"/>
        <v>39.048515463460433</v>
      </c>
      <c r="V33" s="29">
        <f>ABS(Tableau1[[#This Row],[C80_SPPS]]-Tableau1[[#This Row],[C80_Theoretical]])/Tableau1[[#This Row],[C80_Theoretical]]</f>
        <v>0.27375779428704339</v>
      </c>
      <c r="X33" s="30">
        <f>AVERAGE(V19:V33)</f>
        <v>0.34627432150165682</v>
      </c>
      <c r="Y33" t="s">
        <v>30</v>
      </c>
    </row>
    <row r="34" spans="2:25" x14ac:dyDescent="0.35">
      <c r="B34" s="6" t="s">
        <v>27</v>
      </c>
      <c r="C34" s="7">
        <v>7</v>
      </c>
      <c r="D34" s="7">
        <v>8</v>
      </c>
      <c r="E34" s="7">
        <v>9</v>
      </c>
      <c r="F34" s="8">
        <v>1</v>
      </c>
      <c r="G34" s="7">
        <v>0.05</v>
      </c>
      <c r="H34" s="9">
        <v>3.5877780000000001</v>
      </c>
      <c r="I34" s="9">
        <v>-4.0471560000000002</v>
      </c>
      <c r="J34" s="7">
        <f>7*8*9</f>
        <v>504</v>
      </c>
      <c r="K34" s="7">
        <f>2*Tableau1[[#This Row],[Lx]]*Tableau1[[#This Row],[Ly]]+2*Tableau1[[#This Row],[Ly]]*Tableau1[[#This Row],[Lz]]+2*Tableau1[[#This Row],[Lx]]*Tableau1[[#This Row],[Lz]]</f>
        <v>382</v>
      </c>
      <c r="L34" s="8">
        <f>0.16*Tableau1[[#This Row],[Volume (m3)]]/(-LN(1-Tableau1[[#This Row],[Absorption]])*Tableau1[[#This Row],[Surface (m²)]])</f>
        <v>4.1155374978415633</v>
      </c>
      <c r="M34" s="24">
        <f>ABS(Tableau1[[#This Row],[RT Eyring]]-Tableau1[[#This Row],[RT30]])/Tableau1[[#This Row],[RT Eyring]]</f>
        <v>0.12823586180865856</v>
      </c>
      <c r="N34" s="7">
        <v>2</v>
      </c>
      <c r="O34" s="7">
        <f>EXP(-1.11/H34)*EXP(-0.04*N34/H34)*(31200*H34/J34)</f>
        <v>159.40506806098105</v>
      </c>
      <c r="P34" s="7">
        <f>(1-EXP(-1.11/H34))*EXP(-0.04*N34/H34)*(31200*H34/J34)</f>
        <v>57.797899642383214</v>
      </c>
      <c r="Q34" s="7">
        <f t="shared" si="0"/>
        <v>25</v>
      </c>
      <c r="R34" s="10">
        <f t="shared" ref="R34" si="5">10*LOG10((Q34+P34)/O34)</f>
        <v>-2.8448280501036916</v>
      </c>
      <c r="S34" s="8">
        <f>EXP(-1.11/L34)*EXP(-0.04*N34/L34)*(31200*L34/J34)</f>
        <v>190.79859848995071</v>
      </c>
      <c r="T34" s="8">
        <f>(1-EXP(-1.11/L34))*EXP(-0.04*N34/L34)*(31200*L34/J34)</f>
        <v>59.068212603294093</v>
      </c>
      <c r="U34" s="11">
        <f t="shared" si="2"/>
        <v>-3.5594336640765096</v>
      </c>
      <c r="V34" s="27">
        <f>ABS(Tableau1[[#This Row],[C80_SPPS]]-Tableau1[[#This Row],[C80_Theoretical]])/Tableau1[[#This Row],[C80_Theoretical]]</f>
        <v>-0.13702245411842209</v>
      </c>
    </row>
    <row r="35" spans="2:25" x14ac:dyDescent="0.35">
      <c r="B35" s="12" t="s">
        <v>27</v>
      </c>
      <c r="C35" s="13">
        <v>7</v>
      </c>
      <c r="D35" s="13">
        <v>8</v>
      </c>
      <c r="E35" s="13">
        <v>9</v>
      </c>
      <c r="F35" s="14">
        <v>1</v>
      </c>
      <c r="G35" s="14">
        <v>0.1</v>
      </c>
      <c r="H35" s="15">
        <v>2.0544479999999998</v>
      </c>
      <c r="I35" s="15">
        <v>-0.3527807</v>
      </c>
      <c r="J35" s="13">
        <f t="shared" ref="J35:J48" si="6">7*8*9</f>
        <v>504</v>
      </c>
      <c r="K35" s="13">
        <f>2*Tableau1[[#This Row],[Lx]]*Tableau1[[#This Row],[Ly]]+2*Tableau1[[#This Row],[Ly]]*Tableau1[[#This Row],[Lz]]+2*Tableau1[[#This Row],[Lx]]*Tableau1[[#This Row],[Lz]]</f>
        <v>382</v>
      </c>
      <c r="L35" s="14">
        <f>0.16*Tableau1[[#This Row],[Volume (m3)]]/(-LN(1-Tableau1[[#This Row],[Absorption]])*Tableau1[[#This Row],[Surface (m²)]])</f>
        <v>2.0035919065294543</v>
      </c>
      <c r="M35" s="25">
        <f>ABS(Tableau1[[#This Row],[RT Eyring]]-Tableau1[[#This Row],[RT30]])/Tableau1[[#This Row],[RT Eyring]]</f>
        <v>2.5382461021534335E-2</v>
      </c>
      <c r="N35" s="13">
        <v>2</v>
      </c>
      <c r="O35" s="13">
        <f>EXP(-1.11/H35)*EXP(-0.04*N35/H35)*(31200*H35/J35)</f>
        <v>71.26271715451135</v>
      </c>
      <c r="P35" s="13">
        <f>(1-EXP(-1.11/H35))*EXP(-0.04*N35/H35)*(31200*H35/J35)</f>
        <v>51.060199316121228</v>
      </c>
      <c r="Q35" s="13">
        <f t="shared" si="0"/>
        <v>25</v>
      </c>
      <c r="R35" s="16">
        <f t="shared" ref="R35:R48" si="7">10*LOG10((Q35+P35)/O35)</f>
        <v>0.28295081734683125</v>
      </c>
      <c r="S35" s="14">
        <f>EXP(-1.11/L35)*EXP(-0.04*N35/L35)*(31200*L35/J35)</f>
        <v>68.484353645711067</v>
      </c>
      <c r="T35" s="14">
        <f>(1-EXP(-1.11/L35))*EXP(-0.04*N35/L35)*(31200*L35/J35)</f>
        <v>50.692712510151971</v>
      </c>
      <c r="U35" s="17">
        <f t="shared" si="2"/>
        <v>0.43462707561870767</v>
      </c>
      <c r="V35" s="28">
        <f>ABS(Tableau1[[#This Row],[C80_SPPS]]-Tableau1[[#This Row],[C80_Theoretical]])/Tableau1[[#This Row],[C80_Theoretical]]</f>
        <v>1.8116859712382245</v>
      </c>
    </row>
    <row r="36" spans="2:25" x14ac:dyDescent="0.35">
      <c r="B36" s="12" t="s">
        <v>27</v>
      </c>
      <c r="C36" s="13">
        <v>7</v>
      </c>
      <c r="D36" s="13">
        <v>8</v>
      </c>
      <c r="E36" s="13">
        <v>9</v>
      </c>
      <c r="F36" s="14">
        <v>1</v>
      </c>
      <c r="G36" s="14">
        <v>0.15</v>
      </c>
      <c r="H36" s="15">
        <v>1.343113</v>
      </c>
      <c r="I36" s="15">
        <v>2.1681539999999999</v>
      </c>
      <c r="J36" s="13">
        <f t="shared" si="6"/>
        <v>504</v>
      </c>
      <c r="K36" s="13">
        <f>2*Tableau1[[#This Row],[Lx]]*Tableau1[[#This Row],[Ly]]+2*Tableau1[[#This Row],[Ly]]*Tableau1[[#This Row],[Lz]]+2*Tableau1[[#This Row],[Lx]]*Tableau1[[#This Row],[Lz]]</f>
        <v>382</v>
      </c>
      <c r="L36" s="14">
        <f>0.16*Tableau1[[#This Row],[Volume (m3)]]/(-LN(1-Tableau1[[#This Row],[Absorption]])*Tableau1[[#This Row],[Surface (m²)]])</f>
        <v>1.2989223907156042</v>
      </c>
      <c r="M36" s="25">
        <f>ABS(Tableau1[[#This Row],[RT Eyring]]-Tableau1[[#This Row],[RT30]])/Tableau1[[#This Row],[RT Eyring]]</f>
        <v>3.4020977388841703E-2</v>
      </c>
      <c r="N36" s="13">
        <v>2</v>
      </c>
      <c r="O36" s="13">
        <f>EXP(-1.11/H36)*EXP(-0.04*N36/H36)*(31200*H36/J36)</f>
        <v>34.280811237601817</v>
      </c>
      <c r="P36" s="13">
        <f>(1-EXP(-1.11/H36))*EXP(-0.04*N36/H36)*(31200*H36/J36)</f>
        <v>44.056502691640063</v>
      </c>
      <c r="Q36" s="13">
        <f t="shared" ref="Q36:Q67" si="8">100/(N36^2)</f>
        <v>25</v>
      </c>
      <c r="R36" s="16">
        <f t="shared" si="7"/>
        <v>3.0415348936623694</v>
      </c>
      <c r="S36" s="14">
        <f>EXP(-1.11/L36)*EXP(-0.04*N36/L36)*(31200*L36/J36)</f>
        <v>32.168511210438069</v>
      </c>
      <c r="T36" s="14">
        <f>(1-EXP(-1.11/L36))*EXP(-0.04*N36/L36)*(31200*L36/J36)</f>
        <v>43.438013206551915</v>
      </c>
      <c r="U36" s="17">
        <f t="shared" si="2"/>
        <v>3.2786643144081666</v>
      </c>
      <c r="V36" s="28">
        <f>ABS(Tableau1[[#This Row],[C80_SPPS]]-Tableau1[[#This Row],[C80_Theoretical]])/Tableau1[[#This Row],[C80_Theoretical]]</f>
        <v>0.33870814695118473</v>
      </c>
    </row>
    <row r="37" spans="2:25" x14ac:dyDescent="0.35">
      <c r="B37" s="12" t="s">
        <v>27</v>
      </c>
      <c r="C37" s="13">
        <v>7</v>
      </c>
      <c r="D37" s="13">
        <v>8</v>
      </c>
      <c r="E37" s="13">
        <v>9</v>
      </c>
      <c r="F37" s="14">
        <v>1</v>
      </c>
      <c r="G37" s="14">
        <v>0.2</v>
      </c>
      <c r="H37" s="15">
        <v>0.99161869999999996</v>
      </c>
      <c r="I37" s="15">
        <v>4.2974699999999997</v>
      </c>
      <c r="J37" s="13">
        <f t="shared" si="6"/>
        <v>504</v>
      </c>
      <c r="K37" s="13">
        <f>2*Tableau1[[#This Row],[Lx]]*Tableau1[[#This Row],[Ly]]+2*Tableau1[[#This Row],[Ly]]*Tableau1[[#This Row],[Lz]]+2*Tableau1[[#This Row],[Lx]]*Tableau1[[#This Row],[Lz]]</f>
        <v>382</v>
      </c>
      <c r="L37" s="14">
        <f>0.16*Tableau1[[#This Row],[Volume (m3)]]/(-LN(1-Tableau1[[#This Row],[Absorption]])*Tableau1[[#This Row],[Surface (m²)]])</f>
        <v>0.94602544055839732</v>
      </c>
      <c r="M37" s="25">
        <f>ABS(Tableau1[[#This Row],[RT Eyring]]-Tableau1[[#This Row],[RT30]])/Tableau1[[#This Row],[RT Eyring]]</f>
        <v>4.8194538420331424E-2</v>
      </c>
      <c r="N37" s="13">
        <v>2</v>
      </c>
      <c r="O37" s="13">
        <f>EXP(-1.11/H37)*EXP(-0.04*N37/H37)*(31200*H37/J37)</f>
        <v>18.488010457937644</v>
      </c>
      <c r="P37" s="13">
        <f>(1-EXP(-1.11/H37))*EXP(-0.04*N37/H37)*(31200*H37/J37)</f>
        <v>38.140032093040439</v>
      </c>
      <c r="Q37" s="13">
        <f t="shared" si="8"/>
        <v>25</v>
      </c>
      <c r="R37" s="16">
        <f t="shared" si="7"/>
        <v>5.3341462016663543</v>
      </c>
      <c r="S37" s="14">
        <f>EXP(-1.11/L37)*EXP(-0.04*N37/L37)*(31200*L37/J37)</f>
        <v>16.646783225113563</v>
      </c>
      <c r="T37" s="14">
        <f>(1-EXP(-1.11/L37))*EXP(-0.04*N37/L37)*(31200*L37/J37)</f>
        <v>37.16793303390088</v>
      </c>
      <c r="U37" s="17">
        <f t="shared" si="2"/>
        <v>5.7223610396321432</v>
      </c>
      <c r="V37" s="28">
        <f>ABS(Tableau1[[#This Row],[C80_SPPS]]-Tableau1[[#This Row],[C80_Theoretical]])/Tableau1[[#This Row],[C80_Theoretical]]</f>
        <v>0.24900404391886138</v>
      </c>
    </row>
    <row r="38" spans="2:25" x14ac:dyDescent="0.35">
      <c r="B38" s="12" t="s">
        <v>27</v>
      </c>
      <c r="C38" s="13">
        <v>7</v>
      </c>
      <c r="D38" s="13">
        <v>8</v>
      </c>
      <c r="E38" s="13">
        <v>9</v>
      </c>
      <c r="F38" s="14">
        <v>1</v>
      </c>
      <c r="G38" s="14">
        <v>0.25</v>
      </c>
      <c r="H38" s="15">
        <v>0.77826119999999999</v>
      </c>
      <c r="I38" s="15">
        <v>6.171011</v>
      </c>
      <c r="J38" s="13">
        <f t="shared" si="6"/>
        <v>504</v>
      </c>
      <c r="K38" s="13">
        <f>2*Tableau1[[#This Row],[Lx]]*Tableau1[[#This Row],[Ly]]+2*Tableau1[[#This Row],[Ly]]*Tableau1[[#This Row],[Lz]]+2*Tableau1[[#This Row],[Lx]]*Tableau1[[#This Row],[Lz]]</f>
        <v>382</v>
      </c>
      <c r="L38" s="14">
        <f>0.16*Tableau1[[#This Row],[Volume (m3)]]/(-LN(1-Tableau1[[#This Row],[Absorption]])*Tableau1[[#This Row],[Surface (m²)]])</f>
        <v>0.73379433984428588</v>
      </c>
      <c r="M38" s="25">
        <f>ABS(Tableau1[[#This Row],[RT Eyring]]-Tableau1[[#This Row],[RT30]])/Tableau1[[#This Row],[RT Eyring]]</f>
        <v>6.0598532505920052E-2</v>
      </c>
      <c r="N38" s="13">
        <v>2</v>
      </c>
      <c r="O38" s="13">
        <f>EXP(-1.11/H38)*EXP(-0.04*N38/H38)*(31200*H38/J38)</f>
        <v>10.442190694716206</v>
      </c>
      <c r="P38" s="13">
        <f>(1-EXP(-1.11/H38))*EXP(-0.04*N38/H38)*(31200*H38/J38)</f>
        <v>33.029536393070174</v>
      </c>
      <c r="Q38" s="13">
        <f t="shared" si="8"/>
        <v>25</v>
      </c>
      <c r="R38" s="16">
        <f t="shared" si="7"/>
        <v>7.4485748092346338</v>
      </c>
      <c r="S38" s="14">
        <f>EXP(-1.11/L38)*EXP(-0.04*N38/L38)*(31200*L38/J38)</f>
        <v>8.9742811038042838</v>
      </c>
      <c r="T38" s="14">
        <f>(1-EXP(-1.11/L38))*EXP(-0.04*N38/L38)*(31200*L38/J38)</f>
        <v>31.7591131008781</v>
      </c>
      <c r="U38" s="17">
        <f t="shared" si="2"/>
        <v>8.0103593176439052</v>
      </c>
      <c r="V38" s="28">
        <f>ABS(Tableau1[[#This Row],[C80_SPPS]]-Tableau1[[#This Row],[C80_Theoretical]])/Tableau1[[#This Row],[C80_Theoretical]]</f>
        <v>0.22962119983712723</v>
      </c>
    </row>
    <row r="39" spans="2:25" x14ac:dyDescent="0.35">
      <c r="B39" s="12" t="s">
        <v>27</v>
      </c>
      <c r="C39" s="13">
        <v>7</v>
      </c>
      <c r="D39" s="13">
        <v>8</v>
      </c>
      <c r="E39" s="13">
        <v>9</v>
      </c>
      <c r="F39" s="14">
        <v>1</v>
      </c>
      <c r="G39" s="14">
        <v>0.3</v>
      </c>
      <c r="H39" s="15">
        <v>0.63298259999999995</v>
      </c>
      <c r="I39" s="15">
        <v>8.0106040000000007</v>
      </c>
      <c r="J39" s="13">
        <f t="shared" si="6"/>
        <v>504</v>
      </c>
      <c r="K39" s="13">
        <f>2*Tableau1[[#This Row],[Lx]]*Tableau1[[#This Row],[Ly]]+2*Tableau1[[#This Row],[Ly]]*Tableau1[[#This Row],[Lz]]+2*Tableau1[[#This Row],[Lx]]*Tableau1[[#This Row],[Lz]]</f>
        <v>382</v>
      </c>
      <c r="L39" s="14">
        <f>0.16*Tableau1[[#This Row],[Volume (m3)]]/(-LN(1-Tableau1[[#This Row],[Absorption]])*Tableau1[[#This Row],[Surface (m²)]])</f>
        <v>0.59185395561750476</v>
      </c>
      <c r="M39" s="25">
        <f>ABS(Tableau1[[#This Row],[RT Eyring]]-Tableau1[[#This Row],[RT30]])/Tableau1[[#This Row],[RT Eyring]]</f>
        <v>6.9491204700294767E-2</v>
      </c>
      <c r="N39" s="13">
        <v>2</v>
      </c>
      <c r="O39" s="13">
        <f>EXP(-1.11/H39)*EXP(-0.04*N39/H39)*(31200*H39/J39)</f>
        <v>5.9792567689127711</v>
      </c>
      <c r="P39" s="13">
        <f>(1-EXP(-1.11/H39))*EXP(-0.04*N39/H39)*(31200*H39/J39)</f>
        <v>28.55317658958036</v>
      </c>
      <c r="Q39" s="13">
        <f t="shared" si="8"/>
        <v>25</v>
      </c>
      <c r="R39" s="16">
        <f t="shared" si="7"/>
        <v>9.5213803293024757</v>
      </c>
      <c r="S39" s="14">
        <f>EXP(-1.11/L39)*EXP(-0.04*N39/L39)*(31200*L39/J39)</f>
        <v>4.9060570952669496</v>
      </c>
      <c r="T39" s="14">
        <f>(1-EXP(-1.11/L39))*EXP(-0.04*N39/L39)*(31200*L39/J39)</f>
        <v>27.100258761949064</v>
      </c>
      <c r="U39" s="17">
        <f t="shared" si="2"/>
        <v>10.261072821857891</v>
      </c>
      <c r="V39" s="28">
        <f>ABS(Tableau1[[#This Row],[C80_SPPS]]-Tableau1[[#This Row],[C80_Theoretical]])/Tableau1[[#This Row],[C80_Theoretical]]</f>
        <v>0.21932100677270269</v>
      </c>
    </row>
    <row r="40" spans="2:25" x14ac:dyDescent="0.35">
      <c r="B40" s="12" t="s">
        <v>27</v>
      </c>
      <c r="C40" s="13">
        <v>7</v>
      </c>
      <c r="D40" s="13">
        <v>8</v>
      </c>
      <c r="E40" s="13">
        <v>9</v>
      </c>
      <c r="F40" s="14">
        <v>1</v>
      </c>
      <c r="G40" s="14">
        <v>0.35</v>
      </c>
      <c r="H40" s="15">
        <v>0.52952220000000005</v>
      </c>
      <c r="I40" s="15">
        <v>9.7898990000000001</v>
      </c>
      <c r="J40" s="13">
        <f t="shared" si="6"/>
        <v>504</v>
      </c>
      <c r="K40" s="13">
        <f>2*Tableau1[[#This Row],[Lx]]*Tableau1[[#This Row],[Ly]]+2*Tableau1[[#This Row],[Ly]]*Tableau1[[#This Row],[Lz]]+2*Tableau1[[#This Row],[Lx]]*Tableau1[[#This Row],[Lz]]</f>
        <v>382</v>
      </c>
      <c r="L40" s="14">
        <f>0.16*Tableau1[[#This Row],[Volume (m3)]]/(-LN(1-Tableau1[[#This Row],[Absorption]])*Tableau1[[#This Row],[Surface (m²)]])</f>
        <v>0.49003678779704585</v>
      </c>
      <c r="M40" s="25">
        <f>ABS(Tableau1[[#This Row],[RT Eyring]]-Tableau1[[#This Row],[RT30]])/Tableau1[[#This Row],[RT Eyring]]</f>
        <v>8.0576424436337474E-2</v>
      </c>
      <c r="N40" s="13">
        <v>2</v>
      </c>
      <c r="O40" s="13">
        <f>EXP(-1.11/H40)*EXP(-0.04*N40/H40)*(31200*H40/J40)</f>
        <v>3.4642907714586393</v>
      </c>
      <c r="P40" s="13">
        <f>(1-EXP(-1.11/H40))*EXP(-0.04*N40/H40)*(31200*H40/J40)</f>
        <v>24.719226731213311</v>
      </c>
      <c r="Q40" s="13">
        <f t="shared" si="8"/>
        <v>25</v>
      </c>
      <c r="R40" s="16">
        <f t="shared" si="7"/>
        <v>11.569100286576413</v>
      </c>
      <c r="S40" s="14">
        <f>EXP(-1.11/L40)*EXP(-0.04*N40/L40)*(31200*L40/J40)</f>
        <v>2.6749566646813681</v>
      </c>
      <c r="T40" s="14">
        <f>(1-EXP(-1.11/L40))*EXP(-0.04*N40/L40)*(31200*L40/J40)</f>
        <v>23.091389870951744</v>
      </c>
      <c r="U40" s="17">
        <f t="shared" si="2"/>
        <v>12.547505779567611</v>
      </c>
      <c r="V40" s="28">
        <f>ABS(Tableau1[[#This Row],[C80_SPPS]]-Tableau1[[#This Row],[C80_Theoretical]])/Tableau1[[#This Row],[C80_Theoretical]]</f>
        <v>0.21977330220147057</v>
      </c>
    </row>
    <row r="41" spans="2:25" x14ac:dyDescent="0.35">
      <c r="B41" s="12" t="s">
        <v>27</v>
      </c>
      <c r="C41" s="13">
        <v>7</v>
      </c>
      <c r="D41" s="13">
        <v>8</v>
      </c>
      <c r="E41" s="13">
        <v>9</v>
      </c>
      <c r="F41" s="14">
        <v>1</v>
      </c>
      <c r="G41" s="14">
        <v>0.4</v>
      </c>
      <c r="H41" s="15">
        <v>0.45219900000000002</v>
      </c>
      <c r="I41" s="15">
        <v>11.558920000000001</v>
      </c>
      <c r="J41" s="13">
        <f t="shared" si="6"/>
        <v>504</v>
      </c>
      <c r="K41" s="13">
        <f>2*Tableau1[[#This Row],[Lx]]*Tableau1[[#This Row],[Ly]]+2*Tableau1[[#This Row],[Ly]]*Tableau1[[#This Row],[Lz]]+2*Tableau1[[#This Row],[Lx]]*Tableau1[[#This Row],[Lz]]</f>
        <v>382</v>
      </c>
      <c r="L41" s="14">
        <f>0.16*Tableau1[[#This Row],[Volume (m3)]]/(-LN(1-Tableau1[[#This Row],[Absorption]])*Tableau1[[#This Row],[Surface (m²)]])</f>
        <v>0.41325154146240572</v>
      </c>
      <c r="M41" s="25">
        <f>ABS(Tableau1[[#This Row],[RT Eyring]]-Tableau1[[#This Row],[RT30]])/Tableau1[[#This Row],[RT Eyring]]</f>
        <v>9.424637207587383E-2</v>
      </c>
      <c r="N41" s="13">
        <v>2</v>
      </c>
      <c r="O41" s="13">
        <f>EXP(-1.11/H41)*EXP(-0.04*N41/H41)*(31200*H41/J41)</f>
        <v>2.0145168869025647</v>
      </c>
      <c r="P41" s="13">
        <f>(1-EXP(-1.11/H41))*EXP(-0.04*N41/H41)*(31200*H41/J41)</f>
        <v>21.439714311959989</v>
      </c>
      <c r="Q41" s="13">
        <f t="shared" si="8"/>
        <v>25</v>
      </c>
      <c r="R41" s="16">
        <f t="shared" si="7"/>
        <v>13.627186271205902</v>
      </c>
      <c r="S41" s="14">
        <f>EXP(-1.11/L41)*EXP(-0.04*N41/L41)*(31200*L41/J41)</f>
        <v>1.4366244208326551</v>
      </c>
      <c r="T41" s="14">
        <f>(1-EXP(-1.11/L41))*EXP(-0.04*N41/L41)*(31200*L41/J41)</f>
        <v>19.643098908951192</v>
      </c>
      <c r="U41" s="17">
        <f t="shared" si="2"/>
        <v>14.924110889801465</v>
      </c>
      <c r="V41" s="28">
        <f>ABS(Tableau1[[#This Row],[C80_SPPS]]-Tableau1[[#This Row],[C80_Theoretical]])/Tableau1[[#This Row],[C80_Theoretical]]</f>
        <v>0.22548685912680402</v>
      </c>
    </row>
    <row r="42" spans="2:25" x14ac:dyDescent="0.35">
      <c r="B42" s="12" t="s">
        <v>27</v>
      </c>
      <c r="C42" s="13">
        <v>7</v>
      </c>
      <c r="D42" s="13">
        <v>8</v>
      </c>
      <c r="E42" s="13">
        <v>9</v>
      </c>
      <c r="F42" s="14">
        <v>1</v>
      </c>
      <c r="G42" s="14">
        <v>0.45</v>
      </c>
      <c r="H42" s="15">
        <v>0.39045970000000002</v>
      </c>
      <c r="I42" s="15">
        <v>13.50207</v>
      </c>
      <c r="J42" s="13">
        <f t="shared" si="6"/>
        <v>504</v>
      </c>
      <c r="K42" s="13">
        <f>2*Tableau1[[#This Row],[Lx]]*Tableau1[[#This Row],[Ly]]+2*Tableau1[[#This Row],[Ly]]*Tableau1[[#This Row],[Lz]]+2*Tableau1[[#This Row],[Lx]]*Tableau1[[#This Row],[Lz]]</f>
        <v>382</v>
      </c>
      <c r="L42" s="14">
        <f>0.16*Tableau1[[#This Row],[Volume (m3)]]/(-LN(1-Tableau1[[#This Row],[Absorption]])*Tableau1[[#This Row],[Surface (m²)]])</f>
        <v>0.35310540527430878</v>
      </c>
      <c r="M42" s="25">
        <f>ABS(Tableau1[[#This Row],[RT Eyring]]-Tableau1[[#This Row],[RT30]])/Tableau1[[#This Row],[RT Eyring]]</f>
        <v>0.10578794367838316</v>
      </c>
      <c r="N42" s="13">
        <v>2</v>
      </c>
      <c r="O42" s="13">
        <f>EXP(-1.11/H42)*EXP(-0.04*N42/H42)*(31200*H42/J42)</f>
        <v>1.1473752069500456</v>
      </c>
      <c r="P42" s="13">
        <f>(1-EXP(-1.11/H42))*EXP(-0.04*N42/H42)*(31200*H42/J42)</f>
        <v>18.545952596163662</v>
      </c>
      <c r="Q42" s="13">
        <f t="shared" si="8"/>
        <v>25</v>
      </c>
      <c r="R42" s="16">
        <f t="shared" si="7"/>
        <v>15.792423342685801</v>
      </c>
      <c r="S42" s="14">
        <f>EXP(-1.11/L42)*EXP(-0.04*N42/L42)*(31200*L42/J42)</f>
        <v>0.75164580359253641</v>
      </c>
      <c r="T42" s="14">
        <f>(1-EXP(-1.11/L42))*EXP(-0.04*N42/L42)*(31200*L42/J42)</f>
        <v>16.675815418591807</v>
      </c>
      <c r="U42" s="17">
        <f t="shared" si="2"/>
        <v>17.438708687237181</v>
      </c>
      <c r="V42" s="28">
        <f>ABS(Tableau1[[#This Row],[C80_SPPS]]-Tableau1[[#This Row],[C80_Theoretical]])/Tableau1[[#This Row],[C80_Theoretical]]</f>
        <v>0.2257414099771205</v>
      </c>
    </row>
    <row r="43" spans="2:25" x14ac:dyDescent="0.35">
      <c r="B43" s="12" t="s">
        <v>27</v>
      </c>
      <c r="C43" s="13">
        <v>7</v>
      </c>
      <c r="D43" s="13">
        <v>8</v>
      </c>
      <c r="E43" s="13">
        <v>9</v>
      </c>
      <c r="F43" s="14">
        <v>1</v>
      </c>
      <c r="G43" s="14">
        <v>0.5</v>
      </c>
      <c r="H43" s="15">
        <v>0.34087709999999999</v>
      </c>
      <c r="I43" s="15">
        <v>15.453239999999999</v>
      </c>
      <c r="J43" s="13">
        <f t="shared" si="6"/>
        <v>504</v>
      </c>
      <c r="K43" s="13">
        <f>2*Tableau1[[#This Row],[Lx]]*Tableau1[[#This Row],[Ly]]+2*Tableau1[[#This Row],[Ly]]*Tableau1[[#This Row],[Lz]]+2*Tableau1[[#This Row],[Lx]]*Tableau1[[#This Row],[Lz]]</f>
        <v>382</v>
      </c>
      <c r="L43" s="14">
        <f>0.16*Tableau1[[#This Row],[Volume (m3)]]/(-LN(1-Tableau1[[#This Row],[Absorption]])*Tableau1[[#This Row],[Surface (m²)]])</f>
        <v>0.30455216779394245</v>
      </c>
      <c r="M43" s="25">
        <f>ABS(Tableau1[[#This Row],[RT Eyring]]-Tableau1[[#This Row],[RT30]])/Tableau1[[#This Row],[RT Eyring]]</f>
        <v>0.11927326759543769</v>
      </c>
      <c r="N43" s="13">
        <v>2</v>
      </c>
      <c r="O43" s="13">
        <f>EXP(-1.11/H43)*EXP(-0.04*N43/H43)*(31200*H43/J43)</f>
        <v>0.64298721836936945</v>
      </c>
      <c r="P43" s="13">
        <f>(1-EXP(-1.11/H43))*EXP(-0.04*N43/H43)*(31200*H43/J43)</f>
        <v>16.044766475162866</v>
      </c>
      <c r="Q43" s="13">
        <f t="shared" si="8"/>
        <v>25</v>
      </c>
      <c r="R43" s="16">
        <f t="shared" si="7"/>
        <v>18.050554492028404</v>
      </c>
      <c r="S43" s="14">
        <f>EXP(-1.11/L43)*EXP(-0.04*N43/L43)*(31200*L43/J43)</f>
        <v>0.37882067751091897</v>
      </c>
      <c r="T43" s="14">
        <f>(1-EXP(-1.11/L43))*EXP(-0.04*N43/L43)*(31200*L43/J43)</f>
        <v>14.119074014993538</v>
      </c>
      <c r="U43" s="17">
        <f t="shared" si="2"/>
        <v>20.139548896154793</v>
      </c>
      <c r="V43" s="28">
        <f>ABS(Tableau1[[#This Row],[C80_SPPS]]-Tableau1[[#This Row],[C80_Theoretical]])/Tableau1[[#This Row],[C80_Theoretical]]</f>
        <v>0.2326918502653027</v>
      </c>
    </row>
    <row r="44" spans="2:25" x14ac:dyDescent="0.35">
      <c r="B44" s="12" t="s">
        <v>27</v>
      </c>
      <c r="C44" s="13">
        <v>7</v>
      </c>
      <c r="D44" s="13">
        <v>8</v>
      </c>
      <c r="E44" s="13">
        <v>9</v>
      </c>
      <c r="F44" s="14">
        <v>1</v>
      </c>
      <c r="G44" s="14">
        <v>0.55000000000000004</v>
      </c>
      <c r="H44" s="15">
        <v>0.29834889999999997</v>
      </c>
      <c r="I44" s="15">
        <v>17.692740000000001</v>
      </c>
      <c r="J44" s="13">
        <f t="shared" si="6"/>
        <v>504</v>
      </c>
      <c r="K44" s="13">
        <f>2*Tableau1[[#This Row],[Lx]]*Tableau1[[#This Row],[Ly]]+2*Tableau1[[#This Row],[Ly]]*Tableau1[[#This Row],[Lz]]+2*Tableau1[[#This Row],[Lx]]*Tableau1[[#This Row],[Lz]]</f>
        <v>382</v>
      </c>
      <c r="L44" s="14">
        <f>0.16*Tableau1[[#This Row],[Volume (m3)]]/(-LN(1-Tableau1[[#This Row],[Absorption]])*Tableau1[[#This Row],[Surface (m²)]])</f>
        <v>0.26436749130871096</v>
      </c>
      <c r="M44" s="25">
        <f>ABS(Tableau1[[#This Row],[RT Eyring]]-Tableau1[[#This Row],[RT30]])/Tableau1[[#This Row],[RT Eyring]]</f>
        <v>0.12853852991935291</v>
      </c>
      <c r="N44" s="13">
        <v>2</v>
      </c>
      <c r="O44" s="13">
        <f>EXP(-1.11/H44)*EXP(-0.04*N44/H44)*(31200*H44/J44)</f>
        <v>0.3421475300016969</v>
      </c>
      <c r="P44" s="13">
        <f>(1-EXP(-1.11/H44))*EXP(-0.04*N44/H44)*(31200*H44/J44)</f>
        <v>13.783088691264041</v>
      </c>
      <c r="Q44" s="13">
        <f t="shared" si="8"/>
        <v>25</v>
      </c>
      <c r="R44" s="16">
        <f t="shared" si="7"/>
        <v>20.544289842736632</v>
      </c>
      <c r="S44" s="14">
        <f>EXP(-1.11/L44)*EXP(-0.04*N44/L44)*(31200*L44/J44)</f>
        <v>0.1815674800729512</v>
      </c>
      <c r="T44" s="14">
        <f>(1-EXP(-1.11/L44))*EXP(-0.04*N44/L44)*(31200*L44/J44)</f>
        <v>11.910781138993466</v>
      </c>
      <c r="U44" s="17">
        <f t="shared" si="2"/>
        <v>23.081151700627505</v>
      </c>
      <c r="V44" s="28">
        <f>ABS(Tableau1[[#This Row],[C80_SPPS]]-Tableau1[[#This Row],[C80_Theoretical]])/Tableau1[[#This Row],[C80_Theoretical]]</f>
        <v>0.23345506197080321</v>
      </c>
    </row>
    <row r="45" spans="2:25" x14ac:dyDescent="0.35">
      <c r="B45" s="12" t="s">
        <v>27</v>
      </c>
      <c r="C45" s="13">
        <v>7</v>
      </c>
      <c r="D45" s="13">
        <v>8</v>
      </c>
      <c r="E45" s="13">
        <v>9</v>
      </c>
      <c r="F45" s="14">
        <v>1</v>
      </c>
      <c r="G45" s="14">
        <v>0.6</v>
      </c>
      <c r="H45" s="15">
        <v>0.26871149999999999</v>
      </c>
      <c r="I45" s="15">
        <v>19.666329999999999</v>
      </c>
      <c r="J45" s="13">
        <f t="shared" si="6"/>
        <v>504</v>
      </c>
      <c r="K45" s="13">
        <f>2*Tableau1[[#This Row],[Lx]]*Tableau1[[#This Row],[Ly]]+2*Tableau1[[#This Row],[Ly]]*Tableau1[[#This Row],[Lz]]+2*Tableau1[[#This Row],[Lx]]*Tableau1[[#This Row],[Lz]]</f>
        <v>382</v>
      </c>
      <c r="L45" s="14">
        <f>0.16*Tableau1[[#This Row],[Volume (m3)]]/(-LN(1-Tableau1[[#This Row],[Absorption]])*Tableau1[[#This Row],[Surface (m²)]])</f>
        <v>0.23038482121063661</v>
      </c>
      <c r="M45" s="25">
        <f>ABS(Tableau1[[#This Row],[RT Eyring]]-Tableau1[[#This Row],[RT30]])/Tableau1[[#This Row],[RT Eyring]]</f>
        <v>0.16635939202922576</v>
      </c>
      <c r="N45" s="13">
        <v>2</v>
      </c>
      <c r="O45" s="13">
        <f>EXP(-1.11/H45)*EXP(-0.04*N45/H45)*(31200*H45/J45)</f>
        <v>0.19848112908898369</v>
      </c>
      <c r="P45" s="13">
        <f>(1-EXP(-1.11/H45))*EXP(-0.04*N45/H45)*(31200*H45/J45)</f>
        <v>12.15284049944195</v>
      </c>
      <c r="Q45" s="13">
        <f t="shared" si="8"/>
        <v>25</v>
      </c>
      <c r="R45" s="16">
        <f t="shared" si="7"/>
        <v>22.722728012863623</v>
      </c>
      <c r="S45" s="14">
        <f>EXP(-1.11/L45)*EXP(-0.04*N45/L45)*(31200*L45/J45)</f>
        <v>8.1457165694136316E-2</v>
      </c>
      <c r="T45" s="14">
        <f>(1-EXP(-1.11/L45))*EXP(-0.04*N45/L45)*(31200*L45/J45)</f>
        <v>9.9964717260974503</v>
      </c>
      <c r="U45" s="17">
        <f t="shared" si="2"/>
        <v>26.330949671447549</v>
      </c>
      <c r="V45" s="28">
        <f>ABS(Tableau1[[#This Row],[C80_SPPS]]-Tableau1[[#This Row],[C80_Theoretical]])/Tableau1[[#This Row],[C80_Theoretical]]</f>
        <v>0.2531097341572322</v>
      </c>
    </row>
    <row r="46" spans="2:25" x14ac:dyDescent="0.35">
      <c r="B46" s="12" t="s">
        <v>27</v>
      </c>
      <c r="C46" s="13">
        <v>7</v>
      </c>
      <c r="D46" s="13">
        <v>8</v>
      </c>
      <c r="E46" s="13">
        <v>9</v>
      </c>
      <c r="F46" s="14">
        <v>1</v>
      </c>
      <c r="G46" s="14">
        <v>0.65</v>
      </c>
      <c r="H46" s="15">
        <v>0.23725889999999999</v>
      </c>
      <c r="I46" s="15">
        <v>22.460550000000001</v>
      </c>
      <c r="J46" s="13">
        <f t="shared" si="6"/>
        <v>504</v>
      </c>
      <c r="K46" s="13">
        <f>2*Tableau1[[#This Row],[Lx]]*Tableau1[[#This Row],[Ly]]+2*Tableau1[[#This Row],[Ly]]*Tableau1[[#This Row],[Lz]]+2*Tableau1[[#This Row],[Lx]]*Tableau1[[#This Row],[Lz]]</f>
        <v>382</v>
      </c>
      <c r="L46" s="14">
        <f>0.16*Tableau1[[#This Row],[Volume (m3)]]/(-LN(1-Tableau1[[#This Row],[Absorption]])*Tableau1[[#This Row],[Surface (m²)]])</f>
        <v>0.20108118462505925</v>
      </c>
      <c r="M46" s="25">
        <f>ABS(Tableau1[[#This Row],[RT Eyring]]-Tableau1[[#This Row],[RT30]])/Tableau1[[#This Row],[RT Eyring]]</f>
        <v>0.17991596499890614</v>
      </c>
      <c r="N46" s="13">
        <v>2</v>
      </c>
      <c r="O46" s="13">
        <f>EXP(-1.11/H46)*EXP(-0.04*N46/H46)*(31200*H46/J46)</f>
        <v>9.7429700333903135E-2</v>
      </c>
      <c r="P46" s="13">
        <f>(1-EXP(-1.11/H46))*EXP(-0.04*N46/H46)*(31200*H46/J46)</f>
        <v>10.386141413991798</v>
      </c>
      <c r="Q46" s="13">
        <f t="shared" si="8"/>
        <v>25</v>
      </c>
      <c r="R46" s="16">
        <f t="shared" si="7"/>
        <v>25.601418419676683</v>
      </c>
      <c r="S46" s="14">
        <f>EXP(-1.11/L46)*EXP(-0.04*N46/L46)*(31200*L46/J46)</f>
        <v>3.3491716197126917E-2</v>
      </c>
      <c r="T46" s="14">
        <f>(1-EXP(-1.11/L46))*EXP(-0.04*N46/L46)*(31200*L46/J46)</f>
        <v>8.3285389425502405</v>
      </c>
      <c r="U46" s="17">
        <f t="shared" si="2"/>
        <v>29.978788730465201</v>
      </c>
      <c r="V46" s="28">
        <f>ABS(Tableau1[[#This Row],[C80_SPPS]]-Tableau1[[#This Row],[C80_Theoretical]])/Tableau1[[#This Row],[C80_Theoretical]]</f>
        <v>0.25078527348321367</v>
      </c>
    </row>
    <row r="47" spans="2:25" x14ac:dyDescent="0.35">
      <c r="B47" s="12" t="s">
        <v>27</v>
      </c>
      <c r="C47" s="13">
        <v>7</v>
      </c>
      <c r="D47" s="13">
        <v>8</v>
      </c>
      <c r="E47" s="13">
        <v>9</v>
      </c>
      <c r="F47" s="14">
        <v>1</v>
      </c>
      <c r="G47" s="14">
        <v>0.7</v>
      </c>
      <c r="H47" s="15">
        <v>0.212536</v>
      </c>
      <c r="I47" s="15">
        <v>25.21302</v>
      </c>
      <c r="J47" s="13">
        <f t="shared" si="6"/>
        <v>504</v>
      </c>
      <c r="K47" s="13">
        <f>2*Tableau1[[#This Row],[Lx]]*Tableau1[[#This Row],[Ly]]+2*Tableau1[[#This Row],[Ly]]*Tableau1[[#This Row],[Lz]]+2*Tableau1[[#This Row],[Lx]]*Tableau1[[#This Row],[Lz]]</f>
        <v>382</v>
      </c>
      <c r="L47" s="14">
        <f>0.16*Tableau1[[#This Row],[Volume (m3)]]/(-LN(1-Tableau1[[#This Row],[Absorption]])*Tableau1[[#This Row],[Surface (m²)]])</f>
        <v>0.17533575150642883</v>
      </c>
      <c r="M47" s="25">
        <f>ABS(Tableau1[[#This Row],[RT Eyring]]-Tableau1[[#This Row],[RT30]])/Tableau1[[#This Row],[RT Eyring]]</f>
        <v>0.21216579148267545</v>
      </c>
      <c r="N47" s="13">
        <v>2</v>
      </c>
      <c r="O47" s="13">
        <f>EXP(-1.11/H47)*EXP(-0.04*N47/H47)*(31200*H47/J47)</f>
        <v>4.8698928933486749E-2</v>
      </c>
      <c r="P47" s="13">
        <f>(1-EXP(-1.11/H47))*EXP(-0.04*N47/H47)*(31200*H47/J47)</f>
        <v>8.9812471134037537</v>
      </c>
      <c r="Q47" s="13">
        <f t="shared" si="8"/>
        <v>25</v>
      </c>
      <c r="R47" s="16">
        <f t="shared" si="7"/>
        <v>28.437199038489371</v>
      </c>
      <c r="S47" s="14">
        <f>EXP(-1.11/L47)*EXP(-0.04*N47/L47)*(31200*L47/J47)</f>
        <v>1.2247492023904145E-2</v>
      </c>
      <c r="T47" s="14">
        <f>(1-EXP(-1.11/L47))*EXP(-0.04*N47/L47)*(31200*L47/J47)</f>
        <v>6.8654028330832384</v>
      </c>
      <c r="U47" s="17">
        <f t="shared" si="2"/>
        <v>34.152722477770077</v>
      </c>
      <c r="V47" s="28">
        <f>ABS(Tableau1[[#This Row],[C80_SPPS]]-Tableau1[[#This Row],[C80_Theoretical]])/Tableau1[[#This Row],[C80_Theoretical]]</f>
        <v>0.26175665742574128</v>
      </c>
      <c r="X47" s="30">
        <f>MEDIAN(V34:V47)</f>
        <v>0.23307345611805297</v>
      </c>
      <c r="Y47" t="s">
        <v>31</v>
      </c>
    </row>
    <row r="48" spans="2:25" ht="15" thickBot="1" x14ac:dyDescent="0.4">
      <c r="B48" s="18" t="s">
        <v>27</v>
      </c>
      <c r="C48" s="19">
        <v>7</v>
      </c>
      <c r="D48" s="19">
        <v>8</v>
      </c>
      <c r="E48" s="19">
        <v>9</v>
      </c>
      <c r="F48" s="20">
        <v>1</v>
      </c>
      <c r="G48" s="20">
        <v>0.75</v>
      </c>
      <c r="H48" s="21">
        <v>0.18824399999999999</v>
      </c>
      <c r="I48" s="21">
        <v>28.286460000000002</v>
      </c>
      <c r="J48" s="19">
        <f t="shared" si="6"/>
        <v>504</v>
      </c>
      <c r="K48" s="19">
        <f>2*Tableau1[[#This Row],[Lx]]*Tableau1[[#This Row],[Ly]]+2*Tableau1[[#This Row],[Ly]]*Tableau1[[#This Row],[Lz]]+2*Tableau1[[#This Row],[Lx]]*Tableau1[[#This Row],[Lz]]</f>
        <v>382</v>
      </c>
      <c r="L48" s="20">
        <f>0.16*Tableau1[[#This Row],[Volume (m3)]]/(-LN(1-Tableau1[[#This Row],[Absorption]])*Tableau1[[#This Row],[Surface (m²)]])</f>
        <v>0.15227608389697123</v>
      </c>
      <c r="M48" s="26">
        <f>ABS(Tableau1[[#This Row],[RT Eyring]]-Tableau1[[#This Row],[RT30]])/Tableau1[[#This Row],[RT Eyring]]</f>
        <v>0.23620200350939136</v>
      </c>
      <c r="N48" s="19">
        <v>2</v>
      </c>
      <c r="O48" s="19">
        <f>EXP(-1.11/H48)*EXP(-0.04*N48/H48)*(31200*H48/J48)</f>
        <v>2.0941932163098212E-2</v>
      </c>
      <c r="P48" s="19">
        <f>(1-EXP(-1.11/H48))*EXP(-0.04*N48/H48)*(31200*H48/J48)</f>
        <v>7.5977178737963751</v>
      </c>
      <c r="Q48" s="19">
        <f t="shared" si="8"/>
        <v>25</v>
      </c>
      <c r="R48" s="22">
        <f t="shared" si="7"/>
        <v>31.921704482551114</v>
      </c>
      <c r="S48" s="20">
        <f>EXP(-1.11/L48)*EXP(-0.04*N48/L48)*(31200*L48/J48)</f>
        <v>3.8058494489136225E-3</v>
      </c>
      <c r="T48" s="20">
        <f>(1-EXP(-1.11/L48))*EXP(-0.04*N48/L48)*(31200*L48/J48)</f>
        <v>5.5705428646836026</v>
      </c>
      <c r="U48" s="23">
        <f t="shared" si="2"/>
        <v>39.048515463460433</v>
      </c>
      <c r="V48" s="29">
        <f>ABS(Tableau1[[#This Row],[C80_SPPS]]-Tableau1[[#This Row],[C80_Theoretical]])/Tableau1[[#This Row],[C80_Theoretical]]</f>
        <v>0.27560728841358906</v>
      </c>
      <c r="X48" s="30">
        <f>AVERAGE(V34:V48)</f>
        <v>0.32598169010806366</v>
      </c>
      <c r="Y48" t="s">
        <v>30</v>
      </c>
    </row>
    <row r="49" spans="2:25" x14ac:dyDescent="0.35">
      <c r="B49" s="6" t="s">
        <v>9</v>
      </c>
      <c r="C49" s="7">
        <v>10</v>
      </c>
      <c r="D49" s="7">
        <v>10</v>
      </c>
      <c r="E49" s="7">
        <v>10</v>
      </c>
      <c r="F49" s="8">
        <v>1</v>
      </c>
      <c r="G49" s="7">
        <v>0.05</v>
      </c>
      <c r="H49" s="9">
        <v>3.9519329999999999</v>
      </c>
      <c r="I49" s="9">
        <v>-4.2000409999999997</v>
      </c>
      <c r="J49" s="7">
        <v>1000</v>
      </c>
      <c r="K49" s="7">
        <f>2*Tableau1[[#This Row],[Lx]]*Tableau1[[#This Row],[Ly]]+2*Tableau1[[#This Row],[Ly]]*Tableau1[[#This Row],[Lz]]+2*Tableau1[[#This Row],[Lx]]*Tableau1[[#This Row],[Lz]]</f>
        <v>600</v>
      </c>
      <c r="L49" s="8">
        <f>0.16*Tableau1[[#This Row],[Volume (m3)]]/(-LN(1-Tableau1[[#This Row],[Absorption]])*Tableau1[[#This Row],[Surface (m²)]])</f>
        <v>5.1988601989929792</v>
      </c>
      <c r="M49" s="24">
        <f>ABS(Tableau1[[#This Row],[RT Eyring]]-Tableau1[[#This Row],[RT30]])/Tableau1[[#This Row],[RT Eyring]]</f>
        <v>0.23984626461671532</v>
      </c>
      <c r="N49" s="7">
        <v>2</v>
      </c>
      <c r="O49" s="7">
        <f>EXP(-1.11/H49)*EXP(-0.04*N49/H49)*(31200*H49/J49)</f>
        <v>91.241008972329894</v>
      </c>
      <c r="P49" s="7">
        <f>(1-EXP(-1.11/H49))*EXP(-0.04*N49/H49)*(31200*H49/J49)</f>
        <v>29.588394600685188</v>
      </c>
      <c r="Q49" s="7">
        <f t="shared" si="8"/>
        <v>25</v>
      </c>
      <c r="R49" s="10">
        <f>10*LOG10((Q49+P49)/O49)</f>
        <v>-2.2308975694477167</v>
      </c>
      <c r="S49" s="8">
        <f>EXP(-1.11/L49)*EXP(-0.04*N49/L49)*(31200*L49/J49)</f>
        <v>129.01919318456356</v>
      </c>
      <c r="T49" s="8">
        <f>(1-EXP(-1.11/L49))*EXP(-0.04*N49/L49)*(31200*L49/J49)</f>
        <v>30.708351106503436</v>
      </c>
      <c r="U49" s="11">
        <f t="shared" si="2"/>
        <v>-3.6473401761893482</v>
      </c>
      <c r="V49" s="27">
        <f>ABS(Tableau1[[#This Row],[C80_SPPS]]-Tableau1[[#This Row],[C80_Theoretical]])/Tableau1[[#This Row],[C80_Theoretical]]</f>
        <v>-0.1515353098728783</v>
      </c>
    </row>
    <row r="50" spans="2:25" x14ac:dyDescent="0.35">
      <c r="B50" s="12" t="s">
        <v>9</v>
      </c>
      <c r="C50" s="13">
        <v>10</v>
      </c>
      <c r="D50" s="13">
        <v>10</v>
      </c>
      <c r="E50" s="13">
        <v>10</v>
      </c>
      <c r="F50" s="14">
        <v>1</v>
      </c>
      <c r="G50" s="14">
        <v>0.1</v>
      </c>
      <c r="H50" s="15">
        <v>2.5825659999999999</v>
      </c>
      <c r="I50" s="15">
        <v>-0.60037370000000001</v>
      </c>
      <c r="J50" s="13">
        <v>1000</v>
      </c>
      <c r="K50" s="13">
        <f>2*Tableau1[[#This Row],[Lx]]*Tableau1[[#This Row],[Ly]]+2*Tableau1[[#This Row],[Ly]]*Tableau1[[#This Row],[Lz]]+2*Tableau1[[#This Row],[Lx]]*Tableau1[[#This Row],[Lz]]</f>
        <v>600</v>
      </c>
      <c r="L50" s="14">
        <f>0.16*Tableau1[[#This Row],[Volume (m3)]]/(-LN(1-Tableau1[[#This Row],[Absorption]])*Tableau1[[#This Row],[Surface (m²)]])</f>
        <v>2.5309924216079747</v>
      </c>
      <c r="M50" s="25">
        <f>ABS(Tableau1[[#This Row],[RT Eyring]]-Tableau1[[#This Row],[RT30]])/Tableau1[[#This Row],[RT Eyring]]</f>
        <v>2.0376820551386655E-2</v>
      </c>
      <c r="N50" s="13">
        <v>2</v>
      </c>
      <c r="O50" s="13">
        <f>EXP(-1.11/H50)*EXP(-0.04*N50/H50)*(31200*H50/J50)</f>
        <v>50.826585012534338</v>
      </c>
      <c r="P50" s="13">
        <f>(1-EXP(-1.11/H50))*EXP(-0.04*N50/H50)*(31200*H50/J50)</f>
        <v>27.291737303203014</v>
      </c>
      <c r="Q50" s="13">
        <f t="shared" si="8"/>
        <v>25</v>
      </c>
      <c r="R50" s="16">
        <f t="shared" ref="R50:R63" si="9">10*LOG10((Q50+P50)/O50)</f>
        <v>0.12342139887346246</v>
      </c>
      <c r="S50" s="14">
        <f>EXP(-1.11/L50)*EXP(-0.04*N50/L50)*(31200*L50/J50)</f>
        <v>49.34607757819677</v>
      </c>
      <c r="T50" s="14">
        <f>(1-EXP(-1.11/L50))*EXP(-0.04*N50/L50)*(31200*L50/J50)</f>
        <v>27.163920601206033</v>
      </c>
      <c r="U50" s="17">
        <f t="shared" si="2"/>
        <v>0.24117588027706069</v>
      </c>
      <c r="V50" s="28">
        <f>ABS(Tableau1[[#This Row],[C80_SPPS]]-Tableau1[[#This Row],[C80_Theoretical]])/Tableau1[[#This Row],[C80_Theoretical]]</f>
        <v>3.4893604588912295</v>
      </c>
    </row>
    <row r="51" spans="2:25" x14ac:dyDescent="0.35">
      <c r="B51" s="12" t="s">
        <v>9</v>
      </c>
      <c r="C51" s="13">
        <v>10</v>
      </c>
      <c r="D51" s="13">
        <v>10</v>
      </c>
      <c r="E51" s="13">
        <v>10</v>
      </c>
      <c r="F51" s="14">
        <v>1</v>
      </c>
      <c r="G51" s="14">
        <v>0.15</v>
      </c>
      <c r="H51" s="15">
        <v>1.696213</v>
      </c>
      <c r="I51" s="15">
        <v>1.8199339999999999</v>
      </c>
      <c r="J51" s="13">
        <v>1000</v>
      </c>
      <c r="K51" s="13">
        <f>2*Tableau1[[#This Row],[Lx]]*Tableau1[[#This Row],[Ly]]+2*Tableau1[[#This Row],[Ly]]*Tableau1[[#This Row],[Lz]]+2*Tableau1[[#This Row],[Lx]]*Tableau1[[#This Row],[Lz]]</f>
        <v>600</v>
      </c>
      <c r="L51" s="14">
        <f>0.16*Tableau1[[#This Row],[Volume (m3)]]/(-LN(1-Tableau1[[#This Row],[Absorption]])*Tableau1[[#This Row],[Surface (m²)]])</f>
        <v>1.6408345014992092</v>
      </c>
      <c r="M51" s="25">
        <f>ABS(Tableau1[[#This Row],[RT Eyring]]-Tableau1[[#This Row],[RT30]])/Tableau1[[#This Row],[RT Eyring]]</f>
        <v>3.3750203600784956E-2</v>
      </c>
      <c r="N51" s="13">
        <v>2</v>
      </c>
      <c r="O51" s="13">
        <f>EXP(-1.11/H51)*EXP(-0.04*N51/H51)*(31200*H51/J51)</f>
        <v>26.239171234800221</v>
      </c>
      <c r="P51" s="13">
        <f>(1-EXP(-1.11/H51))*EXP(-0.04*N51/H51)*(31200*H51/J51)</f>
        <v>24.24462034242762</v>
      </c>
      <c r="Q51" s="13">
        <f t="shared" si="8"/>
        <v>25</v>
      </c>
      <c r="R51" s="16">
        <f t="shared" si="9"/>
        <v>2.7340867983731276</v>
      </c>
      <c r="S51" s="14">
        <f>EXP(-1.11/L51)*EXP(-0.04*N51/L51)*(31200*L51/J51)</f>
        <v>24.788561742825763</v>
      </c>
      <c r="T51" s="14">
        <f>(1-EXP(-1.11/L51))*EXP(-0.04*N51/L51)*(31200*L51/J51)</f>
        <v>23.969344847603431</v>
      </c>
      <c r="U51" s="17">
        <f t="shared" si="2"/>
        <v>2.9567296440822699</v>
      </c>
      <c r="V51" s="28">
        <f>ABS(Tableau1[[#This Row],[C80_SPPS]]-Tableau1[[#This Row],[C80_Theoretical]])/Tableau1[[#This Row],[C80_Theoretical]]</f>
        <v>0.38447737227429746</v>
      </c>
    </row>
    <row r="52" spans="2:25" x14ac:dyDescent="0.35">
      <c r="B52" s="12" t="s">
        <v>9</v>
      </c>
      <c r="C52" s="13">
        <v>10</v>
      </c>
      <c r="D52" s="13">
        <v>10</v>
      </c>
      <c r="E52" s="13">
        <v>10</v>
      </c>
      <c r="F52" s="14">
        <v>1</v>
      </c>
      <c r="G52" s="14">
        <v>0.2</v>
      </c>
      <c r="H52" s="15">
        <v>1.2536130000000001</v>
      </c>
      <c r="I52" s="15">
        <v>3.7647970000000002</v>
      </c>
      <c r="J52" s="13">
        <v>1000</v>
      </c>
      <c r="K52" s="13">
        <f>2*Tableau1[[#This Row],[Lx]]*Tableau1[[#This Row],[Ly]]+2*Tableau1[[#This Row],[Ly]]*Tableau1[[#This Row],[Lz]]+2*Tableau1[[#This Row],[Lx]]*Tableau1[[#This Row],[Lz]]</f>
        <v>600</v>
      </c>
      <c r="L52" s="14">
        <f>0.16*Tableau1[[#This Row],[Volume (m3)]]/(-LN(1-Tableau1[[#This Row],[Absorption]])*Tableau1[[#This Row],[Surface (m²)]])</f>
        <v>1.1950453647265469</v>
      </c>
      <c r="M52" s="25">
        <f>ABS(Tableau1[[#This Row],[RT Eyring]]-Tableau1[[#This Row],[RT30]])/Tableau1[[#This Row],[RT Eyring]]</f>
        <v>4.9008712976226471E-2</v>
      </c>
      <c r="N52" s="13">
        <v>2</v>
      </c>
      <c r="O52" s="13">
        <f>EXP(-1.11/H52)*EXP(-0.04*N52/H52)*(31200*H52/J52)</f>
        <v>15.137749746560267</v>
      </c>
      <c r="P52" s="13">
        <f>(1-EXP(-1.11/H52))*EXP(-0.04*N52/H52)*(31200*H52/J52)</f>
        <v>21.556950214951097</v>
      </c>
      <c r="Q52" s="13">
        <f t="shared" si="8"/>
        <v>25</v>
      </c>
      <c r="R52" s="16">
        <f t="shared" si="9"/>
        <v>4.8792320212735927</v>
      </c>
      <c r="S52" s="14">
        <f>EXP(-1.11/L52)*EXP(-0.04*N52/L52)*(31200*L52/J52)</f>
        <v>13.774570072622073</v>
      </c>
      <c r="T52" s="14">
        <f>(1-EXP(-1.11/L52))*EXP(-0.04*N52/L52)*(31200*L52/J52)</f>
        <v>21.096556787447312</v>
      </c>
      <c r="U52" s="17">
        <f t="shared" si="2"/>
        <v>5.245904340119198</v>
      </c>
      <c r="V52" s="28">
        <f>ABS(Tableau1[[#This Row],[C80_SPPS]]-Tableau1[[#This Row],[C80_Theoretical]])/Tableau1[[#This Row],[C80_Theoretical]]</f>
        <v>0.28233594135373502</v>
      </c>
    </row>
    <row r="53" spans="2:25" x14ac:dyDescent="0.35">
      <c r="B53" s="12" t="s">
        <v>9</v>
      </c>
      <c r="C53" s="13">
        <v>10</v>
      </c>
      <c r="D53" s="13">
        <v>10</v>
      </c>
      <c r="E53" s="13">
        <v>10</v>
      </c>
      <c r="F53" s="14">
        <v>1</v>
      </c>
      <c r="G53" s="14">
        <v>0.25</v>
      </c>
      <c r="H53" s="15">
        <v>0.98251520000000003</v>
      </c>
      <c r="I53" s="15">
        <v>5.5673789999999999</v>
      </c>
      <c r="J53" s="13">
        <v>1000</v>
      </c>
      <c r="K53" s="13">
        <f>2*Tableau1[[#This Row],[Lx]]*Tableau1[[#This Row],[Ly]]+2*Tableau1[[#This Row],[Ly]]*Tableau1[[#This Row],[Lz]]+2*Tableau1[[#This Row],[Lx]]*Tableau1[[#This Row],[Lz]]</f>
        <v>600</v>
      </c>
      <c r="L53" s="14">
        <f>0.16*Tableau1[[#This Row],[Volume (m3)]]/(-LN(1-Tableau1[[#This Row],[Absorption]])*Tableau1[[#This Row],[Surface (m²)]])</f>
        <v>0.92694919914192198</v>
      </c>
      <c r="M53" s="25">
        <f>ABS(Tableau1[[#This Row],[RT Eyring]]-Tableau1[[#This Row],[RT30]])/Tableau1[[#This Row],[RT Eyring]]</f>
        <v>5.994503356765999E-2</v>
      </c>
      <c r="N53" s="13">
        <v>2</v>
      </c>
      <c r="O53" s="13">
        <f>EXP(-1.11/H53)*EXP(-0.04*N53/H53)*(31200*H53/J53)</f>
        <v>9.1303263543939472</v>
      </c>
      <c r="P53" s="13">
        <f>(1-EXP(-1.11/H53))*EXP(-0.04*N53/H53)*(31200*H53/J53)</f>
        <v>19.12706187073714</v>
      </c>
      <c r="Q53" s="13">
        <f t="shared" si="8"/>
        <v>25</v>
      </c>
      <c r="R53" s="16">
        <f t="shared" si="9"/>
        <v>6.8421871037791417</v>
      </c>
      <c r="S53" s="14">
        <f>EXP(-1.11/L53)*EXP(-0.04*N53/L53)*(31200*L53/J53)</f>
        <v>8.0107174809751633</v>
      </c>
      <c r="T53" s="14">
        <f>(1-EXP(-1.11/L53))*EXP(-0.04*N53/L53)*(31200*L53/J53)</f>
        <v>18.518772846942337</v>
      </c>
      <c r="U53" s="17">
        <f t="shared" si="2"/>
        <v>7.3500522505096022</v>
      </c>
      <c r="V53" s="28">
        <f>ABS(Tableau1[[#This Row],[C80_SPPS]]-Tableau1[[#This Row],[C80_Theoretical]])/Tableau1[[#This Row],[C80_Theoretical]]</f>
        <v>0.24253885411304443</v>
      </c>
    </row>
    <row r="54" spans="2:25" x14ac:dyDescent="0.35">
      <c r="B54" s="12" t="s">
        <v>9</v>
      </c>
      <c r="C54" s="13">
        <v>10</v>
      </c>
      <c r="D54" s="13">
        <v>10</v>
      </c>
      <c r="E54" s="13">
        <v>10</v>
      </c>
      <c r="F54" s="14">
        <v>1</v>
      </c>
      <c r="G54" s="14">
        <v>0.3</v>
      </c>
      <c r="H54" s="15">
        <v>0.79941220000000002</v>
      </c>
      <c r="I54" s="15">
        <v>7.2592439999999998</v>
      </c>
      <c r="J54" s="13">
        <v>1000</v>
      </c>
      <c r="K54" s="13">
        <f>2*Tableau1[[#This Row],[Lx]]*Tableau1[[#This Row],[Ly]]+2*Tableau1[[#This Row],[Ly]]*Tableau1[[#This Row],[Lz]]+2*Tableau1[[#This Row],[Lx]]*Tableau1[[#This Row],[Lz]]</f>
        <v>600</v>
      </c>
      <c r="L54" s="14">
        <f>0.16*Tableau1[[#This Row],[Volume (m3)]]/(-LN(1-Tableau1[[#This Row],[Absorption]])*Tableau1[[#This Row],[Surface (m²)]])</f>
        <v>0.74764620054856756</v>
      </c>
      <c r="M54" s="25">
        <f>ABS(Tableau1[[#This Row],[RT Eyring]]-Tableau1[[#This Row],[RT30]])/Tableau1[[#This Row],[RT Eyring]]</f>
        <v>6.9238631071020476E-2</v>
      </c>
      <c r="N54" s="13">
        <v>2</v>
      </c>
      <c r="O54" s="13">
        <f>EXP(-1.11/H54)*EXP(-0.04*N54/H54)*(31200*H54/J54)</f>
        <v>5.6290786529040977</v>
      </c>
      <c r="P54" s="13">
        <f>(1-EXP(-1.11/H54))*EXP(-0.04*N54/H54)*(31200*H54/J54)</f>
        <v>16.937409809213591</v>
      </c>
      <c r="Q54" s="13">
        <f t="shared" si="8"/>
        <v>25</v>
      </c>
      <c r="R54" s="16">
        <f t="shared" si="9"/>
        <v>8.7216428658962268</v>
      </c>
      <c r="S54" s="14">
        <f>EXP(-1.11/L54)*EXP(-0.04*N54/L54)*(31200*L54/J54)</f>
        <v>4.7489842385617997</v>
      </c>
      <c r="T54" s="14">
        <f>(1-EXP(-1.11/L54))*EXP(-0.04*N54/L54)*(31200*L54/J54)</f>
        <v>16.210478047026328</v>
      </c>
      <c r="U54" s="17">
        <f t="shared" si="2"/>
        <v>9.3840692422625231</v>
      </c>
      <c r="V54" s="28">
        <f>ABS(Tableau1[[#This Row],[C80_SPPS]]-Tableau1[[#This Row],[C80_Theoretical]])/Tableau1[[#This Row],[C80_Theoretical]]</f>
        <v>0.22642898165041914</v>
      </c>
    </row>
    <row r="55" spans="2:25" x14ac:dyDescent="0.35">
      <c r="B55" s="12" t="s">
        <v>9</v>
      </c>
      <c r="C55" s="13">
        <v>10</v>
      </c>
      <c r="D55" s="13">
        <v>10</v>
      </c>
      <c r="E55" s="13">
        <v>10</v>
      </c>
      <c r="F55" s="14">
        <v>1</v>
      </c>
      <c r="G55" s="14">
        <v>0.35</v>
      </c>
      <c r="H55" s="15">
        <v>0.67303820000000003</v>
      </c>
      <c r="I55" s="15">
        <v>8.8392239999999997</v>
      </c>
      <c r="J55" s="13">
        <v>1000</v>
      </c>
      <c r="K55" s="13">
        <f>2*Tableau1[[#This Row],[Lx]]*Tableau1[[#This Row],[Ly]]+2*Tableau1[[#This Row],[Ly]]*Tableau1[[#This Row],[Lz]]+2*Tableau1[[#This Row],[Lx]]*Tableau1[[#This Row],[Lz]]</f>
        <v>600</v>
      </c>
      <c r="L55" s="14">
        <f>0.16*Tableau1[[#This Row],[Volume (m3)]]/(-LN(1-Tableau1[[#This Row],[Absorption]])*Tableau1[[#This Row],[Surface (m²)]])</f>
        <v>0.61902795283886081</v>
      </c>
      <c r="M55" s="25">
        <f>ABS(Tableau1[[#This Row],[RT Eyring]]-Tableau1[[#This Row],[RT30]])/Tableau1[[#This Row],[RT Eyring]]</f>
        <v>8.7250094141061565E-2</v>
      </c>
      <c r="N55" s="13">
        <v>2</v>
      </c>
      <c r="O55" s="13">
        <f>EXP(-1.11/H55)*EXP(-0.04*N55/H55)*(31200*H55/J55)</f>
        <v>3.583583162425708</v>
      </c>
      <c r="P55" s="13">
        <f>(1-EXP(-1.11/H55))*EXP(-0.04*N55/H55)*(31200*H55/J55)</f>
        <v>15.061843994518894</v>
      </c>
      <c r="Q55" s="13">
        <f t="shared" si="8"/>
        <v>25</v>
      </c>
      <c r="R55" s="16">
        <f t="shared" si="9"/>
        <v>10.484134480494154</v>
      </c>
      <c r="S55" s="14">
        <f>EXP(-1.11/L55)*EXP(-0.04*N55/L55)*(31200*L55/J55)</f>
        <v>2.8248195388228359</v>
      </c>
      <c r="T55" s="14">
        <f>(1-EXP(-1.11/L55))*EXP(-0.04*N55/L55)*(31200*L55/J55)</f>
        <v>14.147408623926484</v>
      </c>
      <c r="U55" s="17">
        <f t="shared" si="2"/>
        <v>11.417123105634065</v>
      </c>
      <c r="V55" s="28">
        <f>ABS(Tableau1[[#This Row],[C80_SPPS]]-Tableau1[[#This Row],[C80_Theoretical]])/Tableau1[[#This Row],[C80_Theoretical]]</f>
        <v>0.22579235432452652</v>
      </c>
    </row>
    <row r="56" spans="2:25" x14ac:dyDescent="0.35">
      <c r="B56" s="12" t="s">
        <v>9</v>
      </c>
      <c r="C56" s="13">
        <v>10</v>
      </c>
      <c r="D56" s="13">
        <v>10</v>
      </c>
      <c r="E56" s="13">
        <v>10</v>
      </c>
      <c r="F56" s="14">
        <v>1</v>
      </c>
      <c r="G56" s="14">
        <v>0.4</v>
      </c>
      <c r="H56" s="15">
        <v>0.57099180000000005</v>
      </c>
      <c r="I56" s="15">
        <v>10.480700000000001</v>
      </c>
      <c r="J56" s="13">
        <v>1000</v>
      </c>
      <c r="K56" s="13">
        <f>2*Tableau1[[#This Row],[Lx]]*Tableau1[[#This Row],[Ly]]+2*Tableau1[[#This Row],[Ly]]*Tableau1[[#This Row],[Lz]]+2*Tableau1[[#This Row],[Lx]]*Tableau1[[#This Row],[Lz]]</f>
        <v>600</v>
      </c>
      <c r="L56" s="14">
        <f>0.16*Tableau1[[#This Row],[Volume (m3)]]/(-LN(1-Tableau1[[#This Row],[Absorption]])*Tableau1[[#This Row],[Surface (m²)]])</f>
        <v>0.5220307170589914</v>
      </c>
      <c r="M56" s="25">
        <f>ABS(Tableau1[[#This Row],[RT Eyring]]-Tableau1[[#This Row],[RT30]])/Tableau1[[#This Row],[RT Eyring]]</f>
        <v>9.3789659000996811E-2</v>
      </c>
      <c r="N56" s="13">
        <v>2</v>
      </c>
      <c r="O56" s="13">
        <f>EXP(-1.11/H56)*EXP(-0.04*N56/H56)*(31200*H56/J56)</f>
        <v>2.2165339414048617</v>
      </c>
      <c r="P56" s="13">
        <f>(1-EXP(-1.11/H56))*EXP(-0.04*N56/H56)*(31200*H56/J56)</f>
        <v>13.269375989124846</v>
      </c>
      <c r="Q56" s="13">
        <f t="shared" si="8"/>
        <v>25</v>
      </c>
      <c r="R56" s="16">
        <f t="shared" si="9"/>
        <v>12.371769948216736</v>
      </c>
      <c r="S56" s="14">
        <f>EXP(-1.11/L56)*EXP(-0.04*N56/L56)*(31200*L56/J56)</f>
        <v>1.6666737951877695</v>
      </c>
      <c r="T56" s="14">
        <f>(1-EXP(-1.11/L56))*EXP(-0.04*N56/L56)*(31200*L56/J56)</f>
        <v>12.306531102154516</v>
      </c>
      <c r="U56" s="17">
        <f t="shared" si="2"/>
        <v>13.499342614884174</v>
      </c>
      <c r="V56" s="28">
        <f>ABS(Tableau1[[#This Row],[C80_SPPS]]-Tableau1[[#This Row],[C80_Theoretical]])/Tableau1[[#This Row],[C80_Theoretical]]</f>
        <v>0.22361404558736536</v>
      </c>
    </row>
    <row r="57" spans="2:25" x14ac:dyDescent="0.35">
      <c r="B57" s="12" t="s">
        <v>9</v>
      </c>
      <c r="C57" s="13">
        <v>10</v>
      </c>
      <c r="D57" s="13">
        <v>10</v>
      </c>
      <c r="E57" s="13">
        <v>10</v>
      </c>
      <c r="F57" s="14">
        <v>1</v>
      </c>
      <c r="G57" s="14">
        <v>0.45</v>
      </c>
      <c r="H57" s="15">
        <v>0.4988185</v>
      </c>
      <c r="I57" s="15">
        <v>12.026199999999999</v>
      </c>
      <c r="J57" s="13">
        <v>1000</v>
      </c>
      <c r="K57" s="13">
        <f>2*Tableau1[[#This Row],[Lx]]*Tableau1[[#This Row],[Ly]]+2*Tableau1[[#This Row],[Ly]]*Tableau1[[#This Row],[Lz]]+2*Tableau1[[#This Row],[Lx]]*Tableau1[[#This Row],[Lz]]</f>
        <v>600</v>
      </c>
      <c r="L57" s="14">
        <f>0.16*Tableau1[[#This Row],[Volume (m3)]]/(-LN(1-Tableau1[[#This Row],[Absorption]])*Tableau1[[#This Row],[Surface (m²)]])</f>
        <v>0.44605246301185825</v>
      </c>
      <c r="M57" s="25">
        <f>ABS(Tableau1[[#This Row],[RT Eyring]]-Tableau1[[#This Row],[RT30]])/Tableau1[[#This Row],[RT Eyring]]</f>
        <v>0.11829558485531549</v>
      </c>
      <c r="N57" s="13">
        <v>2</v>
      </c>
      <c r="O57" s="13">
        <f>EXP(-1.11/H57)*EXP(-0.04*N57/H57)*(31200*H57/J57)</f>
        <v>1.432280396693749</v>
      </c>
      <c r="P57" s="13">
        <f>(1-EXP(-1.11/H57))*EXP(-0.04*N57/H57)*(31200*H57/J57)</f>
        <v>11.824725272387354</v>
      </c>
      <c r="Q57" s="13">
        <f t="shared" si="8"/>
        <v>25</v>
      </c>
      <c r="R57" s="16">
        <f t="shared" si="9"/>
        <v>14.101114676397026</v>
      </c>
      <c r="S57" s="14">
        <f>EXP(-1.11/L57)*EXP(-0.04*N57/L57)*(31200*L57/J57)</f>
        <v>0.96584856229934579</v>
      </c>
      <c r="T57" s="14">
        <f>(1-EXP(-1.11/L57))*EXP(-0.04*N57/L57)*(31200*L57/J57)</f>
        <v>10.666016158200177</v>
      </c>
      <c r="U57" s="17">
        <f t="shared" si="2"/>
        <v>15.673455643042789</v>
      </c>
      <c r="V57" s="28">
        <f>ABS(Tableau1[[#This Row],[C80_SPPS]]-Tableau1[[#This Row],[C80_Theoretical]])/Tableau1[[#This Row],[C80_Theoretical]]</f>
        <v>0.23270271254200103</v>
      </c>
    </row>
    <row r="58" spans="2:25" x14ac:dyDescent="0.35">
      <c r="B58" s="12" t="s">
        <v>9</v>
      </c>
      <c r="C58" s="13">
        <v>10</v>
      </c>
      <c r="D58" s="13">
        <v>10</v>
      </c>
      <c r="E58" s="13">
        <v>10</v>
      </c>
      <c r="F58" s="14">
        <v>1</v>
      </c>
      <c r="G58" s="14">
        <v>0.5</v>
      </c>
      <c r="H58" s="15">
        <v>0.43692900000000001</v>
      </c>
      <c r="I58" s="15">
        <v>13.78604</v>
      </c>
      <c r="J58" s="13">
        <v>1000</v>
      </c>
      <c r="K58" s="13">
        <f>2*Tableau1[[#This Row],[Lx]]*Tableau1[[#This Row],[Ly]]+2*Tableau1[[#This Row],[Ly]]*Tableau1[[#This Row],[Lz]]+2*Tableau1[[#This Row],[Lx]]*Tableau1[[#This Row],[Lz]]</f>
        <v>600</v>
      </c>
      <c r="L58" s="14">
        <f>0.16*Tableau1[[#This Row],[Volume (m3)]]/(-LN(1-Tableau1[[#This Row],[Absorption]])*Tableau1[[#This Row],[Surface (m²)]])</f>
        <v>0.38471867757039024</v>
      </c>
      <c r="M58" s="25">
        <f>ABS(Tableau1[[#This Row],[RT Eyring]]-Tableau1[[#This Row],[RT30]])/Tableau1[[#This Row],[RT Eyring]]</f>
        <v>0.1357103917057863</v>
      </c>
      <c r="N58" s="13">
        <v>2</v>
      </c>
      <c r="O58" s="13">
        <f>EXP(-1.11/H58)*EXP(-0.04*N58/H58)*(31200*H58/J58)</f>
        <v>0.89483037703449175</v>
      </c>
      <c r="P58" s="13">
        <f>(1-EXP(-1.11/H58))*EXP(-0.04*N58/H58)*(31200*H58/J58)</f>
        <v>10.456527992443744</v>
      </c>
      <c r="Q58" s="13">
        <f t="shared" si="8"/>
        <v>25</v>
      </c>
      <c r="R58" s="16">
        <f t="shared" si="9"/>
        <v>15.979554871732118</v>
      </c>
      <c r="S58" s="14">
        <f>EXP(-1.11/L58)*EXP(-0.04*N58/L58)*(31200*L58/J58)</f>
        <v>0.54444186072721434</v>
      </c>
      <c r="T58" s="14">
        <f>(1-EXP(-1.11/L58))*EXP(-0.04*N58/L58)*(31200*L58/J58)</f>
        <v>9.2052045739947879</v>
      </c>
      <c r="U58" s="17">
        <f t="shared" si="2"/>
        <v>17.98140682595448</v>
      </c>
      <c r="V58" s="28">
        <f>ABS(Tableau1[[#This Row],[C80_SPPS]]-Tableau1[[#This Row],[C80_Theoretical]])/Tableau1[[#This Row],[C80_Theoretical]]</f>
        <v>0.23331694046868792</v>
      </c>
    </row>
    <row r="59" spans="2:25" x14ac:dyDescent="0.35">
      <c r="B59" s="12" t="s">
        <v>9</v>
      </c>
      <c r="C59" s="13">
        <v>10</v>
      </c>
      <c r="D59" s="13">
        <v>10</v>
      </c>
      <c r="E59" s="13">
        <v>10</v>
      </c>
      <c r="F59" s="14">
        <v>1</v>
      </c>
      <c r="G59" s="14">
        <v>0.55000000000000004</v>
      </c>
      <c r="H59" s="15">
        <v>0.38059300000000001</v>
      </c>
      <c r="I59" s="15">
        <v>15.527839999999999</v>
      </c>
      <c r="J59" s="13">
        <v>1000</v>
      </c>
      <c r="K59" s="13">
        <f>2*Tableau1[[#This Row],[Lx]]*Tableau1[[#This Row],[Ly]]+2*Tableau1[[#This Row],[Ly]]*Tableau1[[#This Row],[Lz]]+2*Tableau1[[#This Row],[Lx]]*Tableau1[[#This Row],[Lz]]</f>
        <v>600</v>
      </c>
      <c r="L59" s="14">
        <f>0.16*Tableau1[[#This Row],[Volume (m3)]]/(-LN(1-Tableau1[[#This Row],[Absorption]])*Tableau1[[#This Row],[Surface (m²)]])</f>
        <v>0.33395628862409915</v>
      </c>
      <c r="M59" s="25">
        <f>ABS(Tableau1[[#This Row],[RT Eyring]]-Tableau1[[#This Row],[RT30]])/Tableau1[[#This Row],[RT Eyring]]</f>
        <v>0.13964914859978905</v>
      </c>
      <c r="N59" s="13">
        <v>2</v>
      </c>
      <c r="O59" s="13">
        <f>EXP(-1.11/H59)*EXP(-0.04*N59/H59)*(31200*H59/J59)</f>
        <v>0.52084318460915757</v>
      </c>
      <c r="P59" s="13">
        <f>(1-EXP(-1.11/H59))*EXP(-0.04*N59/H59)*(31200*H59/J59)</f>
        <v>9.1025322767821688</v>
      </c>
      <c r="Q59" s="13">
        <f t="shared" si="8"/>
        <v>25</v>
      </c>
      <c r="R59" s="16">
        <f t="shared" si="9"/>
        <v>18.160796429807775</v>
      </c>
      <c r="S59" s="14">
        <f>EXP(-1.11/L59)*EXP(-0.04*N59/L59)*(31200*L59/J59)</f>
        <v>0.29532829810118871</v>
      </c>
      <c r="T59" s="14">
        <f>(1-EXP(-1.11/L59))*EXP(-0.04*N59/L59)*(31200*L59/J59)</f>
        <v>7.9045607134112341</v>
      </c>
      <c r="U59" s="17">
        <f t="shared" si="2"/>
        <v>20.469510345229121</v>
      </c>
      <c r="V59" s="28">
        <f>ABS(Tableau1[[#This Row],[C80_SPPS]]-Tableau1[[#This Row],[C80_Theoretical]])/Tableau1[[#This Row],[C80_Theoretical]]</f>
        <v>0.24141614830473407</v>
      </c>
    </row>
    <row r="60" spans="2:25" x14ac:dyDescent="0.35">
      <c r="B60" s="12" t="s">
        <v>9</v>
      </c>
      <c r="C60" s="13">
        <v>10</v>
      </c>
      <c r="D60" s="13">
        <v>10</v>
      </c>
      <c r="E60" s="13">
        <v>10</v>
      </c>
      <c r="F60" s="14">
        <v>1</v>
      </c>
      <c r="G60" s="14">
        <v>0.6</v>
      </c>
      <c r="H60" s="15">
        <v>0.3423485</v>
      </c>
      <c r="I60" s="15">
        <v>17.6632</v>
      </c>
      <c r="J60" s="13">
        <v>1000</v>
      </c>
      <c r="K60" s="13">
        <f>2*Tableau1[[#This Row],[Lx]]*Tableau1[[#This Row],[Ly]]+2*Tableau1[[#This Row],[Ly]]*Tableau1[[#This Row],[Lz]]+2*Tableau1[[#This Row],[Lx]]*Tableau1[[#This Row],[Lz]]</f>
        <v>600</v>
      </c>
      <c r="L60" s="14">
        <f>0.16*Tableau1[[#This Row],[Volume (m3)]]/(-LN(1-Tableau1[[#This Row],[Absorption]])*Tableau1[[#This Row],[Surface (m²)]])</f>
        <v>0.29102844478327772</v>
      </c>
      <c r="M60" s="25">
        <f>ABS(Tableau1[[#This Row],[RT Eyring]]-Tableau1[[#This Row],[RT30]])/Tableau1[[#This Row],[RT Eyring]]</f>
        <v>0.17634034107882191</v>
      </c>
      <c r="N60" s="13">
        <v>2</v>
      </c>
      <c r="O60" s="13">
        <f>EXP(-1.11/H60)*EXP(-0.04*N60/H60)*(31200*H60/J60)</f>
        <v>0.33038452698740228</v>
      </c>
      <c r="P60" s="13">
        <f>(1-EXP(-1.11/H60))*EXP(-0.04*N60/H60)*(31200*H60/J60)</f>
        <v>8.1250724797903437</v>
      </c>
      <c r="Q60" s="13">
        <f t="shared" si="8"/>
        <v>25</v>
      </c>
      <c r="R60" s="16">
        <f t="shared" si="9"/>
        <v>20.011371375489517</v>
      </c>
      <c r="S60" s="14">
        <f>EXP(-1.11/L60)*EXP(-0.04*N60/L60)*(31200*L60/J60)</f>
        <v>0.15215377919041637</v>
      </c>
      <c r="T60" s="14">
        <f>(1-EXP(-1.11/L60))*EXP(-0.04*N60/L60)*(31200*L60/J60)</f>
        <v>6.7456054334012912</v>
      </c>
      <c r="U60" s="17">
        <f t="shared" si="2"/>
        <v>23.194008702769263</v>
      </c>
      <c r="V60" s="28">
        <f>ABS(Tableau1[[#This Row],[C80_SPPS]]-Tableau1[[#This Row],[C80_Theoretical]])/Tableau1[[#This Row],[C80_Theoretical]]</f>
        <v>0.23845850769681351</v>
      </c>
    </row>
    <row r="61" spans="2:25" x14ac:dyDescent="0.35">
      <c r="B61" s="12" t="s">
        <v>9</v>
      </c>
      <c r="C61" s="13">
        <v>10</v>
      </c>
      <c r="D61" s="13">
        <v>10</v>
      </c>
      <c r="E61" s="13">
        <v>10</v>
      </c>
      <c r="F61" s="14">
        <v>1</v>
      </c>
      <c r="G61" s="14">
        <v>0.65</v>
      </c>
      <c r="H61" s="15">
        <v>0.30367769999999999</v>
      </c>
      <c r="I61" s="15">
        <v>19.785229999999999</v>
      </c>
      <c r="J61" s="13">
        <v>1000</v>
      </c>
      <c r="K61" s="13">
        <f>2*Tableau1[[#This Row],[Lx]]*Tableau1[[#This Row],[Ly]]+2*Tableau1[[#This Row],[Ly]]*Tableau1[[#This Row],[Lz]]+2*Tableau1[[#This Row],[Lx]]*Tableau1[[#This Row],[Lz]]</f>
        <v>600</v>
      </c>
      <c r="L61" s="14">
        <f>0.16*Tableau1[[#This Row],[Volume (m3)]]/(-LN(1-Tableau1[[#This Row],[Absorption]])*Tableau1[[#This Row],[Surface (m²)]])</f>
        <v>0.25401128481075608</v>
      </c>
      <c r="M61" s="25">
        <f>ABS(Tableau1[[#This Row],[RT Eyring]]-Tableau1[[#This Row],[RT30]])/Tableau1[[#This Row],[RT Eyring]]</f>
        <v>0.19552838066327044</v>
      </c>
      <c r="N61" s="13">
        <v>2</v>
      </c>
      <c r="O61" s="13">
        <f>EXP(-1.11/H61)*EXP(-0.04*N61/H61)*(31200*H61/J61)</f>
        <v>0.18824735816448676</v>
      </c>
      <c r="P61" s="13">
        <f>(1-EXP(-1.11/H61))*EXP(-0.04*N61/H61)*(31200*H61/J61)</f>
        <v>7.0922018688460744</v>
      </c>
      <c r="Q61" s="13">
        <f t="shared" si="8"/>
        <v>25</v>
      </c>
      <c r="R61" s="16">
        <f t="shared" si="9"/>
        <v>22.316706252805936</v>
      </c>
      <c r="S61" s="14">
        <f>EXP(-1.11/L61)*EXP(-0.04*N61/L61)*(31200*L61/J61)</f>
        <v>7.3183176012820178E-2</v>
      </c>
      <c r="T61" s="14">
        <f>(1-EXP(-1.11/L61))*EXP(-0.04*N61/L61)*(31200*L61/J61)</f>
        <v>5.7108132844559352</v>
      </c>
      <c r="U61" s="17">
        <f t="shared" si="2"/>
        <v>26.228800644647322</v>
      </c>
      <c r="V61" s="28">
        <f>ABS(Tableau1[[#This Row],[C80_SPPS]]-Tableau1[[#This Row],[C80_Theoretical]])/Tableau1[[#This Row],[C80_Theoretical]]</f>
        <v>0.2456677578188198</v>
      </c>
    </row>
    <row r="62" spans="2:25" x14ac:dyDescent="0.35">
      <c r="B62" s="12" t="s">
        <v>9</v>
      </c>
      <c r="C62" s="13">
        <v>10</v>
      </c>
      <c r="D62" s="13">
        <v>10</v>
      </c>
      <c r="E62" s="13">
        <v>10</v>
      </c>
      <c r="F62" s="14">
        <v>1</v>
      </c>
      <c r="G62" s="14">
        <v>0.7</v>
      </c>
      <c r="H62" s="15">
        <v>0.27096819999999999</v>
      </c>
      <c r="I62" s="15">
        <v>21.917079999999999</v>
      </c>
      <c r="J62" s="13">
        <v>1000</v>
      </c>
      <c r="K62" s="13">
        <f>2*Tableau1[[#This Row],[Lx]]*Tableau1[[#This Row],[Ly]]+2*Tableau1[[#This Row],[Ly]]*Tableau1[[#This Row],[Lz]]+2*Tableau1[[#This Row],[Lx]]*Tableau1[[#This Row],[Lz]]</f>
        <v>600</v>
      </c>
      <c r="L62" s="14">
        <f>0.16*Tableau1[[#This Row],[Volume (m3)]]/(-LN(1-Tableau1[[#This Row],[Absorption]])*Tableau1[[#This Row],[Surface (m²)]])</f>
        <v>0.2214889453553433</v>
      </c>
      <c r="M62" s="25">
        <f>ABS(Tableau1[[#This Row],[RT Eyring]]-Tableau1[[#This Row],[RT30]])/Tableau1[[#This Row],[RT Eyring]]</f>
        <v>0.22339378863931653</v>
      </c>
      <c r="N62" s="13">
        <v>2</v>
      </c>
      <c r="O62" s="13">
        <f>EXP(-1.11/H62)*EXP(-0.04*N62/H62)*(31200*H62/J62)</f>
        <v>0.10466453418094401</v>
      </c>
      <c r="P62" s="13">
        <f>(1-EXP(-1.11/H62))*EXP(-0.04*N62/H62)*(31200*H62/J62)</f>
        <v>6.1882648962833926</v>
      </c>
      <c r="Q62" s="13">
        <f t="shared" si="8"/>
        <v>25</v>
      </c>
      <c r="R62" s="16">
        <f t="shared" si="9"/>
        <v>24.741916693087937</v>
      </c>
      <c r="S62" s="14">
        <f>EXP(-1.11/L62)*EXP(-0.04*N62/L62)*(31200*L62/J62)</f>
        <v>3.2074526100081269E-2</v>
      </c>
      <c r="T62" s="14">
        <f>(1-EXP(-1.11/L62))*EXP(-0.04*N62/L62)*(31200*L62/J62)</f>
        <v>4.7834436411504351</v>
      </c>
      <c r="U62" s="17">
        <f t="shared" si="2"/>
        <v>29.678146621953687</v>
      </c>
      <c r="V62" s="28">
        <f>ABS(Tableau1[[#This Row],[C80_SPPS]]-Tableau1[[#This Row],[C80_Theoretical]])/Tableau1[[#This Row],[C80_Theoretical]]</f>
        <v>0.26150779295000276</v>
      </c>
      <c r="X62" s="30">
        <f>MEDIAN(V49:V62)</f>
        <v>0.23993732800077378</v>
      </c>
      <c r="Y62" t="s">
        <v>31</v>
      </c>
    </row>
    <row r="63" spans="2:25" ht="15" thickBot="1" x14ac:dyDescent="0.4">
      <c r="B63" s="18" t="s">
        <v>9</v>
      </c>
      <c r="C63" s="19">
        <v>10</v>
      </c>
      <c r="D63" s="19">
        <v>10</v>
      </c>
      <c r="E63" s="19">
        <v>10</v>
      </c>
      <c r="F63" s="20">
        <v>1</v>
      </c>
      <c r="G63" s="20">
        <v>0.75</v>
      </c>
      <c r="H63" s="21">
        <v>0.241173</v>
      </c>
      <c r="I63" s="21">
        <v>24.98602</v>
      </c>
      <c r="J63" s="19">
        <v>1000</v>
      </c>
      <c r="K63" s="19">
        <f>2*Tableau1[[#This Row],[Lx]]*Tableau1[[#This Row],[Ly]]+2*Tableau1[[#This Row],[Ly]]*Tableau1[[#This Row],[Lz]]+2*Tableau1[[#This Row],[Lx]]*Tableau1[[#This Row],[Lz]]</f>
        <v>600</v>
      </c>
      <c r="L63" s="20">
        <f>0.16*Tableau1[[#This Row],[Volume (m3)]]/(-LN(1-Tableau1[[#This Row],[Absorption]])*Tableau1[[#This Row],[Surface (m²)]])</f>
        <v>0.19235933878519512</v>
      </c>
      <c r="M63" s="26">
        <f>ABS(Tableau1[[#This Row],[RT Eyring]]-Tableau1[[#This Row],[RT30]])/Tableau1[[#This Row],[RT Eyring]]</f>
        <v>0.25376288732887764</v>
      </c>
      <c r="N63" s="19">
        <v>2</v>
      </c>
      <c r="O63" s="19">
        <f>EXP(-1.11/H63)*EXP(-0.04*N63/H63)*(31200*H63/J63)</f>
        <v>5.4147687497965037E-2</v>
      </c>
      <c r="P63" s="19">
        <f>(1-EXP(-1.11/H63))*EXP(-0.04*N63/H63)*(31200*H63/J63)</f>
        <v>5.3462102906951667</v>
      </c>
      <c r="Q63" s="19">
        <f t="shared" si="8"/>
        <v>25</v>
      </c>
      <c r="R63" s="22">
        <f t="shared" si="9"/>
        <v>27.48524549226893</v>
      </c>
      <c r="S63" s="20">
        <f>EXP(-1.11/L63)*EXP(-0.04*N63/L63)*(31200*L63/J63)</f>
        <v>1.2347389785556334E-2</v>
      </c>
      <c r="T63" s="20">
        <f>(1-EXP(-1.11/L63))*EXP(-0.04*N63/L63)*(31200*L63/J63)</f>
        <v>3.9472394503289308</v>
      </c>
      <c r="U63" s="23">
        <f t="shared" si="2"/>
        <v>33.700319953216251</v>
      </c>
      <c r="V63" s="29">
        <f>ABS(Tableau1[[#This Row],[C80_SPPS]]-Tableau1[[#This Row],[C80_Theoretical]])/Tableau1[[#This Row],[C80_Theoretical]]</f>
        <v>0.25858211332455278</v>
      </c>
      <c r="X63" s="30">
        <f t="shared" ref="X63:X64" si="10">AVERAGE(V49:V63)</f>
        <v>0.44231097809515674</v>
      </c>
      <c r="Y63" t="s">
        <v>30</v>
      </c>
    </row>
    <row r="64" spans="2:25" x14ac:dyDescent="0.35">
      <c r="B64" s="6" t="s">
        <v>10</v>
      </c>
      <c r="C64" s="7">
        <v>20</v>
      </c>
      <c r="D64" s="7">
        <v>20</v>
      </c>
      <c r="E64" s="7">
        <v>20</v>
      </c>
      <c r="F64" s="8">
        <v>1</v>
      </c>
      <c r="G64" s="7">
        <v>0.05</v>
      </c>
      <c r="H64" s="9">
        <v>5.1979170000000003</v>
      </c>
      <c r="I64" s="9">
        <v>-0.98739690000000002</v>
      </c>
      <c r="J64" s="7">
        <v>8000</v>
      </c>
      <c r="K64" s="7">
        <f>2*Tableau1[[#This Row],[Lx]]*Tableau1[[#This Row],[Ly]]+2*Tableau1[[#This Row],[Ly]]*Tableau1[[#This Row],[Lz]]+2*Tableau1[[#This Row],[Lx]]*Tableau1[[#This Row],[Lz]]</f>
        <v>2400</v>
      </c>
      <c r="L64" s="8">
        <f>0.16*Tableau1[[#This Row],[Volume (m3)]]/(-LN(1-Tableau1[[#This Row],[Absorption]])*Tableau1[[#This Row],[Surface (m²)]])</f>
        <v>10.397720397985958</v>
      </c>
      <c r="M64" s="24">
        <f>ABS(Tableau1[[#This Row],[RT Eyring]]-Tableau1[[#This Row],[RT30]])/Tableau1[[#This Row],[RT Eyring]]</f>
        <v>0.50009071209427425</v>
      </c>
      <c r="N64" s="7">
        <v>2</v>
      </c>
      <c r="O64" s="7">
        <f>EXP(-1.11/H64)*EXP(-0.04*N64/H64)*(31200*H64/J64)</f>
        <v>16.123803533844558</v>
      </c>
      <c r="P64" s="7">
        <f>(1-EXP(-1.11/H64))*EXP(-0.04*N64/H64)*(31200*H64/J64)</f>
        <v>3.8384614576154248</v>
      </c>
      <c r="Q64" s="7">
        <f t="shared" si="8"/>
        <v>25</v>
      </c>
      <c r="R64" s="10">
        <f t="shared" ref="R64:R78" si="11">10*LOG10((Q64+P64)/O64)</f>
        <v>2.5250458919782459</v>
      </c>
      <c r="S64" s="8">
        <f>EXP(-1.11/L64)*EXP(-0.04*N64/L64)*(31200*L64/J64)</f>
        <v>36.16583829097781</v>
      </c>
      <c r="T64" s="8">
        <f>(1-EXP(-1.11/L64))*EXP(-0.04*N64/L64)*(31200*L64/J64)</f>
        <v>4.0744684518956484</v>
      </c>
      <c r="U64" s="11">
        <f t="shared" si="2"/>
        <v>-0.9478675252596086</v>
      </c>
      <c r="V64" s="27">
        <f>ABS(Tableau1[[#This Row],[C80_SPPS]]-Tableau1[[#This Row],[C80_Theoretical]])/Tableau1[[#This Row],[C80_Theoretical]]</f>
        <v>-4.170348037777203E-2</v>
      </c>
      <c r="X64" s="30"/>
    </row>
    <row r="65" spans="2:25" x14ac:dyDescent="0.35">
      <c r="B65" s="12" t="s">
        <v>10</v>
      </c>
      <c r="C65" s="13">
        <v>20</v>
      </c>
      <c r="D65" s="13">
        <v>20</v>
      </c>
      <c r="E65" s="13">
        <v>20</v>
      </c>
      <c r="F65" s="14">
        <v>1</v>
      </c>
      <c r="G65" s="14">
        <v>0.1</v>
      </c>
      <c r="H65" s="15">
        <v>4.222404</v>
      </c>
      <c r="I65" s="15">
        <v>2.0594389999999998</v>
      </c>
      <c r="J65" s="13">
        <v>8000</v>
      </c>
      <c r="K65" s="13">
        <f>2*Tableau1[[#This Row],[Lx]]*Tableau1[[#This Row],[Ly]]+2*Tableau1[[#This Row],[Ly]]*Tableau1[[#This Row],[Lz]]+2*Tableau1[[#This Row],[Lx]]*Tableau1[[#This Row],[Lz]]</f>
        <v>2400</v>
      </c>
      <c r="L65" s="14">
        <f>0.16*Tableau1[[#This Row],[Volume (m3)]]/(-LN(1-Tableau1[[#This Row],[Absorption]])*Tableau1[[#This Row],[Surface (m²)]])</f>
        <v>5.0619848432159493</v>
      </c>
      <c r="M65" s="25">
        <f>ABS(Tableau1[[#This Row],[RT Eyring]]-Tableau1[[#This Row],[RT30]])/Tableau1[[#This Row],[RT Eyring]]</f>
        <v>0.16586000733312189</v>
      </c>
      <c r="N65" s="13">
        <v>2</v>
      </c>
      <c r="O65" s="13">
        <f>EXP(-1.11/H65)*EXP(-0.04*N65/H65)*(31200*H65/J65)</f>
        <v>12.423020153325638</v>
      </c>
      <c r="P65" s="13">
        <f>(1-EXP(-1.11/H65))*EXP(-0.04*N65/H65)*(31200*H65/J65)</f>
        <v>3.7352925304449358</v>
      </c>
      <c r="Q65" s="13">
        <f t="shared" si="8"/>
        <v>25</v>
      </c>
      <c r="R65" s="16">
        <f t="shared" si="11"/>
        <v>3.6418843292846463</v>
      </c>
      <c r="S65" s="14">
        <f>EXP(-1.11/L65)*EXP(-0.04*N65/L65)*(31200*L65/J65)</f>
        <v>15.605908155364293</v>
      </c>
      <c r="T65" s="14">
        <f>(1-EXP(-1.11/L65))*EXP(-0.04*N65/L65)*(31200*L65/J65)</f>
        <v>3.8262852324175269</v>
      </c>
      <c r="U65" s="17">
        <f t="shared" si="2"/>
        <v>2.6649963294964434</v>
      </c>
      <c r="V65" s="28">
        <f>ABS(Tableau1[[#This Row],[C80_SPPS]]-Tableau1[[#This Row],[C80_Theoretical]])/Tableau1[[#This Row],[C80_Theoretical]]</f>
        <v>0.22722632777916993</v>
      </c>
    </row>
    <row r="66" spans="2:25" x14ac:dyDescent="0.35">
      <c r="B66" s="12" t="s">
        <v>10</v>
      </c>
      <c r="C66" s="13">
        <v>20</v>
      </c>
      <c r="D66" s="13">
        <v>20</v>
      </c>
      <c r="E66" s="13">
        <v>20</v>
      </c>
      <c r="F66" s="14">
        <v>1</v>
      </c>
      <c r="G66" s="14">
        <v>0.15</v>
      </c>
      <c r="H66" s="15">
        <v>3.3073670000000002</v>
      </c>
      <c r="I66" s="15">
        <v>4.16153</v>
      </c>
      <c r="J66" s="13">
        <v>8000</v>
      </c>
      <c r="K66" s="13">
        <f>2*Tableau1[[#This Row],[Lx]]*Tableau1[[#This Row],[Ly]]+2*Tableau1[[#This Row],[Ly]]*Tableau1[[#This Row],[Lz]]+2*Tableau1[[#This Row],[Lx]]*Tableau1[[#This Row],[Lz]]</f>
        <v>2400</v>
      </c>
      <c r="L66" s="14">
        <f>0.16*Tableau1[[#This Row],[Volume (m3)]]/(-LN(1-Tableau1[[#This Row],[Absorption]])*Tableau1[[#This Row],[Surface (m²)]])</f>
        <v>3.2816690029984183</v>
      </c>
      <c r="M66" s="25">
        <f>ABS(Tableau1[[#This Row],[RT Eyring]]-Tableau1[[#This Row],[RT30]])/Tableau1[[#This Row],[RT Eyring]]</f>
        <v>7.8307705555014512E-3</v>
      </c>
      <c r="N66" s="13">
        <v>2</v>
      </c>
      <c r="O66" s="13">
        <f>EXP(-1.11/H66)*EXP(-0.04*N66/H66)*(31200*H66/J66)</f>
        <v>9.0009140171761395</v>
      </c>
      <c r="P66" s="13">
        <f>(1-EXP(-1.11/H66))*EXP(-0.04*N66/H66)*(31200*H66/J66)</f>
        <v>3.5895604361242284</v>
      </c>
      <c r="Q66" s="13">
        <f t="shared" si="8"/>
        <v>25</v>
      </c>
      <c r="R66" s="16">
        <f t="shared" si="11"/>
        <v>5.0192086509496132</v>
      </c>
      <c r="S66" s="14">
        <f>EXP(-1.11/L66)*EXP(-0.04*N66/L66)*(31200*L66/J66)</f>
        <v>8.9058496693372931</v>
      </c>
      <c r="T66" s="14">
        <f>(1-EXP(-1.11/L66))*EXP(-0.04*N66/L66)*(31200*L66/J66)</f>
        <v>3.5844316702155199</v>
      </c>
      <c r="U66" s="17">
        <f t="shared" si="2"/>
        <v>5.0645420180869385</v>
      </c>
      <c r="V66" s="28">
        <f>ABS(Tableau1[[#This Row],[C80_SPPS]]-Tableau1[[#This Row],[C80_Theoretical]])/Tableau1[[#This Row],[C80_Theoretical]]</f>
        <v>0.17830082460803415</v>
      </c>
    </row>
    <row r="67" spans="2:25" x14ac:dyDescent="0.35">
      <c r="B67" s="12" t="s">
        <v>10</v>
      </c>
      <c r="C67" s="13">
        <v>20</v>
      </c>
      <c r="D67" s="13">
        <v>20</v>
      </c>
      <c r="E67" s="13">
        <v>20</v>
      </c>
      <c r="F67" s="14">
        <v>1</v>
      </c>
      <c r="G67" s="14">
        <v>0.2</v>
      </c>
      <c r="H67" s="15">
        <v>2.51145</v>
      </c>
      <c r="I67" s="15">
        <v>5.9615229999999997</v>
      </c>
      <c r="J67" s="13">
        <v>8000</v>
      </c>
      <c r="K67" s="13">
        <f>2*Tableau1[[#This Row],[Lx]]*Tableau1[[#This Row],[Ly]]+2*Tableau1[[#This Row],[Ly]]*Tableau1[[#This Row],[Lz]]+2*Tableau1[[#This Row],[Lx]]*Tableau1[[#This Row],[Lz]]</f>
        <v>2400</v>
      </c>
      <c r="L67" s="14">
        <f>0.16*Tableau1[[#This Row],[Volume (m3)]]/(-LN(1-Tableau1[[#This Row],[Absorption]])*Tableau1[[#This Row],[Surface (m²)]])</f>
        <v>2.3900907294530938</v>
      </c>
      <c r="M67" s="25">
        <f>ABS(Tableau1[[#This Row],[RT Eyring]]-Tableau1[[#This Row],[RT30]])/Tableau1[[#This Row],[RT Eyring]]</f>
        <v>5.0776009902634922E-2</v>
      </c>
      <c r="N67" s="13">
        <v>2</v>
      </c>
      <c r="O67" s="13">
        <f>EXP(-1.11/H67)*EXP(-0.04*N67/H67)*(31200*H67/J67)</f>
        <v>6.0982812518156786</v>
      </c>
      <c r="P67" s="13">
        <f>(1-EXP(-1.11/H67))*EXP(-0.04*N67/H67)*(31200*H67/J67)</f>
        <v>3.3892906430036942</v>
      </c>
      <c r="Q67" s="13">
        <f t="shared" si="8"/>
        <v>25</v>
      </c>
      <c r="R67" s="16">
        <f t="shared" si="11"/>
        <v>6.6794709095264002</v>
      </c>
      <c r="S67" s="14">
        <f>EXP(-1.11/L67)*EXP(-0.04*N67/L67)*(31200*L67/J67)</f>
        <v>5.6656341592937887</v>
      </c>
      <c r="T67" s="14">
        <f>(1-EXP(-1.11/L67))*EXP(-0.04*N67/L67)*(31200*L67/J67)</f>
        <v>3.3488834710616331</v>
      </c>
      <c r="U67" s="17">
        <f t="shared" si="2"/>
        <v>6.9928743087830378</v>
      </c>
      <c r="V67" s="28">
        <f>ABS(Tableau1[[#This Row],[C80_SPPS]]-Tableau1[[#This Row],[C80_Theoretical]])/Tableau1[[#This Row],[C80_Theoretical]]</f>
        <v>0.14748603553300862</v>
      </c>
    </row>
    <row r="68" spans="2:25" x14ac:dyDescent="0.35">
      <c r="B68" s="12" t="s">
        <v>10</v>
      </c>
      <c r="C68" s="13">
        <v>20</v>
      </c>
      <c r="D68" s="13">
        <v>20</v>
      </c>
      <c r="E68" s="13">
        <v>20</v>
      </c>
      <c r="F68" s="14">
        <v>1</v>
      </c>
      <c r="G68" s="14">
        <v>0.25</v>
      </c>
      <c r="H68" s="15">
        <v>1.97506</v>
      </c>
      <c r="I68" s="15">
        <v>7.3604609999999999</v>
      </c>
      <c r="J68" s="13">
        <v>8000</v>
      </c>
      <c r="K68" s="13">
        <f>2*Tableau1[[#This Row],[Lx]]*Tableau1[[#This Row],[Ly]]+2*Tableau1[[#This Row],[Ly]]*Tableau1[[#This Row],[Lz]]+2*Tableau1[[#This Row],[Lx]]*Tableau1[[#This Row],[Lz]]</f>
        <v>2400</v>
      </c>
      <c r="L68" s="14">
        <f>0.16*Tableau1[[#This Row],[Volume (m3)]]/(-LN(1-Tableau1[[#This Row],[Absorption]])*Tableau1[[#This Row],[Surface (m²)]])</f>
        <v>1.853898398283844</v>
      </c>
      <c r="M68" s="25">
        <f>ABS(Tableau1[[#This Row],[RT Eyring]]-Tableau1[[#This Row],[RT30]])/Tableau1[[#This Row],[RT Eyring]]</f>
        <v>6.5355038781151939E-2</v>
      </c>
      <c r="N68" s="13">
        <v>2</v>
      </c>
      <c r="O68" s="13">
        <f>EXP(-1.11/H68)*EXP(-0.04*N68/H68)*(31200*H68/J68)</f>
        <v>4.2167386158497608</v>
      </c>
      <c r="P68" s="13">
        <f>(1-EXP(-1.11/H68))*EXP(-0.04*N68/H68)*(31200*H68/J68)</f>
        <v>3.1802297220182196</v>
      </c>
      <c r="Q68" s="13">
        <f t="shared" ref="Q68:Q99" si="12">100/(N68^2)</f>
        <v>25</v>
      </c>
      <c r="R68" s="16">
        <f t="shared" si="11"/>
        <v>8.2496784799057288</v>
      </c>
      <c r="S68" s="14">
        <f>EXP(-1.11/L68)*EXP(-0.04*N68/L68)*(31200*L68/J68)</f>
        <v>3.8052305974023617</v>
      </c>
      <c r="T68" s="14">
        <f>(1-EXP(-1.11/L68))*EXP(-0.04*N68/L68)*(31200*L68/J68)</f>
        <v>3.1196091217216599</v>
      </c>
      <c r="U68" s="17">
        <f t="shared" si="2"/>
        <v>8.6862829925524903</v>
      </c>
      <c r="V68" s="28">
        <f>ABS(Tableau1[[#This Row],[C80_SPPS]]-Tableau1[[#This Row],[C80_Theoretical]])/Tableau1[[#This Row],[C80_Theoretical]]</f>
        <v>0.15263398552513582</v>
      </c>
    </row>
    <row r="69" spans="2:25" x14ac:dyDescent="0.35">
      <c r="B69" s="12" t="s">
        <v>10</v>
      </c>
      <c r="C69" s="13">
        <v>20</v>
      </c>
      <c r="D69" s="13">
        <v>20</v>
      </c>
      <c r="E69" s="13">
        <v>20</v>
      </c>
      <c r="F69" s="14">
        <v>1</v>
      </c>
      <c r="G69" s="14">
        <v>0.3</v>
      </c>
      <c r="H69" s="15">
        <v>1.596228</v>
      </c>
      <c r="I69" s="15">
        <v>8.5915619999999997</v>
      </c>
      <c r="J69" s="13">
        <v>8000</v>
      </c>
      <c r="K69" s="13">
        <f>2*Tableau1[[#This Row],[Lx]]*Tableau1[[#This Row],[Ly]]+2*Tableau1[[#This Row],[Ly]]*Tableau1[[#This Row],[Lz]]+2*Tableau1[[#This Row],[Lx]]*Tableau1[[#This Row],[Lz]]</f>
        <v>2400</v>
      </c>
      <c r="L69" s="14">
        <f>0.16*Tableau1[[#This Row],[Volume (m3)]]/(-LN(1-Tableau1[[#This Row],[Absorption]])*Tableau1[[#This Row],[Surface (m²)]])</f>
        <v>1.4952924010971351</v>
      </c>
      <c r="M69" s="25">
        <f>ABS(Tableau1[[#This Row],[RT Eyring]]-Tableau1[[#This Row],[RT30]])/Tableau1[[#This Row],[RT Eyring]]</f>
        <v>6.7502248275190704E-2</v>
      </c>
      <c r="N69" s="13">
        <v>2</v>
      </c>
      <c r="O69" s="13">
        <f>EXP(-1.11/H69)*EXP(-0.04*N69/H69)*(31200*H69/J69)</f>
        <v>2.9538587459991876</v>
      </c>
      <c r="P69" s="13">
        <f>(1-EXP(-1.11/H69))*EXP(-0.04*N69/H69)*(31200*H69/J69)</f>
        <v>2.9671198911088834</v>
      </c>
      <c r="Q69" s="13">
        <f t="shared" si="12"/>
        <v>25</v>
      </c>
      <c r="R69" s="16">
        <f t="shared" si="11"/>
        <v>9.7625802073580665</v>
      </c>
      <c r="S69" s="14">
        <f>EXP(-1.11/L69)*EXP(-0.04*N69/L69)*(31200*L69/J69)</f>
        <v>2.6312719440852623</v>
      </c>
      <c r="T69" s="14">
        <f>(1-EXP(-1.11/L69))*EXP(-0.04*N69/L69)*(31200*L69/J69)</f>
        <v>2.8965677396930105</v>
      </c>
      <c r="U69" s="17">
        <f t="shared" ref="U69:U108" si="13">10*LOG10((Q69+T69)/S69)</f>
        <v>10.253850379524254</v>
      </c>
      <c r="V69" s="28">
        <f>ABS(Tableau1[[#This Row],[C80_SPPS]]-Tableau1[[#This Row],[C80_Theoretical]])/Tableau1[[#This Row],[C80_Theoretical]]</f>
        <v>0.16211357860688611</v>
      </c>
    </row>
    <row r="70" spans="2:25" x14ac:dyDescent="0.35">
      <c r="B70" s="12" t="s">
        <v>10</v>
      </c>
      <c r="C70" s="13">
        <v>20</v>
      </c>
      <c r="D70" s="13">
        <v>20</v>
      </c>
      <c r="E70" s="13">
        <v>20</v>
      </c>
      <c r="F70" s="14">
        <v>1</v>
      </c>
      <c r="G70" s="14">
        <v>0.35</v>
      </c>
      <c r="H70" s="15">
        <v>1.346182</v>
      </c>
      <c r="I70" s="15">
        <v>9.8436939999999993</v>
      </c>
      <c r="J70" s="13">
        <v>8000</v>
      </c>
      <c r="K70" s="13">
        <f>2*Tableau1[[#This Row],[Lx]]*Tableau1[[#This Row],[Ly]]+2*Tableau1[[#This Row],[Ly]]*Tableau1[[#This Row],[Lz]]+2*Tableau1[[#This Row],[Lx]]*Tableau1[[#This Row],[Lz]]</f>
        <v>2400</v>
      </c>
      <c r="L70" s="14">
        <f>0.16*Tableau1[[#This Row],[Volume (m3)]]/(-LN(1-Tableau1[[#This Row],[Absorption]])*Tableau1[[#This Row],[Surface (m²)]])</f>
        <v>1.2380559056777216</v>
      </c>
      <c r="M70" s="25">
        <f>ABS(Tableau1[[#This Row],[RT Eyring]]-Tableau1[[#This Row],[RT30]])/Tableau1[[#This Row],[RT Eyring]]</f>
        <v>8.733538915844781E-2</v>
      </c>
      <c r="N70" s="13">
        <v>2</v>
      </c>
      <c r="O70" s="13">
        <f>EXP(-1.11/H70)*EXP(-0.04*N70/H70)*(31200*H70/J70)</f>
        <v>2.1690027040239706</v>
      </c>
      <c r="P70" s="13">
        <f>(1-EXP(-1.11/H70))*EXP(-0.04*N70/H70)*(31200*H70/J70)</f>
        <v>2.778196811898431</v>
      </c>
      <c r="Q70" s="13">
        <f t="shared" si="12"/>
        <v>25</v>
      </c>
      <c r="R70" s="16">
        <f t="shared" si="11"/>
        <v>11.074439571796212</v>
      </c>
      <c r="S70" s="14">
        <f>EXP(-1.11/L70)*EXP(-0.04*N70/L70)*(31200*L70/J70)</f>
        <v>1.8465785658077465</v>
      </c>
      <c r="T70" s="14">
        <f>(1-EXP(-1.11/L70))*EXP(-0.04*N70/L70)*(31200*L70/J70)</f>
        <v>2.679706127698231</v>
      </c>
      <c r="U70" s="17">
        <f t="shared" si="13"/>
        <v>11.757936847806791</v>
      </c>
      <c r="V70" s="28">
        <f>ABS(Tableau1[[#This Row],[C80_SPPS]]-Tableau1[[#This Row],[C80_Theoretical]])/Tableau1[[#This Row],[C80_Theoretical]]</f>
        <v>0.16280431444602081</v>
      </c>
    </row>
    <row r="71" spans="2:25" x14ac:dyDescent="0.35">
      <c r="B71" s="12" t="s">
        <v>10</v>
      </c>
      <c r="C71" s="13">
        <v>20</v>
      </c>
      <c r="D71" s="13">
        <v>20</v>
      </c>
      <c r="E71" s="13">
        <v>20</v>
      </c>
      <c r="F71" s="14">
        <v>1</v>
      </c>
      <c r="G71" s="14">
        <v>0.4</v>
      </c>
      <c r="H71" s="15">
        <v>1.168439</v>
      </c>
      <c r="I71" s="15">
        <v>11.06771</v>
      </c>
      <c r="J71" s="13">
        <v>8000</v>
      </c>
      <c r="K71" s="13">
        <f>2*Tableau1[[#This Row],[Lx]]*Tableau1[[#This Row],[Ly]]+2*Tableau1[[#This Row],[Ly]]*Tableau1[[#This Row],[Lz]]+2*Tableau1[[#This Row],[Lx]]*Tableau1[[#This Row],[Lz]]</f>
        <v>2400</v>
      </c>
      <c r="L71" s="14">
        <f>0.16*Tableau1[[#This Row],[Volume (m3)]]/(-LN(1-Tableau1[[#This Row],[Absorption]])*Tableau1[[#This Row],[Surface (m²)]])</f>
        <v>1.0440614341179828</v>
      </c>
      <c r="M71" s="25">
        <f>ABS(Tableau1[[#This Row],[RT Eyring]]-Tableau1[[#This Row],[RT30]])/Tableau1[[#This Row],[RT Eyring]]</f>
        <v>0.11912858938908194</v>
      </c>
      <c r="N71" s="13">
        <v>2</v>
      </c>
      <c r="O71" s="13">
        <f>EXP(-1.11/H71)*EXP(-0.04*N71/H71)*(31200*H71/J71)</f>
        <v>1.6457437314454191</v>
      </c>
      <c r="P71" s="13">
        <f>(1-EXP(-1.11/H71))*EXP(-0.04*N71/H71)*(31200*H71/J71)</f>
        <v>2.6096096366391186</v>
      </c>
      <c r="Q71" s="13">
        <f t="shared" si="12"/>
        <v>25</v>
      </c>
      <c r="R71" s="16">
        <f t="shared" si="11"/>
        <v>12.246980567715752</v>
      </c>
      <c r="S71" s="14">
        <f>EXP(-1.11/L71)*EXP(-0.04*N71/L71)*(31200*L71/J71)</f>
        <v>1.3025387084422246</v>
      </c>
      <c r="T71" s="14">
        <f>(1-EXP(-1.11/L71))*EXP(-0.04*N71/L71)*(31200*L71/J71)</f>
        <v>2.4689546609984556</v>
      </c>
      <c r="U71" s="17">
        <f t="shared" si="13"/>
        <v>13.24051494140768</v>
      </c>
      <c r="V71" s="28">
        <f>ABS(Tableau1[[#This Row],[C80_SPPS]]-Tableau1[[#This Row],[C80_Theoretical]])/Tableau1[[#This Row],[C80_Theoretical]]</f>
        <v>0.16410275212277173</v>
      </c>
    </row>
    <row r="72" spans="2:25" x14ac:dyDescent="0.35">
      <c r="B72" s="12" t="s">
        <v>10</v>
      </c>
      <c r="C72" s="13">
        <v>20</v>
      </c>
      <c r="D72" s="13">
        <v>20</v>
      </c>
      <c r="E72" s="13">
        <v>20</v>
      </c>
      <c r="F72" s="14">
        <v>1</v>
      </c>
      <c r="G72" s="14">
        <v>0.45</v>
      </c>
      <c r="H72" s="15">
        <v>1.0051589999999999</v>
      </c>
      <c r="I72" s="15">
        <v>12.258089999999999</v>
      </c>
      <c r="J72" s="13">
        <v>8000</v>
      </c>
      <c r="K72" s="13">
        <f>2*Tableau1[[#This Row],[Lx]]*Tableau1[[#This Row],[Ly]]+2*Tableau1[[#This Row],[Ly]]*Tableau1[[#This Row],[Lz]]+2*Tableau1[[#This Row],[Lx]]*Tableau1[[#This Row],[Lz]]</f>
        <v>2400</v>
      </c>
      <c r="L72" s="14">
        <f>0.16*Tableau1[[#This Row],[Volume (m3)]]/(-LN(1-Tableau1[[#This Row],[Absorption]])*Tableau1[[#This Row],[Surface (m²)]])</f>
        <v>0.89210492602371649</v>
      </c>
      <c r="M72" s="25">
        <f>ABS(Tableau1[[#This Row],[RT Eyring]]-Tableau1[[#This Row],[RT30]])/Tableau1[[#This Row],[RT Eyring]]</f>
        <v>0.12672732845472248</v>
      </c>
      <c r="N72" s="13">
        <v>2</v>
      </c>
      <c r="O72" s="13">
        <f>EXP(-1.11/H72)*EXP(-0.04*N72/H72)*(31200*H72/J72)</f>
        <v>1.1998901266319291</v>
      </c>
      <c r="P72" s="13">
        <f>(1-EXP(-1.11/H72))*EXP(-0.04*N72/H72)*(31200*H72/J72)</f>
        <v>2.4203229780221065</v>
      </c>
      <c r="Q72" s="13">
        <f t="shared" si="12"/>
        <v>25</v>
      </c>
      <c r="R72" s="16">
        <f t="shared" si="11"/>
        <v>13.589310862147029</v>
      </c>
      <c r="S72" s="14">
        <f>EXP(-1.11/L72)*EXP(-0.04*N72/L72)*(31200*L72/J72)</f>
        <v>0.9165682209823045</v>
      </c>
      <c r="T72" s="14">
        <f>(1-EXP(-1.11/L72))*EXP(-0.04*N72/L72)*(31200*L72/J72)</f>
        <v>2.2642214169219579</v>
      </c>
      <c r="U72" s="17">
        <f t="shared" si="13"/>
        <v>14.734283046498087</v>
      </c>
      <c r="V72" s="28">
        <f>ABS(Tableau1[[#This Row],[C80_SPPS]]-Tableau1[[#This Row],[C80_Theoretical]])/Tableau1[[#This Row],[C80_Theoretical]]</f>
        <v>0.16805656839113098</v>
      </c>
    </row>
    <row r="73" spans="2:25" x14ac:dyDescent="0.35">
      <c r="B73" s="12" t="s">
        <v>10</v>
      </c>
      <c r="C73" s="13">
        <v>20</v>
      </c>
      <c r="D73" s="13">
        <v>20</v>
      </c>
      <c r="E73" s="13">
        <v>20</v>
      </c>
      <c r="F73" s="14">
        <v>1</v>
      </c>
      <c r="G73" s="14">
        <v>0.5</v>
      </c>
      <c r="H73" s="15">
        <v>0.88884320000000006</v>
      </c>
      <c r="I73" s="15">
        <v>13.52976</v>
      </c>
      <c r="J73" s="13">
        <v>8000</v>
      </c>
      <c r="K73" s="13">
        <f>2*Tableau1[[#This Row],[Lx]]*Tableau1[[#This Row],[Ly]]+2*Tableau1[[#This Row],[Ly]]*Tableau1[[#This Row],[Lz]]+2*Tableau1[[#This Row],[Lx]]*Tableau1[[#This Row],[Lz]]</f>
        <v>2400</v>
      </c>
      <c r="L73" s="14">
        <f>0.16*Tableau1[[#This Row],[Volume (m3)]]/(-LN(1-Tableau1[[#This Row],[Absorption]])*Tableau1[[#This Row],[Surface (m²)]])</f>
        <v>0.76943735514078049</v>
      </c>
      <c r="M73" s="25">
        <f>ABS(Tableau1[[#This Row],[RT Eyring]]-Tableau1[[#This Row],[RT30]])/Tableau1[[#This Row],[RT Eyring]]</f>
        <v>0.15518592132477427</v>
      </c>
      <c r="N73" s="13">
        <v>2</v>
      </c>
      <c r="O73" s="13">
        <f>EXP(-1.11/H73)*EXP(-0.04*N73/H73)*(31200*H73/J73)</f>
        <v>0.90875777075946684</v>
      </c>
      <c r="P73" s="13">
        <f>(1-EXP(-1.11/H73))*EXP(-0.04*N73/H73)*(31200*H73/J73)</f>
        <v>2.2593594979982616</v>
      </c>
      <c r="Q73" s="13">
        <f t="shared" si="12"/>
        <v>25</v>
      </c>
      <c r="R73" s="16">
        <f t="shared" si="11"/>
        <v>14.770675096574353</v>
      </c>
      <c r="S73" s="14">
        <f>EXP(-1.11/L73)*EXP(-0.04*N73/L73)*(31200*L73/J73)</f>
        <v>0.63909393496748668</v>
      </c>
      <c r="T73" s="14">
        <f>(1-EXP(-1.11/L73))*EXP(-0.04*N73/L73)*(31200*L73/J73)</f>
        <v>2.0653835768881734</v>
      </c>
      <c r="U73" s="17">
        <f t="shared" si="13"/>
        <v>16.268494903003706</v>
      </c>
      <c r="V73" s="28">
        <f>ABS(Tableau1[[#This Row],[C80_SPPS]]-Tableau1[[#This Row],[C80_Theoretical]])/Tableau1[[#This Row],[C80_Theoretical]]</f>
        <v>0.16834592992975919</v>
      </c>
    </row>
    <row r="74" spans="2:25" x14ac:dyDescent="0.35">
      <c r="B74" s="12" t="s">
        <v>10</v>
      </c>
      <c r="C74" s="13">
        <v>20</v>
      </c>
      <c r="D74" s="13">
        <v>20</v>
      </c>
      <c r="E74" s="13">
        <v>20</v>
      </c>
      <c r="F74" s="14">
        <v>1</v>
      </c>
      <c r="G74" s="14">
        <v>0.55000000000000004</v>
      </c>
      <c r="H74" s="15">
        <v>0.78661230000000004</v>
      </c>
      <c r="I74" s="15">
        <v>14.54466</v>
      </c>
      <c r="J74" s="13">
        <v>8000</v>
      </c>
      <c r="K74" s="13">
        <f>2*Tableau1[[#This Row],[Lx]]*Tableau1[[#This Row],[Ly]]+2*Tableau1[[#This Row],[Ly]]*Tableau1[[#This Row],[Lz]]+2*Tableau1[[#This Row],[Lx]]*Tableau1[[#This Row],[Lz]]</f>
        <v>2400</v>
      </c>
      <c r="L74" s="14">
        <f>0.16*Tableau1[[#This Row],[Volume (m3)]]/(-LN(1-Tableau1[[#This Row],[Absorption]])*Tableau1[[#This Row],[Surface (m²)]])</f>
        <v>0.6679125772481983</v>
      </c>
      <c r="M74" s="25">
        <f>ABS(Tableau1[[#This Row],[RT Eyring]]-Tableau1[[#This Row],[RT30]])/Tableau1[[#This Row],[RT Eyring]]</f>
        <v>0.17771745404293018</v>
      </c>
      <c r="N74" s="13">
        <v>2</v>
      </c>
      <c r="O74" s="13">
        <f>EXP(-1.11/H74)*EXP(-0.04*N74/H74)*(31200*H74/J74)</f>
        <v>0.67579895943341939</v>
      </c>
      <c r="P74" s="13">
        <f>(1-EXP(-1.11/H74))*EXP(-0.04*N74/H74)*(31200*H74/J74)</f>
        <v>2.0953300645824733</v>
      </c>
      <c r="Q74" s="13">
        <f t="shared" si="12"/>
        <v>25</v>
      </c>
      <c r="R74" s="16">
        <f t="shared" si="11"/>
        <v>16.030769270528875</v>
      </c>
      <c r="S74" s="14">
        <f>EXP(-1.11/L74)*EXP(-0.04*N74/L74)*(31200*L74/J74)</f>
        <v>0.4385454909141262</v>
      </c>
      <c r="T74" s="14">
        <f>(1-EXP(-1.11/L74))*EXP(-0.04*N74/L74)*(31200*L74/J74)</f>
        <v>1.872274445333121</v>
      </c>
      <c r="U74" s="17">
        <f t="shared" si="13"/>
        <v>17.872897762963081</v>
      </c>
      <c r="V74" s="28">
        <f>ABS(Tableau1[[#This Row],[C80_SPPS]]-Tableau1[[#This Row],[C80_Theoretical]])/Tableau1[[#This Row],[C80_Theoretical]]</f>
        <v>0.18621702015551084</v>
      </c>
    </row>
    <row r="75" spans="2:25" x14ac:dyDescent="0.35">
      <c r="B75" s="12" t="s">
        <v>10</v>
      </c>
      <c r="C75" s="13">
        <v>20</v>
      </c>
      <c r="D75" s="13">
        <v>20</v>
      </c>
      <c r="E75" s="13">
        <v>20</v>
      </c>
      <c r="F75" s="14">
        <v>1</v>
      </c>
      <c r="G75" s="14">
        <v>0.6</v>
      </c>
      <c r="H75" s="15">
        <v>0.7027158</v>
      </c>
      <c r="I75" s="15">
        <v>15.862220000000001</v>
      </c>
      <c r="J75" s="13">
        <v>8000</v>
      </c>
      <c r="K75" s="13">
        <f>2*Tableau1[[#This Row],[Lx]]*Tableau1[[#This Row],[Ly]]+2*Tableau1[[#This Row],[Ly]]*Tableau1[[#This Row],[Lz]]+2*Tableau1[[#This Row],[Lx]]*Tableau1[[#This Row],[Lz]]</f>
        <v>2400</v>
      </c>
      <c r="L75" s="14">
        <f>0.16*Tableau1[[#This Row],[Volume (m3)]]/(-LN(1-Tableau1[[#This Row],[Absorption]])*Tableau1[[#This Row],[Surface (m²)]])</f>
        <v>0.58205688956655544</v>
      </c>
      <c r="M75" s="25">
        <f>ABS(Tableau1[[#This Row],[RT Eyring]]-Tableau1[[#This Row],[RT30]])/Tableau1[[#This Row],[RT Eyring]]</f>
        <v>0.20729745252787321</v>
      </c>
      <c r="N75" s="13">
        <v>2</v>
      </c>
      <c r="O75" s="13">
        <f>EXP(-1.11/H75)*EXP(-0.04*N75/H75)*(31200*H75/J75)</f>
        <v>0.50396111899822904</v>
      </c>
      <c r="P75" s="13">
        <f>(1-EXP(-1.11/H75))*EXP(-0.04*N75/H75)*(31200*H75/J75)</f>
        <v>1.9417349784318001</v>
      </c>
      <c r="Q75" s="13">
        <f t="shared" si="12"/>
        <v>25</v>
      </c>
      <c r="R75" s="16">
        <f t="shared" si="11"/>
        <v>17.280285281622952</v>
      </c>
      <c r="S75" s="14">
        <f>EXP(-1.11/L75)*EXP(-0.04*N75/L75)*(31200*L75/J75)</f>
        <v>0.29385047484236937</v>
      </c>
      <c r="T75" s="14">
        <f>(1-EXP(-1.11/L75))*EXP(-0.04*N75/L75)*(31200*L75/J75)</f>
        <v>1.6846631251749966</v>
      </c>
      <c r="U75" s="17">
        <f t="shared" si="13"/>
        <v>19.581353276750583</v>
      </c>
      <c r="V75" s="28">
        <f>ABS(Tableau1[[#This Row],[C80_SPPS]]-Tableau1[[#This Row],[C80_Theoretical]])/Tableau1[[#This Row],[C80_Theoretical]]</f>
        <v>0.18993239252602628</v>
      </c>
    </row>
    <row r="76" spans="2:25" x14ac:dyDescent="0.35">
      <c r="B76" s="12" t="s">
        <v>10</v>
      </c>
      <c r="C76" s="13">
        <v>20</v>
      </c>
      <c r="D76" s="13">
        <v>20</v>
      </c>
      <c r="E76" s="13">
        <v>20</v>
      </c>
      <c r="F76" s="14">
        <v>1</v>
      </c>
      <c r="G76" s="14">
        <v>0.65</v>
      </c>
      <c r="H76" s="15">
        <v>0.63122769999999995</v>
      </c>
      <c r="I76" s="15">
        <v>17.352170000000001</v>
      </c>
      <c r="J76" s="13">
        <v>8000</v>
      </c>
      <c r="K76" s="13">
        <f>2*Tableau1[[#This Row],[Lx]]*Tableau1[[#This Row],[Ly]]+2*Tableau1[[#This Row],[Ly]]*Tableau1[[#This Row],[Lz]]+2*Tableau1[[#This Row],[Lx]]*Tableau1[[#This Row],[Lz]]</f>
        <v>2400</v>
      </c>
      <c r="L76" s="14">
        <f>0.16*Tableau1[[#This Row],[Volume (m3)]]/(-LN(1-Tableau1[[#This Row],[Absorption]])*Tableau1[[#This Row],[Surface (m²)]])</f>
        <v>0.50802256962151215</v>
      </c>
      <c r="M76" s="25">
        <f>ABS(Tableau1[[#This Row],[RT Eyring]]-Tableau1[[#This Row],[RT30]])/Tableau1[[#This Row],[RT Eyring]]</f>
        <v>0.2425190094807762</v>
      </c>
      <c r="N76" s="13">
        <v>2</v>
      </c>
      <c r="O76" s="13">
        <f>EXP(-1.11/H76)*EXP(-0.04*N76/H76)*(31200*H76/J76)</f>
        <v>0.37369056663628097</v>
      </c>
      <c r="P76" s="13">
        <f>(1-EXP(-1.11/H76))*EXP(-0.04*N76/H76)*(31200*H76/J76)</f>
        <v>1.7950590260650521</v>
      </c>
      <c r="Q76" s="13">
        <f t="shared" si="12"/>
        <v>25</v>
      </c>
      <c r="R76" s="16">
        <f t="shared" si="11"/>
        <v>18.555425833233272</v>
      </c>
      <c r="S76" s="14">
        <f>EXP(-1.11/L76)*EXP(-0.04*N76/L76)*(31200*L76/J76)</f>
        <v>0.19039232522036942</v>
      </c>
      <c r="T76" s="14">
        <f>(1-EXP(-1.11/L76))*EXP(-0.04*N76/L76)*(31200*L76/J76)</f>
        <v>1.5022212532185613</v>
      </c>
      <c r="U76" s="17">
        <f t="shared" si="13"/>
        <v>21.436328375127619</v>
      </c>
      <c r="V76" s="28">
        <f>ABS(Tableau1[[#This Row],[C80_SPPS]]-Tableau1[[#This Row],[C80_Theoretical]])/Tableau1[[#This Row],[C80_Theoretical]]</f>
        <v>0.19052508916902164</v>
      </c>
    </row>
    <row r="77" spans="2:25" x14ac:dyDescent="0.35">
      <c r="B77" s="12" t="s">
        <v>10</v>
      </c>
      <c r="C77" s="13">
        <v>20</v>
      </c>
      <c r="D77" s="13">
        <v>20</v>
      </c>
      <c r="E77" s="13">
        <v>20</v>
      </c>
      <c r="F77" s="14">
        <v>1</v>
      </c>
      <c r="G77" s="14">
        <v>0.7</v>
      </c>
      <c r="H77" s="15">
        <v>0.55893029999999999</v>
      </c>
      <c r="I77" s="15">
        <v>18.860279999999999</v>
      </c>
      <c r="J77" s="13">
        <v>8000</v>
      </c>
      <c r="K77" s="13">
        <f>2*Tableau1[[#This Row],[Lx]]*Tableau1[[#This Row],[Ly]]+2*Tableau1[[#This Row],[Ly]]*Tableau1[[#This Row],[Lz]]+2*Tableau1[[#This Row],[Lx]]*Tableau1[[#This Row],[Lz]]</f>
        <v>2400</v>
      </c>
      <c r="L77" s="14">
        <f>0.16*Tableau1[[#This Row],[Volume (m3)]]/(-LN(1-Tableau1[[#This Row],[Absorption]])*Tableau1[[#This Row],[Surface (m²)]])</f>
        <v>0.44297789071068661</v>
      </c>
      <c r="M77" s="25">
        <f>ABS(Tableau1[[#This Row],[RT Eyring]]-Tableau1[[#This Row],[RT30]])/Tableau1[[#This Row],[RT Eyring]]</f>
        <v>0.26175665133825626</v>
      </c>
      <c r="N77" s="13">
        <v>2</v>
      </c>
      <c r="O77" s="13">
        <f>EXP(-1.11/H77)*EXP(-0.04*N77/H77)*(31200*H77/J77)</f>
        <v>0.25928670889891026</v>
      </c>
      <c r="P77" s="13">
        <f>(1-EXP(-1.11/H77))*EXP(-0.04*N77/H77)*(31200*H77/J77)</f>
        <v>1.6298415893707392</v>
      </c>
      <c r="Q77" s="13">
        <f t="shared" si="12"/>
        <v>25</v>
      </c>
      <c r="R77" s="16">
        <f t="shared" si="11"/>
        <v>20.115883276997884</v>
      </c>
      <c r="S77" s="14">
        <f>EXP(-1.11/L77)*EXP(-0.04*N77/L77)*(31200*L77/J77)</f>
        <v>0.11769918550875744</v>
      </c>
      <c r="T77" s="14">
        <f>(1-EXP(-1.11/L77))*EXP(-0.04*N77/L77)*(31200*L77/J77)</f>
        <v>1.3244654647297078</v>
      </c>
      <c r="U77" s="17">
        <f t="shared" si="13"/>
        <v>23.495861038286591</v>
      </c>
      <c r="V77" s="28">
        <f>ABS(Tableau1[[#This Row],[C80_SPPS]]-Tableau1[[#This Row],[C80_Theoretical]])/Tableau1[[#This Row],[C80_Theoretical]]</f>
        <v>0.19729351611047136</v>
      </c>
      <c r="X77" s="30">
        <f>MEDIAN(V64:V77)</f>
        <v>0.1682012491604451</v>
      </c>
      <c r="Y77" t="s">
        <v>31</v>
      </c>
    </row>
    <row r="78" spans="2:25" ht="15" thickBot="1" x14ac:dyDescent="0.4">
      <c r="B78" s="18" t="s">
        <v>10</v>
      </c>
      <c r="C78" s="19">
        <v>20</v>
      </c>
      <c r="D78" s="19">
        <v>20</v>
      </c>
      <c r="E78" s="19">
        <v>20</v>
      </c>
      <c r="F78" s="20">
        <v>1</v>
      </c>
      <c r="G78" s="20">
        <v>0.75</v>
      </c>
      <c r="H78" s="21">
        <v>0.5087931</v>
      </c>
      <c r="I78" s="21">
        <v>20.045190000000002</v>
      </c>
      <c r="J78" s="19">
        <v>8000</v>
      </c>
      <c r="K78" s="19">
        <f>2*Tableau1[[#This Row],[Lx]]*Tableau1[[#This Row],[Ly]]+2*Tableau1[[#This Row],[Ly]]*Tableau1[[#This Row],[Lz]]+2*Tableau1[[#This Row],[Lx]]*Tableau1[[#This Row],[Lz]]</f>
        <v>2400</v>
      </c>
      <c r="L78" s="20">
        <f>0.16*Tableau1[[#This Row],[Volume (m3)]]/(-LN(1-Tableau1[[#This Row],[Absorption]])*Tableau1[[#This Row],[Surface (m²)]])</f>
        <v>0.38471867757039024</v>
      </c>
      <c r="M78" s="26">
        <f>ABS(Tableau1[[#This Row],[RT Eyring]]-Tableau1[[#This Row],[RT30]])/Tableau1[[#This Row],[RT Eyring]]</f>
        <v>0.32250688532507865</v>
      </c>
      <c r="N78" s="19">
        <v>2</v>
      </c>
      <c r="O78" s="19">
        <f>EXP(-1.11/H78)*EXP(-0.04*N78/H78)*(31200*H78/J78)</f>
        <v>0.19135872494526154</v>
      </c>
      <c r="P78" s="19">
        <f>(1-EXP(-1.11/H78))*EXP(-0.04*N78/H78)*(31200*H78/J78)</f>
        <v>1.5042264005635122</v>
      </c>
      <c r="Q78" s="19">
        <f t="shared" si="12"/>
        <v>25</v>
      </c>
      <c r="R78" s="22">
        <f t="shared" si="11"/>
        <v>21.414668641149504</v>
      </c>
      <c r="S78" s="20">
        <f>EXP(-1.11/L78)*EXP(-0.04*N78/L78)*(31200*L78/J78)</f>
        <v>6.8055232590901793E-2</v>
      </c>
      <c r="T78" s="20">
        <f>(1-EXP(-1.11/L78))*EXP(-0.04*N78/L78)*(31200*L78/J78)</f>
        <v>1.1506505717493485</v>
      </c>
      <c r="U78" s="23">
        <f t="shared" si="13"/>
        <v>25.846209750440032</v>
      </c>
      <c r="V78" s="29">
        <f>ABS(Tableau1[[#This Row],[C80_SPPS]]-Tableau1[[#This Row],[C80_Theoretical]])/Tableau1[[#This Row],[C80_Theoretical]]</f>
        <v>0.22444373107129442</v>
      </c>
      <c r="X78" s="30">
        <f t="shared" ref="X78" si="14">AVERAGE(V64:V78)</f>
        <v>0.16518523903976468</v>
      </c>
      <c r="Y78" t="s">
        <v>30</v>
      </c>
    </row>
    <row r="79" spans="2:25" x14ac:dyDescent="0.35">
      <c r="B79" s="6" t="s">
        <v>13</v>
      </c>
      <c r="C79" s="7">
        <v>20</v>
      </c>
      <c r="D79" s="7">
        <v>20</v>
      </c>
      <c r="E79" s="7">
        <v>30</v>
      </c>
      <c r="F79" s="8">
        <v>1</v>
      </c>
      <c r="G79" s="7">
        <v>0.05</v>
      </c>
      <c r="H79" s="9">
        <v>5.5049109999999999</v>
      </c>
      <c r="I79" s="9">
        <v>0.16273399999999999</v>
      </c>
      <c r="J79" s="7">
        <f>20*20*30</f>
        <v>12000</v>
      </c>
      <c r="K79" s="7">
        <f>2*Tableau1[[#This Row],[Lx]]*Tableau1[[#This Row],[Ly]]+2*Tableau1[[#This Row],[Ly]]*Tableau1[[#This Row],[Lz]]+2*Tableau1[[#This Row],[Lx]]*Tableau1[[#This Row],[Lz]]</f>
        <v>3200</v>
      </c>
      <c r="L79" s="8">
        <f>0.16*Tableau1[[#This Row],[Volume (m3)]]/(-LN(1-Tableau1[[#This Row],[Absorption]])*Tableau1[[#This Row],[Surface (m²)]])</f>
        <v>11.697435447734204</v>
      </c>
      <c r="M79" s="24">
        <f>ABS(Tableau1[[#This Row],[RT Eyring]]-Tableau1[[#This Row],[RT30]])/Tableau1[[#This Row],[RT Eyring]]</f>
        <v>0.52939163249955767</v>
      </c>
      <c r="N79" s="7">
        <v>2</v>
      </c>
      <c r="O79" s="7">
        <f>EXP(-1.11/H79)*EXP(-0.04*N79/H79)*(31200*H79/J79)</f>
        <v>11.530335504981432</v>
      </c>
      <c r="P79" s="7">
        <f>(1-EXP(-1.11/H79))*EXP(-0.04*N79/H79)*(31200*H79/J79)</f>
        <v>2.57593717793578</v>
      </c>
      <c r="Q79" s="7">
        <f t="shared" si="12"/>
        <v>25</v>
      </c>
      <c r="R79" s="10">
        <f t="shared" ref="R79:R93" si="15">10*LOG10((Q79+P79)/O79)</f>
        <v>3.7868833661237566</v>
      </c>
      <c r="S79" s="8">
        <f>EXP(-1.11/L79)*EXP(-0.04*N79/L79)*(31200*L79/J79)</f>
        <v>27.471507310943363</v>
      </c>
      <c r="T79" s="8">
        <f>(1-EXP(-1.11/L79))*EXP(-0.04*N79/L79)*(31200*L79/J79)</f>
        <v>2.7345345014728326</v>
      </c>
      <c r="U79" s="11">
        <f t="shared" si="13"/>
        <v>4.1383920329460248E-2</v>
      </c>
      <c r="V79" s="27">
        <f>ABS(Tableau1[[#This Row],[C80_SPPS]]-Tableau1[[#This Row],[C80_Theoretical]])/Tableau1[[#This Row],[C80_Theoretical]]</f>
        <v>2.9323002437773744</v>
      </c>
    </row>
    <row r="80" spans="2:25" x14ac:dyDescent="0.35">
      <c r="B80" s="12" t="s">
        <v>13</v>
      </c>
      <c r="C80" s="13">
        <v>20</v>
      </c>
      <c r="D80" s="13">
        <v>20</v>
      </c>
      <c r="E80" s="13">
        <v>30</v>
      </c>
      <c r="F80" s="14">
        <v>1</v>
      </c>
      <c r="G80" s="14">
        <v>0.1</v>
      </c>
      <c r="H80" s="15">
        <v>4.5784099999999999</v>
      </c>
      <c r="I80" s="15">
        <v>3.1136460000000001</v>
      </c>
      <c r="J80" s="13">
        <f t="shared" ref="J80:J108" si="16">20*20*30</f>
        <v>12000</v>
      </c>
      <c r="K80" s="13">
        <f>2*Tableau1[[#This Row],[Lx]]*Tableau1[[#This Row],[Ly]]+2*Tableau1[[#This Row],[Ly]]*Tableau1[[#This Row],[Lz]]+2*Tableau1[[#This Row],[Lx]]*Tableau1[[#This Row],[Lz]]</f>
        <v>3200</v>
      </c>
      <c r="L80" s="14">
        <f>0.16*Tableau1[[#This Row],[Volume (m3)]]/(-LN(1-Tableau1[[#This Row],[Absorption]])*Tableau1[[#This Row],[Surface (m²)]])</f>
        <v>5.6947329486179425</v>
      </c>
      <c r="M80" s="25">
        <f>ABS(Tableau1[[#This Row],[RT Eyring]]-Tableau1[[#This Row],[RT30]])/Tableau1[[#This Row],[RT Eyring]]</f>
        <v>0.19602726917841926</v>
      </c>
      <c r="N80" s="13">
        <v>2</v>
      </c>
      <c r="O80" s="13">
        <f>EXP(-1.11/H80)*EXP(-0.04*N80/H80)*(31200*H80/J80)</f>
        <v>9.1792698194277591</v>
      </c>
      <c r="P80" s="13">
        <f>(1-EXP(-1.11/H80))*EXP(-0.04*N80/H80)*(31200*H80/J80)</f>
        <v>2.5184028670904413</v>
      </c>
      <c r="Q80" s="13">
        <f t="shared" si="12"/>
        <v>25</v>
      </c>
      <c r="R80" s="16">
        <f t="shared" si="15"/>
        <v>4.7681508851386347</v>
      </c>
      <c r="S80" s="14">
        <f>EXP(-1.11/L80)*EXP(-0.04*N80/L80)*(31200*L80/J80)</f>
        <v>12.014186091387955</v>
      </c>
      <c r="T80" s="14">
        <f>(1-EXP(-1.11/L80))*EXP(-0.04*N80/L80)*(31200*L80/J80)</f>
        <v>2.5855737567234303</v>
      </c>
      <c r="U80" s="17">
        <f t="shared" si="13"/>
        <v>3.6098766676455067</v>
      </c>
      <c r="V80" s="28">
        <f>ABS(Tableau1[[#This Row],[C80_SPPS]]-Tableau1[[#This Row],[C80_Theoretical]])/Tableau1[[#This Row],[C80_Theoretical]]</f>
        <v>0.13746471509486952</v>
      </c>
    </row>
    <row r="81" spans="2:25" x14ac:dyDescent="0.35">
      <c r="B81" s="12" t="s">
        <v>13</v>
      </c>
      <c r="C81" s="13">
        <v>20</v>
      </c>
      <c r="D81" s="13">
        <v>20</v>
      </c>
      <c r="E81" s="13">
        <v>30</v>
      </c>
      <c r="F81" s="14">
        <v>1</v>
      </c>
      <c r="G81" s="14">
        <v>0.15</v>
      </c>
      <c r="H81" s="15">
        <v>3.630042</v>
      </c>
      <c r="I81" s="15">
        <v>5.1699549999999999</v>
      </c>
      <c r="J81" s="13">
        <f t="shared" si="16"/>
        <v>12000</v>
      </c>
      <c r="K81" s="13">
        <f>2*Tableau1[[#This Row],[Lx]]*Tableau1[[#This Row],[Ly]]+2*Tableau1[[#This Row],[Ly]]*Tableau1[[#This Row],[Lz]]+2*Tableau1[[#This Row],[Lx]]*Tableau1[[#This Row],[Lz]]</f>
        <v>3200</v>
      </c>
      <c r="L81" s="14">
        <f>0.16*Tableau1[[#This Row],[Volume (m3)]]/(-LN(1-Tableau1[[#This Row],[Absorption]])*Tableau1[[#This Row],[Surface (m²)]])</f>
        <v>3.6918776283732204</v>
      </c>
      <c r="M81" s="25">
        <f>ABS(Tableau1[[#This Row],[RT Eyring]]-Tableau1[[#This Row],[RT30]])/Tableau1[[#This Row],[RT Eyring]]</f>
        <v>1.6749100213396706E-2</v>
      </c>
      <c r="N81" s="13">
        <v>2</v>
      </c>
      <c r="O81" s="13">
        <f>EXP(-1.11/H81)*EXP(-0.04*N81/H81)*(31200*H81/J81)</f>
        <v>6.8000894396321474</v>
      </c>
      <c r="P81" s="13">
        <f>(1-EXP(-1.11/H81))*EXP(-0.04*N81/H81)*(31200*H81/J81)</f>
        <v>2.4322950000696646</v>
      </c>
      <c r="Q81" s="13">
        <f t="shared" si="12"/>
        <v>25</v>
      </c>
      <c r="R81" s="16">
        <f t="shared" si="15"/>
        <v>6.0574751753176592</v>
      </c>
      <c r="S81" s="14">
        <f>EXP(-1.11/L81)*EXP(-0.04*N81/L81)*(31200*L81/J81)</f>
        <v>6.9540025888689749</v>
      </c>
      <c r="T81" s="14">
        <f>(1-EXP(-1.11/L81))*EXP(-0.04*N81/L81)*(31200*L81/J81)</f>
        <v>2.439116650659217</v>
      </c>
      <c r="U81" s="17">
        <f t="shared" si="13"/>
        <v>5.961352779596151</v>
      </c>
      <c r="V81" s="28">
        <f>ABS(Tableau1[[#This Row],[C80_SPPS]]-Tableau1[[#This Row],[C80_Theoretical]])/Tableau1[[#This Row],[C80_Theoretical]]</f>
        <v>0.13275473015199815</v>
      </c>
    </row>
    <row r="82" spans="2:25" x14ac:dyDescent="0.35">
      <c r="B82" s="12" t="s">
        <v>13</v>
      </c>
      <c r="C82" s="13">
        <v>20</v>
      </c>
      <c r="D82" s="13">
        <v>20</v>
      </c>
      <c r="E82" s="13">
        <v>30</v>
      </c>
      <c r="F82" s="14">
        <v>1</v>
      </c>
      <c r="G82" s="14">
        <v>0.2</v>
      </c>
      <c r="H82" s="15">
        <v>2.8148179999999998</v>
      </c>
      <c r="I82" s="15">
        <v>6.6446360000000002</v>
      </c>
      <c r="J82" s="13">
        <f t="shared" si="16"/>
        <v>12000</v>
      </c>
      <c r="K82" s="13">
        <f>2*Tableau1[[#This Row],[Lx]]*Tableau1[[#This Row],[Ly]]+2*Tableau1[[#This Row],[Ly]]*Tableau1[[#This Row],[Lz]]+2*Tableau1[[#This Row],[Lx]]*Tableau1[[#This Row],[Lz]]</f>
        <v>3200</v>
      </c>
      <c r="L82" s="14">
        <f>0.16*Tableau1[[#This Row],[Volume (m3)]]/(-LN(1-Tableau1[[#This Row],[Absorption]])*Tableau1[[#This Row],[Surface (m²)]])</f>
        <v>2.6888520706347303</v>
      </c>
      <c r="M82" s="25">
        <f>ABS(Tableau1[[#This Row],[RT Eyring]]-Tableau1[[#This Row],[RT30]])/Tableau1[[#This Row],[RT Eyring]]</f>
        <v>4.6847474705268559E-2</v>
      </c>
      <c r="N82" s="13">
        <v>2</v>
      </c>
      <c r="O82" s="13">
        <f>EXP(-1.11/H82)*EXP(-0.04*N82/H82)*(31200*H82/J82)</f>
        <v>4.7953484319690594</v>
      </c>
      <c r="P82" s="13">
        <f>(1-EXP(-1.11/H82))*EXP(-0.04*N82/H82)*(31200*H82/J82)</f>
        <v>2.3181063498440566</v>
      </c>
      <c r="Q82" s="13">
        <f t="shared" si="12"/>
        <v>25</v>
      </c>
      <c r="R82" s="16">
        <f t="shared" si="15"/>
        <v>7.5563042274377921</v>
      </c>
      <c r="S82" s="14">
        <f>EXP(-1.11/L82)*EXP(-0.04*N82/L82)*(31200*L82/J82)</f>
        <v>4.4909208265034177</v>
      </c>
      <c r="T82" s="14">
        <f>(1-EXP(-1.11/L82))*EXP(-0.04*N82/L82)*(31200*L82/J82)</f>
        <v>2.295158354026881</v>
      </c>
      <c r="U82" s="17">
        <f t="shared" si="13"/>
        <v>7.8375021956976232</v>
      </c>
      <c r="V82" s="28">
        <f>ABS(Tableau1[[#This Row],[C80_SPPS]]-Tableau1[[#This Row],[C80_Theoretical]])/Tableau1[[#This Row],[C80_Theoretical]]</f>
        <v>0.15219979094263525</v>
      </c>
    </row>
    <row r="83" spans="2:25" x14ac:dyDescent="0.35">
      <c r="B83" s="12" t="s">
        <v>13</v>
      </c>
      <c r="C83" s="13">
        <v>20</v>
      </c>
      <c r="D83" s="13">
        <v>20</v>
      </c>
      <c r="E83" s="13">
        <v>30</v>
      </c>
      <c r="F83" s="14">
        <v>1</v>
      </c>
      <c r="G83" s="14">
        <v>0.25</v>
      </c>
      <c r="H83" s="15">
        <v>2.2089340000000002</v>
      </c>
      <c r="I83" s="15">
        <v>8.1802759999999992</v>
      </c>
      <c r="J83" s="13">
        <f t="shared" si="16"/>
        <v>12000</v>
      </c>
      <c r="K83" s="13">
        <f>2*Tableau1[[#This Row],[Lx]]*Tableau1[[#This Row],[Ly]]+2*Tableau1[[#This Row],[Ly]]*Tableau1[[#This Row],[Lz]]+2*Tableau1[[#This Row],[Lx]]*Tableau1[[#This Row],[Lz]]</f>
        <v>3200</v>
      </c>
      <c r="L83" s="14">
        <f>0.16*Tableau1[[#This Row],[Volume (m3)]]/(-LN(1-Tableau1[[#This Row],[Absorption]])*Tableau1[[#This Row],[Surface (m²)]])</f>
        <v>2.0856356980693245</v>
      </c>
      <c r="M83" s="25">
        <f>ABS(Tableau1[[#This Row],[RT Eyring]]-Tableau1[[#This Row],[RT30]])/Tableau1[[#This Row],[RT Eyring]]</f>
        <v>5.9117851715337004E-2</v>
      </c>
      <c r="N83" s="13">
        <v>2</v>
      </c>
      <c r="O83" s="13">
        <f>EXP(-1.11/H83)*EXP(-0.04*N83/H83)*(31200*H83/J83)</f>
        <v>3.3511383662549448</v>
      </c>
      <c r="P83" s="13">
        <f>(1-EXP(-1.11/H83))*EXP(-0.04*N83/H83)*(31200*H83/J83)</f>
        <v>2.1878114949798317</v>
      </c>
      <c r="Q83" s="13">
        <f t="shared" si="12"/>
        <v>25</v>
      </c>
      <c r="R83" s="16">
        <f t="shared" si="15"/>
        <v>9.0918189017328608</v>
      </c>
      <c r="S83" s="14">
        <f>EXP(-1.11/L83)*EXP(-0.04*N83/L83)*(31200*L83/J83)</f>
        <v>3.0649023257822772</v>
      </c>
      <c r="T83" s="14">
        <f>(1-EXP(-1.11/L83))*EXP(-0.04*N83/L83)*(31200*L83/J83)</f>
        <v>2.1536891607021915</v>
      </c>
      <c r="U83" s="17">
        <f t="shared" si="13"/>
        <v>9.4741220344156734</v>
      </c>
      <c r="V83" s="28">
        <f>ABS(Tableau1[[#This Row],[C80_SPPS]]-Tableau1[[#This Row],[C80_Theoretical]])/Tableau1[[#This Row],[C80_Theoretical]]</f>
        <v>0.1365663255883397</v>
      </c>
    </row>
    <row r="84" spans="2:25" x14ac:dyDescent="0.35">
      <c r="B84" s="12" t="s">
        <v>13</v>
      </c>
      <c r="C84" s="13">
        <v>20</v>
      </c>
      <c r="D84" s="13">
        <v>20</v>
      </c>
      <c r="E84" s="13">
        <v>30</v>
      </c>
      <c r="F84" s="14">
        <v>1</v>
      </c>
      <c r="G84" s="14">
        <v>0.3</v>
      </c>
      <c r="H84" s="15">
        <v>1.822991</v>
      </c>
      <c r="I84" s="15">
        <v>9.6300329999999992</v>
      </c>
      <c r="J84" s="13">
        <f t="shared" si="16"/>
        <v>12000</v>
      </c>
      <c r="K84" s="13">
        <f>2*Tableau1[[#This Row],[Lx]]*Tableau1[[#This Row],[Ly]]+2*Tableau1[[#This Row],[Ly]]*Tableau1[[#This Row],[Lz]]+2*Tableau1[[#This Row],[Lx]]*Tableau1[[#This Row],[Lz]]</f>
        <v>3200</v>
      </c>
      <c r="L84" s="14">
        <f>0.16*Tableau1[[#This Row],[Volume (m3)]]/(-LN(1-Tableau1[[#This Row],[Absorption]])*Tableau1[[#This Row],[Surface (m²)]])</f>
        <v>1.6822039512342772</v>
      </c>
      <c r="M84" s="25">
        <f>ABS(Tableau1[[#This Row],[RT Eyring]]-Tableau1[[#This Row],[RT30]])/Tableau1[[#This Row],[RT Eyring]]</f>
        <v>8.3692021209689604E-2</v>
      </c>
      <c r="N84" s="13">
        <v>2</v>
      </c>
      <c r="O84" s="13">
        <f>EXP(-1.11/H84)*EXP(-0.04*N84/H84)*(31200*H84/J84)</f>
        <v>2.4675274626938632</v>
      </c>
      <c r="P84" s="13">
        <f>(1-EXP(-1.11/H84))*EXP(-0.04*N84/H84)*(31200*H84/J84)</f>
        <v>2.0687470305131037</v>
      </c>
      <c r="Q84" s="13">
        <f t="shared" si="12"/>
        <v>25</v>
      </c>
      <c r="R84" s="16">
        <f t="shared" si="15"/>
        <v>10.402061585210117</v>
      </c>
      <c r="S84" s="14">
        <f>EXP(-1.11/L84)*EXP(-0.04*N84/L84)*(31200*L84/J84)</f>
        <v>2.1559057760084754</v>
      </c>
      <c r="T84" s="14">
        <f>(1-EXP(-1.11/L84))*EXP(-0.04*N84/L84)*(31200*L84/J84)</f>
        <v>2.0146929097354915</v>
      </c>
      <c r="U84" s="17">
        <f t="shared" si="13"/>
        <v>10.979702589857753</v>
      </c>
      <c r="V84" s="28">
        <f>ABS(Tableau1[[#This Row],[C80_SPPS]]-Tableau1[[#This Row],[C80_Theoretical]])/Tableau1[[#This Row],[C80_Theoretical]]</f>
        <v>0.12292405726039249</v>
      </c>
    </row>
    <row r="85" spans="2:25" x14ac:dyDescent="0.35">
      <c r="B85" s="12" t="s">
        <v>13</v>
      </c>
      <c r="C85" s="13">
        <v>20</v>
      </c>
      <c r="D85" s="13">
        <v>20</v>
      </c>
      <c r="E85" s="13">
        <v>30</v>
      </c>
      <c r="F85" s="14">
        <v>1</v>
      </c>
      <c r="G85" s="14">
        <v>0.35</v>
      </c>
      <c r="H85" s="15">
        <v>1.522578</v>
      </c>
      <c r="I85" s="15">
        <v>10.59271</v>
      </c>
      <c r="J85" s="13">
        <f t="shared" si="16"/>
        <v>12000</v>
      </c>
      <c r="K85" s="13">
        <f>2*Tableau1[[#This Row],[Lx]]*Tableau1[[#This Row],[Ly]]+2*Tableau1[[#This Row],[Ly]]*Tableau1[[#This Row],[Lz]]+2*Tableau1[[#This Row],[Lx]]*Tableau1[[#This Row],[Lz]]</f>
        <v>3200</v>
      </c>
      <c r="L85" s="14">
        <f>0.16*Tableau1[[#This Row],[Volume (m3)]]/(-LN(1-Tableau1[[#This Row],[Absorption]])*Tableau1[[#This Row],[Surface (m²)]])</f>
        <v>1.3928128938874367</v>
      </c>
      <c r="M85" s="25">
        <f>ABS(Tableau1[[#This Row],[RT Eyring]]-Tableau1[[#This Row],[RT30]])/Tableau1[[#This Row],[RT Eyring]]</f>
        <v>9.3167651363694634E-2</v>
      </c>
      <c r="N85" s="13">
        <v>2</v>
      </c>
      <c r="O85" s="13">
        <f>EXP(-1.11/H85)*EXP(-0.04*N85/H85)*(31200*H85/J85)</f>
        <v>1.8118478596373235</v>
      </c>
      <c r="P85" s="13">
        <f>(1-EXP(-1.11/H85))*EXP(-0.04*N85/H85)*(31200*H85/J85)</f>
        <v>1.9442248960470241</v>
      </c>
      <c r="Q85" s="13">
        <f t="shared" si="12"/>
        <v>25</v>
      </c>
      <c r="R85" s="16">
        <f t="shared" si="15"/>
        <v>11.723439674869773</v>
      </c>
      <c r="S85" s="14">
        <f>EXP(-1.11/L85)*EXP(-0.04*N85/L85)*(31200*L85/J85)</f>
        <v>1.5410294930674688</v>
      </c>
      <c r="T85" s="14">
        <f>(1-EXP(-1.11/L85))*EXP(-0.04*N85/L85)*(31200*L85/J85)</f>
        <v>1.878144809203274</v>
      </c>
      <c r="U85" s="17">
        <f t="shared" si="13"/>
        <v>12.415883388576624</v>
      </c>
      <c r="V85" s="28">
        <f>ABS(Tableau1[[#This Row],[C80_SPPS]]-Tableau1[[#This Row],[C80_Theoretical]])/Tableau1[[#This Row],[C80_Theoretical]]</f>
        <v>0.14684201933259583</v>
      </c>
    </row>
    <row r="86" spans="2:25" x14ac:dyDescent="0.35">
      <c r="B86" s="12" t="s">
        <v>13</v>
      </c>
      <c r="C86" s="13">
        <v>20</v>
      </c>
      <c r="D86" s="13">
        <v>20</v>
      </c>
      <c r="E86" s="13">
        <v>30</v>
      </c>
      <c r="F86" s="14">
        <v>1</v>
      </c>
      <c r="G86" s="14">
        <v>0.4</v>
      </c>
      <c r="H86" s="15">
        <v>1.299053</v>
      </c>
      <c r="I86" s="15">
        <v>11.58638</v>
      </c>
      <c r="J86" s="13">
        <f t="shared" si="16"/>
        <v>12000</v>
      </c>
      <c r="K86" s="13">
        <f>2*Tableau1[[#This Row],[Lx]]*Tableau1[[#This Row],[Ly]]+2*Tableau1[[#This Row],[Ly]]*Tableau1[[#This Row],[Lz]]+2*Tableau1[[#This Row],[Lx]]*Tableau1[[#This Row],[Lz]]</f>
        <v>3200</v>
      </c>
      <c r="L86" s="14">
        <f>0.16*Tableau1[[#This Row],[Volume (m3)]]/(-LN(1-Tableau1[[#This Row],[Absorption]])*Tableau1[[#This Row],[Surface (m²)]])</f>
        <v>1.1745691133827305</v>
      </c>
      <c r="M86" s="25">
        <f>ABS(Tableau1[[#This Row],[RT Eyring]]-Tableau1[[#This Row],[RT30]])/Tableau1[[#This Row],[RT Eyring]]</f>
        <v>0.10598259838346927</v>
      </c>
      <c r="N86" s="13">
        <v>2</v>
      </c>
      <c r="O86" s="13">
        <f>EXP(-1.11/H86)*EXP(-0.04*N86/H86)*(31200*H86/J86)</f>
        <v>1.3513377916045795</v>
      </c>
      <c r="P86" s="13">
        <f>(1-EXP(-1.11/H86))*EXP(-0.04*N86/H86)*(31200*H86/J86)</f>
        <v>1.824475199886735</v>
      </c>
      <c r="Q86" s="13">
        <f t="shared" si="12"/>
        <v>25</v>
      </c>
      <c r="R86" s="16">
        <f t="shared" si="15"/>
        <v>12.97767311641422</v>
      </c>
      <c r="S86" s="14">
        <f>EXP(-1.11/L86)*EXP(-0.04*N86/L86)*(31200*L86/J86)</f>
        <v>1.1087966478411946</v>
      </c>
      <c r="T86" s="14">
        <f>(1-EXP(-1.11/L86))*EXP(-0.04*N86/L86)*(31200*L86/J86)</f>
        <v>1.7440083789623821</v>
      </c>
      <c r="U86" s="17">
        <f t="shared" si="13"/>
        <v>13.823745953569437</v>
      </c>
      <c r="V86" s="28">
        <f>ABS(Tableau1[[#This Row],[C80_SPPS]]-Tableau1[[#This Row],[C80_Theoretical]])/Tableau1[[#This Row],[C80_Theoretical]]</f>
        <v>0.16184946982418508</v>
      </c>
    </row>
    <row r="87" spans="2:25" x14ac:dyDescent="0.35">
      <c r="B87" s="12" t="s">
        <v>13</v>
      </c>
      <c r="C87" s="13">
        <v>20</v>
      </c>
      <c r="D87" s="13">
        <v>20</v>
      </c>
      <c r="E87" s="13">
        <v>30</v>
      </c>
      <c r="F87" s="14">
        <v>1</v>
      </c>
      <c r="G87" s="14">
        <v>0.45</v>
      </c>
      <c r="H87" s="15">
        <v>1.1173230000000001</v>
      </c>
      <c r="I87" s="15">
        <v>12.60676</v>
      </c>
      <c r="J87" s="13">
        <f t="shared" si="16"/>
        <v>12000</v>
      </c>
      <c r="K87" s="13">
        <f>2*Tableau1[[#This Row],[Lx]]*Tableau1[[#This Row],[Ly]]+2*Tableau1[[#This Row],[Ly]]*Tableau1[[#This Row],[Lz]]+2*Tableau1[[#This Row],[Lx]]*Tableau1[[#This Row],[Lz]]</f>
        <v>3200</v>
      </c>
      <c r="L87" s="14">
        <f>0.16*Tableau1[[#This Row],[Volume (m3)]]/(-LN(1-Tableau1[[#This Row],[Absorption]])*Tableau1[[#This Row],[Surface (m²)]])</f>
        <v>1.0036180417766811</v>
      </c>
      <c r="M87" s="25">
        <f>ABS(Tableau1[[#This Row],[RT Eyring]]-Tableau1[[#This Row],[RT30]])/Tableau1[[#This Row],[RT Eyring]]</f>
        <v>0.11329505199212019</v>
      </c>
      <c r="N87" s="13">
        <v>2</v>
      </c>
      <c r="O87" s="13">
        <f>EXP(-1.11/H87)*EXP(-0.04*N87/H87)*(31200*H87/J87)</f>
        <v>1.0014024239158119</v>
      </c>
      <c r="P87" s="13">
        <f>(1-EXP(-1.11/H87))*EXP(-0.04*N87/H87)*(31200*H87/J87)</f>
        <v>1.7029091625174915</v>
      </c>
      <c r="Q87" s="13">
        <f t="shared" si="12"/>
        <v>25</v>
      </c>
      <c r="R87" s="16">
        <f t="shared" si="15"/>
        <v>14.259499401002486</v>
      </c>
      <c r="S87" s="14">
        <f>EXP(-1.11/L87)*EXP(-0.04*N87/L87)*(31200*L87/J87)</f>
        <v>0.7972499035555346</v>
      </c>
      <c r="T87" s="14">
        <f>(1-EXP(-1.11/L87))*EXP(-0.04*N87/L87)*(31200*L87/J87)</f>
        <v>1.6122310620388918</v>
      </c>
      <c r="U87" s="17">
        <f t="shared" si="13"/>
        <v>15.234868101963597</v>
      </c>
      <c r="V87" s="28">
        <f>ABS(Tableau1[[#This Row],[C80_SPPS]]-Tableau1[[#This Row],[C80_Theoretical]])/Tableau1[[#This Row],[C80_Theoretical]]</f>
        <v>0.17250612767857604</v>
      </c>
    </row>
    <row r="88" spans="2:25" x14ac:dyDescent="0.35">
      <c r="B88" s="12" t="s">
        <v>13</v>
      </c>
      <c r="C88" s="13">
        <v>20</v>
      </c>
      <c r="D88" s="13">
        <v>20</v>
      </c>
      <c r="E88" s="13">
        <v>30</v>
      </c>
      <c r="F88" s="14">
        <v>1</v>
      </c>
      <c r="G88" s="14">
        <v>0.5</v>
      </c>
      <c r="H88" s="15">
        <v>0.97932859999999999</v>
      </c>
      <c r="I88" s="15">
        <v>13.773680000000001</v>
      </c>
      <c r="J88" s="13">
        <f t="shared" si="16"/>
        <v>12000</v>
      </c>
      <c r="K88" s="13">
        <f>2*Tableau1[[#This Row],[Lx]]*Tableau1[[#This Row],[Ly]]+2*Tableau1[[#This Row],[Ly]]*Tableau1[[#This Row],[Lz]]+2*Tableau1[[#This Row],[Lx]]*Tableau1[[#This Row],[Lz]]</f>
        <v>3200</v>
      </c>
      <c r="L88" s="14">
        <f>0.16*Tableau1[[#This Row],[Volume (m3)]]/(-LN(1-Tableau1[[#This Row],[Absorption]])*Tableau1[[#This Row],[Surface (m²)]])</f>
        <v>0.86561702453337808</v>
      </c>
      <c r="M88" s="25">
        <f>ABS(Tableau1[[#This Row],[RT Eyring]]-Tableau1[[#This Row],[RT30]])/Tableau1[[#This Row],[RT Eyring]]</f>
        <v>0.13136476321953072</v>
      </c>
      <c r="N88" s="13">
        <v>2</v>
      </c>
      <c r="O88" s="13">
        <f>EXP(-1.11/H88)*EXP(-0.04*N88/H88)*(31200*H88/J88)</f>
        <v>0.75540987717853503</v>
      </c>
      <c r="P88" s="13">
        <f>(1-EXP(-1.11/H88))*EXP(-0.04*N88/H88)*(31200*H88/J88)</f>
        <v>1.5911134155324971</v>
      </c>
      <c r="Q88" s="13">
        <f t="shared" si="12"/>
        <v>25</v>
      </c>
      <c r="R88" s="16">
        <f t="shared" si="15"/>
        <v>15.46553863326486</v>
      </c>
      <c r="S88" s="14">
        <f>EXP(-1.11/L88)*EXP(-0.04*N88/L88)*(31200*L88/J88)</f>
        <v>0.56918875641827638</v>
      </c>
      <c r="T88" s="14">
        <f>(1-EXP(-1.11/L88))*EXP(-0.04*N88/L88)*(31200*L88/J88)</f>
        <v>1.4827377637211427</v>
      </c>
      <c r="U88" s="17">
        <f t="shared" si="13"/>
        <v>16.677065675203018</v>
      </c>
      <c r="V88" s="28">
        <f>ABS(Tableau1[[#This Row],[C80_SPPS]]-Tableau1[[#This Row],[C80_Theoretical]])/Tableau1[[#This Row],[C80_Theoretical]]</f>
        <v>0.17409451589076824</v>
      </c>
    </row>
    <row r="89" spans="2:25" x14ac:dyDescent="0.35">
      <c r="B89" s="12" t="s">
        <v>13</v>
      </c>
      <c r="C89" s="13">
        <v>20</v>
      </c>
      <c r="D89" s="13">
        <v>20</v>
      </c>
      <c r="E89" s="13">
        <v>30</v>
      </c>
      <c r="F89" s="14">
        <v>1</v>
      </c>
      <c r="G89" s="14">
        <v>0.55000000000000004</v>
      </c>
      <c r="H89" s="15">
        <v>0.89754310000000004</v>
      </c>
      <c r="I89" s="15">
        <v>14.992559999999999</v>
      </c>
      <c r="J89" s="13">
        <f t="shared" si="16"/>
        <v>12000</v>
      </c>
      <c r="K89" s="13">
        <f>2*Tableau1[[#This Row],[Lx]]*Tableau1[[#This Row],[Ly]]+2*Tableau1[[#This Row],[Ly]]*Tableau1[[#This Row],[Lz]]+2*Tableau1[[#This Row],[Lx]]*Tableau1[[#This Row],[Lz]]</f>
        <v>3200</v>
      </c>
      <c r="L89" s="14">
        <f>0.16*Tableau1[[#This Row],[Volume (m3)]]/(-LN(1-Tableau1[[#This Row],[Absorption]])*Tableau1[[#This Row],[Surface (m²)]])</f>
        <v>0.75140164940422305</v>
      </c>
      <c r="M89" s="25">
        <f>ABS(Tableau1[[#This Row],[RT Eyring]]-Tableau1[[#This Row],[RT30]])/Tableau1[[#This Row],[RT Eyring]]</f>
        <v>0.19449178839526199</v>
      </c>
      <c r="N89" s="13">
        <v>2</v>
      </c>
      <c r="O89" s="13">
        <f>EXP(-1.11/H89)*EXP(-0.04*N89/H89)*(31200*H89/J89)</f>
        <v>0.61975916807272746</v>
      </c>
      <c r="P89" s="13">
        <f>(1-EXP(-1.11/H89))*EXP(-0.04*N89/H89)*(31200*H89/J89)</f>
        <v>1.5148532598665838</v>
      </c>
      <c r="Q89" s="13">
        <f t="shared" si="12"/>
        <v>25</v>
      </c>
      <c r="R89" s="16">
        <f t="shared" si="15"/>
        <v>16.312662679735929</v>
      </c>
      <c r="S89" s="14">
        <f>EXP(-1.11/L89)*EXP(-0.04*N89/L89)*(31200*L89/J89)</f>
        <v>0.40091315887351392</v>
      </c>
      <c r="T89" s="14">
        <f>(1-EXP(-1.11/L89))*EXP(-0.04*N89/L89)*(31200*L89/J89)</f>
        <v>1.3554210506996187</v>
      </c>
      <c r="U89" s="17">
        <f t="shared" si="13"/>
        <v>18.178196478290154</v>
      </c>
      <c r="V89" s="28">
        <f>ABS(Tableau1[[#This Row],[C80_SPPS]]-Tableau1[[#This Row],[C80_Theoretical]])/Tableau1[[#This Row],[C80_Theoretical]]</f>
        <v>0.17524491398773773</v>
      </c>
    </row>
    <row r="90" spans="2:25" x14ac:dyDescent="0.35">
      <c r="B90" s="12" t="s">
        <v>13</v>
      </c>
      <c r="C90" s="13">
        <v>20</v>
      </c>
      <c r="D90" s="13">
        <v>20</v>
      </c>
      <c r="E90" s="13">
        <v>30</v>
      </c>
      <c r="F90" s="14">
        <v>1</v>
      </c>
      <c r="G90" s="14">
        <v>0.6</v>
      </c>
      <c r="H90" s="15">
        <v>0.77578630000000004</v>
      </c>
      <c r="I90" s="15">
        <v>16.053260000000002</v>
      </c>
      <c r="J90" s="13">
        <f t="shared" si="16"/>
        <v>12000</v>
      </c>
      <c r="K90" s="13">
        <f>2*Tableau1[[#This Row],[Lx]]*Tableau1[[#This Row],[Ly]]+2*Tableau1[[#This Row],[Ly]]*Tableau1[[#This Row],[Lz]]+2*Tableau1[[#This Row],[Lx]]*Tableau1[[#This Row],[Lz]]</f>
        <v>3200</v>
      </c>
      <c r="L90" s="14">
        <f>0.16*Tableau1[[#This Row],[Volume (m3)]]/(-LN(1-Tableau1[[#This Row],[Absorption]])*Tableau1[[#This Row],[Surface (m²)]])</f>
        <v>0.65481400076237495</v>
      </c>
      <c r="M90" s="25">
        <f>ABS(Tableau1[[#This Row],[RT Eyring]]-Tableau1[[#This Row],[RT30]])/Tableau1[[#This Row],[RT Eyring]]</f>
        <v>0.18474299434157129</v>
      </c>
      <c r="N90" s="13">
        <v>2</v>
      </c>
      <c r="O90" s="13">
        <f>EXP(-1.11/H90)*EXP(-0.04*N90/H90)*(31200*H90/J90)</f>
        <v>0.43504999823306179</v>
      </c>
      <c r="P90" s="13">
        <f>(1-EXP(-1.11/H90))*EXP(-0.04*N90/H90)*(31200*H90/J90)</f>
        <v>1.384359651166635</v>
      </c>
      <c r="Q90" s="13">
        <f t="shared" si="12"/>
        <v>25</v>
      </c>
      <c r="R90" s="16">
        <f t="shared" si="15"/>
        <v>17.828073870789314</v>
      </c>
      <c r="S90" s="14">
        <f>EXP(-1.11/L90)*EXP(-0.04*N90/L90)*(31200*L90/J90)</f>
        <v>0.27659455138032091</v>
      </c>
      <c r="T90" s="14">
        <f>(1-EXP(-1.11/L90))*EXP(-0.04*N90/L90)*(31200*L90/J90)</f>
        <v>1.230125738948626</v>
      </c>
      <c r="U90" s="17">
        <f t="shared" si="13"/>
        <v>19.769567517498061</v>
      </c>
      <c r="V90" s="28">
        <f>ABS(Tableau1[[#This Row],[C80_SPPS]]-Tableau1[[#This Row],[C80_Theoretical]])/Tableau1[[#This Row],[C80_Theoretical]]</f>
        <v>0.18798122489066857</v>
      </c>
    </row>
    <row r="91" spans="2:25" x14ac:dyDescent="0.35">
      <c r="B91" s="12" t="s">
        <v>13</v>
      </c>
      <c r="C91" s="13">
        <v>20</v>
      </c>
      <c r="D91" s="13">
        <v>20</v>
      </c>
      <c r="E91" s="13">
        <v>30</v>
      </c>
      <c r="F91" s="14">
        <v>1</v>
      </c>
      <c r="G91" s="14">
        <v>0.65</v>
      </c>
      <c r="H91" s="15">
        <v>0.69115329999999997</v>
      </c>
      <c r="I91" s="15">
        <v>16.98912</v>
      </c>
      <c r="J91" s="13">
        <f t="shared" si="16"/>
        <v>12000</v>
      </c>
      <c r="K91" s="13">
        <f>2*Tableau1[[#This Row],[Lx]]*Tableau1[[#This Row],[Ly]]+2*Tableau1[[#This Row],[Ly]]*Tableau1[[#This Row],[Lz]]+2*Tableau1[[#This Row],[Lx]]*Tableau1[[#This Row],[Lz]]</f>
        <v>3200</v>
      </c>
      <c r="L91" s="14">
        <f>0.16*Tableau1[[#This Row],[Volume (m3)]]/(-LN(1-Tableau1[[#This Row],[Absorption]])*Tableau1[[#This Row],[Surface (m²)]])</f>
        <v>0.57152539082420117</v>
      </c>
      <c r="M91" s="25">
        <f>ABS(Tableau1[[#This Row],[RT Eyring]]-Tableau1[[#This Row],[RT30]])/Tableau1[[#This Row],[RT Eyring]]</f>
        <v>0.20931337626711993</v>
      </c>
      <c r="N91" s="13">
        <v>2</v>
      </c>
      <c r="O91" s="13">
        <f>EXP(-1.11/H91)*EXP(-0.04*N91/H91)*(31200*H91/J91)</f>
        <v>0.32121582514095492</v>
      </c>
      <c r="P91" s="13">
        <f>(1-EXP(-1.11/H91))*EXP(-0.04*N91/H91)*(31200*H91/J91)</f>
        <v>1.279369285358855</v>
      </c>
      <c r="Q91" s="13">
        <f t="shared" si="12"/>
        <v>25</v>
      </c>
      <c r="R91" s="16">
        <f t="shared" si="15"/>
        <v>19.128180045328971</v>
      </c>
      <c r="S91" s="14">
        <f>EXP(-1.11/L91)*EXP(-0.04*N91/L91)*(31200*L91/J91)</f>
        <v>0.18524386423239636</v>
      </c>
      <c r="T91" s="14">
        <f>(1-EXP(-1.11/L91))*EXP(-0.04*N91/L91)*(31200*L91/J91)</f>
        <v>1.1066235679365031</v>
      </c>
      <c r="U91" s="17">
        <f t="shared" si="13"/>
        <v>21.490068752051549</v>
      </c>
      <c r="V91" s="28">
        <f>ABS(Tableau1[[#This Row],[C80_SPPS]]-Tableau1[[#This Row],[C80_Theoretical]])/Tableau1[[#This Row],[C80_Theoretical]]</f>
        <v>0.20944319927417013</v>
      </c>
    </row>
    <row r="92" spans="2:25" x14ac:dyDescent="0.35">
      <c r="B92" s="12" t="s">
        <v>13</v>
      </c>
      <c r="C92" s="13">
        <v>20</v>
      </c>
      <c r="D92" s="13">
        <v>20</v>
      </c>
      <c r="E92" s="13">
        <v>30</v>
      </c>
      <c r="F92" s="14">
        <v>1</v>
      </c>
      <c r="G92" s="14">
        <v>0.7</v>
      </c>
      <c r="H92" s="15">
        <v>0.64686160000000004</v>
      </c>
      <c r="I92" s="15">
        <v>18.682780000000001</v>
      </c>
      <c r="J92" s="13">
        <f t="shared" si="16"/>
        <v>12000</v>
      </c>
      <c r="K92" s="13">
        <f>2*Tableau1[[#This Row],[Lx]]*Tableau1[[#This Row],[Ly]]+2*Tableau1[[#This Row],[Ly]]*Tableau1[[#This Row],[Lz]]+2*Tableau1[[#This Row],[Lx]]*Tableau1[[#This Row],[Lz]]</f>
        <v>3200</v>
      </c>
      <c r="L92" s="14">
        <f>0.16*Tableau1[[#This Row],[Volume (m3)]]/(-LN(1-Tableau1[[#This Row],[Absorption]])*Tableau1[[#This Row],[Surface (m²)]])</f>
        <v>0.49835012704952247</v>
      </c>
      <c r="M92" s="25">
        <f>ABS(Tableau1[[#This Row],[RT Eyring]]-Tableau1[[#This Row],[RT30]])/Tableau1[[#This Row],[RT Eyring]]</f>
        <v>0.2980062909379364</v>
      </c>
      <c r="N92" s="13">
        <v>2</v>
      </c>
      <c r="O92" s="13">
        <f>EXP(-1.11/H92)*EXP(-0.04*N92/H92)*(31200*H92/J92)</f>
        <v>0.26719859178464012</v>
      </c>
      <c r="P92" s="13">
        <f>(1-EXP(-1.11/H92))*EXP(-0.04*N92/H92)*(31200*H92/J92)</f>
        <v>1.2189894310933018</v>
      </c>
      <c r="Q92" s="13">
        <f t="shared" si="12"/>
        <v>25</v>
      </c>
      <c r="R92" s="16">
        <f t="shared" si="15"/>
        <v>19.917817835426437</v>
      </c>
      <c r="S92" s="14">
        <f>EXP(-1.11/L92)*EXP(-0.04*N92/L92)*(31200*L92/J92)</f>
        <v>0.11897756502485636</v>
      </c>
      <c r="T92" s="14">
        <f>(1-EXP(-1.11/L92))*EXP(-0.04*N92/L92)*(31200*L92/J92)</f>
        <v>0.98456923368207483</v>
      </c>
      <c r="U92" s="17">
        <f t="shared" si="13"/>
        <v>23.39250445101808</v>
      </c>
      <c r="V92" s="28">
        <f>ABS(Tableau1[[#This Row],[C80_SPPS]]-Tableau1[[#This Row],[C80_Theoretical]])/Tableau1[[#This Row],[C80_Theoretical]]</f>
        <v>0.20133476776203432</v>
      </c>
      <c r="X92" s="30">
        <f>MEDIAN(V79:V92)</f>
        <v>0.16717779875138056</v>
      </c>
      <c r="Y92" t="s">
        <v>31</v>
      </c>
    </row>
    <row r="93" spans="2:25" ht="15" thickBot="1" x14ac:dyDescent="0.4">
      <c r="B93" s="18" t="s">
        <v>13</v>
      </c>
      <c r="C93" s="19">
        <v>20</v>
      </c>
      <c r="D93" s="19">
        <v>20</v>
      </c>
      <c r="E93" s="19">
        <v>30</v>
      </c>
      <c r="F93" s="20">
        <v>1</v>
      </c>
      <c r="G93" s="20">
        <v>0.75</v>
      </c>
      <c r="H93" s="21">
        <v>0.56288179999999999</v>
      </c>
      <c r="I93" s="21">
        <v>19.365950000000002</v>
      </c>
      <c r="J93" s="19">
        <f t="shared" si="16"/>
        <v>12000</v>
      </c>
      <c r="K93" s="19">
        <f>2*Tableau1[[#This Row],[Lx]]*Tableau1[[#This Row],[Ly]]+2*Tableau1[[#This Row],[Ly]]*Tableau1[[#This Row],[Lz]]+2*Tableau1[[#This Row],[Lx]]*Tableau1[[#This Row],[Lz]]</f>
        <v>3200</v>
      </c>
      <c r="L93" s="20">
        <f>0.16*Tableau1[[#This Row],[Volume (m3)]]/(-LN(1-Tableau1[[#This Row],[Absorption]])*Tableau1[[#This Row],[Surface (m²)]])</f>
        <v>0.43280851226668904</v>
      </c>
      <c r="M93" s="26">
        <f>ABS(Tableau1[[#This Row],[RT Eyring]]-Tableau1[[#This Row],[RT30]])/Tableau1[[#This Row],[RT Eyring]]</f>
        <v>0.30053310886168999</v>
      </c>
      <c r="N93" s="19">
        <v>2</v>
      </c>
      <c r="O93" s="19">
        <f>EXP(-1.11/H93)*EXP(-0.04*N93/H93)*(31200*H93/J93)</f>
        <v>0.17670126175237882</v>
      </c>
      <c r="P93" s="19">
        <f>(1-EXP(-1.11/H93))*EXP(-0.04*N93/H93)*(31200*H93/J93)</f>
        <v>1.0928964296365096</v>
      </c>
      <c r="Q93" s="19">
        <f t="shared" si="12"/>
        <v>25</v>
      </c>
      <c r="R93" s="22">
        <f t="shared" si="15"/>
        <v>21.692826397904078</v>
      </c>
      <c r="S93" s="20">
        <f>EXP(-1.11/L93)*EXP(-0.04*N93/L93)*(31200*L93/J93)</f>
        <v>7.1975301399250485E-2</v>
      </c>
      <c r="T93" s="20">
        <f>(1-EXP(-1.11/L93))*EXP(-0.04*N93/L93)*(31200*L93/J93)</f>
        <v>0.86341847524080617</v>
      </c>
      <c r="U93" s="23">
        <f t="shared" si="13"/>
        <v>25.555024346621668</v>
      </c>
      <c r="V93" s="29">
        <f>ABS(Tableau1[[#This Row],[C80_SPPS]]-Tableau1[[#This Row],[C80_Theoretical]])/Tableau1[[#This Row],[C80_Theoretical]]</f>
        <v>0.24218620427336246</v>
      </c>
      <c r="X93" s="30">
        <f t="shared" ref="X93" si="17">AVERAGE(V79:V93)</f>
        <v>0.3523794870486473</v>
      </c>
      <c r="Y93" t="s">
        <v>30</v>
      </c>
    </row>
    <row r="94" spans="2:25" x14ac:dyDescent="0.35">
      <c r="B94" s="6" t="s">
        <v>14</v>
      </c>
      <c r="C94" s="7">
        <v>20</v>
      </c>
      <c r="D94" s="7">
        <v>20</v>
      </c>
      <c r="E94" s="7">
        <v>30</v>
      </c>
      <c r="F94" s="8">
        <v>1</v>
      </c>
      <c r="G94" s="7">
        <v>0.05</v>
      </c>
      <c r="H94" s="9">
        <v>4.4764379999999999</v>
      </c>
      <c r="I94" s="9">
        <v>-7.8271269999999999</v>
      </c>
      <c r="J94" s="7">
        <f t="shared" si="16"/>
        <v>12000</v>
      </c>
      <c r="K94" s="13">
        <f>2*Tableau1[[#This Row],[Lx]]*Tableau1[[#This Row],[Ly]]+2*Tableau1[[#This Row],[Ly]]*Tableau1[[#This Row],[Lz]]+2*Tableau1[[#This Row],[Lx]]*Tableau1[[#This Row],[Lz]]</f>
        <v>3200</v>
      </c>
      <c r="L94" s="8">
        <f>0.16*Tableau1[[#This Row],[Volume (m3)]]/(-LN(1-Tableau1[[#This Row],[Absorption]])*Tableau1[[#This Row],[Surface (m²)]])</f>
        <v>11.697435447734204</v>
      </c>
      <c r="M94" s="24">
        <f>ABS(Tableau1[[#This Row],[RT Eyring]]-Tableau1[[#This Row],[RT30]])/Tableau1[[#This Row],[RT Eyring]]</f>
        <v>0.61731457976396975</v>
      </c>
      <c r="N94" s="7">
        <v>8</v>
      </c>
      <c r="O94" s="7">
        <f>EXP(-1.11/H94)*EXP(-0.04*N94/H94)*(31200*H94/J94)</f>
        <v>8.4561050002559757</v>
      </c>
      <c r="P94" s="7">
        <f>(1-EXP(-1.11/H94))*EXP(-0.04*N94/H94)*(31200*H94/J94)</f>
        <v>2.3796756052944459</v>
      </c>
      <c r="Q94" s="7">
        <f t="shared" si="12"/>
        <v>1.5625</v>
      </c>
      <c r="R94" s="10">
        <f t="shared" ref="R94:R108" si="18">10*LOG10((Q94+P94)/O94)</f>
        <v>-3.314344008673026</v>
      </c>
      <c r="S94" s="8">
        <f>EXP(-1.11/L94)*EXP(-0.04*N94/L94)*(31200*L94/J94)</f>
        <v>26.91360853047949</v>
      </c>
      <c r="T94" s="8">
        <f>(1-EXP(-1.11/L94))*EXP(-0.04*N94/L94)*(31200*L94/J94)</f>
        <v>2.679000837220622</v>
      </c>
      <c r="U94" s="11">
        <f t="shared" si="13"/>
        <v>-8.024523740650146</v>
      </c>
      <c r="V94" s="27">
        <f>ABS(Tableau1[[#This Row],[C80_SPPS]]-Tableau1[[#This Row],[C80_Theoretical]])/Tableau1[[#This Row],[C80_Theoretical]]</f>
        <v>-2.4599184578417477E-2</v>
      </c>
    </row>
    <row r="95" spans="2:25" x14ac:dyDescent="0.35">
      <c r="B95" s="12" t="s">
        <v>14</v>
      </c>
      <c r="C95" s="13">
        <v>20</v>
      </c>
      <c r="D95" s="13">
        <v>20</v>
      </c>
      <c r="E95" s="13">
        <v>30</v>
      </c>
      <c r="F95" s="14">
        <v>1</v>
      </c>
      <c r="G95" s="14">
        <v>0.1</v>
      </c>
      <c r="H95" s="15">
        <v>4.0324460000000002</v>
      </c>
      <c r="I95" s="15">
        <v>-5.16587</v>
      </c>
      <c r="J95" s="13">
        <f t="shared" si="16"/>
        <v>12000</v>
      </c>
      <c r="K95" s="13">
        <f>2*Tableau1[[#This Row],[Lx]]*Tableau1[[#This Row],[Ly]]+2*Tableau1[[#This Row],[Ly]]*Tableau1[[#This Row],[Lz]]+2*Tableau1[[#This Row],[Lx]]*Tableau1[[#This Row],[Lz]]</f>
        <v>3200</v>
      </c>
      <c r="L95" s="14">
        <f>0.16*Tableau1[[#This Row],[Volume (m3)]]/(-LN(1-Tableau1[[#This Row],[Absorption]])*Tableau1[[#This Row],[Surface (m²)]])</f>
        <v>5.6947329486179425</v>
      </c>
      <c r="M95" s="25">
        <f>ABS(Tableau1[[#This Row],[RT Eyring]]-Tableau1[[#This Row],[RT30]])/Tableau1[[#This Row],[RT Eyring]]</f>
        <v>0.29189901679610164</v>
      </c>
      <c r="N95" s="13">
        <v>8</v>
      </c>
      <c r="O95" s="13">
        <f>EXP(-1.11/H95)*EXP(-0.04*N95/H95)*(31200*H95/J95)</f>
        <v>7.3541230347005602</v>
      </c>
      <c r="P95" s="13">
        <f>(1-EXP(-1.11/H95))*EXP(-0.04*N95/H95)*(31200*H95/J95)</f>
        <v>2.3303925970326054</v>
      </c>
      <c r="Q95" s="13">
        <f t="shared" si="12"/>
        <v>1.5625</v>
      </c>
      <c r="R95" s="16">
        <f t="shared" si="18"/>
        <v>-2.7625846943837811</v>
      </c>
      <c r="S95" s="14">
        <f>EXP(-1.11/L95)*EXP(-0.04*N95/L95)*(31200*L95/J95)</f>
        <v>11.51837883906579</v>
      </c>
      <c r="T95" s="14">
        <f>(1-EXP(-1.11/L95))*EXP(-0.04*N95/L95)*(31200*L95/J95)</f>
        <v>2.4788710462571522</v>
      </c>
      <c r="U95" s="17">
        <f t="shared" si="13"/>
        <v>-4.5486263265141211</v>
      </c>
      <c r="V95" s="28">
        <f>ABS(Tableau1[[#This Row],[C80_SPPS]]-Tableau1[[#This Row],[C80_Theoretical]])/Tableau1[[#This Row],[C80_Theoretical]]</f>
        <v>-0.13569891856975397</v>
      </c>
    </row>
    <row r="96" spans="2:25" x14ac:dyDescent="0.35">
      <c r="B96" s="12" t="s">
        <v>14</v>
      </c>
      <c r="C96" s="13">
        <v>20</v>
      </c>
      <c r="D96" s="13">
        <v>20</v>
      </c>
      <c r="E96" s="13">
        <v>30</v>
      </c>
      <c r="F96" s="14">
        <v>1</v>
      </c>
      <c r="G96" s="14">
        <v>0.15</v>
      </c>
      <c r="H96" s="15">
        <v>3.4572129999999999</v>
      </c>
      <c r="I96" s="15">
        <v>-3.0281090000000002</v>
      </c>
      <c r="J96" s="13">
        <f t="shared" si="16"/>
        <v>12000</v>
      </c>
      <c r="K96" s="13">
        <f>2*Tableau1[[#This Row],[Lx]]*Tableau1[[#This Row],[Ly]]+2*Tableau1[[#This Row],[Ly]]*Tableau1[[#This Row],[Lz]]+2*Tableau1[[#This Row],[Lx]]*Tableau1[[#This Row],[Lz]]</f>
        <v>3200</v>
      </c>
      <c r="L96" s="14">
        <f>0.16*Tableau1[[#This Row],[Volume (m3)]]/(-LN(1-Tableau1[[#This Row],[Absorption]])*Tableau1[[#This Row],[Surface (m²)]])</f>
        <v>3.6918776283732204</v>
      </c>
      <c r="M96" s="25">
        <f>ABS(Tableau1[[#This Row],[RT Eyring]]-Tableau1[[#This Row],[RT30]])/Tableau1[[#This Row],[RT Eyring]]</f>
        <v>6.3562406990348319E-2</v>
      </c>
      <c r="N96" s="13">
        <v>8</v>
      </c>
      <c r="O96" s="13">
        <f>EXP(-1.11/H96)*EXP(-0.04*N96/H96)*(31200*H96/J96)</f>
        <v>5.9437856592849707</v>
      </c>
      <c r="P96" s="13">
        <f>(1-EXP(-1.11/H96))*EXP(-0.04*N96/H96)*(31200*H96/J96)</f>
        <v>2.250312124930737</v>
      </c>
      <c r="Q96" s="13">
        <f t="shared" si="12"/>
        <v>1.5625</v>
      </c>
      <c r="R96" s="16">
        <f t="shared" si="18"/>
        <v>-1.9281773372318709</v>
      </c>
      <c r="S96" s="14">
        <f>EXP(-1.11/L96)*EXP(-0.04*N96/L96)*(31200*L96/J96)</f>
        <v>6.5163202258168633</v>
      </c>
      <c r="T96" s="14">
        <f>(1-EXP(-1.11/L96))*EXP(-0.04*N96/L96)*(31200*L96/J96)</f>
        <v>2.2855995465486889</v>
      </c>
      <c r="U96" s="17">
        <f t="shared" si="13"/>
        <v>-2.287561200322012</v>
      </c>
      <c r="V96" s="28">
        <f>ABS(Tableau1[[#This Row],[C80_SPPS]]-Tableau1[[#This Row],[C80_Theoretical]])/Tableau1[[#This Row],[C80_Theoretical]]</f>
        <v>-0.32372808193011132</v>
      </c>
    </row>
    <row r="97" spans="2:25" x14ac:dyDescent="0.35">
      <c r="B97" s="12" t="s">
        <v>14</v>
      </c>
      <c r="C97" s="13">
        <v>20</v>
      </c>
      <c r="D97" s="13">
        <v>20</v>
      </c>
      <c r="E97" s="13">
        <v>30</v>
      </c>
      <c r="F97" s="14">
        <v>1</v>
      </c>
      <c r="G97" s="14">
        <v>0.2</v>
      </c>
      <c r="H97" s="15">
        <v>2.79772</v>
      </c>
      <c r="I97" s="15">
        <v>-1.7164569999999999</v>
      </c>
      <c r="J97" s="13">
        <f t="shared" si="16"/>
        <v>12000</v>
      </c>
      <c r="K97" s="13">
        <f>2*Tableau1[[#This Row],[Lx]]*Tableau1[[#This Row],[Ly]]+2*Tableau1[[#This Row],[Ly]]*Tableau1[[#This Row],[Lz]]+2*Tableau1[[#This Row],[Lx]]*Tableau1[[#This Row],[Lz]]</f>
        <v>3200</v>
      </c>
      <c r="L97" s="14">
        <f>0.16*Tableau1[[#This Row],[Volume (m3)]]/(-LN(1-Tableau1[[#This Row],[Absorption]])*Tableau1[[#This Row],[Surface (m²)]])</f>
        <v>2.6888520706347303</v>
      </c>
      <c r="M97" s="25">
        <f>ABS(Tableau1[[#This Row],[RT Eyring]]-Tableau1[[#This Row],[RT30]])/Tableau1[[#This Row],[RT Eyring]]</f>
        <v>4.0488627304651359E-2</v>
      </c>
      <c r="N97" s="13">
        <v>8</v>
      </c>
      <c r="O97" s="13">
        <f>EXP(-1.11/H97)*EXP(-0.04*N97/H97)*(31200*H97/J97)</f>
        <v>4.3631128228363902</v>
      </c>
      <c r="P97" s="13">
        <f>(1-EXP(-1.11/H97))*EXP(-0.04*N97/H97)*(31200*H97/J97)</f>
        <v>2.1247773792040001</v>
      </c>
      <c r="Q97" s="13">
        <f t="shared" si="12"/>
        <v>1.5625</v>
      </c>
      <c r="R97" s="16">
        <f t="shared" si="18"/>
        <v>-0.73090634183920034</v>
      </c>
      <c r="S97" s="14">
        <f>EXP(-1.11/L97)*EXP(-0.04*N97/L97)*(31200*L97/J97)</f>
        <v>4.1074415635313137</v>
      </c>
      <c r="T97" s="14">
        <f>(1-EXP(-1.11/L97))*EXP(-0.04*N97/L97)*(31200*L97/J97)</f>
        <v>2.0991750205393997</v>
      </c>
      <c r="U97" s="17">
        <f t="shared" si="13"/>
        <v>-0.49891596101756813</v>
      </c>
      <c r="V97" s="28">
        <f>ABS(Tableau1[[#This Row],[C80_SPPS]]-Tableau1[[#This Row],[C80_Theoretical]])/Tableau1[[#This Row],[C80_Theoretical]]</f>
        <v>-2.4403729968854591</v>
      </c>
    </row>
    <row r="98" spans="2:25" x14ac:dyDescent="0.35">
      <c r="B98" s="12" t="s">
        <v>14</v>
      </c>
      <c r="C98" s="13">
        <v>20</v>
      </c>
      <c r="D98" s="13">
        <v>20</v>
      </c>
      <c r="E98" s="13">
        <v>30</v>
      </c>
      <c r="F98" s="14">
        <v>1</v>
      </c>
      <c r="G98" s="14">
        <v>0.25</v>
      </c>
      <c r="H98" s="15">
        <v>2.2092700000000001</v>
      </c>
      <c r="I98" s="15">
        <v>-0.1898147</v>
      </c>
      <c r="J98" s="13">
        <f t="shared" si="16"/>
        <v>12000</v>
      </c>
      <c r="K98" s="13">
        <f>2*Tableau1[[#This Row],[Lx]]*Tableau1[[#This Row],[Ly]]+2*Tableau1[[#This Row],[Ly]]*Tableau1[[#This Row],[Lz]]+2*Tableau1[[#This Row],[Lx]]*Tableau1[[#This Row],[Lz]]</f>
        <v>3200</v>
      </c>
      <c r="L98" s="14">
        <f>0.16*Tableau1[[#This Row],[Volume (m3)]]/(-LN(1-Tableau1[[#This Row],[Absorption]])*Tableau1[[#This Row],[Surface (m²)]])</f>
        <v>2.0856356980693245</v>
      </c>
      <c r="M98" s="25">
        <f>ABS(Tableau1[[#This Row],[RT Eyring]]-Tableau1[[#This Row],[RT30]])/Tableau1[[#This Row],[RT Eyring]]</f>
        <v>5.9278953675909948E-2</v>
      </c>
      <c r="N98" s="13">
        <v>8</v>
      </c>
      <c r="O98" s="13">
        <f>EXP(-1.11/H98)*EXP(-0.04*N98/H98)*(31200*H98/J98)</f>
        <v>3.0068738792222587</v>
      </c>
      <c r="P98" s="13">
        <f>(1-EXP(-1.11/H98))*EXP(-0.04*N98/H98)*(31200*H98/J98)</f>
        <v>1.9626764782666497</v>
      </c>
      <c r="Q98" s="13">
        <f t="shared" si="12"/>
        <v>1.5625</v>
      </c>
      <c r="R98" s="16">
        <f t="shared" si="18"/>
        <v>0.69065651262260697</v>
      </c>
      <c r="S98" s="14">
        <f>EXP(-1.11/L98)*EXP(-0.04*N98/L98)*(31200*L98/J98)</f>
        <v>2.7317512096826042</v>
      </c>
      <c r="T98" s="14">
        <f>(1-EXP(-1.11/L98))*EXP(-0.04*N98/L98)*(31200*L98/J98)</f>
        <v>1.9195857957812328</v>
      </c>
      <c r="U98" s="17">
        <f t="shared" si="13"/>
        <v>1.0539832351396647</v>
      </c>
      <c r="V98" s="28">
        <f>ABS(Tableau1[[#This Row],[C80_SPPS]]-Tableau1[[#This Row],[C80_Theoretical]])/Tableau1[[#This Row],[C80_Theoretical]]</f>
        <v>1.180092712741154</v>
      </c>
    </row>
    <row r="99" spans="2:25" x14ac:dyDescent="0.35">
      <c r="B99" s="12" t="s">
        <v>14</v>
      </c>
      <c r="C99" s="13">
        <v>20</v>
      </c>
      <c r="D99" s="13">
        <v>20</v>
      </c>
      <c r="E99" s="13">
        <v>30</v>
      </c>
      <c r="F99" s="14">
        <v>1</v>
      </c>
      <c r="G99" s="14">
        <v>0.3</v>
      </c>
      <c r="H99" s="15">
        <v>1.815769</v>
      </c>
      <c r="I99" s="15">
        <v>1.0868960000000001</v>
      </c>
      <c r="J99" s="13">
        <f t="shared" si="16"/>
        <v>12000</v>
      </c>
      <c r="K99" s="13">
        <f>2*Tableau1[[#This Row],[Lx]]*Tableau1[[#This Row],[Ly]]+2*Tableau1[[#This Row],[Ly]]*Tableau1[[#This Row],[Lz]]+2*Tableau1[[#This Row],[Lx]]*Tableau1[[#This Row],[Lz]]</f>
        <v>3200</v>
      </c>
      <c r="L99" s="14">
        <f>0.16*Tableau1[[#This Row],[Volume (m3)]]/(-LN(1-Tableau1[[#This Row],[Absorption]])*Tableau1[[#This Row],[Surface (m²)]])</f>
        <v>1.6822039512342772</v>
      </c>
      <c r="M99" s="25">
        <f>ABS(Tableau1[[#This Row],[RT Eyring]]-Tableau1[[#This Row],[RT30]])/Tableau1[[#This Row],[RT Eyring]]</f>
        <v>7.939884380114702E-2</v>
      </c>
      <c r="N99" s="13">
        <v>8</v>
      </c>
      <c r="O99" s="13">
        <f>EXP(-1.11/H99)*EXP(-0.04*N99/H99)*(31200*H99/J99)</f>
        <v>2.1478673137294777</v>
      </c>
      <c r="P99" s="13">
        <f>(1-EXP(-1.11/H99))*EXP(-0.04*N99/H99)*(31200*H99/J99)</f>
        <v>1.8103218678872759</v>
      </c>
      <c r="Q99" s="13">
        <f t="shared" si="12"/>
        <v>1.5625</v>
      </c>
      <c r="R99" s="16">
        <f t="shared" si="18"/>
        <v>1.9598595602193716</v>
      </c>
      <c r="S99" s="14">
        <f>EXP(-1.11/L99)*EXP(-0.04*N99/L99)*(31200*L99/J99)</f>
        <v>1.8692568984206019</v>
      </c>
      <c r="T99" s="14">
        <f>(1-EXP(-1.11/L99))*EXP(-0.04*N99/L99)*(31200*L99/J99)</f>
        <v>1.7468196716345441</v>
      </c>
      <c r="U99" s="17">
        <f t="shared" si="13"/>
        <v>2.4806972882979967</v>
      </c>
      <c r="V99" s="28">
        <f>ABS(Tableau1[[#This Row],[C80_SPPS]]-Tableau1[[#This Row],[C80_Theoretical]])/Tableau1[[#This Row],[C80_Theoretical]]</f>
        <v>0.56185867371761511</v>
      </c>
    </row>
    <row r="100" spans="2:25" x14ac:dyDescent="0.35">
      <c r="B100" s="12" t="s">
        <v>14</v>
      </c>
      <c r="C100" s="13">
        <v>20</v>
      </c>
      <c r="D100" s="13">
        <v>20</v>
      </c>
      <c r="E100" s="13">
        <v>30</v>
      </c>
      <c r="F100" s="14">
        <v>1</v>
      </c>
      <c r="G100" s="14">
        <v>0.35</v>
      </c>
      <c r="H100" s="15">
        <v>1.5123789999999999</v>
      </c>
      <c r="I100" s="15">
        <v>2.0387559999999998</v>
      </c>
      <c r="J100" s="13">
        <f t="shared" si="16"/>
        <v>12000</v>
      </c>
      <c r="K100" s="13">
        <f>2*Tableau1[[#This Row],[Lx]]*Tableau1[[#This Row],[Ly]]+2*Tableau1[[#This Row],[Ly]]*Tableau1[[#This Row],[Lz]]+2*Tableau1[[#This Row],[Lx]]*Tableau1[[#This Row],[Lz]]</f>
        <v>3200</v>
      </c>
      <c r="L100" s="14">
        <f>0.16*Tableau1[[#This Row],[Volume (m3)]]/(-LN(1-Tableau1[[#This Row],[Absorption]])*Tableau1[[#This Row],[Surface (m²)]])</f>
        <v>1.3928128938874367</v>
      </c>
      <c r="M100" s="25">
        <f>ABS(Tableau1[[#This Row],[RT Eyring]]-Tableau1[[#This Row],[RT30]])/Tableau1[[#This Row],[RT Eyring]]</f>
        <v>8.5845059761649689E-2</v>
      </c>
      <c r="N100" s="13">
        <v>8</v>
      </c>
      <c r="O100" s="13">
        <f>EXP(-1.11/H100)*EXP(-0.04*N100/H100)*(31200*H100/J100)</f>
        <v>1.5275500307471901</v>
      </c>
      <c r="P100" s="13">
        <f>(1-EXP(-1.11/H100))*EXP(-0.04*N100/H100)*(31200*H100/J100)</f>
        <v>1.6547626095132968</v>
      </c>
      <c r="Q100" s="13">
        <f t="shared" ref="Q100:Q108" si="19">100/(N100^2)</f>
        <v>1.5625</v>
      </c>
      <c r="R100" s="16">
        <f t="shared" si="18"/>
        <v>3.2349106841478097</v>
      </c>
      <c r="S100" s="14">
        <f>EXP(-1.11/L100)*EXP(-0.04*N100/L100)*(31200*L100/J100)</f>
        <v>1.2971084639527448</v>
      </c>
      <c r="T100" s="14">
        <f>(1-EXP(-1.11/L100))*EXP(-0.04*N100/L100)*(31200*L100/J100)</f>
        <v>1.5808636625748347</v>
      </c>
      <c r="U100" s="17">
        <f t="shared" si="13"/>
        <v>3.8441833517584296</v>
      </c>
      <c r="V100" s="28">
        <f>ABS(Tableau1[[#This Row],[C80_SPPS]]-Tableau1[[#This Row],[C80_Theoretical]])/Tableau1[[#This Row],[C80_Theoretical]]</f>
        <v>0.46965172744233968</v>
      </c>
    </row>
    <row r="101" spans="2:25" x14ac:dyDescent="0.35">
      <c r="B101" s="12" t="s">
        <v>14</v>
      </c>
      <c r="C101" s="13">
        <v>20</v>
      </c>
      <c r="D101" s="13">
        <v>20</v>
      </c>
      <c r="E101" s="13">
        <v>30</v>
      </c>
      <c r="F101" s="14">
        <v>1</v>
      </c>
      <c r="G101" s="14">
        <v>0.4</v>
      </c>
      <c r="H101" s="15">
        <v>1.2843420000000001</v>
      </c>
      <c r="I101" s="15">
        <v>2.7568450000000002</v>
      </c>
      <c r="J101" s="13">
        <f t="shared" si="16"/>
        <v>12000</v>
      </c>
      <c r="K101" s="13">
        <f>2*Tableau1[[#This Row],[Lx]]*Tableau1[[#This Row],[Ly]]+2*Tableau1[[#This Row],[Ly]]*Tableau1[[#This Row],[Lz]]+2*Tableau1[[#This Row],[Lx]]*Tableau1[[#This Row],[Lz]]</f>
        <v>3200</v>
      </c>
      <c r="L101" s="14">
        <f>0.16*Tableau1[[#This Row],[Volume (m3)]]/(-LN(1-Tableau1[[#This Row],[Absorption]])*Tableau1[[#This Row],[Surface (m²)]])</f>
        <v>1.1745691133827305</v>
      </c>
      <c r="M101" s="25">
        <f>ABS(Tableau1[[#This Row],[RT Eyring]]-Tableau1[[#This Row],[RT30]])/Tableau1[[#This Row],[RT Eyring]]</f>
        <v>9.3458005464766847E-2</v>
      </c>
      <c r="N101" s="13">
        <v>8</v>
      </c>
      <c r="O101" s="13">
        <f>EXP(-1.11/H101)*EXP(-0.04*N101/H101)*(31200*H101/J101)</f>
        <v>1.0967457297387573</v>
      </c>
      <c r="P101" s="13">
        <f>(1-EXP(-1.11/H101))*EXP(-0.04*N101/H101)*(31200*H101/J101)</f>
        <v>1.5060942526915964</v>
      </c>
      <c r="Q101" s="13">
        <f t="shared" si="19"/>
        <v>1.5625</v>
      </c>
      <c r="R101" s="16">
        <f t="shared" si="18"/>
        <v>4.4683351517341903</v>
      </c>
      <c r="S101" s="14">
        <f>EXP(-1.11/L101)*EXP(-0.04*N101/L101)*(31200*L101/J101)</f>
        <v>0.90388338727428663</v>
      </c>
      <c r="T101" s="14">
        <f>(1-EXP(-1.11/L101))*EXP(-0.04*N101/L101)*(31200*L101/J101)</f>
        <v>1.4217036136251286</v>
      </c>
      <c r="U101" s="17">
        <f t="shared" si="13"/>
        <v>5.1871604748310052</v>
      </c>
      <c r="V101" s="28">
        <f>ABS(Tableau1[[#This Row],[C80_SPPS]]-Tableau1[[#This Row],[C80_Theoretical]])/Tableau1[[#This Row],[C80_Theoretical]]</f>
        <v>0.46852521463781843</v>
      </c>
    </row>
    <row r="102" spans="2:25" x14ac:dyDescent="0.35">
      <c r="B102" s="12" t="s">
        <v>14</v>
      </c>
      <c r="C102" s="13">
        <v>20</v>
      </c>
      <c r="D102" s="13">
        <v>20</v>
      </c>
      <c r="E102" s="13">
        <v>30</v>
      </c>
      <c r="F102" s="14">
        <v>1</v>
      </c>
      <c r="G102" s="14">
        <v>0.45</v>
      </c>
      <c r="H102" s="15">
        <v>1.1056410000000001</v>
      </c>
      <c r="I102" s="15">
        <v>3.8373110000000001</v>
      </c>
      <c r="J102" s="13">
        <f t="shared" si="16"/>
        <v>12000</v>
      </c>
      <c r="K102" s="13">
        <f>2*Tableau1[[#This Row],[Lx]]*Tableau1[[#This Row],[Ly]]+2*Tableau1[[#This Row],[Ly]]*Tableau1[[#This Row],[Lz]]+2*Tableau1[[#This Row],[Lx]]*Tableau1[[#This Row],[Lz]]</f>
        <v>3200</v>
      </c>
      <c r="L102" s="14">
        <f>0.16*Tableau1[[#This Row],[Volume (m3)]]/(-LN(1-Tableau1[[#This Row],[Absorption]])*Tableau1[[#This Row],[Surface (m²)]])</f>
        <v>1.0036180417766811</v>
      </c>
      <c r="M102" s="25">
        <f>ABS(Tableau1[[#This Row],[RT Eyring]]-Tableau1[[#This Row],[RT30]])/Tableau1[[#This Row],[RT Eyring]]</f>
        <v>0.10165516558740829</v>
      </c>
      <c r="N102" s="13">
        <v>8</v>
      </c>
      <c r="O102" s="13">
        <f>EXP(-1.11/H102)*EXP(-0.04*N102/H102)*(31200*H102/J102)</f>
        <v>0.78865156265056846</v>
      </c>
      <c r="P102" s="13">
        <f>(1-EXP(-1.11/H102))*EXP(-0.04*N102/H102)*(31200*H102/J102)</f>
        <v>1.36359419351693</v>
      </c>
      <c r="Q102" s="13">
        <f t="shared" si="19"/>
        <v>1.5625</v>
      </c>
      <c r="R102" s="16">
        <f t="shared" si="18"/>
        <v>5.6940313415601089</v>
      </c>
      <c r="S102" s="14">
        <f>EXP(-1.11/L102)*EXP(-0.04*N102/L102)*(31200*L102/J102)</f>
        <v>0.62768182162744934</v>
      </c>
      <c r="T102" s="14">
        <f>(1-EXP(-1.11/L102))*EXP(-0.04*N102/L102)*(31200*L102/J102)</f>
        <v>1.2693236153329148</v>
      </c>
      <c r="U102" s="17">
        <f t="shared" si="13"/>
        <v>6.5432664795764772</v>
      </c>
      <c r="V102" s="28">
        <f>ABS(Tableau1[[#This Row],[C80_SPPS]]-Tableau1[[#This Row],[C80_Theoretical]])/Tableau1[[#This Row],[C80_Theoretical]]</f>
        <v>0.41354810904042899</v>
      </c>
    </row>
    <row r="103" spans="2:25" x14ac:dyDescent="0.35">
      <c r="B103" s="12" t="s">
        <v>14</v>
      </c>
      <c r="C103" s="13">
        <v>20</v>
      </c>
      <c r="D103" s="13">
        <v>20</v>
      </c>
      <c r="E103" s="13">
        <v>30</v>
      </c>
      <c r="F103" s="14">
        <v>1</v>
      </c>
      <c r="G103" s="14">
        <v>0.5</v>
      </c>
      <c r="H103" s="15">
        <v>0.96034489999999995</v>
      </c>
      <c r="I103" s="15">
        <v>4.7824080000000002</v>
      </c>
      <c r="J103" s="13">
        <f t="shared" si="16"/>
        <v>12000</v>
      </c>
      <c r="K103" s="13">
        <f>2*Tableau1[[#This Row],[Lx]]*Tableau1[[#This Row],[Ly]]+2*Tableau1[[#This Row],[Ly]]*Tableau1[[#This Row],[Lz]]+2*Tableau1[[#This Row],[Lx]]*Tableau1[[#This Row],[Lz]]</f>
        <v>3200</v>
      </c>
      <c r="L103" s="14">
        <f>0.16*Tableau1[[#This Row],[Volume (m3)]]/(-LN(1-Tableau1[[#This Row],[Absorption]])*Tableau1[[#This Row],[Surface (m²)]])</f>
        <v>0.86561702453337808</v>
      </c>
      <c r="M103" s="25">
        <f>ABS(Tableau1[[#This Row],[RT Eyring]]-Tableau1[[#This Row],[RT30]])/Tableau1[[#This Row],[RT Eyring]]</f>
        <v>0.10943393300020426</v>
      </c>
      <c r="N103" s="13">
        <v>8</v>
      </c>
      <c r="O103" s="13">
        <f>EXP(-1.11/H103)*EXP(-0.04*N103/H103)*(31200*H103/J103)</f>
        <v>0.56326802135963505</v>
      </c>
      <c r="P103" s="13">
        <f>(1-EXP(-1.11/H103))*EXP(-0.04*N103/H103)*(31200*H103/J103)</f>
        <v>1.2260508657031906</v>
      </c>
      <c r="Q103" s="13">
        <f t="shared" si="19"/>
        <v>1.5625</v>
      </c>
      <c r="R103" s="16">
        <f t="shared" si="18"/>
        <v>6.9466347526490608</v>
      </c>
      <c r="S103" s="14">
        <f>EXP(-1.11/L103)*EXP(-0.04*N103/L103)*(31200*L103/J103)</f>
        <v>0.43136441378731655</v>
      </c>
      <c r="T103" s="14">
        <f>(1-EXP(-1.11/L103))*EXP(-0.04*N103/L103)*(31200*L103/J103)</f>
        <v>1.1237050961313582</v>
      </c>
      <c r="U103" s="17">
        <f t="shared" si="13"/>
        <v>7.9429485437905187</v>
      </c>
      <c r="V103" s="28">
        <f>ABS(Tableau1[[#This Row],[C80_SPPS]]-Tableau1[[#This Row],[C80_Theoretical]])/Tableau1[[#This Row],[C80_Theoretical]]</f>
        <v>0.39790520187384359</v>
      </c>
    </row>
    <row r="104" spans="2:25" x14ac:dyDescent="0.35">
      <c r="B104" s="12" t="s">
        <v>14</v>
      </c>
      <c r="C104" s="13">
        <v>20</v>
      </c>
      <c r="D104" s="13">
        <v>20</v>
      </c>
      <c r="E104" s="13">
        <v>30</v>
      </c>
      <c r="F104" s="14">
        <v>1</v>
      </c>
      <c r="G104" s="14">
        <v>0.55000000000000004</v>
      </c>
      <c r="H104" s="15">
        <v>0.85715699999999995</v>
      </c>
      <c r="I104" s="15">
        <v>5.39032</v>
      </c>
      <c r="J104" s="13">
        <f t="shared" si="16"/>
        <v>12000</v>
      </c>
      <c r="K104" s="13">
        <f>2*Tableau1[[#This Row],[Lx]]*Tableau1[[#This Row],[Ly]]+2*Tableau1[[#This Row],[Ly]]*Tableau1[[#This Row],[Lz]]+2*Tableau1[[#This Row],[Lx]]*Tableau1[[#This Row],[Lz]]</f>
        <v>3200</v>
      </c>
      <c r="L104" s="14">
        <f>0.16*Tableau1[[#This Row],[Volume (m3)]]/(-LN(1-Tableau1[[#This Row],[Absorption]])*Tableau1[[#This Row],[Surface (m²)]])</f>
        <v>0.75140164940422305</v>
      </c>
      <c r="M104" s="25">
        <f>ABS(Tableau1[[#This Row],[RT Eyring]]-Tableau1[[#This Row],[RT30]])/Tableau1[[#This Row],[RT Eyring]]</f>
        <v>0.14074410227822762</v>
      </c>
      <c r="N104" s="13">
        <v>8</v>
      </c>
      <c r="O104" s="13">
        <f>EXP(-1.11/H104)*EXP(-0.04*N104/H104)*(31200*H104/J104)</f>
        <v>0.42024031985023019</v>
      </c>
      <c r="P104" s="13">
        <f>(1-EXP(-1.11/H104))*EXP(-0.04*N104/H104)*(31200*H104/J104)</f>
        <v>1.1140226129222612</v>
      </c>
      <c r="Q104" s="13">
        <f t="shared" si="19"/>
        <v>1.5625</v>
      </c>
      <c r="R104" s="16">
        <f t="shared" si="18"/>
        <v>8.0407319858175192</v>
      </c>
      <c r="S104" s="14">
        <f>EXP(-1.11/L104)*EXP(-0.04*N104/L104)*(31200*L104/J104)</f>
        <v>0.29129653354729862</v>
      </c>
      <c r="T104" s="14">
        <f>(1-EXP(-1.11/L104))*EXP(-0.04*N104/L104)*(31200*L104/J104)</f>
        <v>0.98482537883073795</v>
      </c>
      <c r="U104" s="17">
        <f t="shared" si="13"/>
        <v>9.4174910595027068</v>
      </c>
      <c r="V104" s="28">
        <f>ABS(Tableau1[[#This Row],[C80_SPPS]]-Tableau1[[#This Row],[C80_Theoretical]])/Tableau1[[#This Row],[C80_Theoretical]]</f>
        <v>0.42762674623822394</v>
      </c>
    </row>
    <row r="105" spans="2:25" x14ac:dyDescent="0.35">
      <c r="B105" s="12" t="s">
        <v>14</v>
      </c>
      <c r="C105" s="13">
        <v>20</v>
      </c>
      <c r="D105" s="13">
        <v>20</v>
      </c>
      <c r="E105" s="13">
        <v>30</v>
      </c>
      <c r="F105" s="14">
        <v>1</v>
      </c>
      <c r="G105" s="14">
        <v>0.6</v>
      </c>
      <c r="H105" s="15">
        <v>0.76522829999999997</v>
      </c>
      <c r="I105" s="15">
        <v>6.8448549999999999</v>
      </c>
      <c r="J105" s="13">
        <f t="shared" si="16"/>
        <v>12000</v>
      </c>
      <c r="K105" s="13">
        <f>2*Tableau1[[#This Row],[Lx]]*Tableau1[[#This Row],[Ly]]+2*Tableau1[[#This Row],[Ly]]*Tableau1[[#This Row],[Lz]]+2*Tableau1[[#This Row],[Lx]]*Tableau1[[#This Row],[Lz]]</f>
        <v>3200</v>
      </c>
      <c r="L105" s="14">
        <f>0.16*Tableau1[[#This Row],[Volume (m3)]]/(-LN(1-Tableau1[[#This Row],[Absorption]])*Tableau1[[#This Row],[Surface (m²)]])</f>
        <v>0.65481400076237495</v>
      </c>
      <c r="M105" s="25">
        <f>ABS(Tableau1[[#This Row],[RT Eyring]]-Tableau1[[#This Row],[RT30]])/Tableau1[[#This Row],[RT Eyring]]</f>
        <v>0.16861933176302563</v>
      </c>
      <c r="N105" s="13">
        <v>8</v>
      </c>
      <c r="O105" s="13">
        <f>EXP(-1.11/H105)*EXP(-0.04*N105/H105)*(31200*H105/J105)</f>
        <v>0.30703517133379332</v>
      </c>
      <c r="P105" s="13">
        <f>(1-EXP(-1.11/H105))*EXP(-0.04*N105/H105)*(31200*H105/J105)</f>
        <v>1.0026077617876157</v>
      </c>
      <c r="Q105" s="13">
        <f t="shared" si="19"/>
        <v>1.5625</v>
      </c>
      <c r="R105" s="16">
        <f t="shared" si="18"/>
        <v>9.2191748741175932</v>
      </c>
      <c r="S105" s="14">
        <f>EXP(-1.11/L105)*EXP(-0.04*N105/L105)*(31200*L105/J105)</f>
        <v>0.1917200869340806</v>
      </c>
      <c r="T105" s="14">
        <f>(1-EXP(-1.11/L105))*EXP(-0.04*N105/L105)*(31200*L105/J105)</f>
        <v>0.85265531238465386</v>
      </c>
      <c r="U105" s="17">
        <f t="shared" si="13"/>
        <v>11.002774470917229</v>
      </c>
      <c r="V105" s="28">
        <f>ABS(Tableau1[[#This Row],[C80_SPPS]]-Tableau1[[#This Row],[C80_Theoretical]])/Tableau1[[#This Row],[C80_Theoretical]]</f>
        <v>0.37789736415188113</v>
      </c>
    </row>
    <row r="106" spans="2:25" x14ac:dyDescent="0.35">
      <c r="B106" s="12" t="s">
        <v>14</v>
      </c>
      <c r="C106" s="13">
        <v>20</v>
      </c>
      <c r="D106" s="13">
        <v>20</v>
      </c>
      <c r="E106" s="13">
        <v>30</v>
      </c>
      <c r="F106" s="14">
        <v>1</v>
      </c>
      <c r="G106" s="14">
        <v>0.65</v>
      </c>
      <c r="H106" s="15">
        <v>0.67577730000000003</v>
      </c>
      <c r="I106" s="15">
        <v>7.6809839999999996</v>
      </c>
      <c r="J106" s="13">
        <f t="shared" si="16"/>
        <v>12000</v>
      </c>
      <c r="K106" s="13">
        <f>2*Tableau1[[#This Row],[Lx]]*Tableau1[[#This Row],[Ly]]+2*Tableau1[[#This Row],[Ly]]*Tableau1[[#This Row],[Lz]]+2*Tableau1[[#This Row],[Lx]]*Tableau1[[#This Row],[Lz]]</f>
        <v>3200</v>
      </c>
      <c r="L106" s="14">
        <f>0.16*Tableau1[[#This Row],[Volume (m3)]]/(-LN(1-Tableau1[[#This Row],[Absorption]])*Tableau1[[#This Row],[Surface (m²)]])</f>
        <v>0.57152539082420117</v>
      </c>
      <c r="M106" s="25">
        <f>ABS(Tableau1[[#This Row],[RT Eyring]]-Tableau1[[#This Row],[RT30]])/Tableau1[[#This Row],[RT Eyring]]</f>
        <v>0.18240993462330057</v>
      </c>
      <c r="N106" s="13">
        <v>8</v>
      </c>
      <c r="O106" s="13">
        <f>EXP(-1.11/H106)*EXP(-0.04*N106/H106)*(31200*H106/J106)</f>
        <v>0.21172606567246832</v>
      </c>
      <c r="P106" s="13">
        <f>(1-EXP(-1.11/H106))*EXP(-0.04*N106/H106)*(31200*H106/J106)</f>
        <v>0.88254776021251657</v>
      </c>
      <c r="Q106" s="13">
        <f t="shared" si="19"/>
        <v>1.5625</v>
      </c>
      <c r="R106" s="16">
        <f t="shared" si="18"/>
        <v>10.625130193496037</v>
      </c>
      <c r="S106" s="14">
        <f>EXP(-1.11/L106)*EXP(-0.04*N106/L106)*(31200*L106/J106)</f>
        <v>0.1217225521600494</v>
      </c>
      <c r="T106" s="14">
        <f>(1-EXP(-1.11/L106))*EXP(-0.04*N106/L106)*(31200*L106/J106)</f>
        <v>0.72715523144508987</v>
      </c>
      <c r="U106" s="17">
        <f t="shared" si="13"/>
        <v>12.74399043020167</v>
      </c>
      <c r="V106" s="28">
        <f>ABS(Tableau1[[#This Row],[C80_SPPS]]-Tableau1[[#This Row],[C80_Theoretical]])/Tableau1[[#This Row],[C80_Theoretical]]</f>
        <v>0.39728579976040912</v>
      </c>
    </row>
    <row r="107" spans="2:25" x14ac:dyDescent="0.35">
      <c r="B107" s="12" t="s">
        <v>14</v>
      </c>
      <c r="C107" s="13">
        <v>20</v>
      </c>
      <c r="D107" s="13">
        <v>20</v>
      </c>
      <c r="E107" s="13">
        <v>30</v>
      </c>
      <c r="F107" s="14">
        <v>1</v>
      </c>
      <c r="G107" s="14">
        <v>0.7</v>
      </c>
      <c r="H107" s="15">
        <v>0.59563730000000004</v>
      </c>
      <c r="I107" s="15">
        <v>8.4520040000000005</v>
      </c>
      <c r="J107" s="13">
        <f t="shared" si="16"/>
        <v>12000</v>
      </c>
      <c r="K107" s="13">
        <f>2*Tableau1[[#This Row],[Lx]]*Tableau1[[#This Row],[Ly]]+2*Tableau1[[#This Row],[Ly]]*Tableau1[[#This Row],[Lz]]+2*Tableau1[[#This Row],[Lx]]*Tableau1[[#This Row],[Lz]]</f>
        <v>3200</v>
      </c>
      <c r="L107" s="14">
        <f>0.16*Tableau1[[#This Row],[Volume (m3)]]/(-LN(1-Tableau1[[#This Row],[Absorption]])*Tableau1[[#This Row],[Surface (m²)]])</f>
        <v>0.49835012704952247</v>
      </c>
      <c r="M107" s="25">
        <f>ABS(Tableau1[[#This Row],[RT Eyring]]-Tableau1[[#This Row],[RT30]])/Tableau1[[#This Row],[RT Eyring]]</f>
        <v>0.19521851740354801</v>
      </c>
      <c r="N107" s="13">
        <v>8</v>
      </c>
      <c r="O107" s="13">
        <f>EXP(-1.11/H107)*EXP(-0.04*N107/H107)*(31200*H107/J107)</f>
        <v>0.1403800648330259</v>
      </c>
      <c r="P107" s="13">
        <f>(1-EXP(-1.11/H107))*EXP(-0.04*N107/H107)*(31200*H107/J107)</f>
        <v>0.7645916393554576</v>
      </c>
      <c r="Q107" s="13">
        <f t="shared" si="19"/>
        <v>1.5625</v>
      </c>
      <c r="R107" s="16">
        <f t="shared" si="18"/>
        <v>12.195080472072684</v>
      </c>
      <c r="S107" s="14">
        <f>EXP(-1.11/L107)*EXP(-0.04*N107/L107)*(31200*L107/J107)</f>
        <v>7.3504440870795829E-2</v>
      </c>
      <c r="T107" s="14">
        <f>(1-EXP(-1.11/L107))*EXP(-0.04*N107/L107)*(31200*L107/J107)</f>
        <v>0.60826771001129087</v>
      </c>
      <c r="U107" s="17">
        <f t="shared" si="13"/>
        <v>14.702997744924605</v>
      </c>
      <c r="V107" s="28">
        <f>ABS(Tableau1[[#This Row],[C80_SPPS]]-Tableau1[[#This Row],[C80_Theoretical]])/Tableau1[[#This Row],[C80_Theoretical]]</f>
        <v>0.42515096943971264</v>
      </c>
      <c r="X107" s="30">
        <f>MEDIAN(V94:V107)</f>
        <v>0.40572665545713626</v>
      </c>
      <c r="Y107" t="s">
        <v>31</v>
      </c>
    </row>
    <row r="108" spans="2:25" ht="15" thickBot="1" x14ac:dyDescent="0.4">
      <c r="B108" s="18" t="s">
        <v>14</v>
      </c>
      <c r="C108" s="19">
        <v>20</v>
      </c>
      <c r="D108" s="19">
        <v>20</v>
      </c>
      <c r="E108" s="19">
        <v>30</v>
      </c>
      <c r="F108" s="20">
        <v>1</v>
      </c>
      <c r="G108" s="20">
        <v>0.75</v>
      </c>
      <c r="H108" s="21">
        <v>0.53274639999999995</v>
      </c>
      <c r="I108" s="21">
        <v>9.5473379999999999</v>
      </c>
      <c r="J108" s="19">
        <f t="shared" si="16"/>
        <v>12000</v>
      </c>
      <c r="K108" s="19">
        <f>2*Tableau1[[#This Row],[Lx]]*Tableau1[[#This Row],[Ly]]+2*Tableau1[[#This Row],[Ly]]*Tableau1[[#This Row],[Lz]]+2*Tableau1[[#This Row],[Lx]]*Tableau1[[#This Row],[Lz]]</f>
        <v>3200</v>
      </c>
      <c r="L108" s="20">
        <f>0.16*Tableau1[[#This Row],[Volume (m3)]]/(-LN(1-Tableau1[[#This Row],[Absorption]])*Tableau1[[#This Row],[Surface (m²)]])</f>
        <v>0.43280851226668904</v>
      </c>
      <c r="M108" s="26">
        <f>ABS(Tableau1[[#This Row],[RT Eyring]]-Tableau1[[#This Row],[RT30]])/Tableau1[[#This Row],[RT Eyring]]</f>
        <v>0.23090555037820268</v>
      </c>
      <c r="N108" s="19">
        <v>8</v>
      </c>
      <c r="O108" s="19">
        <f>EXP(-1.11/H108)*EXP(-0.04*N108/H108)*(31200*H108/J108)</f>
        <v>9.4571200204935313E-2</v>
      </c>
      <c r="P108" s="19">
        <f>(1-EXP(-1.11/H108))*EXP(-0.04*N108/H108)*(31200*H108/J108)</f>
        <v>0.66510776598559429</v>
      </c>
      <c r="Q108" s="19">
        <f t="shared" si="19"/>
        <v>1.5625</v>
      </c>
      <c r="R108" s="22">
        <f t="shared" si="18"/>
        <v>13.72079822566211</v>
      </c>
      <c r="S108" s="20">
        <f>EXP(-1.11/L108)*EXP(-0.04*N108/L108)*(31200*L108/J108)</f>
        <v>4.1338955158867416E-2</v>
      </c>
      <c r="T108" s="20">
        <f>(1-EXP(-1.11/L108))*EXP(-0.04*N108/L108)*(31200*L108/J108)</f>
        <v>0.49590369109158117</v>
      </c>
      <c r="U108" s="23">
        <f t="shared" si="13"/>
        <v>16.971710563248216</v>
      </c>
      <c r="V108" s="29">
        <f>ABS(Tableau1[[#This Row],[C80_SPPS]]-Tableau1[[#This Row],[C80_Theoretical]])/Tableau1[[#This Row],[C80_Theoretical]]</f>
        <v>0.43745576119625185</v>
      </c>
      <c r="X108" s="30">
        <f t="shared" ref="X108" si="20">AVERAGE(V94:V108)</f>
        <v>0.17550660655172912</v>
      </c>
      <c r="Y108" t="s">
        <v>30</v>
      </c>
    </row>
  </sheetData>
  <mergeCells count="2">
    <mergeCell ref="B2:G2"/>
    <mergeCell ref="H2:I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Comparison</vt:lpstr>
      <vt:lpstr>Results</vt:lpstr>
    </vt:vector>
  </TitlesOfParts>
  <Company>Ifsttar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PICAUT Judicaël</dc:creator>
  <cp:lastModifiedBy>PICAUT Judicaël</cp:lastModifiedBy>
  <dcterms:created xsi:type="dcterms:W3CDTF">2020-12-02T15:39:43Z</dcterms:created>
  <dcterms:modified xsi:type="dcterms:W3CDTF">2020-12-10T18:06:10Z</dcterms:modified>
</cp:coreProperties>
</file>