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Rice_Field_Damage_Philippines\app\data\input_data\"/>
    </mc:Choice>
  </mc:AlternateContent>
  <xr:revisionPtr revIDLastSave="0" documentId="13_ncr:1_{DCF7A05D-F46F-49F9-933D-F19D52306969}" xr6:coauthVersionLast="45" xr6:coauthVersionMax="45" xr10:uidLastSave="{00000000-0000-0000-0000-000000000000}"/>
  <bookViews>
    <workbookView xWindow="-120" yWindow="-120" windowWidth="29040" windowHeight="16440" xr2:uid="{957DDB57-38C3-4756-AC6F-A9DE48CC5784}"/>
  </bookViews>
  <sheets>
    <sheet name="Rice" sheetId="2" r:id="rId1"/>
    <sheet name="RICE_" sheetId="3" r:id="rId2"/>
  </sheets>
  <externalReferences>
    <externalReference r:id="rId3"/>
  </externalReferences>
  <definedNames>
    <definedName name="_xlnm.Print_Titles" localSheetId="1">RICE_!$8:$10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6" i="2"/>
  <c r="C17" i="2"/>
  <c r="A14" i="2" l="1"/>
  <c r="C14" i="2" s="1"/>
  <c r="A15" i="2"/>
  <c r="C15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C75" i="2" s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" i="2"/>
  <c r="C13" i="2" s="1"/>
  <c r="BI14" i="2" l="1"/>
  <c r="BI13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2" i="2"/>
  <c r="I371" i="3"/>
  <c r="O371" i="3" s="1"/>
  <c r="N370" i="3"/>
  <c r="R370" i="3" s="1"/>
  <c r="I370" i="3"/>
  <c r="R369" i="3"/>
  <c r="N369" i="3"/>
  <c r="I369" i="3"/>
  <c r="N368" i="3"/>
  <c r="H368" i="3"/>
  <c r="G368" i="3"/>
  <c r="F368" i="3"/>
  <c r="E368" i="3"/>
  <c r="D368" i="3"/>
  <c r="I367" i="3"/>
  <c r="I366" i="3" s="1"/>
  <c r="N366" i="3"/>
  <c r="H366" i="3"/>
  <c r="G366" i="3"/>
  <c r="F366" i="3"/>
  <c r="E366" i="3"/>
  <c r="D366" i="3"/>
  <c r="I365" i="3"/>
  <c r="O365" i="3" s="1"/>
  <c r="Q365" i="3" s="1"/>
  <c r="R365" i="3" s="1"/>
  <c r="I364" i="3"/>
  <c r="O364" i="3" s="1"/>
  <c r="Q364" i="3" s="1"/>
  <c r="N363" i="3"/>
  <c r="R363" i="3" s="1"/>
  <c r="I363" i="3"/>
  <c r="N362" i="3"/>
  <c r="R362" i="3" s="1"/>
  <c r="I362" i="3"/>
  <c r="Q361" i="3"/>
  <c r="N361" i="3"/>
  <c r="I361" i="3"/>
  <c r="H360" i="3"/>
  <c r="G360" i="3"/>
  <c r="F360" i="3"/>
  <c r="E360" i="3"/>
  <c r="D360" i="3"/>
  <c r="N359" i="3"/>
  <c r="I359" i="3"/>
  <c r="Q358" i="3"/>
  <c r="O358" i="3"/>
  <c r="I358" i="3"/>
  <c r="H358" i="3"/>
  <c r="G358" i="3"/>
  <c r="F358" i="3"/>
  <c r="E358" i="3"/>
  <c r="D358" i="3"/>
  <c r="N357" i="3"/>
  <c r="R357" i="3" s="1"/>
  <c r="R356" i="3" s="1"/>
  <c r="I357" i="3"/>
  <c r="Q356" i="3"/>
  <c r="O356" i="3"/>
  <c r="N356" i="3"/>
  <c r="I356" i="3"/>
  <c r="H356" i="3"/>
  <c r="G356" i="3"/>
  <c r="F356" i="3"/>
  <c r="E356" i="3"/>
  <c r="D356" i="3"/>
  <c r="N355" i="3"/>
  <c r="R355" i="3" s="1"/>
  <c r="R354" i="3" s="1"/>
  <c r="I355" i="3"/>
  <c r="I354" i="3" s="1"/>
  <c r="Q354" i="3"/>
  <c r="O354" i="3"/>
  <c r="N354" i="3"/>
  <c r="H354" i="3"/>
  <c r="G354" i="3"/>
  <c r="F354" i="3"/>
  <c r="E354" i="3"/>
  <c r="D354" i="3"/>
  <c r="N353" i="3"/>
  <c r="R353" i="3" s="1"/>
  <c r="R352" i="3" s="1"/>
  <c r="I353" i="3"/>
  <c r="I352" i="3" s="1"/>
  <c r="Q352" i="3"/>
  <c r="O352" i="3"/>
  <c r="H352" i="3"/>
  <c r="G352" i="3"/>
  <c r="F352" i="3"/>
  <c r="E352" i="3"/>
  <c r="D352" i="3"/>
  <c r="N351" i="3"/>
  <c r="N350" i="3" s="1"/>
  <c r="I351" i="3"/>
  <c r="I350" i="3" s="1"/>
  <c r="Q350" i="3"/>
  <c r="O350" i="3"/>
  <c r="H350" i="3"/>
  <c r="G350" i="3"/>
  <c r="F350" i="3"/>
  <c r="E350" i="3"/>
  <c r="D350" i="3"/>
  <c r="R349" i="3"/>
  <c r="R348" i="3" s="1"/>
  <c r="N349" i="3"/>
  <c r="I349" i="3"/>
  <c r="Q348" i="3"/>
  <c r="O348" i="3"/>
  <c r="N348" i="3"/>
  <c r="I348" i="3"/>
  <c r="H348" i="3"/>
  <c r="G348" i="3"/>
  <c r="F348" i="3"/>
  <c r="E348" i="3"/>
  <c r="D348" i="3"/>
  <c r="N347" i="3"/>
  <c r="R347" i="3" s="1"/>
  <c r="R346" i="3" s="1"/>
  <c r="I347" i="3"/>
  <c r="Q346" i="3"/>
  <c r="O346" i="3"/>
  <c r="I346" i="3"/>
  <c r="H346" i="3"/>
  <c r="G346" i="3"/>
  <c r="F346" i="3"/>
  <c r="E346" i="3"/>
  <c r="D346" i="3"/>
  <c r="I345" i="3"/>
  <c r="O345" i="3" s="1"/>
  <c r="Q345" i="3" s="1"/>
  <c r="R345" i="3" s="1"/>
  <c r="I344" i="3"/>
  <c r="O344" i="3" s="1"/>
  <c r="G343" i="3"/>
  <c r="N343" i="3" s="1"/>
  <c r="H342" i="3"/>
  <c r="F342" i="3"/>
  <c r="E342" i="3"/>
  <c r="D342" i="3"/>
  <c r="M341" i="3"/>
  <c r="I338" i="3"/>
  <c r="O338" i="3" s="1"/>
  <c r="Q338" i="3" s="1"/>
  <c r="R338" i="3" s="1"/>
  <c r="O337" i="3"/>
  <c r="I337" i="3"/>
  <c r="N336" i="3"/>
  <c r="I336" i="3"/>
  <c r="N335" i="3"/>
  <c r="R335" i="3" s="1"/>
  <c r="I335" i="3"/>
  <c r="H334" i="3"/>
  <c r="G334" i="3"/>
  <c r="F334" i="3"/>
  <c r="E334" i="3"/>
  <c r="D334" i="3"/>
  <c r="I333" i="3"/>
  <c r="O333" i="3" s="1"/>
  <c r="Q333" i="3" s="1"/>
  <c r="R333" i="3" s="1"/>
  <c r="O332" i="3"/>
  <c r="I332" i="3"/>
  <c r="N331" i="3"/>
  <c r="R331" i="3" s="1"/>
  <c r="I331" i="3"/>
  <c r="I329" i="3" s="1"/>
  <c r="N330" i="3"/>
  <c r="R330" i="3" s="1"/>
  <c r="I330" i="3"/>
  <c r="H329" i="3"/>
  <c r="G329" i="3"/>
  <c r="F329" i="3"/>
  <c r="E329" i="3"/>
  <c r="D329" i="3"/>
  <c r="I328" i="3"/>
  <c r="O328" i="3" s="1"/>
  <c r="Q328" i="3" s="1"/>
  <c r="R328" i="3" s="1"/>
  <c r="I327" i="3"/>
  <c r="O327" i="3" s="1"/>
  <c r="N326" i="3"/>
  <c r="I326" i="3"/>
  <c r="N325" i="3"/>
  <c r="R325" i="3" s="1"/>
  <c r="I325" i="3"/>
  <c r="H324" i="3"/>
  <c r="G324" i="3"/>
  <c r="F324" i="3"/>
  <c r="E324" i="3"/>
  <c r="D324" i="3"/>
  <c r="I323" i="3"/>
  <c r="O323" i="3" s="1"/>
  <c r="Q323" i="3" s="1"/>
  <c r="R323" i="3" s="1"/>
  <c r="I322" i="3"/>
  <c r="O322" i="3" s="1"/>
  <c r="N321" i="3"/>
  <c r="R321" i="3" s="1"/>
  <c r="I321" i="3"/>
  <c r="N320" i="3"/>
  <c r="R320" i="3" s="1"/>
  <c r="I320" i="3"/>
  <c r="H319" i="3"/>
  <c r="G319" i="3"/>
  <c r="F319" i="3"/>
  <c r="E319" i="3"/>
  <c r="D319" i="3"/>
  <c r="O318" i="3"/>
  <c r="Q318" i="3" s="1"/>
  <c r="R318" i="3" s="1"/>
  <c r="I318" i="3"/>
  <c r="I317" i="3"/>
  <c r="O317" i="3" s="1"/>
  <c r="N316" i="3"/>
  <c r="I316" i="3"/>
  <c r="N315" i="3"/>
  <c r="R315" i="3" s="1"/>
  <c r="I315" i="3"/>
  <c r="R314" i="3"/>
  <c r="N314" i="3"/>
  <c r="I314" i="3"/>
  <c r="H313" i="3"/>
  <c r="G313" i="3"/>
  <c r="F313" i="3"/>
  <c r="E313" i="3"/>
  <c r="D313" i="3"/>
  <c r="I312" i="3"/>
  <c r="O312" i="3" s="1"/>
  <c r="Q312" i="3" s="1"/>
  <c r="R312" i="3" s="1"/>
  <c r="I311" i="3"/>
  <c r="O311" i="3" s="1"/>
  <c r="N310" i="3"/>
  <c r="R310" i="3" s="1"/>
  <c r="I310" i="3"/>
  <c r="R309" i="3"/>
  <c r="N309" i="3"/>
  <c r="I309" i="3"/>
  <c r="H308" i="3"/>
  <c r="G308" i="3"/>
  <c r="F308" i="3"/>
  <c r="E308" i="3"/>
  <c r="D308" i="3"/>
  <c r="I307" i="3"/>
  <c r="O307" i="3" s="1"/>
  <c r="Q307" i="3" s="1"/>
  <c r="R307" i="3" s="1"/>
  <c r="I306" i="3"/>
  <c r="O306" i="3" s="1"/>
  <c r="N305" i="3"/>
  <c r="R305" i="3" s="1"/>
  <c r="I305" i="3"/>
  <c r="N304" i="3"/>
  <c r="I304" i="3"/>
  <c r="H303" i="3"/>
  <c r="G303" i="3"/>
  <c r="F303" i="3"/>
  <c r="E303" i="3"/>
  <c r="D303" i="3"/>
  <c r="O302" i="3"/>
  <c r="Q302" i="3" s="1"/>
  <c r="R302" i="3" s="1"/>
  <c r="I302" i="3"/>
  <c r="I301" i="3"/>
  <c r="O301" i="3" s="1"/>
  <c r="N300" i="3"/>
  <c r="R300" i="3" s="1"/>
  <c r="I300" i="3"/>
  <c r="N299" i="3"/>
  <c r="R299" i="3" s="1"/>
  <c r="I299" i="3"/>
  <c r="N298" i="3"/>
  <c r="H298" i="3"/>
  <c r="G298" i="3"/>
  <c r="F298" i="3"/>
  <c r="E298" i="3"/>
  <c r="D298" i="3"/>
  <c r="O297" i="3"/>
  <c r="Q297" i="3" s="1"/>
  <c r="R297" i="3" s="1"/>
  <c r="I297" i="3"/>
  <c r="I296" i="3"/>
  <c r="O296" i="3" s="1"/>
  <c r="N295" i="3"/>
  <c r="R295" i="3" s="1"/>
  <c r="I295" i="3"/>
  <c r="N294" i="3"/>
  <c r="I294" i="3"/>
  <c r="H293" i="3"/>
  <c r="G293" i="3"/>
  <c r="F293" i="3"/>
  <c r="E293" i="3"/>
  <c r="D293" i="3"/>
  <c r="O292" i="3"/>
  <c r="Q292" i="3" s="1"/>
  <c r="R292" i="3" s="1"/>
  <c r="I292" i="3"/>
  <c r="I291" i="3"/>
  <c r="O291" i="3" s="1"/>
  <c r="N290" i="3"/>
  <c r="R290" i="3" s="1"/>
  <c r="I290" i="3"/>
  <c r="N289" i="3"/>
  <c r="R289" i="3" s="1"/>
  <c r="I289" i="3"/>
  <c r="N288" i="3"/>
  <c r="I288" i="3"/>
  <c r="H287" i="3"/>
  <c r="G287" i="3"/>
  <c r="F287" i="3"/>
  <c r="E287" i="3"/>
  <c r="D287" i="3"/>
  <c r="I286" i="3"/>
  <c r="O286" i="3" s="1"/>
  <c r="Q286" i="3" s="1"/>
  <c r="R286" i="3" s="1"/>
  <c r="I285" i="3"/>
  <c r="O285" i="3" s="1"/>
  <c r="Q285" i="3" s="1"/>
  <c r="R285" i="3" s="1"/>
  <c r="I284" i="3"/>
  <c r="O284" i="3" s="1"/>
  <c r="N283" i="3"/>
  <c r="R283" i="3" s="1"/>
  <c r="I283" i="3"/>
  <c r="N282" i="3"/>
  <c r="R282" i="3" s="1"/>
  <c r="I282" i="3"/>
  <c r="N281" i="3"/>
  <c r="R281" i="3" s="1"/>
  <c r="I281" i="3"/>
  <c r="H280" i="3"/>
  <c r="G280" i="3"/>
  <c r="E280" i="3"/>
  <c r="D280" i="3"/>
  <c r="P279" i="3"/>
  <c r="M279" i="3"/>
  <c r="L279" i="3"/>
  <c r="K279" i="3"/>
  <c r="J279" i="3"/>
  <c r="Q228" i="3"/>
  <c r="N228" i="3"/>
  <c r="I228" i="3"/>
  <c r="Q227" i="3"/>
  <c r="N227" i="3"/>
  <c r="I227" i="3"/>
  <c r="O226" i="3"/>
  <c r="H226" i="3"/>
  <c r="G226" i="3"/>
  <c r="F226" i="3"/>
  <c r="Q225" i="3"/>
  <c r="N225" i="3"/>
  <c r="I225" i="3"/>
  <c r="Q224" i="3"/>
  <c r="N224" i="3"/>
  <c r="I224" i="3"/>
  <c r="P223" i="3"/>
  <c r="O223" i="3"/>
  <c r="M223" i="3"/>
  <c r="L223" i="3"/>
  <c r="K223" i="3"/>
  <c r="J223" i="3"/>
  <c r="H223" i="3"/>
  <c r="G223" i="3"/>
  <c r="F223" i="3"/>
  <c r="N222" i="3"/>
  <c r="R222" i="3" s="1"/>
  <c r="I222" i="3"/>
  <c r="Q221" i="3"/>
  <c r="Q220" i="3" s="1"/>
  <c r="N221" i="3"/>
  <c r="I221" i="3"/>
  <c r="O220" i="3"/>
  <c r="H220" i="3"/>
  <c r="G220" i="3"/>
  <c r="F220" i="3"/>
  <c r="D220" i="3"/>
  <c r="D207" i="3" s="1"/>
  <c r="Q219" i="3"/>
  <c r="N219" i="3"/>
  <c r="I219" i="3"/>
  <c r="I218" i="3" s="1"/>
  <c r="Q218" i="3"/>
  <c r="O218" i="3"/>
  <c r="H218" i="3"/>
  <c r="G218" i="3"/>
  <c r="F218" i="3"/>
  <c r="Q217" i="3"/>
  <c r="Q216" i="3" s="1"/>
  <c r="N217" i="3"/>
  <c r="N216" i="3" s="1"/>
  <c r="I217" i="3"/>
  <c r="I216" i="3" s="1"/>
  <c r="O216" i="3"/>
  <c r="H216" i="3"/>
  <c r="G216" i="3"/>
  <c r="F216" i="3"/>
  <c r="Q215" i="3"/>
  <c r="N215" i="3"/>
  <c r="N214" i="3" s="1"/>
  <c r="I215" i="3"/>
  <c r="Q214" i="3"/>
  <c r="O214" i="3"/>
  <c r="I214" i="3"/>
  <c r="H214" i="3"/>
  <c r="G214" i="3"/>
  <c r="F214" i="3"/>
  <c r="N213" i="3"/>
  <c r="I213" i="3"/>
  <c r="Q212" i="3"/>
  <c r="Q211" i="3" s="1"/>
  <c r="N212" i="3"/>
  <c r="I212" i="3"/>
  <c r="I211" i="3" s="1"/>
  <c r="O211" i="3"/>
  <c r="H211" i="3"/>
  <c r="G211" i="3"/>
  <c r="F211" i="3"/>
  <c r="E211" i="3"/>
  <c r="E207" i="3" s="1"/>
  <c r="Q210" i="3"/>
  <c r="Q208" i="3" s="1"/>
  <c r="N210" i="3"/>
  <c r="R210" i="3" s="1"/>
  <c r="I210" i="3"/>
  <c r="Q209" i="3"/>
  <c r="N209" i="3"/>
  <c r="R209" i="3" s="1"/>
  <c r="I209" i="3"/>
  <c r="I208" i="3" s="1"/>
  <c r="P208" i="3"/>
  <c r="O208" i="3"/>
  <c r="M208" i="3"/>
  <c r="M207" i="3" s="1"/>
  <c r="L208" i="3"/>
  <c r="K208" i="3"/>
  <c r="J208" i="3"/>
  <c r="H208" i="3"/>
  <c r="G208" i="3"/>
  <c r="I205" i="3"/>
  <c r="O205" i="3" s="1"/>
  <c r="Q205" i="3" s="1"/>
  <c r="R205" i="3" s="1"/>
  <c r="Q204" i="3"/>
  <c r="I204" i="3"/>
  <c r="O204" i="3" s="1"/>
  <c r="N203" i="3"/>
  <c r="R203" i="3" s="1"/>
  <c r="I203" i="3"/>
  <c r="R202" i="3"/>
  <c r="N202" i="3"/>
  <c r="I202" i="3"/>
  <c r="H201" i="3"/>
  <c r="G201" i="3"/>
  <c r="F201" i="3"/>
  <c r="E201" i="3"/>
  <c r="D201" i="3"/>
  <c r="I200" i="3"/>
  <c r="O200" i="3" s="1"/>
  <c r="Q200" i="3" s="1"/>
  <c r="R200" i="3" s="1"/>
  <c r="I199" i="3"/>
  <c r="O199" i="3" s="1"/>
  <c r="N198" i="3"/>
  <c r="R198" i="3" s="1"/>
  <c r="I198" i="3"/>
  <c r="R197" i="3"/>
  <c r="N197" i="3"/>
  <c r="I197" i="3"/>
  <c r="H196" i="3"/>
  <c r="G196" i="3"/>
  <c r="F196" i="3"/>
  <c r="E196" i="3"/>
  <c r="D196" i="3"/>
  <c r="I195" i="3"/>
  <c r="O195" i="3" s="1"/>
  <c r="Q195" i="3" s="1"/>
  <c r="R195" i="3" s="1"/>
  <c r="I194" i="3"/>
  <c r="O194" i="3" s="1"/>
  <c r="Q194" i="3" s="1"/>
  <c r="R194" i="3" s="1"/>
  <c r="I193" i="3"/>
  <c r="O193" i="3" s="1"/>
  <c r="Q193" i="3" s="1"/>
  <c r="R193" i="3" s="1"/>
  <c r="I192" i="3"/>
  <c r="N191" i="3"/>
  <c r="H191" i="3"/>
  <c r="G191" i="3"/>
  <c r="F191" i="3"/>
  <c r="E191" i="3"/>
  <c r="D191" i="3"/>
  <c r="I190" i="3"/>
  <c r="O190" i="3" s="1"/>
  <c r="Q190" i="3" s="1"/>
  <c r="R190" i="3" s="1"/>
  <c r="Q189" i="3"/>
  <c r="I189" i="3"/>
  <c r="O189" i="3" s="1"/>
  <c r="N188" i="3"/>
  <c r="R188" i="3" s="1"/>
  <c r="I188" i="3"/>
  <c r="N187" i="3"/>
  <c r="R187" i="3" s="1"/>
  <c r="I187" i="3"/>
  <c r="H186" i="3"/>
  <c r="G186" i="3"/>
  <c r="F186" i="3"/>
  <c r="E186" i="3"/>
  <c r="D186" i="3"/>
  <c r="I185" i="3"/>
  <c r="O185" i="3" s="1"/>
  <c r="Q185" i="3" s="1"/>
  <c r="R185" i="3" s="1"/>
  <c r="I184" i="3"/>
  <c r="O184" i="3" s="1"/>
  <c r="N183" i="3"/>
  <c r="R183" i="3" s="1"/>
  <c r="I183" i="3"/>
  <c r="N182" i="3"/>
  <c r="R182" i="3" s="1"/>
  <c r="I182" i="3"/>
  <c r="H181" i="3"/>
  <c r="G181" i="3"/>
  <c r="F181" i="3"/>
  <c r="E181" i="3"/>
  <c r="D181" i="3"/>
  <c r="N180" i="3"/>
  <c r="I180" i="3"/>
  <c r="Q179" i="3"/>
  <c r="O179" i="3"/>
  <c r="I179" i="3"/>
  <c r="H179" i="3"/>
  <c r="G179" i="3"/>
  <c r="F179" i="3"/>
  <c r="E179" i="3"/>
  <c r="D179" i="3"/>
  <c r="I178" i="3"/>
  <c r="O178" i="3" s="1"/>
  <c r="Q178" i="3" s="1"/>
  <c r="R178" i="3" s="1"/>
  <c r="I177" i="3"/>
  <c r="O177" i="3" s="1"/>
  <c r="N176" i="3"/>
  <c r="R176" i="3" s="1"/>
  <c r="I176" i="3"/>
  <c r="N175" i="3"/>
  <c r="I175" i="3"/>
  <c r="N174" i="3"/>
  <c r="R174" i="3" s="1"/>
  <c r="I174" i="3"/>
  <c r="N173" i="3"/>
  <c r="R173" i="3" s="1"/>
  <c r="I173" i="3"/>
  <c r="I172" i="3" s="1"/>
  <c r="H172" i="3"/>
  <c r="G172" i="3"/>
  <c r="F172" i="3"/>
  <c r="E172" i="3"/>
  <c r="D172" i="3"/>
  <c r="N171" i="3"/>
  <c r="R171" i="3" s="1"/>
  <c r="I171" i="3"/>
  <c r="N170" i="3"/>
  <c r="R170" i="3" s="1"/>
  <c r="I170" i="3"/>
  <c r="N169" i="3"/>
  <c r="R169" i="3" s="1"/>
  <c r="I169" i="3"/>
  <c r="N168" i="3"/>
  <c r="I168" i="3"/>
  <c r="Q167" i="3"/>
  <c r="O167" i="3"/>
  <c r="H167" i="3"/>
  <c r="G167" i="3"/>
  <c r="F167" i="3"/>
  <c r="E167" i="3"/>
  <c r="D167" i="3"/>
  <c r="N166" i="3"/>
  <c r="R166" i="3" s="1"/>
  <c r="R165" i="3" s="1"/>
  <c r="I166" i="3"/>
  <c r="Q165" i="3"/>
  <c r="O165" i="3"/>
  <c r="N165" i="3"/>
  <c r="I165" i="3"/>
  <c r="H165" i="3"/>
  <c r="G165" i="3"/>
  <c r="F165" i="3"/>
  <c r="E165" i="3"/>
  <c r="D165" i="3"/>
  <c r="I164" i="3"/>
  <c r="O164" i="3" s="1"/>
  <c r="Q164" i="3" s="1"/>
  <c r="R164" i="3" s="1"/>
  <c r="I163" i="3"/>
  <c r="N162" i="3"/>
  <c r="R162" i="3" s="1"/>
  <c r="I162" i="3"/>
  <c r="N161" i="3"/>
  <c r="R161" i="3" s="1"/>
  <c r="I161" i="3"/>
  <c r="H160" i="3"/>
  <c r="G160" i="3"/>
  <c r="F160" i="3"/>
  <c r="E160" i="3"/>
  <c r="D160" i="3"/>
  <c r="I159" i="3"/>
  <c r="O159" i="3" s="1"/>
  <c r="Q159" i="3" s="1"/>
  <c r="R159" i="3" s="1"/>
  <c r="I158" i="3"/>
  <c r="O158" i="3" s="1"/>
  <c r="Q158" i="3" s="1"/>
  <c r="R158" i="3" s="1"/>
  <c r="I157" i="3"/>
  <c r="O157" i="3" s="1"/>
  <c r="Q157" i="3" s="1"/>
  <c r="R157" i="3" s="1"/>
  <c r="I156" i="3"/>
  <c r="N155" i="3"/>
  <c r="R155" i="3" s="1"/>
  <c r="I155" i="3"/>
  <c r="R154" i="3"/>
  <c r="N154" i="3"/>
  <c r="I154" i="3"/>
  <c r="M153" i="3"/>
  <c r="H153" i="3"/>
  <c r="G153" i="3"/>
  <c r="F153" i="3"/>
  <c r="E153" i="3"/>
  <c r="D153" i="3"/>
  <c r="I152" i="3"/>
  <c r="O152" i="3" s="1"/>
  <c r="N151" i="3"/>
  <c r="R151" i="3" s="1"/>
  <c r="I151" i="3"/>
  <c r="I149" i="3" s="1"/>
  <c r="R150" i="3"/>
  <c r="N150" i="3"/>
  <c r="I150" i="3"/>
  <c r="N149" i="3"/>
  <c r="M149" i="3"/>
  <c r="H149" i="3"/>
  <c r="G149" i="3"/>
  <c r="F149" i="3"/>
  <c r="E149" i="3"/>
  <c r="D149" i="3"/>
  <c r="I148" i="3"/>
  <c r="O148" i="3" s="1"/>
  <c r="Q148" i="3" s="1"/>
  <c r="N147" i="3"/>
  <c r="R147" i="3" s="1"/>
  <c r="I147" i="3"/>
  <c r="N146" i="3"/>
  <c r="R146" i="3" s="1"/>
  <c r="I146" i="3"/>
  <c r="M145" i="3"/>
  <c r="H145" i="3"/>
  <c r="G145" i="3"/>
  <c r="F145" i="3"/>
  <c r="E145" i="3"/>
  <c r="D145" i="3"/>
  <c r="I144" i="3"/>
  <c r="O144" i="3" s="1"/>
  <c r="Q144" i="3" s="1"/>
  <c r="R144" i="3" s="1"/>
  <c r="O143" i="3"/>
  <c r="I143" i="3"/>
  <c r="N142" i="3"/>
  <c r="R142" i="3" s="1"/>
  <c r="I142" i="3"/>
  <c r="I140" i="3" s="1"/>
  <c r="N141" i="3"/>
  <c r="R141" i="3" s="1"/>
  <c r="I141" i="3"/>
  <c r="N140" i="3"/>
  <c r="H140" i="3"/>
  <c r="G140" i="3"/>
  <c r="F140" i="3"/>
  <c r="E140" i="3"/>
  <c r="D140" i="3"/>
  <c r="N139" i="3"/>
  <c r="R139" i="3" s="1"/>
  <c r="R138" i="3" s="1"/>
  <c r="I139" i="3"/>
  <c r="I138" i="3" s="1"/>
  <c r="Q138" i="3"/>
  <c r="O138" i="3"/>
  <c r="N138" i="3"/>
  <c r="H138" i="3"/>
  <c r="G138" i="3"/>
  <c r="F138" i="3"/>
  <c r="E138" i="3"/>
  <c r="D138" i="3"/>
  <c r="H137" i="3"/>
  <c r="I137" i="3" s="1"/>
  <c r="O137" i="3" s="1"/>
  <c r="Q137" i="3" s="1"/>
  <c r="R137" i="3" s="1"/>
  <c r="G136" i="3"/>
  <c r="N135" i="3"/>
  <c r="R135" i="3" s="1"/>
  <c r="I135" i="3"/>
  <c r="R134" i="3"/>
  <c r="N134" i="3"/>
  <c r="I134" i="3"/>
  <c r="N133" i="3"/>
  <c r="H133" i="3"/>
  <c r="F133" i="3"/>
  <c r="E133" i="3"/>
  <c r="D133" i="3"/>
  <c r="I132" i="3"/>
  <c r="O132" i="3" s="1"/>
  <c r="N131" i="3"/>
  <c r="R131" i="3" s="1"/>
  <c r="I131" i="3"/>
  <c r="N130" i="3"/>
  <c r="H130" i="3"/>
  <c r="G130" i="3"/>
  <c r="F130" i="3"/>
  <c r="E130" i="3"/>
  <c r="D130" i="3"/>
  <c r="O129" i="3"/>
  <c r="Q129" i="3" s="1"/>
  <c r="I129" i="3"/>
  <c r="N128" i="3"/>
  <c r="M128" i="3"/>
  <c r="H128" i="3"/>
  <c r="G128" i="3"/>
  <c r="F128" i="3"/>
  <c r="E128" i="3"/>
  <c r="D128" i="3"/>
  <c r="I127" i="3"/>
  <c r="O127" i="3" s="1"/>
  <c r="Q127" i="3" s="1"/>
  <c r="R127" i="3" s="1"/>
  <c r="I126" i="3"/>
  <c r="O126" i="3" s="1"/>
  <c r="R125" i="3"/>
  <c r="N125" i="3"/>
  <c r="I125" i="3"/>
  <c r="N124" i="3"/>
  <c r="H124" i="3"/>
  <c r="G124" i="3"/>
  <c r="F124" i="3"/>
  <c r="E124" i="3"/>
  <c r="D124" i="3"/>
  <c r="O123" i="3"/>
  <c r="I123" i="3"/>
  <c r="N122" i="3"/>
  <c r="R122" i="3" s="1"/>
  <c r="I122" i="3"/>
  <c r="R121" i="3"/>
  <c r="N121" i="3"/>
  <c r="I121" i="3"/>
  <c r="H120" i="3"/>
  <c r="G120" i="3"/>
  <c r="F120" i="3"/>
  <c r="E120" i="3"/>
  <c r="D120" i="3"/>
  <c r="I119" i="3"/>
  <c r="O119" i="3" s="1"/>
  <c r="Q119" i="3" s="1"/>
  <c r="R119" i="3" s="1"/>
  <c r="I118" i="3"/>
  <c r="O118" i="3" s="1"/>
  <c r="Q118" i="3" s="1"/>
  <c r="R118" i="3" s="1"/>
  <c r="I117" i="3"/>
  <c r="O117" i="3" s="1"/>
  <c r="Q117" i="3" s="1"/>
  <c r="Q116" i="3"/>
  <c r="N116" i="3"/>
  <c r="I116" i="3"/>
  <c r="Q115" i="3"/>
  <c r="N115" i="3"/>
  <c r="I115" i="3"/>
  <c r="Q114" i="3"/>
  <c r="N114" i="3"/>
  <c r="I114" i="3"/>
  <c r="Q113" i="3"/>
  <c r="N113" i="3"/>
  <c r="R113" i="3" s="1"/>
  <c r="I113" i="3"/>
  <c r="H112" i="3"/>
  <c r="G112" i="3"/>
  <c r="F112" i="3"/>
  <c r="E112" i="3"/>
  <c r="D112" i="3"/>
  <c r="I111" i="3"/>
  <c r="O111" i="3" s="1"/>
  <c r="Q111" i="3" s="1"/>
  <c r="R111" i="3" s="1"/>
  <c r="I110" i="3"/>
  <c r="O110" i="3" s="1"/>
  <c r="Q110" i="3" s="1"/>
  <c r="R110" i="3" s="1"/>
  <c r="I109" i="3"/>
  <c r="O109" i="3" s="1"/>
  <c r="Q109" i="3" s="1"/>
  <c r="R109" i="3" s="1"/>
  <c r="I108" i="3"/>
  <c r="O108" i="3" s="1"/>
  <c r="N107" i="3"/>
  <c r="R107" i="3" s="1"/>
  <c r="I107" i="3"/>
  <c r="N106" i="3"/>
  <c r="R106" i="3" s="1"/>
  <c r="I106" i="3"/>
  <c r="N105" i="3"/>
  <c r="R105" i="3" s="1"/>
  <c r="I105" i="3"/>
  <c r="H104" i="3"/>
  <c r="G104" i="3"/>
  <c r="F104" i="3"/>
  <c r="E104" i="3"/>
  <c r="D104" i="3"/>
  <c r="I103" i="3"/>
  <c r="O103" i="3" s="1"/>
  <c r="Q103" i="3" s="1"/>
  <c r="R103" i="3" s="1"/>
  <c r="I102" i="3"/>
  <c r="I101" i="3" s="1"/>
  <c r="N101" i="3"/>
  <c r="H101" i="3"/>
  <c r="G101" i="3"/>
  <c r="F101" i="3"/>
  <c r="D101" i="3"/>
  <c r="I100" i="3"/>
  <c r="O100" i="3" s="1"/>
  <c r="Q100" i="3" s="1"/>
  <c r="R100" i="3" s="1"/>
  <c r="I99" i="3"/>
  <c r="O99" i="3" s="1"/>
  <c r="Q99" i="3" s="1"/>
  <c r="N98" i="3"/>
  <c r="R98" i="3" s="1"/>
  <c r="I98" i="3"/>
  <c r="N97" i="3"/>
  <c r="R97" i="3" s="1"/>
  <c r="I97" i="3"/>
  <c r="H96" i="3"/>
  <c r="G96" i="3"/>
  <c r="F96" i="3"/>
  <c r="E96" i="3"/>
  <c r="D96" i="3"/>
  <c r="I95" i="3"/>
  <c r="O95" i="3" s="1"/>
  <c r="Q95" i="3" s="1"/>
  <c r="R95" i="3" s="1"/>
  <c r="I94" i="3"/>
  <c r="O94" i="3" s="1"/>
  <c r="Q94" i="3" s="1"/>
  <c r="R94" i="3" s="1"/>
  <c r="I93" i="3"/>
  <c r="O93" i="3" s="1"/>
  <c r="Q93" i="3" s="1"/>
  <c r="R93" i="3" s="1"/>
  <c r="I92" i="3"/>
  <c r="O92" i="3" s="1"/>
  <c r="Q92" i="3" s="1"/>
  <c r="R92" i="3" s="1"/>
  <c r="I91" i="3"/>
  <c r="O91" i="3" s="1"/>
  <c r="Q91" i="3" s="1"/>
  <c r="R91" i="3" s="1"/>
  <c r="I90" i="3"/>
  <c r="O90" i="3" s="1"/>
  <c r="Q90" i="3" s="1"/>
  <c r="R89" i="3"/>
  <c r="N89" i="3"/>
  <c r="I89" i="3"/>
  <c r="N88" i="3"/>
  <c r="R88" i="3" s="1"/>
  <c r="I88" i="3"/>
  <c r="H87" i="3"/>
  <c r="H83" i="3" s="1"/>
  <c r="N86" i="3"/>
  <c r="R86" i="3" s="1"/>
  <c r="I86" i="3"/>
  <c r="N85" i="3"/>
  <c r="R85" i="3" s="1"/>
  <c r="I85" i="3"/>
  <c r="N84" i="3"/>
  <c r="I84" i="3"/>
  <c r="G83" i="3"/>
  <c r="F83" i="3"/>
  <c r="E83" i="3"/>
  <c r="D83" i="3"/>
  <c r="I82" i="3"/>
  <c r="O82" i="3" s="1"/>
  <c r="Q82" i="3" s="1"/>
  <c r="R82" i="3" s="1"/>
  <c r="I81" i="3"/>
  <c r="O81" i="3" s="1"/>
  <c r="R80" i="3"/>
  <c r="N80" i="3"/>
  <c r="I80" i="3"/>
  <c r="N79" i="3"/>
  <c r="R79" i="3" s="1"/>
  <c r="I79" i="3"/>
  <c r="N78" i="3"/>
  <c r="R78" i="3" s="1"/>
  <c r="I78" i="3"/>
  <c r="H77" i="3"/>
  <c r="G77" i="3"/>
  <c r="F77" i="3"/>
  <c r="E77" i="3"/>
  <c r="D77" i="3"/>
  <c r="O76" i="3"/>
  <c r="Q76" i="3" s="1"/>
  <c r="R76" i="3" s="1"/>
  <c r="I76" i="3"/>
  <c r="I75" i="3"/>
  <c r="O75" i="3" s="1"/>
  <c r="Q75" i="3" s="1"/>
  <c r="R75" i="3" s="1"/>
  <c r="I74" i="3"/>
  <c r="O74" i="3" s="1"/>
  <c r="N73" i="3"/>
  <c r="R73" i="3" s="1"/>
  <c r="I73" i="3"/>
  <c r="N72" i="3"/>
  <c r="R72" i="3" s="1"/>
  <c r="I72" i="3"/>
  <c r="H71" i="3"/>
  <c r="G71" i="3"/>
  <c r="F71" i="3"/>
  <c r="E71" i="3"/>
  <c r="D71" i="3"/>
  <c r="I70" i="3"/>
  <c r="O70" i="3" s="1"/>
  <c r="Q70" i="3" s="1"/>
  <c r="R70" i="3" s="1"/>
  <c r="I69" i="3"/>
  <c r="O69" i="3" s="1"/>
  <c r="Q69" i="3" s="1"/>
  <c r="R69" i="3" s="1"/>
  <c r="O68" i="3"/>
  <c r="Q68" i="3" s="1"/>
  <c r="R68" i="3" s="1"/>
  <c r="I68" i="3"/>
  <c r="I67" i="3"/>
  <c r="O67" i="3" s="1"/>
  <c r="N66" i="3"/>
  <c r="R66" i="3" s="1"/>
  <c r="I66" i="3"/>
  <c r="N65" i="3"/>
  <c r="R65" i="3" s="1"/>
  <c r="I65" i="3"/>
  <c r="N64" i="3"/>
  <c r="H64" i="3"/>
  <c r="G64" i="3"/>
  <c r="E64" i="3"/>
  <c r="D64" i="3"/>
  <c r="D63" i="3" s="1"/>
  <c r="N96" i="3" l="1"/>
  <c r="I104" i="3"/>
  <c r="M63" i="3"/>
  <c r="I319" i="3"/>
  <c r="H63" i="3"/>
  <c r="N120" i="3"/>
  <c r="I124" i="3"/>
  <c r="N181" i="3"/>
  <c r="R215" i="3"/>
  <c r="R214" i="3" s="1"/>
  <c r="I223" i="3"/>
  <c r="R227" i="3"/>
  <c r="I287" i="3"/>
  <c r="N293" i="3"/>
  <c r="N308" i="3"/>
  <c r="N319" i="3"/>
  <c r="I324" i="3"/>
  <c r="I343" i="3"/>
  <c r="N352" i="3"/>
  <c r="I64" i="3"/>
  <c r="O83" i="3"/>
  <c r="R115" i="3"/>
  <c r="H279" i="3"/>
  <c r="N287" i="3"/>
  <c r="N303" i="3"/>
  <c r="G342" i="3"/>
  <c r="G341" i="3" s="1"/>
  <c r="R361" i="3"/>
  <c r="O342" i="3"/>
  <c r="Q344" i="3"/>
  <c r="O64" i="3"/>
  <c r="Q67" i="3"/>
  <c r="Q64" i="3" s="1"/>
  <c r="O71" i="3"/>
  <c r="R208" i="3"/>
  <c r="N71" i="3"/>
  <c r="Q74" i="3"/>
  <c r="Q71" i="3" s="1"/>
  <c r="N77" i="3"/>
  <c r="I87" i="3"/>
  <c r="I83" i="3" s="1"/>
  <c r="O102" i="3"/>
  <c r="O101" i="3" s="1"/>
  <c r="R116" i="3"/>
  <c r="I120" i="3"/>
  <c r="I145" i="3"/>
  <c r="I181" i="3"/>
  <c r="O181" i="3"/>
  <c r="N186" i="3"/>
  <c r="O196" i="3"/>
  <c r="R212" i="3"/>
  <c r="G279" i="3"/>
  <c r="R294" i="3"/>
  <c r="R304" i="3"/>
  <c r="I334" i="3"/>
  <c r="I368" i="3"/>
  <c r="F63" i="3"/>
  <c r="I77" i="3"/>
  <c r="N87" i="3"/>
  <c r="R87" i="3" s="1"/>
  <c r="N104" i="3"/>
  <c r="I186" i="3"/>
  <c r="N208" i="3"/>
  <c r="E279" i="3"/>
  <c r="I293" i="3"/>
  <c r="I303" i="3"/>
  <c r="D279" i="3"/>
  <c r="N329" i="3"/>
  <c r="I342" i="3"/>
  <c r="E341" i="3"/>
  <c r="O360" i="3"/>
  <c r="E63" i="3"/>
  <c r="I71" i="3"/>
  <c r="O104" i="3"/>
  <c r="R114" i="3"/>
  <c r="N160" i="3"/>
  <c r="I167" i="3"/>
  <c r="I196" i="3"/>
  <c r="I201" i="3"/>
  <c r="F207" i="3"/>
  <c r="I308" i="3"/>
  <c r="I313" i="3"/>
  <c r="N346" i="3"/>
  <c r="Q81" i="3"/>
  <c r="O77" i="3"/>
  <c r="R90" i="3"/>
  <c r="Q83" i="3"/>
  <c r="R99" i="3"/>
  <c r="R96" i="3" s="1"/>
  <c r="Q96" i="3"/>
  <c r="O96" i="3"/>
  <c r="O120" i="3"/>
  <c r="Q123" i="3"/>
  <c r="Q132" i="3"/>
  <c r="O130" i="3"/>
  <c r="Q186" i="3"/>
  <c r="R189" i="3"/>
  <c r="R84" i="3"/>
  <c r="Q108" i="3"/>
  <c r="N112" i="3"/>
  <c r="R129" i="3"/>
  <c r="R128" i="3" s="1"/>
  <c r="Q128" i="3"/>
  <c r="N167" i="3"/>
  <c r="R168" i="3"/>
  <c r="R167" i="3" s="1"/>
  <c r="R175" i="3"/>
  <c r="N172" i="3"/>
  <c r="Q177" i="3"/>
  <c r="O172" i="3"/>
  <c r="I191" i="3"/>
  <c r="O192" i="3"/>
  <c r="Q199" i="3"/>
  <c r="R224" i="3"/>
  <c r="N223" i="3"/>
  <c r="N226" i="3"/>
  <c r="Q226" i="3"/>
  <c r="Q291" i="3"/>
  <c r="O287" i="3"/>
  <c r="O298" i="3"/>
  <c r="Q301" i="3"/>
  <c r="O308" i="3"/>
  <c r="Q311" i="3"/>
  <c r="R326" i="3"/>
  <c r="N324" i="3"/>
  <c r="R344" i="3"/>
  <c r="Q342" i="3"/>
  <c r="Q126" i="3"/>
  <c r="O124" i="3"/>
  <c r="G133" i="3"/>
  <c r="G63" i="3" s="1"/>
  <c r="I136" i="3"/>
  <c r="R186" i="3"/>
  <c r="O319" i="3"/>
  <c r="Q322" i="3"/>
  <c r="I96" i="3"/>
  <c r="O112" i="3"/>
  <c r="O149" i="3"/>
  <c r="Q152" i="3"/>
  <c r="N179" i="3"/>
  <c r="R180" i="3"/>
  <c r="R179" i="3" s="1"/>
  <c r="Q184" i="3"/>
  <c r="O201" i="3"/>
  <c r="Q223" i="3"/>
  <c r="Q207" i="3" s="1"/>
  <c r="F279" i="3"/>
  <c r="O329" i="3"/>
  <c r="Q332" i="3"/>
  <c r="D341" i="3"/>
  <c r="H341" i="3"/>
  <c r="Q360" i="3"/>
  <c r="R364" i="3"/>
  <c r="R360" i="3" s="1"/>
  <c r="R117" i="3"/>
  <c r="Q112" i="3"/>
  <c r="Q284" i="3"/>
  <c r="O280" i="3"/>
  <c r="I112" i="3"/>
  <c r="O128" i="3"/>
  <c r="I130" i="3"/>
  <c r="O140" i="3"/>
  <c r="Q143" i="3"/>
  <c r="Q145" i="3"/>
  <c r="R148" i="3"/>
  <c r="R145" i="3" s="1"/>
  <c r="O156" i="3"/>
  <c r="I153" i="3"/>
  <c r="O163" i="3"/>
  <c r="I160" i="3"/>
  <c r="O186" i="3"/>
  <c r="R204" i="3"/>
  <c r="R201" i="3" s="1"/>
  <c r="Q201" i="3"/>
  <c r="H207" i="3"/>
  <c r="R213" i="3"/>
  <c r="N211" i="3"/>
  <c r="O207" i="3"/>
  <c r="N218" i="3"/>
  <c r="R219" i="3"/>
  <c r="R218" i="3" s="1"/>
  <c r="O293" i="3"/>
  <c r="Q296" i="3"/>
  <c r="I298" i="3"/>
  <c r="O303" i="3"/>
  <c r="Q306" i="3"/>
  <c r="R316" i="3"/>
  <c r="N313" i="3"/>
  <c r="R336" i="3"/>
  <c r="N334" i="3"/>
  <c r="N358" i="3"/>
  <c r="R359" i="3"/>
  <c r="R358" i="3" s="1"/>
  <c r="O368" i="3"/>
  <c r="Q371" i="3"/>
  <c r="I280" i="3"/>
  <c r="N342" i="3"/>
  <c r="R343" i="3"/>
  <c r="R342" i="3" s="1"/>
  <c r="I360" i="3"/>
  <c r="N145" i="3"/>
  <c r="N196" i="3"/>
  <c r="N201" i="3"/>
  <c r="I220" i="3"/>
  <c r="N280" i="3"/>
  <c r="R288" i="3"/>
  <c r="O313" i="3"/>
  <c r="O324" i="3"/>
  <c r="O334" i="3"/>
  <c r="N153" i="3"/>
  <c r="G207" i="3"/>
  <c r="R217" i="3"/>
  <c r="R216" i="3" s="1"/>
  <c r="N220" i="3"/>
  <c r="R221" i="3"/>
  <c r="R220" i="3" s="1"/>
  <c r="R225" i="3"/>
  <c r="I226" i="3"/>
  <c r="R228" i="3"/>
  <c r="R226" i="3" s="1"/>
  <c r="Q317" i="3"/>
  <c r="Q327" i="3"/>
  <c r="Q337" i="3"/>
  <c r="R351" i="3"/>
  <c r="R350" i="3" s="1"/>
  <c r="N360" i="3"/>
  <c r="O367" i="3"/>
  <c r="R223" i="3" l="1"/>
  <c r="R112" i="3"/>
  <c r="N83" i="3"/>
  <c r="N63" i="3" s="1"/>
  <c r="I341" i="3"/>
  <c r="N207" i="3"/>
  <c r="R211" i="3"/>
  <c r="R207" i="3" s="1"/>
  <c r="R74" i="3"/>
  <c r="R71" i="3" s="1"/>
  <c r="R67" i="3"/>
  <c r="R64" i="3" s="1"/>
  <c r="N279" i="3"/>
  <c r="I279" i="3"/>
  <c r="Q102" i="3"/>
  <c r="Q101" i="3" s="1"/>
  <c r="Q181" i="3"/>
  <c r="R184" i="3"/>
  <c r="R181" i="3" s="1"/>
  <c r="R306" i="3"/>
  <c r="R303" i="3" s="1"/>
  <c r="Q303" i="3"/>
  <c r="R284" i="3"/>
  <c r="R280" i="3" s="1"/>
  <c r="Q280" i="3"/>
  <c r="Q329" i="3"/>
  <c r="R332" i="3"/>
  <c r="R329" i="3" s="1"/>
  <c r="R152" i="3"/>
  <c r="R149" i="3" s="1"/>
  <c r="Q149" i="3"/>
  <c r="Q124" i="3"/>
  <c r="R126" i="3"/>
  <c r="R124" i="3" s="1"/>
  <c r="R132" i="3"/>
  <c r="R130" i="3" s="1"/>
  <c r="Q130" i="3"/>
  <c r="Q367" i="3"/>
  <c r="O366" i="3"/>
  <c r="O341" i="3" s="1"/>
  <c r="Q156" i="3"/>
  <c r="R156" i="3" s="1"/>
  <c r="R153" i="3" s="1"/>
  <c r="O153" i="3"/>
  <c r="O136" i="3"/>
  <c r="I133" i="3"/>
  <c r="I63" i="3" s="1"/>
  <c r="R317" i="3"/>
  <c r="R313" i="3" s="1"/>
  <c r="Q313" i="3"/>
  <c r="R83" i="3"/>
  <c r="Q77" i="3"/>
  <c r="R81" i="3"/>
  <c r="R77" i="3" s="1"/>
  <c r="Q334" i="3"/>
  <c r="R337" i="3"/>
  <c r="R334" i="3" s="1"/>
  <c r="R291" i="3"/>
  <c r="R287" i="3" s="1"/>
  <c r="Q287" i="3"/>
  <c r="Q192" i="3"/>
  <c r="O191" i="3"/>
  <c r="Q104" i="3"/>
  <c r="R108" i="3"/>
  <c r="R104" i="3" s="1"/>
  <c r="Q324" i="3"/>
  <c r="R327" i="3"/>
  <c r="R324" i="3" s="1"/>
  <c r="I207" i="3"/>
  <c r="Q140" i="3"/>
  <c r="R143" i="3"/>
  <c r="R140" i="3" s="1"/>
  <c r="Q319" i="3"/>
  <c r="R322" i="3"/>
  <c r="R319" i="3" s="1"/>
  <c r="R301" i="3"/>
  <c r="R298" i="3" s="1"/>
  <c r="Q298" i="3"/>
  <c r="R102" i="3"/>
  <c r="R101" i="3" s="1"/>
  <c r="R123" i="3"/>
  <c r="R120" i="3" s="1"/>
  <c r="Q120" i="3"/>
  <c r="N341" i="3"/>
  <c r="R371" i="3"/>
  <c r="R368" i="3" s="1"/>
  <c r="Q368" i="3"/>
  <c r="R296" i="3"/>
  <c r="R293" i="3" s="1"/>
  <c r="Q293" i="3"/>
  <c r="O160" i="3"/>
  <c r="Q163" i="3"/>
  <c r="O279" i="3"/>
  <c r="R311" i="3"/>
  <c r="R308" i="3" s="1"/>
  <c r="Q308" i="3"/>
  <c r="R199" i="3"/>
  <c r="R196" i="3" s="1"/>
  <c r="Q196" i="3"/>
  <c r="Q172" i="3"/>
  <c r="R177" i="3"/>
  <c r="R172" i="3" s="1"/>
  <c r="Q279" i="3" l="1"/>
  <c r="R163" i="3"/>
  <c r="R160" i="3" s="1"/>
  <c r="Q160" i="3"/>
  <c r="R279" i="3"/>
  <c r="R192" i="3"/>
  <c r="R191" i="3" s="1"/>
  <c r="Q191" i="3"/>
  <c r="Q136" i="3"/>
  <c r="O133" i="3"/>
  <c r="O63" i="3" s="1"/>
  <c r="R367" i="3"/>
  <c r="R366" i="3" s="1"/>
  <c r="R341" i="3" s="1"/>
  <c r="Q366" i="3"/>
  <c r="Q341" i="3" s="1"/>
  <c r="Q133" i="3" l="1"/>
  <c r="Q63" i="3" s="1"/>
  <c r="Q12" i="3" s="1"/>
  <c r="R136" i="3"/>
  <c r="R133" i="3" s="1"/>
  <c r="R63" i="3" s="1"/>
  <c r="R12" i="3" s="1"/>
  <c r="F137" i="2" l="1"/>
</calcChain>
</file>

<file path=xl/sharedStrings.xml><?xml version="1.0" encoding="utf-8"?>
<sst xmlns="http://schemas.openxmlformats.org/spreadsheetml/2006/main" count="998" uniqueCount="242">
  <si>
    <t>TYPHOON  Pepeng
Oct. 9, 2009</t>
  </si>
  <si>
    <t>Santi
Nov. 5, 2009</t>
  </si>
  <si>
    <t>Bebeng
May 13, 2011</t>
  </si>
  <si>
    <t>TD Juaning
Jun. 29, 2011</t>
  </si>
  <si>
    <t>Falcon
Jun. 30, 2011</t>
  </si>
  <si>
    <t>Pedring
Oct. 4, 2011</t>
  </si>
  <si>
    <t>Sendong
Dec. 18, 2011</t>
  </si>
  <si>
    <t>"Typhoon LABUYO"
August 14, 2013</t>
  </si>
  <si>
    <t>SUPER TYPHOON  "YOLANDA"
November 18, 2013</t>
  </si>
  <si>
    <t>TROPICAL STORMS "LUIS AND MARIO"
Jan. 19, 2014</t>
  </si>
  <si>
    <t>TROPICAL STORMS "LUIS AND MARIO"
September 25, 2014</t>
  </si>
  <si>
    <t>TROPICAL STORM "RUBY"
December 11, 2014</t>
  </si>
  <si>
    <t>TYPHOON "SENIANG"
January 7, 2015</t>
  </si>
  <si>
    <t>TYPHOON "AMANG"
January 22, 2015</t>
  </si>
  <si>
    <t>TYPHOON "NONA"
December 18, 2015</t>
  </si>
  <si>
    <t>Typhoon Nina
January 5, 2017</t>
  </si>
  <si>
    <t>Typhoon Salome
November 13, 2017</t>
  </si>
  <si>
    <t>TS Urduja/ Cont. Rain due to Urduja and Agaton
Dec 2017 - Jan 2018</t>
  </si>
  <si>
    <t>No. of Farmers</t>
  </si>
  <si>
    <t>Area Affected</t>
  </si>
  <si>
    <t>Total Value</t>
  </si>
  <si>
    <t>REGION V</t>
  </si>
  <si>
    <t>ALBAY</t>
  </si>
  <si>
    <t>Legazpi City</t>
  </si>
  <si>
    <t>Ligao City</t>
  </si>
  <si>
    <t>Tabaco City</t>
  </si>
  <si>
    <t>Bacacay</t>
  </si>
  <si>
    <t>Camalig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</si>
  <si>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</si>
  <si>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</si>
  <si>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</si>
  <si>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</si>
  <si>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</si>
  <si>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</si>
  <si>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</si>
  <si>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</si>
  <si>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</si>
  <si>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</si>
  <si>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</t>
  </si>
  <si>
    <t>Tiwi</t>
  </si>
  <si>
    <t>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</si>
  <si>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</si>
  <si>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</si>
  <si>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</si>
  <si>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</si>
  <si>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</si>
  <si>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</si>
  <si>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</si>
  <si>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</si>
  <si>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 Vicente</t>
  </si>
  <si>
    <t>Santa Elena</t>
  </si>
  <si>
    <t>Talisay</t>
  </si>
  <si>
    <t>Vinzons</t>
  </si>
  <si>
    <t>CAMARINES SUR</t>
  </si>
  <si>
    <t>Naga City</t>
  </si>
  <si>
    <t>Iriga City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</si>
  <si>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</si>
  <si>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</si>
  <si>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</si>
  <si>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</si>
  <si>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</si>
  <si>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</si>
  <si>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</si>
  <si>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</si>
  <si>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</si>
  <si>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</si>
  <si>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</si>
  <si>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</si>
  <si>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</si>
  <si>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</si>
  <si>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</si>
  <si>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</si>
  <si>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</si>
  <si>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</si>
  <si>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</si>
  <si>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</si>
  <si>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</si>
  <si>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</si>
  <si>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</si>
  <si>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 xml:space="preserve"> </t>
  </si>
  <si>
    <t>Pamplona</t>
  </si>
  <si>
    <t>Pasacao</t>
  </si>
  <si>
    <t>Pili</t>
  </si>
  <si>
    <t>Presentacion</t>
  </si>
  <si>
    <t>Ragay</t>
  </si>
  <si>
    <t>San Fernando</t>
  </si>
  <si>
    <t>San Jose</t>
  </si>
  <si>
    <t>Sipocot</t>
  </si>
  <si>
    <t>Siruma</t>
  </si>
  <si>
    <t>Tigaon</t>
  </si>
  <si>
    <t>Tinambac</t>
  </si>
  <si>
    <t>CATANDUANES</t>
  </si>
  <si>
    <t>Bagamanoc</t>
  </si>
  <si>
    <t>Baras</t>
  </si>
  <si>
    <t>Caramoran</t>
  </si>
  <si>
    <t>Gigmoto</t>
  </si>
  <si>
    <t>Pandan</t>
  </si>
  <si>
    <t>San Miguel</t>
  </si>
  <si>
    <t>Viga</t>
  </si>
  <si>
    <t>Virac</t>
  </si>
  <si>
    <t>MASBATE</t>
  </si>
  <si>
    <t>Masbate City</t>
  </si>
  <si>
    <t>Aroroy</t>
  </si>
  <si>
    <t>Baleno</t>
  </si>
  <si>
    <t>Balud</t>
  </si>
  <si>
    <t>Batuan</t>
  </si>
  <si>
    <t>Cataingan</t>
  </si>
  <si>
    <t>Cawayan</t>
  </si>
  <si>
    <t>Claveria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</si>
  <si>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</si>
  <si>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</si>
  <si>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</si>
  <si>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</si>
  <si>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</si>
  <si>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</si>
  <si>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</si>
  <si>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</t>
  </si>
  <si>
    <t>Placer</t>
  </si>
  <si>
    <t>San Jacinto</t>
  </si>
  <si>
    <t>San Pascual</t>
  </si>
  <si>
    <t>Uson</t>
  </si>
  <si>
    <t>SORSOGON</t>
  </si>
  <si>
    <t>Sorsogon City</t>
  </si>
  <si>
    <t>Barcelona</t>
  </si>
  <si>
    <t>Bulan</t>
  </si>
  <si>
    <t>Bulusan</t>
  </si>
  <si>
    <t>Casiguran</t>
  </si>
  <si>
    <t>Castilla</t>
  </si>
  <si>
    <t>Donsol</t>
  </si>
  <si>
    <t>Gubat</t>
  </si>
  <si>
    <t>Irosin</t>
  </si>
  <si>
    <t>Juban</t>
  </si>
  <si>
    <t>Magallanes</t>
  </si>
  <si>
    <t>Matnog</t>
  </si>
  <si>
    <t>Pilar</t>
  </si>
  <si>
    <t>Prieto Diaz</t>
  </si>
  <si>
    <t>Santa Magdalena</t>
  </si>
  <si>
    <t>A. Geographic Information:</t>
  </si>
  <si>
    <t>B. Type and Level of Report: (Pls. Check)</t>
  </si>
  <si>
    <t>1. Region: V</t>
  </si>
  <si>
    <t>1. Type</t>
  </si>
  <si>
    <t>2. Level</t>
  </si>
  <si>
    <t>2. Province: Albay, Camarines Norte, Camarines Sur, Sorsogon, Catanduanes</t>
  </si>
  <si>
    <t>Initial</t>
  </si>
  <si>
    <t>Municipal</t>
  </si>
  <si>
    <t>3. Municipality: _____________________</t>
  </si>
  <si>
    <t>Progress</t>
  </si>
  <si>
    <t>Provincial</t>
  </si>
  <si>
    <t>Final</t>
  </si>
  <si>
    <t>Regional</t>
  </si>
  <si>
    <t>Municipality</t>
  </si>
  <si>
    <t>ECOSYSTEM/
SEED TYPE</t>
  </si>
  <si>
    <t>VARIETY / TYPE</t>
  </si>
  <si>
    <t>NUMBER 
OF
FARMERS
AFFECTED</t>
  </si>
  <si>
    <t>AREA OF
STANDING CROPS
(ha)</t>
  </si>
  <si>
    <t>STAGE OF CROP DEVELOPMENT</t>
  </si>
  <si>
    <t>AREA AFFECTED 
(HA)</t>
  </si>
  <si>
    <t>YIELD PER HECTARE 
(MT)</t>
  </si>
  <si>
    <t>YIELD
LOSS
(%)</t>
  </si>
  <si>
    <t>TOTAL LOSSES</t>
  </si>
  <si>
    <t>REMARKS</t>
  </si>
  <si>
    <t>Based on Cost of Prod'n.</t>
  </si>
  <si>
    <t>Based on Farmgate Price</t>
  </si>
  <si>
    <t>Total 
Value
(P)</t>
  </si>
  <si>
    <t>Totally Damaged</t>
  </si>
  <si>
    <t>Partially Damaged</t>
  </si>
  <si>
    <t>TOTAL</t>
  </si>
  <si>
    <t>Before
Calamity</t>
  </si>
  <si>
    <t>After
Calamity</t>
  </si>
  <si>
    <t>Cost of Prod'n/
Ha.
(P)</t>
  </si>
  <si>
    <t>Value
 (P)</t>
  </si>
  <si>
    <t>Volume
(mt)</t>
  </si>
  <si>
    <t>Price/kg
(P)</t>
  </si>
  <si>
    <t>Value
(P)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</si>
  <si>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</si>
  <si>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</si>
  <si>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</si>
  <si>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</si>
  <si>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</si>
  <si>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</si>
  <si>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</si>
  <si>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</si>
  <si>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</si>
  <si>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</si>
  <si>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</si>
  <si>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</si>
  <si>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</si>
  <si>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</si>
  <si>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</si>
  <si>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</si>
  <si>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</si>
  <si>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</si>
  <si>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</si>
  <si>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BICOL</t>
  </si>
  <si>
    <t>Albay</t>
  </si>
  <si>
    <t>-</t>
  </si>
  <si>
    <t>Newly Planted</t>
  </si>
  <si>
    <t>Vegetative</t>
  </si>
  <si>
    <t>Certified palay Seeds</t>
  </si>
  <si>
    <t>Maturity</t>
  </si>
  <si>
    <t>Irrigated</t>
  </si>
  <si>
    <t>Daraga</t>
  </si>
  <si>
    <t>Reproductive</t>
  </si>
  <si>
    <t>Camarines Sur</t>
  </si>
  <si>
    <t>Rainfed</t>
  </si>
  <si>
    <t>Certified Palay Seeds</t>
  </si>
  <si>
    <t xml:space="preserve">Reproductive </t>
  </si>
  <si>
    <t xml:space="preserve">Maturity </t>
  </si>
  <si>
    <t xml:space="preserve">Newly Planted </t>
  </si>
  <si>
    <t>Hybrid Palay Seeds</t>
  </si>
  <si>
    <t>Seedbed</t>
  </si>
  <si>
    <t xml:space="preserve">Seedling </t>
  </si>
  <si>
    <t>Sorsogon</t>
  </si>
  <si>
    <t>Catanduanes</t>
  </si>
  <si>
    <t>Panganiban</t>
  </si>
  <si>
    <t>San Andres</t>
  </si>
  <si>
    <t>Tisoy Dec 2019</t>
  </si>
  <si>
    <t>Camarines Norte</t>
  </si>
  <si>
    <t>Parma</t>
  </si>
  <si>
    <t>Mirinae</t>
  </si>
  <si>
    <t>Aere</t>
  </si>
  <si>
    <t>Nock-Ten</t>
  </si>
  <si>
    <t>Meari</t>
  </si>
  <si>
    <t>Nesat</t>
  </si>
  <si>
    <t>Washi</t>
  </si>
  <si>
    <t>Utor</t>
  </si>
  <si>
    <t>Haiyan</t>
  </si>
  <si>
    <t>Kalmaegi &amp; Fung-Wong</t>
  </si>
  <si>
    <t>Hagupit</t>
  </si>
  <si>
    <t>Jangmi</t>
  </si>
  <si>
    <t>Mekkhala</t>
  </si>
  <si>
    <t>Melor</t>
  </si>
  <si>
    <t>Nock-ten</t>
  </si>
  <si>
    <t>Haikui</t>
  </si>
  <si>
    <t>Kai-tak &amp; Bolaven</t>
  </si>
  <si>
    <t>Kammuri</t>
  </si>
  <si>
    <t>Masbate</t>
  </si>
  <si>
    <t>Tabaco City</t>
  </si>
  <si>
    <t>Ligao City</t>
  </si>
  <si>
    <t>Legazpi City</t>
  </si>
  <si>
    <t>Sagnay</t>
  </si>
  <si>
    <t>municipality_code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</si>
</sst>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"/>
    <numFmt numFmtId="166" formatCode="_-* #,##0.00_-;\-* #,##0.00_-;_-* &quot;-&quot;??_-;_-@"/>
    <numFmt numFmtId="167" formatCode="_(* #,##0_);_(* \(#,##0\);_(* &quot;-&quot;??_);_(@_)"/>
    <numFmt numFmtId="168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6"/>
      <color theme="1"/>
      <name val="Cambria"/>
      <family val="1"/>
    </font>
    <font>
      <sz val="16"/>
      <color theme="1"/>
      <name val="Cambria"/>
      <family val="1"/>
    </font>
    <font>
      <sz val="11"/>
      <name val="Arial"/>
      <family val="2"/>
    </font>
    <font>
      <b/>
      <sz val="16"/>
      <name val="Cambria"/>
      <family val="1"/>
    </font>
    <font>
      <b/>
      <sz val="18"/>
      <name val="Cambria"/>
      <family val="1"/>
    </font>
    <font>
      <b/>
      <sz val="16"/>
      <color rgb="FFFF0000"/>
      <name val="Cambria"/>
      <family val="1"/>
    </font>
    <font>
      <sz val="18"/>
      <name val="Cambria"/>
      <family val="1"/>
    </font>
    <font>
      <sz val="16"/>
      <name val="Cambria"/>
      <family val="1"/>
    </font>
    <font>
      <sz val="1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C6E0B4"/>
        <bgColor rgb="FFC6E0B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164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left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0" borderId="0" xfId="0" applyFont="1"/>
    <xf numFmtId="0" fontId="8" fillId="0" borderId="0" xfId="1" applyFont="1" applyAlignment="1">
      <alignment vertical="center"/>
    </xf>
    <xf numFmtId="0" fontId="6" fillId="0" borderId="0" xfId="1"/>
    <xf numFmtId="0" fontId="7" fillId="0" borderId="0" xfId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165" fontId="7" fillId="0" borderId="3" xfId="1" applyNumberFormat="1" applyFont="1" applyBorder="1" applyAlignment="1">
      <alignment horizontal="center" vertical="center"/>
    </xf>
    <xf numFmtId="166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8" fillId="0" borderId="3" xfId="1" applyNumberFormat="1" applyFont="1" applyBorder="1" applyAlignment="1">
      <alignment vertical="center"/>
    </xf>
    <xf numFmtId="166" fontId="7" fillId="0" borderId="3" xfId="1" applyNumberFormat="1" applyFont="1" applyBorder="1" applyAlignment="1">
      <alignment horizontal="left"/>
    </xf>
    <xf numFmtId="166" fontId="7" fillId="0" borderId="4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166" fontId="7" fillId="0" borderId="0" xfId="1" applyNumberFormat="1" applyFont="1" applyAlignment="1">
      <alignment horizontal="left"/>
    </xf>
    <xf numFmtId="166" fontId="7" fillId="0" borderId="6" xfId="1" applyNumberFormat="1" applyFont="1" applyBorder="1" applyAlignment="1">
      <alignment horizontal="center" vertical="center"/>
    </xf>
    <xf numFmtId="166" fontId="7" fillId="0" borderId="0" xfId="1" applyNumberFormat="1" applyFont="1" applyAlignment="1">
      <alignment horizontal="left" vertical="center"/>
    </xf>
    <xf numFmtId="166" fontId="8" fillId="0" borderId="0" xfId="1" applyNumberFormat="1" applyFont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165" fontId="7" fillId="0" borderId="8" xfId="1" applyNumberFormat="1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66" fontId="7" fillId="0" borderId="8" xfId="1" applyNumberFormat="1" applyFont="1" applyBorder="1" applyAlignment="1">
      <alignment horizontal="left" vertical="center"/>
    </xf>
    <xf numFmtId="166" fontId="8" fillId="0" borderId="8" xfId="1" applyNumberFormat="1" applyFont="1" applyBorder="1" applyAlignment="1">
      <alignment vertical="center"/>
    </xf>
    <xf numFmtId="166" fontId="7" fillId="0" borderId="9" xfId="1" applyNumberFormat="1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65" fontId="7" fillId="0" borderId="11" xfId="1" applyNumberFormat="1" applyFont="1" applyBorder="1" applyAlignment="1">
      <alignment horizontal="center" vertical="center"/>
    </xf>
    <xf numFmtId="166" fontId="7" fillId="0" borderId="11" xfId="1" applyNumberFormat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166" fontId="7" fillId="0" borderId="11" xfId="1" applyNumberFormat="1" applyFont="1" applyBorder="1" applyAlignment="1">
      <alignment horizontal="left" vertical="center"/>
    </xf>
    <xf numFmtId="166" fontId="8" fillId="0" borderId="11" xfId="1" applyNumberFormat="1" applyFont="1" applyBorder="1" applyAlignment="1">
      <alignment vertical="center"/>
    </xf>
    <xf numFmtId="166" fontId="7" fillId="0" borderId="12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49" fontId="8" fillId="4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49" fontId="8" fillId="0" borderId="0" xfId="1" applyNumberFormat="1" applyFont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/>
    </xf>
    <xf numFmtId="165" fontId="10" fillId="5" borderId="1" xfId="1" applyNumberFormat="1" applyFont="1" applyFill="1" applyBorder="1" applyAlignment="1">
      <alignment horizontal="left"/>
    </xf>
    <xf numFmtId="166" fontId="10" fillId="5" borderId="1" xfId="1" applyNumberFormat="1" applyFont="1" applyFill="1" applyBorder="1" applyAlignment="1">
      <alignment horizontal="left"/>
    </xf>
    <xf numFmtId="166" fontId="7" fillId="5" borderId="1" xfId="1" applyNumberFormat="1" applyFont="1" applyFill="1" applyBorder="1" applyAlignment="1">
      <alignment horizontal="left"/>
    </xf>
    <xf numFmtId="166" fontId="7" fillId="6" borderId="1" xfId="1" applyNumberFormat="1" applyFont="1" applyFill="1" applyBorder="1" applyAlignment="1">
      <alignment horizontal="center" vertical="center" wrapText="1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/>
    <xf numFmtId="167" fontId="11" fillId="7" borderId="1" xfId="1" applyNumberFormat="1" applyFont="1" applyFill="1" applyBorder="1"/>
    <xf numFmtId="167" fontId="10" fillId="7" borderId="1" xfId="1" applyNumberFormat="1" applyFont="1" applyFill="1" applyBorder="1"/>
    <xf numFmtId="167" fontId="10" fillId="7" borderId="1" xfId="1" applyNumberFormat="1" applyFont="1" applyFill="1" applyBorder="1" applyAlignment="1">
      <alignment horizontal="left"/>
    </xf>
    <xf numFmtId="166" fontId="12" fillId="8" borderId="1" xfId="1" applyNumberFormat="1" applyFont="1" applyFill="1" applyBorder="1" applyAlignment="1">
      <alignment vertical="center"/>
    </xf>
    <xf numFmtId="49" fontId="7" fillId="9" borderId="0" xfId="1" applyNumberFormat="1" applyFont="1" applyFill="1" applyAlignment="1">
      <alignment horizontal="center" vertical="center"/>
    </xf>
    <xf numFmtId="0" fontId="7" fillId="9" borderId="0" xfId="1" applyFont="1" applyFill="1"/>
    <xf numFmtId="167" fontId="11" fillId="10" borderId="1" xfId="1" applyNumberFormat="1" applyFont="1" applyFill="1" applyBorder="1"/>
    <xf numFmtId="167" fontId="10" fillId="10" borderId="1" xfId="1" applyNumberFormat="1" applyFont="1" applyFill="1" applyBorder="1"/>
    <xf numFmtId="167" fontId="10" fillId="10" borderId="1" xfId="1" applyNumberFormat="1" applyFont="1" applyFill="1" applyBorder="1" applyAlignment="1">
      <alignment horizontal="left"/>
    </xf>
    <xf numFmtId="166" fontId="10" fillId="10" borderId="1" xfId="1" applyNumberFormat="1" applyFont="1" applyFill="1" applyBorder="1"/>
    <xf numFmtId="166" fontId="7" fillId="9" borderId="1" xfId="1" applyNumberFormat="1" applyFont="1" applyFill="1" applyBorder="1" applyAlignment="1">
      <alignment vertical="center"/>
    </xf>
    <xf numFmtId="0" fontId="13" fillId="10" borderId="1" xfId="1" applyFont="1" applyFill="1" applyBorder="1" applyAlignment="1">
      <alignment horizontal="left"/>
    </xf>
    <xf numFmtId="0" fontId="14" fillId="10" borderId="1" xfId="1" applyFont="1" applyFill="1" applyBorder="1" applyAlignment="1">
      <alignment horizontal="center"/>
    </xf>
    <xf numFmtId="0" fontId="14" fillId="10" borderId="1" xfId="1" applyFont="1" applyFill="1" applyBorder="1" applyAlignment="1">
      <alignment horizontal="left"/>
    </xf>
    <xf numFmtId="167" fontId="14" fillId="10" borderId="1" xfId="1" applyNumberFormat="1" applyFont="1" applyFill="1" applyBorder="1" applyAlignment="1">
      <alignment horizontal="center"/>
    </xf>
    <xf numFmtId="166" fontId="14" fillId="10" borderId="1" xfId="1" applyNumberFormat="1" applyFont="1" applyFill="1" applyBorder="1" applyAlignment="1">
      <alignment horizontal="center"/>
    </xf>
    <xf numFmtId="166" fontId="14" fillId="10" borderId="1" xfId="1" applyNumberFormat="1" applyFont="1" applyFill="1" applyBorder="1"/>
    <xf numFmtId="164" fontId="14" fillId="10" borderId="1" xfId="1" applyNumberFormat="1" applyFont="1" applyFill="1" applyBorder="1"/>
    <xf numFmtId="9" fontId="14" fillId="10" borderId="1" xfId="1" applyNumberFormat="1" applyFont="1" applyFill="1" applyBorder="1" applyAlignment="1">
      <alignment horizontal="right"/>
    </xf>
    <xf numFmtId="166" fontId="8" fillId="0" borderId="1" xfId="1" applyNumberFormat="1" applyFont="1" applyBorder="1" applyAlignment="1">
      <alignment vertical="center"/>
    </xf>
    <xf numFmtId="165" fontId="14" fillId="10" borderId="1" xfId="1" applyNumberFormat="1" applyFont="1" applyFill="1" applyBorder="1" applyAlignment="1">
      <alignment horizontal="left"/>
    </xf>
    <xf numFmtId="0" fontId="11" fillId="10" borderId="1" xfId="1" applyFont="1" applyFill="1" applyBorder="1" applyAlignment="1">
      <alignment horizontal="left"/>
    </xf>
    <xf numFmtId="0" fontId="7" fillId="0" borderId="0" xfId="1" applyFont="1" applyAlignment="1">
      <alignment vertical="center"/>
    </xf>
    <xf numFmtId="167" fontId="14" fillId="10" borderId="1" xfId="1" applyNumberFormat="1" applyFont="1" applyFill="1" applyBorder="1" applyAlignment="1">
      <alignment horizontal="left"/>
    </xf>
    <xf numFmtId="167" fontId="14" fillId="10" borderId="1" xfId="1" applyNumberFormat="1" applyFont="1" applyFill="1" applyBorder="1"/>
    <xf numFmtId="0" fontId="10" fillId="10" borderId="1" xfId="1" applyFont="1" applyFill="1" applyBorder="1"/>
    <xf numFmtId="165" fontId="10" fillId="10" borderId="1" xfId="1" applyNumberFormat="1" applyFont="1" applyFill="1" applyBorder="1" applyAlignment="1">
      <alignment horizontal="left"/>
    </xf>
    <xf numFmtId="164" fontId="10" fillId="10" borderId="1" xfId="1" applyNumberFormat="1" applyFont="1" applyFill="1" applyBorder="1"/>
    <xf numFmtId="9" fontId="10" fillId="10" borderId="1" xfId="1" applyNumberFormat="1" applyFont="1" applyFill="1" applyBorder="1"/>
    <xf numFmtId="0" fontId="10" fillId="10" borderId="1" xfId="1" applyFont="1" applyFill="1" applyBorder="1" applyAlignment="1">
      <alignment horizontal="left"/>
    </xf>
    <xf numFmtId="165" fontId="10" fillId="10" borderId="1" xfId="1" applyNumberFormat="1" applyFont="1" applyFill="1" applyBorder="1"/>
    <xf numFmtId="166" fontId="7" fillId="9" borderId="1" xfId="1" applyNumberFormat="1" applyFont="1" applyFill="1" applyBorder="1" applyAlignment="1">
      <alignment horizontal="center" vertical="center" wrapText="1"/>
    </xf>
    <xf numFmtId="165" fontId="14" fillId="10" borderId="1" xfId="1" applyNumberFormat="1" applyFont="1" applyFill="1" applyBorder="1" applyAlignment="1">
      <alignment horizontal="center"/>
    </xf>
    <xf numFmtId="166" fontId="14" fillId="10" borderId="1" xfId="1" applyNumberFormat="1" applyFont="1" applyFill="1" applyBorder="1" applyAlignment="1">
      <alignment horizontal="left"/>
    </xf>
    <xf numFmtId="0" fontId="14" fillId="10" borderId="1" xfId="1" applyFont="1" applyFill="1" applyBorder="1"/>
    <xf numFmtId="9" fontId="14" fillId="10" borderId="1" xfId="1" applyNumberFormat="1" applyFont="1" applyFill="1" applyBorder="1"/>
    <xf numFmtId="167" fontId="10" fillId="11" borderId="16" xfId="2" applyNumberFormat="1" applyFont="1" applyFill="1" applyBorder="1" applyAlignment="1">
      <alignment vertical="center"/>
    </xf>
    <xf numFmtId="167" fontId="10" fillId="11" borderId="16" xfId="2" applyNumberFormat="1" applyFont="1" applyFill="1" applyBorder="1" applyAlignment="1">
      <alignment horizontal="left" vertical="center" wrapText="1"/>
    </xf>
    <xf numFmtId="168" fontId="10" fillId="11" borderId="16" xfId="3" applyNumberFormat="1" applyFont="1" applyFill="1" applyBorder="1" applyAlignment="1">
      <alignment vertical="center"/>
    </xf>
    <xf numFmtId="43" fontId="10" fillId="11" borderId="16" xfId="3" applyFont="1" applyFill="1" applyBorder="1" applyAlignment="1">
      <alignment vertical="center"/>
    </xf>
    <xf numFmtId="0" fontId="10" fillId="12" borderId="16" xfId="1" applyFont="1" applyFill="1" applyBorder="1" applyAlignment="1">
      <alignment horizontal="left" vertical="center" indent="2"/>
    </xf>
    <xf numFmtId="167" fontId="10" fillId="12" borderId="16" xfId="2" applyNumberFormat="1" applyFont="1" applyFill="1" applyBorder="1" applyAlignment="1">
      <alignment vertical="center"/>
    </xf>
    <xf numFmtId="167" fontId="10" fillId="12" borderId="16" xfId="2" applyNumberFormat="1" applyFont="1" applyFill="1" applyBorder="1" applyAlignment="1">
      <alignment horizontal="left" vertical="center" wrapText="1"/>
    </xf>
    <xf numFmtId="168" fontId="10" fillId="12" borderId="16" xfId="3" applyNumberFormat="1" applyFont="1" applyFill="1" applyBorder="1" applyAlignment="1">
      <alignment vertical="center"/>
    </xf>
    <xf numFmtId="43" fontId="10" fillId="12" borderId="16" xfId="3" applyFont="1" applyFill="1" applyBorder="1" applyAlignment="1">
      <alignment vertical="center"/>
    </xf>
    <xf numFmtId="0" fontId="14" fillId="12" borderId="16" xfId="1" applyFont="1" applyFill="1" applyBorder="1" applyAlignment="1">
      <alignment horizontal="left" vertical="center" indent="2"/>
    </xf>
    <xf numFmtId="0" fontId="14" fillId="12" borderId="16" xfId="1" applyFont="1" applyFill="1" applyBorder="1" applyAlignment="1">
      <alignment horizontal="center" vertical="center" wrapText="1"/>
    </xf>
    <xf numFmtId="0" fontId="14" fillId="12" borderId="16" xfId="1" applyFont="1" applyFill="1" applyBorder="1" applyAlignment="1">
      <alignment horizontal="left" vertical="center" wrapText="1"/>
    </xf>
    <xf numFmtId="168" fontId="14" fillId="12" borderId="16" xfId="3" applyNumberFormat="1" applyFont="1" applyFill="1" applyBorder="1" applyAlignment="1">
      <alignment horizontal="center" vertical="center" wrapText="1"/>
    </xf>
    <xf numFmtId="43" fontId="14" fillId="12" borderId="16" xfId="3" applyFont="1" applyFill="1" applyBorder="1" applyAlignment="1">
      <alignment horizontal="center" vertical="center" wrapText="1"/>
    </xf>
    <xf numFmtId="43" fontId="14" fillId="12" borderId="16" xfId="3" applyFont="1" applyFill="1" applyBorder="1" applyAlignment="1">
      <alignment horizontal="left" vertical="center" wrapText="1" indent="2"/>
    </xf>
    <xf numFmtId="43" fontId="14" fillId="12" borderId="16" xfId="3" applyFont="1" applyFill="1" applyBorder="1" applyAlignment="1">
      <alignment vertical="center"/>
    </xf>
    <xf numFmtId="43" fontId="14" fillId="12" borderId="16" xfId="3" applyFont="1" applyFill="1" applyBorder="1" applyAlignment="1">
      <alignment horizontal="center" vertical="center"/>
    </xf>
    <xf numFmtId="164" fontId="14" fillId="12" borderId="16" xfId="1" applyNumberFormat="1" applyFont="1" applyFill="1" applyBorder="1" applyAlignment="1">
      <alignment vertical="center"/>
    </xf>
    <xf numFmtId="9" fontId="14" fillId="12" borderId="16" xfId="4" applyFont="1" applyFill="1" applyBorder="1" applyAlignment="1">
      <alignment vertical="center"/>
    </xf>
    <xf numFmtId="168" fontId="14" fillId="12" borderId="16" xfId="1" applyNumberFormat="1" applyFont="1" applyFill="1" applyBorder="1" applyAlignment="1">
      <alignment horizontal="left" vertical="center" wrapText="1"/>
    </xf>
    <xf numFmtId="43" fontId="14" fillId="12" borderId="17" xfId="3" applyFont="1" applyFill="1" applyBorder="1" applyAlignment="1">
      <alignment horizontal="center" vertical="center" wrapText="1"/>
    </xf>
    <xf numFmtId="43" fontId="14" fillId="12" borderId="19" xfId="3" applyFont="1" applyFill="1" applyBorder="1" applyAlignment="1">
      <alignment horizontal="center" vertical="center" wrapText="1"/>
    </xf>
    <xf numFmtId="0" fontId="13" fillId="12" borderId="16" xfId="1" applyFont="1" applyFill="1" applyBorder="1" applyAlignment="1">
      <alignment horizontal="left" vertical="center" indent="2"/>
    </xf>
    <xf numFmtId="0" fontId="14" fillId="12" borderId="16" xfId="1" applyFont="1" applyFill="1" applyBorder="1" applyAlignment="1">
      <alignment horizontal="left" vertical="center" wrapText="1" indent="2"/>
    </xf>
    <xf numFmtId="43" fontId="14" fillId="0" borderId="16" xfId="3" applyFont="1" applyBorder="1" applyAlignment="1">
      <alignment horizontal="center" vertical="center"/>
    </xf>
    <xf numFmtId="164" fontId="14" fillId="0" borderId="16" xfId="1" applyNumberFormat="1" applyFont="1" applyBorder="1" applyAlignment="1">
      <alignment vertical="center"/>
    </xf>
    <xf numFmtId="166" fontId="8" fillId="9" borderId="1" xfId="1" applyNumberFormat="1" applyFont="1" applyFill="1" applyBorder="1" applyAlignment="1">
      <alignment vertical="center"/>
    </xf>
    <xf numFmtId="0" fontId="8" fillId="9" borderId="0" xfId="1" applyFont="1" applyFill="1" applyAlignment="1">
      <alignment vertical="center"/>
    </xf>
    <xf numFmtId="166" fontId="7" fillId="8" borderId="1" xfId="1" applyNumberFormat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167" fontId="12" fillId="8" borderId="1" xfId="1" applyNumberFormat="1" applyFont="1" applyFill="1" applyBorder="1" applyAlignment="1">
      <alignment vertical="center"/>
    </xf>
    <xf numFmtId="167" fontId="7" fillId="9" borderId="1" xfId="1" applyNumberFormat="1" applyFont="1" applyFill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1" fillId="12" borderId="16" xfId="1" applyFont="1" applyFill="1" applyBorder="1" applyAlignment="1">
      <alignment horizontal="left" vertical="center" indent="2"/>
    </xf>
    <xf numFmtId="43" fontId="14" fillId="0" borderId="16" xfId="3" applyFont="1" applyBorder="1" applyAlignment="1">
      <alignment vertical="center"/>
    </xf>
    <xf numFmtId="0" fontId="13" fillId="0" borderId="16" xfId="1" applyFont="1" applyBorder="1" applyAlignment="1">
      <alignment horizontal="left" vertical="center" indent="2"/>
    </xf>
    <xf numFmtId="0" fontId="14" fillId="0" borderId="16" xfId="1" applyFont="1" applyBorder="1" applyAlignment="1">
      <alignment horizontal="center" vertical="center" wrapText="1"/>
    </xf>
    <xf numFmtId="168" fontId="14" fillId="0" borderId="16" xfId="1" applyNumberFormat="1" applyFont="1" applyBorder="1" applyAlignment="1">
      <alignment horizontal="left" vertical="center" wrapText="1"/>
    </xf>
    <xf numFmtId="168" fontId="14" fillId="0" borderId="16" xfId="3" applyNumberFormat="1" applyFont="1" applyBorder="1" applyAlignment="1">
      <alignment horizontal="center" vertical="center" wrapText="1"/>
    </xf>
    <xf numFmtId="43" fontId="14" fillId="0" borderId="16" xfId="3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left" vertical="center" wrapText="1" indent="2"/>
    </xf>
    <xf numFmtId="9" fontId="14" fillId="0" borderId="16" xfId="4" applyFont="1" applyBorder="1" applyAlignment="1">
      <alignment vertical="center"/>
    </xf>
    <xf numFmtId="43" fontId="8" fillId="12" borderId="16" xfId="3" applyFont="1" applyFill="1" applyBorder="1" applyAlignment="1">
      <alignment vertical="center"/>
    </xf>
    <xf numFmtId="167" fontId="10" fillId="12" borderId="16" xfId="3" applyNumberFormat="1" applyFont="1" applyFill="1" applyBorder="1" applyAlignment="1">
      <alignment vertical="center"/>
    </xf>
    <xf numFmtId="167" fontId="14" fillId="12" borderId="16" xfId="3" applyNumberFormat="1" applyFont="1" applyFill="1" applyBorder="1" applyAlignment="1">
      <alignment horizontal="center" vertical="center" wrapText="1"/>
    </xf>
    <xf numFmtId="167" fontId="14" fillId="0" borderId="16" xfId="3" applyNumberFormat="1" applyFont="1" applyBorder="1" applyAlignment="1">
      <alignment horizontal="center" vertical="center" wrapText="1"/>
    </xf>
    <xf numFmtId="167" fontId="11" fillId="12" borderId="16" xfId="2" applyNumberFormat="1" applyFont="1" applyFill="1" applyBorder="1" applyAlignment="1">
      <alignment vertical="center"/>
    </xf>
    <xf numFmtId="166" fontId="14" fillId="10" borderId="1" xfId="1" applyNumberFormat="1" applyFont="1" applyFill="1" applyBorder="1" applyAlignment="1">
      <alignment horizontal="center" vertical="top"/>
    </xf>
    <xf numFmtId="165" fontId="14" fillId="10" borderId="1" xfId="1" applyNumberFormat="1" applyFont="1" applyFill="1" applyBorder="1"/>
    <xf numFmtId="167" fontId="11" fillId="11" borderId="16" xfId="2" applyNumberFormat="1" applyFont="1" applyFill="1" applyBorder="1" applyAlignment="1">
      <alignment vertical="center"/>
    </xf>
    <xf numFmtId="168" fontId="10" fillId="11" borderId="16" xfId="5" applyNumberFormat="1" applyFont="1" applyFill="1" applyBorder="1" applyAlignment="1">
      <alignment vertical="center"/>
    </xf>
    <xf numFmtId="164" fontId="10" fillId="11" borderId="16" xfId="5" applyFont="1" applyFill="1" applyBorder="1" applyAlignment="1">
      <alignment vertical="center"/>
    </xf>
    <xf numFmtId="167" fontId="10" fillId="11" borderId="16" xfId="5" applyNumberFormat="1" applyFont="1" applyFill="1" applyBorder="1" applyAlignment="1">
      <alignment vertical="center"/>
    </xf>
    <xf numFmtId="168" fontId="10" fillId="12" borderId="16" xfId="5" applyNumberFormat="1" applyFont="1" applyFill="1" applyBorder="1" applyAlignment="1">
      <alignment vertical="center"/>
    </xf>
    <xf numFmtId="164" fontId="10" fillId="12" borderId="16" xfId="5" applyFont="1" applyFill="1" applyBorder="1" applyAlignment="1">
      <alignment vertical="center"/>
    </xf>
    <xf numFmtId="168" fontId="14" fillId="12" borderId="16" xfId="5" applyNumberFormat="1" applyFont="1" applyFill="1" applyBorder="1" applyAlignment="1">
      <alignment horizontal="center" vertical="center" wrapText="1"/>
    </xf>
    <xf numFmtId="164" fontId="14" fillId="12" borderId="16" xfId="5" applyFont="1" applyFill="1" applyBorder="1" applyAlignment="1">
      <alignment horizontal="center" vertical="center" wrapText="1"/>
    </xf>
    <xf numFmtId="164" fontId="14" fillId="12" borderId="16" xfId="5" applyFont="1" applyFill="1" applyBorder="1" applyAlignment="1">
      <alignment vertical="center"/>
    </xf>
    <xf numFmtId="164" fontId="14" fillId="12" borderId="16" xfId="5" applyFont="1" applyFill="1" applyBorder="1" applyAlignment="1">
      <alignment horizontal="center" vertical="center"/>
    </xf>
    <xf numFmtId="166" fontId="7" fillId="9" borderId="0" xfId="1" applyNumberFormat="1" applyFont="1" applyFill="1" applyAlignment="1">
      <alignment horizontal="center" vertical="center" wrapText="1"/>
    </xf>
    <xf numFmtId="166" fontId="8" fillId="0" borderId="0" xfId="1" applyNumberFormat="1" applyFont="1" applyAlignment="1">
      <alignment horizontal="left" vertical="center"/>
    </xf>
    <xf numFmtId="164" fontId="14" fillId="0" borderId="16" xfId="5" applyFont="1" applyBorder="1" applyAlignment="1">
      <alignment horizontal="center" vertical="center"/>
    </xf>
    <xf numFmtId="164" fontId="14" fillId="0" borderId="16" xfId="5" applyFont="1" applyBorder="1" applyAlignment="1">
      <alignment vertical="center"/>
    </xf>
    <xf numFmtId="164" fontId="14" fillId="0" borderId="16" xfId="5" applyFont="1" applyFill="1" applyBorder="1" applyAlignment="1">
      <alignment horizontal="center" vertical="center" wrapText="1"/>
    </xf>
    <xf numFmtId="164" fontId="8" fillId="12" borderId="16" xfId="5" applyFont="1" applyFill="1" applyBorder="1" applyAlignment="1">
      <alignment vertical="center"/>
    </xf>
    <xf numFmtId="168" fontId="14" fillId="0" borderId="16" xfId="5" applyNumberFormat="1" applyFont="1" applyBorder="1" applyAlignment="1">
      <alignment horizontal="center" vertical="center" wrapText="1"/>
    </xf>
    <xf numFmtId="164" fontId="14" fillId="0" borderId="0" xfId="5" applyFont="1" applyAlignment="1">
      <alignment horizontal="left" vertical="center" indent="1"/>
    </xf>
    <xf numFmtId="165" fontId="8" fillId="0" borderId="0" xfId="1" applyNumberFormat="1" applyFont="1" applyAlignment="1">
      <alignment horizontal="left" vertical="center"/>
    </xf>
    <xf numFmtId="165" fontId="8" fillId="0" borderId="0" xfId="1" applyNumberFormat="1" applyFont="1" applyAlignment="1">
      <alignment vertic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/>
    </xf>
    <xf numFmtId="168" fontId="0" fillId="0" borderId="0" xfId="6" applyNumberFormat="1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14" fillId="12" borderId="17" xfId="3" applyFont="1" applyFill="1" applyBorder="1" applyAlignment="1">
      <alignment horizontal="center" vertical="center" wrapText="1"/>
    </xf>
    <xf numFmtId="43" fontId="14" fillId="12" borderId="19" xfId="3" applyFont="1" applyFill="1" applyBorder="1" applyAlignment="1">
      <alignment horizontal="center" vertical="center" wrapText="1"/>
    </xf>
    <xf numFmtId="43" fontId="14" fillId="0" borderId="17" xfId="3" applyFont="1" applyFill="1" applyBorder="1" applyAlignment="1">
      <alignment horizontal="center" vertical="center" wrapText="1"/>
    </xf>
    <xf numFmtId="43" fontId="14" fillId="0" borderId="19" xfId="3" applyFont="1" applyFill="1" applyBorder="1" applyAlignment="1">
      <alignment horizontal="center" vertical="center" wrapText="1"/>
    </xf>
    <xf numFmtId="168" fontId="14" fillId="12" borderId="17" xfId="3" applyNumberFormat="1" applyFont="1" applyFill="1" applyBorder="1" applyAlignment="1">
      <alignment horizontal="center" vertical="center" wrapText="1"/>
    </xf>
    <xf numFmtId="168" fontId="14" fillId="12" borderId="18" xfId="3" applyNumberFormat="1" applyFont="1" applyFill="1" applyBorder="1" applyAlignment="1">
      <alignment horizontal="center" vertical="center" wrapText="1"/>
    </xf>
    <xf numFmtId="168" fontId="14" fillId="12" borderId="19" xfId="3" applyNumberFormat="1" applyFont="1" applyFill="1" applyBorder="1" applyAlignment="1">
      <alignment horizontal="center" vertical="center" wrapText="1"/>
    </xf>
    <xf numFmtId="43" fontId="14" fillId="12" borderId="18" xfId="3" applyFont="1" applyFill="1" applyBorder="1" applyAlignment="1">
      <alignment horizontal="center" vertical="center" wrapText="1"/>
    </xf>
    <xf numFmtId="166" fontId="8" fillId="10" borderId="14" xfId="1" applyNumberFormat="1" applyFont="1" applyFill="1" applyBorder="1" applyAlignment="1">
      <alignment horizontal="center"/>
    </xf>
    <xf numFmtId="0" fontId="9" fillId="0" borderId="15" xfId="1" applyFont="1" applyBorder="1"/>
    <xf numFmtId="166" fontId="7" fillId="0" borderId="13" xfId="1" applyNumberFormat="1" applyFont="1" applyBorder="1" applyAlignment="1">
      <alignment horizontal="center" vertical="center" wrapText="1"/>
    </xf>
    <xf numFmtId="0" fontId="9" fillId="0" borderId="14" xfId="1" applyFont="1" applyBorder="1"/>
    <xf numFmtId="166" fontId="7" fillId="0" borderId="2" xfId="1" applyNumberFormat="1" applyFont="1" applyBorder="1" applyAlignment="1">
      <alignment horizontal="center" vertical="center" wrapText="1"/>
    </xf>
    <xf numFmtId="0" fontId="9" fillId="0" borderId="3" xfId="1" applyFont="1" applyBorder="1"/>
    <xf numFmtId="0" fontId="9" fillId="0" borderId="4" xfId="1" applyFont="1" applyBorder="1"/>
    <xf numFmtId="0" fontId="9" fillId="0" borderId="7" xfId="1" applyFont="1" applyBorder="1"/>
    <xf numFmtId="0" fontId="9" fillId="0" borderId="8" xfId="1" applyFont="1" applyBorder="1"/>
    <xf numFmtId="0" fontId="9" fillId="0" borderId="9" xfId="1" applyFont="1" applyBorder="1"/>
    <xf numFmtId="0" fontId="7" fillId="0" borderId="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66" fontId="7" fillId="0" borderId="10" xfId="1" applyNumberFormat="1" applyFont="1" applyBorder="1" applyAlignment="1">
      <alignment horizontal="center" vertical="center" wrapText="1"/>
    </xf>
    <xf numFmtId="0" fontId="9" fillId="0" borderId="11" xfId="1" applyFont="1" applyBorder="1"/>
    <xf numFmtId="0" fontId="9" fillId="0" borderId="12" xfId="1" applyFont="1" applyBorder="1"/>
    <xf numFmtId="0" fontId="7" fillId="4" borderId="13" xfId="1" applyFont="1" applyFill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 wrapText="1"/>
    </xf>
  </cellXfs>
  <cellStyles count="7">
    <cellStyle name="Comma" xfId="6" builtinId="3"/>
    <cellStyle name="Comma 10 2 2" xfId="2" xr:uid="{0BC2F7B9-A118-4B53-BF54-4B071BA09DDA}"/>
    <cellStyle name="Comma 2" xfId="5" xr:uid="{E2DC226A-457D-4CD4-A183-2C7063F0B9BB}"/>
    <cellStyle name="Comma 4" xfId="3" xr:uid="{F478EA37-E926-4A88-B4EE-25DFA559C701}"/>
    <cellStyle name="Normal" xfId="0" builtinId="0"/>
    <cellStyle name="Normal 2" xfId="1" xr:uid="{D2B6AD09-7D44-4C06-A8F5-CE4EA71CECA8}"/>
    <cellStyle name="Percent 3" xfId="4" xr:uid="{AEF579D6-4960-453E-9E1F-C7FB5F4AD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266E4DEC-6A66-4FDD-A6E5-798E15EBC8DC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9A7CCCF1-DDF3-4674-8366-18AE61BF577F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4" name="Shape 9">
          <a:extLst>
            <a:ext uri="{FF2B5EF4-FFF2-40B4-BE49-F238E27FC236}">
              <a16:creationId xmlns:a16="http://schemas.microsoft.com/office/drawing/2014/main" id="{69805EF1-D6D0-48A7-AE54-207F0704A43A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5" name="Shape 10">
          <a:extLst>
            <a:ext uri="{FF2B5EF4-FFF2-40B4-BE49-F238E27FC236}">
              <a16:creationId xmlns:a16="http://schemas.microsoft.com/office/drawing/2014/main" id="{94EC5712-0E07-4976-9734-B9CD9C21F92D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6" name="Shape 11">
          <a:extLst>
            <a:ext uri="{FF2B5EF4-FFF2-40B4-BE49-F238E27FC236}">
              <a16:creationId xmlns:a16="http://schemas.microsoft.com/office/drawing/2014/main" id="{0280D39A-DD60-4318-BD25-A98DE0D7D6D9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7" name="Shape 12">
          <a:extLst>
            <a:ext uri="{FF2B5EF4-FFF2-40B4-BE49-F238E27FC236}">
              <a16:creationId xmlns:a16="http://schemas.microsoft.com/office/drawing/2014/main" id="{9F986593-2F7B-4108-9F55-197D60B54637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8" name="Shape 13">
          <a:extLst>
            <a:ext uri="{FF2B5EF4-FFF2-40B4-BE49-F238E27FC236}">
              <a16:creationId xmlns:a16="http://schemas.microsoft.com/office/drawing/2014/main" id="{1CBA7BDE-3400-499A-8671-B2919B03F75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9" name="Shape 14">
          <a:extLst>
            <a:ext uri="{FF2B5EF4-FFF2-40B4-BE49-F238E27FC236}">
              <a16:creationId xmlns:a16="http://schemas.microsoft.com/office/drawing/2014/main" id="{254033EF-650B-409D-A49F-223D3095C0F4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0" name="Shape 15">
          <a:extLst>
            <a:ext uri="{FF2B5EF4-FFF2-40B4-BE49-F238E27FC236}">
              <a16:creationId xmlns:a16="http://schemas.microsoft.com/office/drawing/2014/main" id="{C5E6BAAA-D673-4522-BB7C-5F10D9DCF906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1" name="Shape 16">
          <a:extLst>
            <a:ext uri="{FF2B5EF4-FFF2-40B4-BE49-F238E27FC236}">
              <a16:creationId xmlns:a16="http://schemas.microsoft.com/office/drawing/2014/main" id="{C9EE51DC-CE82-42A2-9C4A-6AD9FE5BF931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2" name="Shape 9">
          <a:extLst>
            <a:ext uri="{FF2B5EF4-FFF2-40B4-BE49-F238E27FC236}">
              <a16:creationId xmlns:a16="http://schemas.microsoft.com/office/drawing/2014/main" id="{D7142AC5-BBF1-4B59-8F30-A9554DA82DB3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3" name="Shape 17">
          <a:extLst>
            <a:ext uri="{FF2B5EF4-FFF2-40B4-BE49-F238E27FC236}">
              <a16:creationId xmlns:a16="http://schemas.microsoft.com/office/drawing/2014/main" id="{0026E082-6324-4447-8F57-EB776F8CECF2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4" name="Shape 18">
          <a:extLst>
            <a:ext uri="{FF2B5EF4-FFF2-40B4-BE49-F238E27FC236}">
              <a16:creationId xmlns:a16="http://schemas.microsoft.com/office/drawing/2014/main" id="{F2091090-4825-4DAD-858B-D68562BA3CDA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5" name="Shape 19">
          <a:extLst>
            <a:ext uri="{FF2B5EF4-FFF2-40B4-BE49-F238E27FC236}">
              <a16:creationId xmlns:a16="http://schemas.microsoft.com/office/drawing/2014/main" id="{E452E59F-81B0-4324-8DD9-5A966A7371D2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6" name="Shape 20">
          <a:extLst>
            <a:ext uri="{FF2B5EF4-FFF2-40B4-BE49-F238E27FC236}">
              <a16:creationId xmlns:a16="http://schemas.microsoft.com/office/drawing/2014/main" id="{5B8D0A8D-94AB-40CA-A3AF-0677E9C0AC72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7" name="Shape 21">
          <a:extLst>
            <a:ext uri="{FF2B5EF4-FFF2-40B4-BE49-F238E27FC236}">
              <a16:creationId xmlns:a16="http://schemas.microsoft.com/office/drawing/2014/main" id="{C9DC6E2E-4781-4247-99B1-3E021D649CA1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8" name="Shape 5">
          <a:extLst>
            <a:ext uri="{FF2B5EF4-FFF2-40B4-BE49-F238E27FC236}">
              <a16:creationId xmlns:a16="http://schemas.microsoft.com/office/drawing/2014/main" id="{6362667B-1873-4A36-B0B4-7142C3D42E20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9" name="Shape 7">
          <a:extLst>
            <a:ext uri="{FF2B5EF4-FFF2-40B4-BE49-F238E27FC236}">
              <a16:creationId xmlns:a16="http://schemas.microsoft.com/office/drawing/2014/main" id="{53A1A95B-F98D-485B-91CD-960810EA4B2B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0" name="Shape 9">
          <a:extLst>
            <a:ext uri="{FF2B5EF4-FFF2-40B4-BE49-F238E27FC236}">
              <a16:creationId xmlns:a16="http://schemas.microsoft.com/office/drawing/2014/main" id="{B30ED436-A639-4765-9FD4-453784EC33C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1" name="Shape 10">
          <a:extLst>
            <a:ext uri="{FF2B5EF4-FFF2-40B4-BE49-F238E27FC236}">
              <a16:creationId xmlns:a16="http://schemas.microsoft.com/office/drawing/2014/main" id="{C050690E-5F8E-4C4C-BCB6-21746A28159A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2" name="Shape 11">
          <a:extLst>
            <a:ext uri="{FF2B5EF4-FFF2-40B4-BE49-F238E27FC236}">
              <a16:creationId xmlns:a16="http://schemas.microsoft.com/office/drawing/2014/main" id="{4C411A86-B9B5-49FE-B7CF-B15D5EFB7750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3" name="Shape 12">
          <a:extLst>
            <a:ext uri="{FF2B5EF4-FFF2-40B4-BE49-F238E27FC236}">
              <a16:creationId xmlns:a16="http://schemas.microsoft.com/office/drawing/2014/main" id="{29227DC3-BD67-41FD-BCA9-8EFB17A3E6AC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4" name="Shape 13">
          <a:extLst>
            <a:ext uri="{FF2B5EF4-FFF2-40B4-BE49-F238E27FC236}">
              <a16:creationId xmlns:a16="http://schemas.microsoft.com/office/drawing/2014/main" id="{7EE206E7-C69F-459C-AF2E-982B0F1C05DF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5" name="Shape 22">
          <a:extLst>
            <a:ext uri="{FF2B5EF4-FFF2-40B4-BE49-F238E27FC236}">
              <a16:creationId xmlns:a16="http://schemas.microsoft.com/office/drawing/2014/main" id="{08BC7C0B-B639-4F97-A710-64D9A9A22113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26" name="Shape 23">
          <a:extLst>
            <a:ext uri="{FF2B5EF4-FFF2-40B4-BE49-F238E27FC236}">
              <a16:creationId xmlns:a16="http://schemas.microsoft.com/office/drawing/2014/main" id="{57D8766C-B650-4186-AA2E-DB9FC042DC14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7" name="Shape 24">
          <a:extLst>
            <a:ext uri="{FF2B5EF4-FFF2-40B4-BE49-F238E27FC236}">
              <a16:creationId xmlns:a16="http://schemas.microsoft.com/office/drawing/2014/main" id="{886CC318-D3E0-47B2-A0BE-7B13743D2487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8" name="Shape 17">
          <a:extLst>
            <a:ext uri="{FF2B5EF4-FFF2-40B4-BE49-F238E27FC236}">
              <a16:creationId xmlns:a16="http://schemas.microsoft.com/office/drawing/2014/main" id="{967927FE-8F91-4536-956F-A4B00C1EE2BA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9" name="Shape 18">
          <a:extLst>
            <a:ext uri="{FF2B5EF4-FFF2-40B4-BE49-F238E27FC236}">
              <a16:creationId xmlns:a16="http://schemas.microsoft.com/office/drawing/2014/main" id="{F3870BD7-C9BF-4253-932C-FC369606936F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0" name="Shape 19">
          <a:extLst>
            <a:ext uri="{FF2B5EF4-FFF2-40B4-BE49-F238E27FC236}">
              <a16:creationId xmlns:a16="http://schemas.microsoft.com/office/drawing/2014/main" id="{58ACBF35-4B29-4B4C-9EF2-6A3258240DCF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1" name="Shape 20">
          <a:extLst>
            <a:ext uri="{FF2B5EF4-FFF2-40B4-BE49-F238E27FC236}">
              <a16:creationId xmlns:a16="http://schemas.microsoft.com/office/drawing/2014/main" id="{F6DDF2E1-05AC-4D19-AB70-006685D7A7C3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2" name="Shape 25">
          <a:extLst>
            <a:ext uri="{FF2B5EF4-FFF2-40B4-BE49-F238E27FC236}">
              <a16:creationId xmlns:a16="http://schemas.microsoft.com/office/drawing/2014/main" id="{6741F7D1-7D23-4993-9C82-4A207FC3BC99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3" name="Shape 5">
          <a:extLst>
            <a:ext uri="{FF2B5EF4-FFF2-40B4-BE49-F238E27FC236}">
              <a16:creationId xmlns:a16="http://schemas.microsoft.com/office/drawing/2014/main" id="{CE1B76F1-0EBC-47E0-BB69-990A02198586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4" name="Shape 7">
          <a:extLst>
            <a:ext uri="{FF2B5EF4-FFF2-40B4-BE49-F238E27FC236}">
              <a16:creationId xmlns:a16="http://schemas.microsoft.com/office/drawing/2014/main" id="{51008D00-F3C4-40AE-98DF-E27B15F29A1C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5" name="Shape 9">
          <a:extLst>
            <a:ext uri="{FF2B5EF4-FFF2-40B4-BE49-F238E27FC236}">
              <a16:creationId xmlns:a16="http://schemas.microsoft.com/office/drawing/2014/main" id="{9DF93B53-9051-4961-B695-4AA2AFC5F11F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6" name="Shape 10">
          <a:extLst>
            <a:ext uri="{FF2B5EF4-FFF2-40B4-BE49-F238E27FC236}">
              <a16:creationId xmlns:a16="http://schemas.microsoft.com/office/drawing/2014/main" id="{3BB8F987-10F6-4BA2-90DB-B3AB4BC8416E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7" name="Shape 11">
          <a:extLst>
            <a:ext uri="{FF2B5EF4-FFF2-40B4-BE49-F238E27FC236}">
              <a16:creationId xmlns:a16="http://schemas.microsoft.com/office/drawing/2014/main" id="{B966B6A8-A407-4572-B09F-6D2A1664D612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8" name="Shape 12">
          <a:extLst>
            <a:ext uri="{FF2B5EF4-FFF2-40B4-BE49-F238E27FC236}">
              <a16:creationId xmlns:a16="http://schemas.microsoft.com/office/drawing/2014/main" id="{3CF30789-A1E7-4C53-BB1D-F821DB5E710D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9" name="Shape 13">
          <a:extLst>
            <a:ext uri="{FF2B5EF4-FFF2-40B4-BE49-F238E27FC236}">
              <a16:creationId xmlns:a16="http://schemas.microsoft.com/office/drawing/2014/main" id="{5844F811-2864-4732-B9F5-5F8829F7112C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0" name="Shape 26">
          <a:extLst>
            <a:ext uri="{FF2B5EF4-FFF2-40B4-BE49-F238E27FC236}">
              <a16:creationId xmlns:a16="http://schemas.microsoft.com/office/drawing/2014/main" id="{73D18C42-4FF8-4D88-8CAA-B2E2E7489FBD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41" name="Shape 27">
          <a:extLst>
            <a:ext uri="{FF2B5EF4-FFF2-40B4-BE49-F238E27FC236}">
              <a16:creationId xmlns:a16="http://schemas.microsoft.com/office/drawing/2014/main" id="{99EC5472-3FDF-4F9E-A028-CB8530BD470C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42" name="Shape 16">
          <a:extLst>
            <a:ext uri="{FF2B5EF4-FFF2-40B4-BE49-F238E27FC236}">
              <a16:creationId xmlns:a16="http://schemas.microsoft.com/office/drawing/2014/main" id="{C96FA9D6-5F2D-4DE7-B375-140F6C002040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3" name="Shape 28">
          <a:extLst>
            <a:ext uri="{FF2B5EF4-FFF2-40B4-BE49-F238E27FC236}">
              <a16:creationId xmlns:a16="http://schemas.microsoft.com/office/drawing/2014/main" id="{DB5613D7-C2B9-4932-A345-86275DBBF76B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4" name="Shape 17">
          <a:extLst>
            <a:ext uri="{FF2B5EF4-FFF2-40B4-BE49-F238E27FC236}">
              <a16:creationId xmlns:a16="http://schemas.microsoft.com/office/drawing/2014/main" id="{C691B815-AB73-48E8-AF1D-E45FA82B9185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5" name="Shape 18">
          <a:extLst>
            <a:ext uri="{FF2B5EF4-FFF2-40B4-BE49-F238E27FC236}">
              <a16:creationId xmlns:a16="http://schemas.microsoft.com/office/drawing/2014/main" id="{579F7E8F-D334-4F7F-A916-1569846935A5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6" name="Shape 19">
          <a:extLst>
            <a:ext uri="{FF2B5EF4-FFF2-40B4-BE49-F238E27FC236}">
              <a16:creationId xmlns:a16="http://schemas.microsoft.com/office/drawing/2014/main" id="{2A3DC60C-A96E-4523-AF01-7FE3CC69EF84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47" name="Shape 20">
          <a:extLst>
            <a:ext uri="{FF2B5EF4-FFF2-40B4-BE49-F238E27FC236}">
              <a16:creationId xmlns:a16="http://schemas.microsoft.com/office/drawing/2014/main" id="{4F04440B-D37B-4C4D-A092-E8E05EE6E3E1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8" name="Shape 29">
          <a:extLst>
            <a:ext uri="{FF2B5EF4-FFF2-40B4-BE49-F238E27FC236}">
              <a16:creationId xmlns:a16="http://schemas.microsoft.com/office/drawing/2014/main" id="{9112D51F-6CB8-40C3-A56E-7A1906B39C8A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A8DB88B2-0F8A-4E6B-A016-CA679FF5017C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50" name="Shape 7">
          <a:extLst>
            <a:ext uri="{FF2B5EF4-FFF2-40B4-BE49-F238E27FC236}">
              <a16:creationId xmlns:a16="http://schemas.microsoft.com/office/drawing/2014/main" id="{4FEBBB80-D355-4154-AFF6-605E855F4DC1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51" name="Shape 9">
          <a:extLst>
            <a:ext uri="{FF2B5EF4-FFF2-40B4-BE49-F238E27FC236}">
              <a16:creationId xmlns:a16="http://schemas.microsoft.com/office/drawing/2014/main" id="{68A17A80-FC53-453A-A4A4-3DF6B0AFD70C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52" name="Shape 10">
          <a:extLst>
            <a:ext uri="{FF2B5EF4-FFF2-40B4-BE49-F238E27FC236}">
              <a16:creationId xmlns:a16="http://schemas.microsoft.com/office/drawing/2014/main" id="{8DCD56AF-16D3-4A5E-8EB0-14EA5249FC97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53" name="Shape 11">
          <a:extLst>
            <a:ext uri="{FF2B5EF4-FFF2-40B4-BE49-F238E27FC236}">
              <a16:creationId xmlns:a16="http://schemas.microsoft.com/office/drawing/2014/main" id="{8AD6BC2A-307A-46DE-88DC-AFEA99BA6421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54" name="Shape 12">
          <a:extLst>
            <a:ext uri="{FF2B5EF4-FFF2-40B4-BE49-F238E27FC236}">
              <a16:creationId xmlns:a16="http://schemas.microsoft.com/office/drawing/2014/main" id="{F7C9BF97-AFA7-42EC-8270-B709A4765C36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55" name="Shape 13">
          <a:extLst>
            <a:ext uri="{FF2B5EF4-FFF2-40B4-BE49-F238E27FC236}">
              <a16:creationId xmlns:a16="http://schemas.microsoft.com/office/drawing/2014/main" id="{82E82B07-F4CD-4100-B022-EEA402AEC85A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56" name="Shape 30">
          <a:extLst>
            <a:ext uri="{FF2B5EF4-FFF2-40B4-BE49-F238E27FC236}">
              <a16:creationId xmlns:a16="http://schemas.microsoft.com/office/drawing/2014/main" id="{4FE56D9C-F6A0-409A-96B8-C369B8CDF461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57" name="Shape 15">
          <a:extLst>
            <a:ext uri="{FF2B5EF4-FFF2-40B4-BE49-F238E27FC236}">
              <a16:creationId xmlns:a16="http://schemas.microsoft.com/office/drawing/2014/main" id="{87352EA8-D16C-4E5F-8A97-33C80FFE6E14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58" name="Shape 16">
          <a:extLst>
            <a:ext uri="{FF2B5EF4-FFF2-40B4-BE49-F238E27FC236}">
              <a16:creationId xmlns:a16="http://schemas.microsoft.com/office/drawing/2014/main" id="{02676623-1857-4BB5-8C45-82E35159183B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59" name="Shape 9">
          <a:extLst>
            <a:ext uri="{FF2B5EF4-FFF2-40B4-BE49-F238E27FC236}">
              <a16:creationId xmlns:a16="http://schemas.microsoft.com/office/drawing/2014/main" id="{351BA923-506F-4271-A7E7-6CEE7350A996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60" name="Shape 17">
          <a:extLst>
            <a:ext uri="{FF2B5EF4-FFF2-40B4-BE49-F238E27FC236}">
              <a16:creationId xmlns:a16="http://schemas.microsoft.com/office/drawing/2014/main" id="{C0CA9F02-1A69-4494-85CF-7B86474E2555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61" name="Shape 18">
          <a:extLst>
            <a:ext uri="{FF2B5EF4-FFF2-40B4-BE49-F238E27FC236}">
              <a16:creationId xmlns:a16="http://schemas.microsoft.com/office/drawing/2014/main" id="{E10568C6-C098-4799-853D-8FA93564C44E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62" name="Shape 19">
          <a:extLst>
            <a:ext uri="{FF2B5EF4-FFF2-40B4-BE49-F238E27FC236}">
              <a16:creationId xmlns:a16="http://schemas.microsoft.com/office/drawing/2014/main" id="{DEB342FE-26AA-4684-B31B-CDB41E966EE4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63" name="Shape 20">
          <a:extLst>
            <a:ext uri="{FF2B5EF4-FFF2-40B4-BE49-F238E27FC236}">
              <a16:creationId xmlns:a16="http://schemas.microsoft.com/office/drawing/2014/main" id="{45636A1B-053B-4987-88A0-B3E640937EBD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64" name="Shape 31">
          <a:extLst>
            <a:ext uri="{FF2B5EF4-FFF2-40B4-BE49-F238E27FC236}">
              <a16:creationId xmlns:a16="http://schemas.microsoft.com/office/drawing/2014/main" id="{63F0E4D3-32D7-4B60-ABD2-9D6EE61132B6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65" name="Shape 5">
          <a:extLst>
            <a:ext uri="{FF2B5EF4-FFF2-40B4-BE49-F238E27FC236}">
              <a16:creationId xmlns:a16="http://schemas.microsoft.com/office/drawing/2014/main" id="{9AEFB243-D33D-4205-AEF6-F8FEB841E836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C8FC2E8B-8CDE-4534-A470-7DB0CFD74A82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67" name="Shape 9">
          <a:extLst>
            <a:ext uri="{FF2B5EF4-FFF2-40B4-BE49-F238E27FC236}">
              <a16:creationId xmlns:a16="http://schemas.microsoft.com/office/drawing/2014/main" id="{2F191799-C5FC-4D2D-B4CD-2F4BB632575F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68" name="Shape 10">
          <a:extLst>
            <a:ext uri="{FF2B5EF4-FFF2-40B4-BE49-F238E27FC236}">
              <a16:creationId xmlns:a16="http://schemas.microsoft.com/office/drawing/2014/main" id="{4DE04DB4-A26C-426F-809D-D297BE010F86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69" name="Shape 11">
          <a:extLst>
            <a:ext uri="{FF2B5EF4-FFF2-40B4-BE49-F238E27FC236}">
              <a16:creationId xmlns:a16="http://schemas.microsoft.com/office/drawing/2014/main" id="{894FC8F4-DF08-4E2B-9BE8-53B5148A1443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70" name="Shape 12">
          <a:extLst>
            <a:ext uri="{FF2B5EF4-FFF2-40B4-BE49-F238E27FC236}">
              <a16:creationId xmlns:a16="http://schemas.microsoft.com/office/drawing/2014/main" id="{B9E56215-746E-4532-830A-CC8BC7308AA8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71" name="Shape 13">
          <a:extLst>
            <a:ext uri="{FF2B5EF4-FFF2-40B4-BE49-F238E27FC236}">
              <a16:creationId xmlns:a16="http://schemas.microsoft.com/office/drawing/2014/main" id="{4D710F3E-0F5A-45D8-9559-10BA1B3351E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72" name="Shape 32">
          <a:extLst>
            <a:ext uri="{FF2B5EF4-FFF2-40B4-BE49-F238E27FC236}">
              <a16:creationId xmlns:a16="http://schemas.microsoft.com/office/drawing/2014/main" id="{DDE0D0A9-95E8-4FBD-817E-DE463D5DAD76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73" name="Shape 23">
          <a:extLst>
            <a:ext uri="{FF2B5EF4-FFF2-40B4-BE49-F238E27FC236}">
              <a16:creationId xmlns:a16="http://schemas.microsoft.com/office/drawing/2014/main" id="{85AC2158-CC3E-4083-BA31-B4D05E702A62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74" name="Shape 24">
          <a:extLst>
            <a:ext uri="{FF2B5EF4-FFF2-40B4-BE49-F238E27FC236}">
              <a16:creationId xmlns:a16="http://schemas.microsoft.com/office/drawing/2014/main" id="{439CD746-C6F1-4D11-BEE0-2E008109CB0E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75" name="Shape 17">
          <a:extLst>
            <a:ext uri="{FF2B5EF4-FFF2-40B4-BE49-F238E27FC236}">
              <a16:creationId xmlns:a16="http://schemas.microsoft.com/office/drawing/2014/main" id="{FBD2E7A6-DB11-4456-BE24-01D211DE1FB0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76" name="Shape 18">
          <a:extLst>
            <a:ext uri="{FF2B5EF4-FFF2-40B4-BE49-F238E27FC236}">
              <a16:creationId xmlns:a16="http://schemas.microsoft.com/office/drawing/2014/main" id="{1F01F53F-93EE-4A9F-B060-3DB06D2DD626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77" name="Shape 19">
          <a:extLst>
            <a:ext uri="{FF2B5EF4-FFF2-40B4-BE49-F238E27FC236}">
              <a16:creationId xmlns:a16="http://schemas.microsoft.com/office/drawing/2014/main" id="{B534366E-3F56-4C8D-9783-F821E1D98765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78" name="Shape 20">
          <a:extLst>
            <a:ext uri="{FF2B5EF4-FFF2-40B4-BE49-F238E27FC236}">
              <a16:creationId xmlns:a16="http://schemas.microsoft.com/office/drawing/2014/main" id="{49652600-397E-409A-80A6-0776CC2FFA3F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79" name="Shape 33">
          <a:extLst>
            <a:ext uri="{FF2B5EF4-FFF2-40B4-BE49-F238E27FC236}">
              <a16:creationId xmlns:a16="http://schemas.microsoft.com/office/drawing/2014/main" id="{F21B3841-932D-4676-9166-19E5881291F3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80" name="Shape 5">
          <a:extLst>
            <a:ext uri="{FF2B5EF4-FFF2-40B4-BE49-F238E27FC236}">
              <a16:creationId xmlns:a16="http://schemas.microsoft.com/office/drawing/2014/main" id="{0F9C720A-0A48-48D1-B72D-756AE3B888CF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81" name="Shape 7">
          <a:extLst>
            <a:ext uri="{FF2B5EF4-FFF2-40B4-BE49-F238E27FC236}">
              <a16:creationId xmlns:a16="http://schemas.microsoft.com/office/drawing/2014/main" id="{A46561CC-257B-4881-A04B-9CE80D21C76C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82" name="Shape 9">
          <a:extLst>
            <a:ext uri="{FF2B5EF4-FFF2-40B4-BE49-F238E27FC236}">
              <a16:creationId xmlns:a16="http://schemas.microsoft.com/office/drawing/2014/main" id="{3404AFB6-8E64-4F6B-9E3E-BE0CC343CC09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83" name="Shape 10">
          <a:extLst>
            <a:ext uri="{FF2B5EF4-FFF2-40B4-BE49-F238E27FC236}">
              <a16:creationId xmlns:a16="http://schemas.microsoft.com/office/drawing/2014/main" id="{93E9787D-47E6-4AB5-A6B3-E70CF379EB0B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84" name="Shape 11">
          <a:extLst>
            <a:ext uri="{FF2B5EF4-FFF2-40B4-BE49-F238E27FC236}">
              <a16:creationId xmlns:a16="http://schemas.microsoft.com/office/drawing/2014/main" id="{639F8AEA-B6F0-422F-A5FC-8DD789BA741D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85" name="Shape 12">
          <a:extLst>
            <a:ext uri="{FF2B5EF4-FFF2-40B4-BE49-F238E27FC236}">
              <a16:creationId xmlns:a16="http://schemas.microsoft.com/office/drawing/2014/main" id="{F9B274FE-FF89-4FEE-BBCD-9AB15C1E9E7F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86" name="Shape 13">
          <a:extLst>
            <a:ext uri="{FF2B5EF4-FFF2-40B4-BE49-F238E27FC236}">
              <a16:creationId xmlns:a16="http://schemas.microsoft.com/office/drawing/2014/main" id="{291CABA7-003B-45BA-895A-918F842B634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87" name="Shape 34">
          <a:extLst>
            <a:ext uri="{FF2B5EF4-FFF2-40B4-BE49-F238E27FC236}">
              <a16:creationId xmlns:a16="http://schemas.microsoft.com/office/drawing/2014/main" id="{F5AF9232-B6E8-40B8-9361-BCAE59BBF8F4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88" name="Shape 27">
          <a:extLst>
            <a:ext uri="{FF2B5EF4-FFF2-40B4-BE49-F238E27FC236}">
              <a16:creationId xmlns:a16="http://schemas.microsoft.com/office/drawing/2014/main" id="{8F7FED79-D0E0-4AA5-9F92-E2AD880B0989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89" name="Shape 16">
          <a:extLst>
            <a:ext uri="{FF2B5EF4-FFF2-40B4-BE49-F238E27FC236}">
              <a16:creationId xmlns:a16="http://schemas.microsoft.com/office/drawing/2014/main" id="{93B08C76-73E9-4629-9E98-7A7E6BCCDB39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90" name="Shape 28">
          <a:extLst>
            <a:ext uri="{FF2B5EF4-FFF2-40B4-BE49-F238E27FC236}">
              <a16:creationId xmlns:a16="http://schemas.microsoft.com/office/drawing/2014/main" id="{25B6DB32-27F6-4E15-B80C-601C4451EA71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91" name="Shape 17">
          <a:extLst>
            <a:ext uri="{FF2B5EF4-FFF2-40B4-BE49-F238E27FC236}">
              <a16:creationId xmlns:a16="http://schemas.microsoft.com/office/drawing/2014/main" id="{AB181458-A1AD-4381-97FF-F88D2409E376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92" name="Shape 18">
          <a:extLst>
            <a:ext uri="{FF2B5EF4-FFF2-40B4-BE49-F238E27FC236}">
              <a16:creationId xmlns:a16="http://schemas.microsoft.com/office/drawing/2014/main" id="{F7577B5C-8A56-4E65-8DBF-9F97C1792C55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93" name="Shape 19">
          <a:extLst>
            <a:ext uri="{FF2B5EF4-FFF2-40B4-BE49-F238E27FC236}">
              <a16:creationId xmlns:a16="http://schemas.microsoft.com/office/drawing/2014/main" id="{7675FC34-DF41-4B19-B7A5-32505BC36D03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94" name="Shape 20">
          <a:extLst>
            <a:ext uri="{FF2B5EF4-FFF2-40B4-BE49-F238E27FC236}">
              <a16:creationId xmlns:a16="http://schemas.microsoft.com/office/drawing/2014/main" id="{B7A11632-F873-4DBA-A972-6227C080AA5F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95" name="Shape 35">
          <a:extLst>
            <a:ext uri="{FF2B5EF4-FFF2-40B4-BE49-F238E27FC236}">
              <a16:creationId xmlns:a16="http://schemas.microsoft.com/office/drawing/2014/main" id="{4E0FF719-BCC3-43A8-95F5-3197708D2C3B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96" name="Shape 5">
          <a:extLst>
            <a:ext uri="{FF2B5EF4-FFF2-40B4-BE49-F238E27FC236}">
              <a16:creationId xmlns:a16="http://schemas.microsoft.com/office/drawing/2014/main" id="{D6827CBF-B1ED-4366-A8B1-0EC30740BC3B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97" name="Shape 7">
          <a:extLst>
            <a:ext uri="{FF2B5EF4-FFF2-40B4-BE49-F238E27FC236}">
              <a16:creationId xmlns:a16="http://schemas.microsoft.com/office/drawing/2014/main" id="{966A667D-F236-4675-B20A-71AA1BBB2480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98" name="Shape 9">
          <a:extLst>
            <a:ext uri="{FF2B5EF4-FFF2-40B4-BE49-F238E27FC236}">
              <a16:creationId xmlns:a16="http://schemas.microsoft.com/office/drawing/2014/main" id="{30D1F4B5-90F8-4F19-8C77-1B2B447A3D6F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99" name="Shape 10">
          <a:extLst>
            <a:ext uri="{FF2B5EF4-FFF2-40B4-BE49-F238E27FC236}">
              <a16:creationId xmlns:a16="http://schemas.microsoft.com/office/drawing/2014/main" id="{BD1949C2-131A-4F1B-9E1C-201160617662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00" name="Shape 11">
          <a:extLst>
            <a:ext uri="{FF2B5EF4-FFF2-40B4-BE49-F238E27FC236}">
              <a16:creationId xmlns:a16="http://schemas.microsoft.com/office/drawing/2014/main" id="{AD4E1CD2-6DFF-4940-9E78-B9066177807C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01" name="Shape 12">
          <a:extLst>
            <a:ext uri="{FF2B5EF4-FFF2-40B4-BE49-F238E27FC236}">
              <a16:creationId xmlns:a16="http://schemas.microsoft.com/office/drawing/2014/main" id="{0A5C3672-83A5-409C-BAC4-C562BC918FDA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02" name="Shape 13">
          <a:extLst>
            <a:ext uri="{FF2B5EF4-FFF2-40B4-BE49-F238E27FC236}">
              <a16:creationId xmlns:a16="http://schemas.microsoft.com/office/drawing/2014/main" id="{1995A8AC-8A20-4E2C-9D91-5A2A50988E7C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03" name="Shape 36">
          <a:extLst>
            <a:ext uri="{FF2B5EF4-FFF2-40B4-BE49-F238E27FC236}">
              <a16:creationId xmlns:a16="http://schemas.microsoft.com/office/drawing/2014/main" id="{144FC2F0-BC89-4304-A801-FF54E864FC15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04" name="Shape 15">
          <a:extLst>
            <a:ext uri="{FF2B5EF4-FFF2-40B4-BE49-F238E27FC236}">
              <a16:creationId xmlns:a16="http://schemas.microsoft.com/office/drawing/2014/main" id="{814E7583-1644-4C0A-9948-1F4CEF602D35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05" name="Shape 16">
          <a:extLst>
            <a:ext uri="{FF2B5EF4-FFF2-40B4-BE49-F238E27FC236}">
              <a16:creationId xmlns:a16="http://schemas.microsoft.com/office/drawing/2014/main" id="{9A73EA3F-2F89-4ADC-860F-126D009A592F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06" name="Shape 9">
          <a:extLst>
            <a:ext uri="{FF2B5EF4-FFF2-40B4-BE49-F238E27FC236}">
              <a16:creationId xmlns:a16="http://schemas.microsoft.com/office/drawing/2014/main" id="{D019957E-5485-43E7-BA21-558580A90E71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07" name="Shape 17">
          <a:extLst>
            <a:ext uri="{FF2B5EF4-FFF2-40B4-BE49-F238E27FC236}">
              <a16:creationId xmlns:a16="http://schemas.microsoft.com/office/drawing/2014/main" id="{CF24DE93-0206-447C-8923-08AEB578F8E6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08" name="Shape 18">
          <a:extLst>
            <a:ext uri="{FF2B5EF4-FFF2-40B4-BE49-F238E27FC236}">
              <a16:creationId xmlns:a16="http://schemas.microsoft.com/office/drawing/2014/main" id="{AC4D980F-12B4-404D-BDCE-0C99CAC78F20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09" name="Shape 19">
          <a:extLst>
            <a:ext uri="{FF2B5EF4-FFF2-40B4-BE49-F238E27FC236}">
              <a16:creationId xmlns:a16="http://schemas.microsoft.com/office/drawing/2014/main" id="{FD1032A4-2C83-4603-9ADE-427EDBF864CC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10" name="Shape 20">
          <a:extLst>
            <a:ext uri="{FF2B5EF4-FFF2-40B4-BE49-F238E27FC236}">
              <a16:creationId xmlns:a16="http://schemas.microsoft.com/office/drawing/2014/main" id="{BEF2D5CE-0539-4B27-B973-73065D6DE3F3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11" name="Shape 37">
          <a:extLst>
            <a:ext uri="{FF2B5EF4-FFF2-40B4-BE49-F238E27FC236}">
              <a16:creationId xmlns:a16="http://schemas.microsoft.com/office/drawing/2014/main" id="{5408F54B-798C-4994-95CC-BCAFE71AB40D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12" name="Shape 5">
          <a:extLst>
            <a:ext uri="{FF2B5EF4-FFF2-40B4-BE49-F238E27FC236}">
              <a16:creationId xmlns:a16="http://schemas.microsoft.com/office/drawing/2014/main" id="{68C0026C-C1A2-46B8-A1F8-B1F60A05D07E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13" name="Shape 7">
          <a:extLst>
            <a:ext uri="{FF2B5EF4-FFF2-40B4-BE49-F238E27FC236}">
              <a16:creationId xmlns:a16="http://schemas.microsoft.com/office/drawing/2014/main" id="{89328DA9-8C1A-435B-B21B-F84FFD5F67AE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14" name="Shape 9">
          <a:extLst>
            <a:ext uri="{FF2B5EF4-FFF2-40B4-BE49-F238E27FC236}">
              <a16:creationId xmlns:a16="http://schemas.microsoft.com/office/drawing/2014/main" id="{DE5518E9-E7EB-47A0-937E-0D2E1890E6D8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15" name="Shape 10">
          <a:extLst>
            <a:ext uri="{FF2B5EF4-FFF2-40B4-BE49-F238E27FC236}">
              <a16:creationId xmlns:a16="http://schemas.microsoft.com/office/drawing/2014/main" id="{F5753BE4-51F8-40E7-9800-1FF0D8358D71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16" name="Shape 11">
          <a:extLst>
            <a:ext uri="{FF2B5EF4-FFF2-40B4-BE49-F238E27FC236}">
              <a16:creationId xmlns:a16="http://schemas.microsoft.com/office/drawing/2014/main" id="{20B43D66-3149-41FC-A161-4649CC8E9184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17" name="Shape 12">
          <a:extLst>
            <a:ext uri="{FF2B5EF4-FFF2-40B4-BE49-F238E27FC236}">
              <a16:creationId xmlns:a16="http://schemas.microsoft.com/office/drawing/2014/main" id="{480FBABA-E4DD-4660-899B-A8D3198A29EA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18" name="Shape 13">
          <a:extLst>
            <a:ext uri="{FF2B5EF4-FFF2-40B4-BE49-F238E27FC236}">
              <a16:creationId xmlns:a16="http://schemas.microsoft.com/office/drawing/2014/main" id="{A0BEFE47-D5EC-4CCE-9BD3-BFD14C74A6F2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19" name="Shape 38">
          <a:extLst>
            <a:ext uri="{FF2B5EF4-FFF2-40B4-BE49-F238E27FC236}">
              <a16:creationId xmlns:a16="http://schemas.microsoft.com/office/drawing/2014/main" id="{D1002C53-A8BD-4525-9844-7BC297E1E5B9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120" name="Shape 23">
          <a:extLst>
            <a:ext uri="{FF2B5EF4-FFF2-40B4-BE49-F238E27FC236}">
              <a16:creationId xmlns:a16="http://schemas.microsoft.com/office/drawing/2014/main" id="{B932CC85-1302-4021-94ED-30E72479C2F6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21" name="Shape 24">
          <a:extLst>
            <a:ext uri="{FF2B5EF4-FFF2-40B4-BE49-F238E27FC236}">
              <a16:creationId xmlns:a16="http://schemas.microsoft.com/office/drawing/2014/main" id="{2D34628C-83E3-4C25-B644-E3F8945F2220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22" name="Shape 17">
          <a:extLst>
            <a:ext uri="{FF2B5EF4-FFF2-40B4-BE49-F238E27FC236}">
              <a16:creationId xmlns:a16="http://schemas.microsoft.com/office/drawing/2014/main" id="{D56D18CE-FC30-495D-8836-4249633F01BE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23" name="Shape 18">
          <a:extLst>
            <a:ext uri="{FF2B5EF4-FFF2-40B4-BE49-F238E27FC236}">
              <a16:creationId xmlns:a16="http://schemas.microsoft.com/office/drawing/2014/main" id="{9AB61F2F-FB29-4E70-B859-7687A134F059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24" name="Shape 19">
          <a:extLst>
            <a:ext uri="{FF2B5EF4-FFF2-40B4-BE49-F238E27FC236}">
              <a16:creationId xmlns:a16="http://schemas.microsoft.com/office/drawing/2014/main" id="{A08C09A9-15B3-49C5-A8CD-AE555E26A920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25" name="Shape 20">
          <a:extLst>
            <a:ext uri="{FF2B5EF4-FFF2-40B4-BE49-F238E27FC236}">
              <a16:creationId xmlns:a16="http://schemas.microsoft.com/office/drawing/2014/main" id="{E98CE853-88A7-4EB2-97EE-065218B97164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26" name="Shape 39">
          <a:extLst>
            <a:ext uri="{FF2B5EF4-FFF2-40B4-BE49-F238E27FC236}">
              <a16:creationId xmlns:a16="http://schemas.microsoft.com/office/drawing/2014/main" id="{0876E828-CD0C-4797-92C8-B30950492717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27" name="Shape 5">
          <a:extLst>
            <a:ext uri="{FF2B5EF4-FFF2-40B4-BE49-F238E27FC236}">
              <a16:creationId xmlns:a16="http://schemas.microsoft.com/office/drawing/2014/main" id="{F6313B08-FDD7-4C46-8B13-829EF04507DC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28" name="Shape 7">
          <a:extLst>
            <a:ext uri="{FF2B5EF4-FFF2-40B4-BE49-F238E27FC236}">
              <a16:creationId xmlns:a16="http://schemas.microsoft.com/office/drawing/2014/main" id="{5BDE7A82-92C1-470C-973E-DDE5C378819B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29" name="Shape 9">
          <a:extLst>
            <a:ext uri="{FF2B5EF4-FFF2-40B4-BE49-F238E27FC236}">
              <a16:creationId xmlns:a16="http://schemas.microsoft.com/office/drawing/2014/main" id="{64A342C7-5EDA-4A67-94CF-F06F0E217E48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30" name="Shape 10">
          <a:extLst>
            <a:ext uri="{FF2B5EF4-FFF2-40B4-BE49-F238E27FC236}">
              <a16:creationId xmlns:a16="http://schemas.microsoft.com/office/drawing/2014/main" id="{516669ED-35CA-4C85-8732-53A529093DA9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31" name="Shape 11">
          <a:extLst>
            <a:ext uri="{FF2B5EF4-FFF2-40B4-BE49-F238E27FC236}">
              <a16:creationId xmlns:a16="http://schemas.microsoft.com/office/drawing/2014/main" id="{5C845B7B-077E-4D75-9E35-111226C9C1FD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32" name="Shape 12">
          <a:extLst>
            <a:ext uri="{FF2B5EF4-FFF2-40B4-BE49-F238E27FC236}">
              <a16:creationId xmlns:a16="http://schemas.microsoft.com/office/drawing/2014/main" id="{C1BA5DE4-0B96-4F9B-AA5C-5C5F2A3FCA76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33" name="Shape 13">
          <a:extLst>
            <a:ext uri="{FF2B5EF4-FFF2-40B4-BE49-F238E27FC236}">
              <a16:creationId xmlns:a16="http://schemas.microsoft.com/office/drawing/2014/main" id="{5236772F-226E-45E1-A659-0D2E989F43BC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34" name="Shape 40">
          <a:extLst>
            <a:ext uri="{FF2B5EF4-FFF2-40B4-BE49-F238E27FC236}">
              <a16:creationId xmlns:a16="http://schemas.microsoft.com/office/drawing/2014/main" id="{3649CCD6-4B40-4C82-84A2-0339F81FD01C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35" name="Shape 27">
          <a:extLst>
            <a:ext uri="{FF2B5EF4-FFF2-40B4-BE49-F238E27FC236}">
              <a16:creationId xmlns:a16="http://schemas.microsoft.com/office/drawing/2014/main" id="{645C5647-E5EE-4A94-B4C9-22EC6F8194DA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36" name="Shape 16">
          <a:extLst>
            <a:ext uri="{FF2B5EF4-FFF2-40B4-BE49-F238E27FC236}">
              <a16:creationId xmlns:a16="http://schemas.microsoft.com/office/drawing/2014/main" id="{2461A878-E205-4547-8DE3-0CE3507EAE56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37" name="Shape 28">
          <a:extLst>
            <a:ext uri="{FF2B5EF4-FFF2-40B4-BE49-F238E27FC236}">
              <a16:creationId xmlns:a16="http://schemas.microsoft.com/office/drawing/2014/main" id="{2E35A07E-39F1-4D87-A7FA-E0294496D848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38" name="Shape 17">
          <a:extLst>
            <a:ext uri="{FF2B5EF4-FFF2-40B4-BE49-F238E27FC236}">
              <a16:creationId xmlns:a16="http://schemas.microsoft.com/office/drawing/2014/main" id="{78591CA5-71F2-4128-B0E3-C5C54D110718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39" name="Shape 18">
          <a:extLst>
            <a:ext uri="{FF2B5EF4-FFF2-40B4-BE49-F238E27FC236}">
              <a16:creationId xmlns:a16="http://schemas.microsoft.com/office/drawing/2014/main" id="{4134C534-88B9-402D-A500-39337B31E38E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40" name="Shape 19">
          <a:extLst>
            <a:ext uri="{FF2B5EF4-FFF2-40B4-BE49-F238E27FC236}">
              <a16:creationId xmlns:a16="http://schemas.microsoft.com/office/drawing/2014/main" id="{1A0BC54B-52DC-426B-9674-E5E1FA58B845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41" name="Shape 20">
          <a:extLst>
            <a:ext uri="{FF2B5EF4-FFF2-40B4-BE49-F238E27FC236}">
              <a16:creationId xmlns:a16="http://schemas.microsoft.com/office/drawing/2014/main" id="{D128A984-6CAC-4519-B109-C686567DC2C2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42" name="Shape 41">
          <a:extLst>
            <a:ext uri="{FF2B5EF4-FFF2-40B4-BE49-F238E27FC236}">
              <a16:creationId xmlns:a16="http://schemas.microsoft.com/office/drawing/2014/main" id="{ABAD77F5-CF69-466D-A39A-E84EF5271211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43" name="Shape 5">
          <a:extLst>
            <a:ext uri="{FF2B5EF4-FFF2-40B4-BE49-F238E27FC236}">
              <a16:creationId xmlns:a16="http://schemas.microsoft.com/office/drawing/2014/main" id="{16051188-9CC9-4B76-AE0B-067C8F17289E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44" name="Shape 7">
          <a:extLst>
            <a:ext uri="{FF2B5EF4-FFF2-40B4-BE49-F238E27FC236}">
              <a16:creationId xmlns:a16="http://schemas.microsoft.com/office/drawing/2014/main" id="{A186AC74-57BD-4563-9995-C794BBF9E58D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45" name="Shape 9">
          <a:extLst>
            <a:ext uri="{FF2B5EF4-FFF2-40B4-BE49-F238E27FC236}">
              <a16:creationId xmlns:a16="http://schemas.microsoft.com/office/drawing/2014/main" id="{4287DD69-A61D-4523-9A46-F6EC18347AFB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46" name="Shape 10">
          <a:extLst>
            <a:ext uri="{FF2B5EF4-FFF2-40B4-BE49-F238E27FC236}">
              <a16:creationId xmlns:a16="http://schemas.microsoft.com/office/drawing/2014/main" id="{0D664F1C-C76D-4411-BA4D-78BE2C8401E4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47" name="Shape 11">
          <a:extLst>
            <a:ext uri="{FF2B5EF4-FFF2-40B4-BE49-F238E27FC236}">
              <a16:creationId xmlns:a16="http://schemas.microsoft.com/office/drawing/2014/main" id="{E524067C-0AD8-4231-ADD3-A471BD1DA348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48" name="Shape 12">
          <a:extLst>
            <a:ext uri="{FF2B5EF4-FFF2-40B4-BE49-F238E27FC236}">
              <a16:creationId xmlns:a16="http://schemas.microsoft.com/office/drawing/2014/main" id="{06866AB4-14B3-4E6E-A271-09EA294DDFF3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49" name="Shape 13">
          <a:extLst>
            <a:ext uri="{FF2B5EF4-FFF2-40B4-BE49-F238E27FC236}">
              <a16:creationId xmlns:a16="http://schemas.microsoft.com/office/drawing/2014/main" id="{5E9279DF-4C44-47CF-8988-6642F6B90A28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50" name="Shape 42">
          <a:extLst>
            <a:ext uri="{FF2B5EF4-FFF2-40B4-BE49-F238E27FC236}">
              <a16:creationId xmlns:a16="http://schemas.microsoft.com/office/drawing/2014/main" id="{A6CB3359-0F71-4FDF-96ED-3305DAAC1F11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51" name="Shape 15">
          <a:extLst>
            <a:ext uri="{FF2B5EF4-FFF2-40B4-BE49-F238E27FC236}">
              <a16:creationId xmlns:a16="http://schemas.microsoft.com/office/drawing/2014/main" id="{8217C50F-5127-4102-9F64-011CDCFFE33F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52" name="Shape 16">
          <a:extLst>
            <a:ext uri="{FF2B5EF4-FFF2-40B4-BE49-F238E27FC236}">
              <a16:creationId xmlns:a16="http://schemas.microsoft.com/office/drawing/2014/main" id="{23A60AA3-393D-4531-918C-95278D1AD225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53" name="Shape 9">
          <a:extLst>
            <a:ext uri="{FF2B5EF4-FFF2-40B4-BE49-F238E27FC236}">
              <a16:creationId xmlns:a16="http://schemas.microsoft.com/office/drawing/2014/main" id="{24E6A259-6504-4532-B6C4-7897EB74D630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54" name="Shape 17">
          <a:extLst>
            <a:ext uri="{FF2B5EF4-FFF2-40B4-BE49-F238E27FC236}">
              <a16:creationId xmlns:a16="http://schemas.microsoft.com/office/drawing/2014/main" id="{2C78E2DC-64A3-4F32-A3EB-39F8F5926377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55" name="Shape 18">
          <a:extLst>
            <a:ext uri="{FF2B5EF4-FFF2-40B4-BE49-F238E27FC236}">
              <a16:creationId xmlns:a16="http://schemas.microsoft.com/office/drawing/2014/main" id="{A0E88550-3545-4252-A146-8CA4CD6C938A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56" name="Shape 19">
          <a:extLst>
            <a:ext uri="{FF2B5EF4-FFF2-40B4-BE49-F238E27FC236}">
              <a16:creationId xmlns:a16="http://schemas.microsoft.com/office/drawing/2014/main" id="{5A329220-5AE6-46B2-840A-C8824E272E88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57" name="Shape 20">
          <a:extLst>
            <a:ext uri="{FF2B5EF4-FFF2-40B4-BE49-F238E27FC236}">
              <a16:creationId xmlns:a16="http://schemas.microsoft.com/office/drawing/2014/main" id="{C023E830-884A-4D77-9C82-B47A0643AF7A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58" name="Shape 43">
          <a:extLst>
            <a:ext uri="{FF2B5EF4-FFF2-40B4-BE49-F238E27FC236}">
              <a16:creationId xmlns:a16="http://schemas.microsoft.com/office/drawing/2014/main" id="{F7D123C9-D0FE-4784-B924-785CB89BFD93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59" name="Shape 5">
          <a:extLst>
            <a:ext uri="{FF2B5EF4-FFF2-40B4-BE49-F238E27FC236}">
              <a16:creationId xmlns:a16="http://schemas.microsoft.com/office/drawing/2014/main" id="{D9091BF0-462D-4BF7-B37D-9ECC2103DE4A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60" name="Shape 7">
          <a:extLst>
            <a:ext uri="{FF2B5EF4-FFF2-40B4-BE49-F238E27FC236}">
              <a16:creationId xmlns:a16="http://schemas.microsoft.com/office/drawing/2014/main" id="{0ABF4A61-345A-4F17-ACB1-47CC50A2410D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61" name="Shape 9">
          <a:extLst>
            <a:ext uri="{FF2B5EF4-FFF2-40B4-BE49-F238E27FC236}">
              <a16:creationId xmlns:a16="http://schemas.microsoft.com/office/drawing/2014/main" id="{87EBA879-A410-44C8-BC18-F246D087A14B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62" name="Shape 10">
          <a:extLst>
            <a:ext uri="{FF2B5EF4-FFF2-40B4-BE49-F238E27FC236}">
              <a16:creationId xmlns:a16="http://schemas.microsoft.com/office/drawing/2014/main" id="{6D4EB089-AE10-4B08-8C65-35AE030A02E7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63" name="Shape 11">
          <a:extLst>
            <a:ext uri="{FF2B5EF4-FFF2-40B4-BE49-F238E27FC236}">
              <a16:creationId xmlns:a16="http://schemas.microsoft.com/office/drawing/2014/main" id="{5B9C8412-7A46-4589-BDF0-ABDD5D35F015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64" name="Shape 12">
          <a:extLst>
            <a:ext uri="{FF2B5EF4-FFF2-40B4-BE49-F238E27FC236}">
              <a16:creationId xmlns:a16="http://schemas.microsoft.com/office/drawing/2014/main" id="{8B26D2F9-B698-4875-82D0-0F25E1C66264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65" name="Shape 13">
          <a:extLst>
            <a:ext uri="{FF2B5EF4-FFF2-40B4-BE49-F238E27FC236}">
              <a16:creationId xmlns:a16="http://schemas.microsoft.com/office/drawing/2014/main" id="{5BBE666A-2546-4FB4-80B4-BC71847E2E11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66" name="Shape 44">
          <a:extLst>
            <a:ext uri="{FF2B5EF4-FFF2-40B4-BE49-F238E27FC236}">
              <a16:creationId xmlns:a16="http://schemas.microsoft.com/office/drawing/2014/main" id="{4D3739F6-A327-496B-9CDF-89E01D7850BB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167" name="Shape 23">
          <a:extLst>
            <a:ext uri="{FF2B5EF4-FFF2-40B4-BE49-F238E27FC236}">
              <a16:creationId xmlns:a16="http://schemas.microsoft.com/office/drawing/2014/main" id="{DDF4DEC6-780A-44E4-854B-42B73E886D55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68" name="Shape 24">
          <a:extLst>
            <a:ext uri="{FF2B5EF4-FFF2-40B4-BE49-F238E27FC236}">
              <a16:creationId xmlns:a16="http://schemas.microsoft.com/office/drawing/2014/main" id="{F5BA3126-38E5-4995-AE25-CE476C703618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69" name="Shape 17">
          <a:extLst>
            <a:ext uri="{FF2B5EF4-FFF2-40B4-BE49-F238E27FC236}">
              <a16:creationId xmlns:a16="http://schemas.microsoft.com/office/drawing/2014/main" id="{94D1C6D3-CDCA-4DCA-AA2E-4EAF5307BC63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70" name="Shape 18">
          <a:extLst>
            <a:ext uri="{FF2B5EF4-FFF2-40B4-BE49-F238E27FC236}">
              <a16:creationId xmlns:a16="http://schemas.microsoft.com/office/drawing/2014/main" id="{34ED6854-3F23-45D1-BF1F-B7A663B10F35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71" name="Shape 19">
          <a:extLst>
            <a:ext uri="{FF2B5EF4-FFF2-40B4-BE49-F238E27FC236}">
              <a16:creationId xmlns:a16="http://schemas.microsoft.com/office/drawing/2014/main" id="{A0A710E8-0A2B-46B6-A724-37054B44A2AD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72" name="Shape 20">
          <a:extLst>
            <a:ext uri="{FF2B5EF4-FFF2-40B4-BE49-F238E27FC236}">
              <a16:creationId xmlns:a16="http://schemas.microsoft.com/office/drawing/2014/main" id="{5BDCE022-C4B3-4666-8D24-C6634FE48DE3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73" name="Shape 45">
          <a:extLst>
            <a:ext uri="{FF2B5EF4-FFF2-40B4-BE49-F238E27FC236}">
              <a16:creationId xmlns:a16="http://schemas.microsoft.com/office/drawing/2014/main" id="{20CD0A33-96DC-446B-B0C3-EF635EE638EF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74" name="Shape 5">
          <a:extLst>
            <a:ext uri="{FF2B5EF4-FFF2-40B4-BE49-F238E27FC236}">
              <a16:creationId xmlns:a16="http://schemas.microsoft.com/office/drawing/2014/main" id="{8D3AE775-0165-4807-B658-9DD5B6CFB8DB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75" name="Shape 7">
          <a:extLst>
            <a:ext uri="{FF2B5EF4-FFF2-40B4-BE49-F238E27FC236}">
              <a16:creationId xmlns:a16="http://schemas.microsoft.com/office/drawing/2014/main" id="{CBB4EFA3-1D3C-41E8-85CD-8805698156BA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76" name="Shape 9">
          <a:extLst>
            <a:ext uri="{FF2B5EF4-FFF2-40B4-BE49-F238E27FC236}">
              <a16:creationId xmlns:a16="http://schemas.microsoft.com/office/drawing/2014/main" id="{24CDA40D-64A8-40A8-972E-D3BB47FF0E02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77" name="Shape 10">
          <a:extLst>
            <a:ext uri="{FF2B5EF4-FFF2-40B4-BE49-F238E27FC236}">
              <a16:creationId xmlns:a16="http://schemas.microsoft.com/office/drawing/2014/main" id="{883FE200-E95F-4C56-A1C0-762307F7CADB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78" name="Shape 11">
          <a:extLst>
            <a:ext uri="{FF2B5EF4-FFF2-40B4-BE49-F238E27FC236}">
              <a16:creationId xmlns:a16="http://schemas.microsoft.com/office/drawing/2014/main" id="{45CD0A19-ED65-4A1B-96E9-4FAF49F9F731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79" name="Shape 12">
          <a:extLst>
            <a:ext uri="{FF2B5EF4-FFF2-40B4-BE49-F238E27FC236}">
              <a16:creationId xmlns:a16="http://schemas.microsoft.com/office/drawing/2014/main" id="{F1AAED79-3CAF-42A0-AF11-32E599864A38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80" name="Shape 13">
          <a:extLst>
            <a:ext uri="{FF2B5EF4-FFF2-40B4-BE49-F238E27FC236}">
              <a16:creationId xmlns:a16="http://schemas.microsoft.com/office/drawing/2014/main" id="{11618D53-6EDE-4ACE-8F87-FDC45D1346F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81" name="Shape 46">
          <a:extLst>
            <a:ext uri="{FF2B5EF4-FFF2-40B4-BE49-F238E27FC236}">
              <a16:creationId xmlns:a16="http://schemas.microsoft.com/office/drawing/2014/main" id="{98303728-2A74-419F-8AAE-B9ACA4C2961B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82" name="Shape 27">
          <a:extLst>
            <a:ext uri="{FF2B5EF4-FFF2-40B4-BE49-F238E27FC236}">
              <a16:creationId xmlns:a16="http://schemas.microsoft.com/office/drawing/2014/main" id="{04E26015-63C1-491F-BB27-8B0BC50DE49A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83" name="Shape 16">
          <a:extLst>
            <a:ext uri="{FF2B5EF4-FFF2-40B4-BE49-F238E27FC236}">
              <a16:creationId xmlns:a16="http://schemas.microsoft.com/office/drawing/2014/main" id="{E3131EE3-7713-403C-B979-7333DBF5C2A1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184" name="Shape 28">
          <a:extLst>
            <a:ext uri="{FF2B5EF4-FFF2-40B4-BE49-F238E27FC236}">
              <a16:creationId xmlns:a16="http://schemas.microsoft.com/office/drawing/2014/main" id="{E53C0E77-D910-46CB-BC54-EF1100E3E436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185" name="Shape 17">
          <a:extLst>
            <a:ext uri="{FF2B5EF4-FFF2-40B4-BE49-F238E27FC236}">
              <a16:creationId xmlns:a16="http://schemas.microsoft.com/office/drawing/2014/main" id="{2F4F9BB5-3B5D-4E61-A79F-C938A24C785B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186" name="Shape 18">
          <a:extLst>
            <a:ext uri="{FF2B5EF4-FFF2-40B4-BE49-F238E27FC236}">
              <a16:creationId xmlns:a16="http://schemas.microsoft.com/office/drawing/2014/main" id="{4B832478-10A1-474A-ABE3-50596FC992B0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187" name="Shape 19">
          <a:extLst>
            <a:ext uri="{FF2B5EF4-FFF2-40B4-BE49-F238E27FC236}">
              <a16:creationId xmlns:a16="http://schemas.microsoft.com/office/drawing/2014/main" id="{3B036396-EAC6-4FF6-8427-9F77AFE37F71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188" name="Shape 20">
          <a:extLst>
            <a:ext uri="{FF2B5EF4-FFF2-40B4-BE49-F238E27FC236}">
              <a16:creationId xmlns:a16="http://schemas.microsoft.com/office/drawing/2014/main" id="{AD3AD3EE-25E0-4B6F-BDCE-7A986D25F817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189" name="Shape 47">
          <a:extLst>
            <a:ext uri="{FF2B5EF4-FFF2-40B4-BE49-F238E27FC236}">
              <a16:creationId xmlns:a16="http://schemas.microsoft.com/office/drawing/2014/main" id="{133C1F44-85C5-4555-ADB6-6DC013088C1C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190" name="Shape 5">
          <a:extLst>
            <a:ext uri="{FF2B5EF4-FFF2-40B4-BE49-F238E27FC236}">
              <a16:creationId xmlns:a16="http://schemas.microsoft.com/office/drawing/2014/main" id="{F4DAD907-5ADC-4C12-A1B6-064E967C616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191" name="Shape 7">
          <a:extLst>
            <a:ext uri="{FF2B5EF4-FFF2-40B4-BE49-F238E27FC236}">
              <a16:creationId xmlns:a16="http://schemas.microsoft.com/office/drawing/2014/main" id="{D28BAACE-81F2-4E4A-B0A0-DB80155355C9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192" name="Shape 9">
          <a:extLst>
            <a:ext uri="{FF2B5EF4-FFF2-40B4-BE49-F238E27FC236}">
              <a16:creationId xmlns:a16="http://schemas.microsoft.com/office/drawing/2014/main" id="{AC6539AE-0A87-4115-B2C2-F60638908E4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193" name="Shape 10">
          <a:extLst>
            <a:ext uri="{FF2B5EF4-FFF2-40B4-BE49-F238E27FC236}">
              <a16:creationId xmlns:a16="http://schemas.microsoft.com/office/drawing/2014/main" id="{B83786C5-D803-405E-A0EE-96D7F86A5870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194" name="Shape 11">
          <a:extLst>
            <a:ext uri="{FF2B5EF4-FFF2-40B4-BE49-F238E27FC236}">
              <a16:creationId xmlns:a16="http://schemas.microsoft.com/office/drawing/2014/main" id="{D759C790-5AF6-4A66-B29B-B1C155C017D3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195" name="Shape 12">
          <a:extLst>
            <a:ext uri="{FF2B5EF4-FFF2-40B4-BE49-F238E27FC236}">
              <a16:creationId xmlns:a16="http://schemas.microsoft.com/office/drawing/2014/main" id="{11CCDB0D-DFAC-443B-AC4B-546C5168A1A5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196" name="Shape 13">
          <a:extLst>
            <a:ext uri="{FF2B5EF4-FFF2-40B4-BE49-F238E27FC236}">
              <a16:creationId xmlns:a16="http://schemas.microsoft.com/office/drawing/2014/main" id="{D756473C-C884-4D53-9E35-85D73E41F63C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197" name="Shape 48">
          <a:extLst>
            <a:ext uri="{FF2B5EF4-FFF2-40B4-BE49-F238E27FC236}">
              <a16:creationId xmlns:a16="http://schemas.microsoft.com/office/drawing/2014/main" id="{5BFE6A66-7EBC-4CB5-8D0E-A41384F01FD9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198" name="Shape 15">
          <a:extLst>
            <a:ext uri="{FF2B5EF4-FFF2-40B4-BE49-F238E27FC236}">
              <a16:creationId xmlns:a16="http://schemas.microsoft.com/office/drawing/2014/main" id="{C149DD5E-0BE5-4637-8B24-208F80D8B41D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199" name="Shape 16">
          <a:extLst>
            <a:ext uri="{FF2B5EF4-FFF2-40B4-BE49-F238E27FC236}">
              <a16:creationId xmlns:a16="http://schemas.microsoft.com/office/drawing/2014/main" id="{0F17F0DF-FF66-426E-AB0E-FDC6178C5A96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00" name="Shape 9">
          <a:extLst>
            <a:ext uri="{FF2B5EF4-FFF2-40B4-BE49-F238E27FC236}">
              <a16:creationId xmlns:a16="http://schemas.microsoft.com/office/drawing/2014/main" id="{9AC08C69-C02A-4550-B12B-5EDDBDF3AF5F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01" name="Shape 17">
          <a:extLst>
            <a:ext uri="{FF2B5EF4-FFF2-40B4-BE49-F238E27FC236}">
              <a16:creationId xmlns:a16="http://schemas.microsoft.com/office/drawing/2014/main" id="{10073E14-1DA4-4C9C-90BC-45104A4C777B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02" name="Shape 18">
          <a:extLst>
            <a:ext uri="{FF2B5EF4-FFF2-40B4-BE49-F238E27FC236}">
              <a16:creationId xmlns:a16="http://schemas.microsoft.com/office/drawing/2014/main" id="{C62F3B51-0FD8-41CB-A8BF-E01F32CCC421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03" name="Shape 19">
          <a:extLst>
            <a:ext uri="{FF2B5EF4-FFF2-40B4-BE49-F238E27FC236}">
              <a16:creationId xmlns:a16="http://schemas.microsoft.com/office/drawing/2014/main" id="{1DF50C0C-C834-4BB4-978A-0F90BE0E83BF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04" name="Shape 20">
          <a:extLst>
            <a:ext uri="{FF2B5EF4-FFF2-40B4-BE49-F238E27FC236}">
              <a16:creationId xmlns:a16="http://schemas.microsoft.com/office/drawing/2014/main" id="{B140B236-BE09-48D4-8BF6-172A9C9C7A95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05" name="Shape 49">
          <a:extLst>
            <a:ext uri="{FF2B5EF4-FFF2-40B4-BE49-F238E27FC236}">
              <a16:creationId xmlns:a16="http://schemas.microsoft.com/office/drawing/2014/main" id="{D290BDC3-4A3F-4195-94EE-929789A2A06D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C1613CD5-A86D-49A0-A462-D407C845D1E2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07" name="Shape 7">
          <a:extLst>
            <a:ext uri="{FF2B5EF4-FFF2-40B4-BE49-F238E27FC236}">
              <a16:creationId xmlns:a16="http://schemas.microsoft.com/office/drawing/2014/main" id="{90D8CE03-2C7B-43F9-A106-849260E59917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08" name="Shape 9">
          <a:extLst>
            <a:ext uri="{FF2B5EF4-FFF2-40B4-BE49-F238E27FC236}">
              <a16:creationId xmlns:a16="http://schemas.microsoft.com/office/drawing/2014/main" id="{79BCA637-8A51-49C0-9F81-D3D228F6177B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09" name="Shape 10">
          <a:extLst>
            <a:ext uri="{FF2B5EF4-FFF2-40B4-BE49-F238E27FC236}">
              <a16:creationId xmlns:a16="http://schemas.microsoft.com/office/drawing/2014/main" id="{752F9CA3-F6BB-4FFA-A913-6F368ABDA7B5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10" name="Shape 11">
          <a:extLst>
            <a:ext uri="{FF2B5EF4-FFF2-40B4-BE49-F238E27FC236}">
              <a16:creationId xmlns:a16="http://schemas.microsoft.com/office/drawing/2014/main" id="{7D369B89-ADD6-4979-9B27-D44D29A2248C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11" name="Shape 12">
          <a:extLst>
            <a:ext uri="{FF2B5EF4-FFF2-40B4-BE49-F238E27FC236}">
              <a16:creationId xmlns:a16="http://schemas.microsoft.com/office/drawing/2014/main" id="{2E37FD21-613A-45B7-971E-DCBBFFD51D7F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12" name="Shape 13">
          <a:extLst>
            <a:ext uri="{FF2B5EF4-FFF2-40B4-BE49-F238E27FC236}">
              <a16:creationId xmlns:a16="http://schemas.microsoft.com/office/drawing/2014/main" id="{7474F4E7-0129-4345-B0B0-28379BA7A8B0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13" name="Shape 50">
          <a:extLst>
            <a:ext uri="{FF2B5EF4-FFF2-40B4-BE49-F238E27FC236}">
              <a16:creationId xmlns:a16="http://schemas.microsoft.com/office/drawing/2014/main" id="{B9BA85E0-F096-43B5-95AC-3E87811E71CD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214" name="Shape 23">
          <a:extLst>
            <a:ext uri="{FF2B5EF4-FFF2-40B4-BE49-F238E27FC236}">
              <a16:creationId xmlns:a16="http://schemas.microsoft.com/office/drawing/2014/main" id="{FE4DD357-C736-4216-B6C4-0C0F8AD714F6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15" name="Shape 24">
          <a:extLst>
            <a:ext uri="{FF2B5EF4-FFF2-40B4-BE49-F238E27FC236}">
              <a16:creationId xmlns:a16="http://schemas.microsoft.com/office/drawing/2014/main" id="{E421FE97-D15B-4842-B8AC-0D1B65BF7709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16" name="Shape 17">
          <a:extLst>
            <a:ext uri="{FF2B5EF4-FFF2-40B4-BE49-F238E27FC236}">
              <a16:creationId xmlns:a16="http://schemas.microsoft.com/office/drawing/2014/main" id="{B6435C43-C88D-4767-8DE9-FD46F787D25A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17" name="Shape 18">
          <a:extLst>
            <a:ext uri="{FF2B5EF4-FFF2-40B4-BE49-F238E27FC236}">
              <a16:creationId xmlns:a16="http://schemas.microsoft.com/office/drawing/2014/main" id="{7CE4A22E-B823-4AAA-8609-6D76A9DE78FD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18" name="Shape 19">
          <a:extLst>
            <a:ext uri="{FF2B5EF4-FFF2-40B4-BE49-F238E27FC236}">
              <a16:creationId xmlns:a16="http://schemas.microsoft.com/office/drawing/2014/main" id="{15B9331C-2172-493B-9ABA-A5B10AFDF06A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19" name="Shape 20">
          <a:extLst>
            <a:ext uri="{FF2B5EF4-FFF2-40B4-BE49-F238E27FC236}">
              <a16:creationId xmlns:a16="http://schemas.microsoft.com/office/drawing/2014/main" id="{8DDC92E2-A90F-44E5-ACA3-4D2123997B75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20" name="Shape 51">
          <a:extLst>
            <a:ext uri="{FF2B5EF4-FFF2-40B4-BE49-F238E27FC236}">
              <a16:creationId xmlns:a16="http://schemas.microsoft.com/office/drawing/2014/main" id="{7E396BCF-764C-4D75-B888-8C4093553C38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21" name="Shape 5">
          <a:extLst>
            <a:ext uri="{FF2B5EF4-FFF2-40B4-BE49-F238E27FC236}">
              <a16:creationId xmlns:a16="http://schemas.microsoft.com/office/drawing/2014/main" id="{2CC05102-3017-431A-AA9F-C4418C48C7A2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22" name="Shape 7">
          <a:extLst>
            <a:ext uri="{FF2B5EF4-FFF2-40B4-BE49-F238E27FC236}">
              <a16:creationId xmlns:a16="http://schemas.microsoft.com/office/drawing/2014/main" id="{A568C203-C6CE-4EA3-88AC-B5308316526F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23" name="Shape 9">
          <a:extLst>
            <a:ext uri="{FF2B5EF4-FFF2-40B4-BE49-F238E27FC236}">
              <a16:creationId xmlns:a16="http://schemas.microsoft.com/office/drawing/2014/main" id="{1EBAD27A-9726-4D3D-B8C7-C7847629848D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24" name="Shape 10">
          <a:extLst>
            <a:ext uri="{FF2B5EF4-FFF2-40B4-BE49-F238E27FC236}">
              <a16:creationId xmlns:a16="http://schemas.microsoft.com/office/drawing/2014/main" id="{02F1FBF4-DB1C-425D-8F5F-C4B43E692C6A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25" name="Shape 11">
          <a:extLst>
            <a:ext uri="{FF2B5EF4-FFF2-40B4-BE49-F238E27FC236}">
              <a16:creationId xmlns:a16="http://schemas.microsoft.com/office/drawing/2014/main" id="{C9E36112-A5AB-4332-A3F8-095CB9FC11D4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26" name="Shape 12">
          <a:extLst>
            <a:ext uri="{FF2B5EF4-FFF2-40B4-BE49-F238E27FC236}">
              <a16:creationId xmlns:a16="http://schemas.microsoft.com/office/drawing/2014/main" id="{47572149-F7AF-41BD-966A-C6B19A31FACE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27" name="Shape 13">
          <a:extLst>
            <a:ext uri="{FF2B5EF4-FFF2-40B4-BE49-F238E27FC236}">
              <a16:creationId xmlns:a16="http://schemas.microsoft.com/office/drawing/2014/main" id="{F90E94F1-9240-4097-A677-56B1EDEEE1A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28" name="Shape 52">
          <a:extLst>
            <a:ext uri="{FF2B5EF4-FFF2-40B4-BE49-F238E27FC236}">
              <a16:creationId xmlns:a16="http://schemas.microsoft.com/office/drawing/2014/main" id="{9BB36B25-DBC5-45B9-9980-0CD212AA78B4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229" name="Shape 27">
          <a:extLst>
            <a:ext uri="{FF2B5EF4-FFF2-40B4-BE49-F238E27FC236}">
              <a16:creationId xmlns:a16="http://schemas.microsoft.com/office/drawing/2014/main" id="{F1F806F5-C1B3-4136-9D1C-E2CC41A87DE3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230" name="Shape 16">
          <a:extLst>
            <a:ext uri="{FF2B5EF4-FFF2-40B4-BE49-F238E27FC236}">
              <a16:creationId xmlns:a16="http://schemas.microsoft.com/office/drawing/2014/main" id="{3B56BBE6-28A6-4E47-9D6F-58F351319079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31" name="Shape 28">
          <a:extLst>
            <a:ext uri="{FF2B5EF4-FFF2-40B4-BE49-F238E27FC236}">
              <a16:creationId xmlns:a16="http://schemas.microsoft.com/office/drawing/2014/main" id="{B022D5D7-A03E-4A64-858F-DA3B56E2F9CF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32" name="Shape 17">
          <a:extLst>
            <a:ext uri="{FF2B5EF4-FFF2-40B4-BE49-F238E27FC236}">
              <a16:creationId xmlns:a16="http://schemas.microsoft.com/office/drawing/2014/main" id="{F40D427C-85C9-453A-B1D1-F839994B59F0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33" name="Shape 18">
          <a:extLst>
            <a:ext uri="{FF2B5EF4-FFF2-40B4-BE49-F238E27FC236}">
              <a16:creationId xmlns:a16="http://schemas.microsoft.com/office/drawing/2014/main" id="{2A5A750D-6801-487F-97DD-36DC3B16BDB1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34" name="Shape 19">
          <a:extLst>
            <a:ext uri="{FF2B5EF4-FFF2-40B4-BE49-F238E27FC236}">
              <a16:creationId xmlns:a16="http://schemas.microsoft.com/office/drawing/2014/main" id="{76F8D441-4B8B-4CE7-ADFF-45211236CAF1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35" name="Shape 20">
          <a:extLst>
            <a:ext uri="{FF2B5EF4-FFF2-40B4-BE49-F238E27FC236}">
              <a16:creationId xmlns:a16="http://schemas.microsoft.com/office/drawing/2014/main" id="{883CD17E-CF2F-4687-9022-9AD6E523FEA2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36" name="Shape 53">
          <a:extLst>
            <a:ext uri="{FF2B5EF4-FFF2-40B4-BE49-F238E27FC236}">
              <a16:creationId xmlns:a16="http://schemas.microsoft.com/office/drawing/2014/main" id="{1CDF2C0F-21E1-404C-B06B-D3E4B26AF2EE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938BE418-E18A-4BD4-928F-7B023C41CFE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38" name="Shape 7">
          <a:extLst>
            <a:ext uri="{FF2B5EF4-FFF2-40B4-BE49-F238E27FC236}">
              <a16:creationId xmlns:a16="http://schemas.microsoft.com/office/drawing/2014/main" id="{C038DB1C-F9AF-4784-8B9E-FFBD07DB3296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39" name="Shape 9">
          <a:extLst>
            <a:ext uri="{FF2B5EF4-FFF2-40B4-BE49-F238E27FC236}">
              <a16:creationId xmlns:a16="http://schemas.microsoft.com/office/drawing/2014/main" id="{1E27EA4B-8CCF-435A-A273-A444EE071C14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40" name="Shape 10">
          <a:extLst>
            <a:ext uri="{FF2B5EF4-FFF2-40B4-BE49-F238E27FC236}">
              <a16:creationId xmlns:a16="http://schemas.microsoft.com/office/drawing/2014/main" id="{972A038C-EA10-4009-A3B4-88A4463DDAE4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41" name="Shape 11">
          <a:extLst>
            <a:ext uri="{FF2B5EF4-FFF2-40B4-BE49-F238E27FC236}">
              <a16:creationId xmlns:a16="http://schemas.microsoft.com/office/drawing/2014/main" id="{2790741F-4288-4D57-BBEA-9D41BDA2D92E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42" name="Shape 12">
          <a:extLst>
            <a:ext uri="{FF2B5EF4-FFF2-40B4-BE49-F238E27FC236}">
              <a16:creationId xmlns:a16="http://schemas.microsoft.com/office/drawing/2014/main" id="{075BDCF2-5E4C-45CE-8C7A-31F3E75E2B45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43" name="Shape 13">
          <a:extLst>
            <a:ext uri="{FF2B5EF4-FFF2-40B4-BE49-F238E27FC236}">
              <a16:creationId xmlns:a16="http://schemas.microsoft.com/office/drawing/2014/main" id="{39B49063-6263-4AE5-8C77-ADF6C07CF77E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44" name="Shape 54">
          <a:extLst>
            <a:ext uri="{FF2B5EF4-FFF2-40B4-BE49-F238E27FC236}">
              <a16:creationId xmlns:a16="http://schemas.microsoft.com/office/drawing/2014/main" id="{CEDDA80F-13C0-4FC9-A4E1-862D5285CAFE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245" name="Shape 15">
          <a:extLst>
            <a:ext uri="{FF2B5EF4-FFF2-40B4-BE49-F238E27FC236}">
              <a16:creationId xmlns:a16="http://schemas.microsoft.com/office/drawing/2014/main" id="{B4C1A17E-9A55-4805-8EC9-014C7DD5B62E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246" name="Shape 16">
          <a:extLst>
            <a:ext uri="{FF2B5EF4-FFF2-40B4-BE49-F238E27FC236}">
              <a16:creationId xmlns:a16="http://schemas.microsoft.com/office/drawing/2014/main" id="{DDD96D33-5AD5-4C62-A505-69086B7FAD00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47" name="Shape 9">
          <a:extLst>
            <a:ext uri="{FF2B5EF4-FFF2-40B4-BE49-F238E27FC236}">
              <a16:creationId xmlns:a16="http://schemas.microsoft.com/office/drawing/2014/main" id="{55076DA9-F6BE-4AE5-8C89-53E1E53B4B68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48" name="Shape 17">
          <a:extLst>
            <a:ext uri="{FF2B5EF4-FFF2-40B4-BE49-F238E27FC236}">
              <a16:creationId xmlns:a16="http://schemas.microsoft.com/office/drawing/2014/main" id="{F2C8C4B4-F444-4985-BBE4-45913B88BD16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49" name="Shape 18">
          <a:extLst>
            <a:ext uri="{FF2B5EF4-FFF2-40B4-BE49-F238E27FC236}">
              <a16:creationId xmlns:a16="http://schemas.microsoft.com/office/drawing/2014/main" id="{388CB53B-22EF-4B83-AA8F-EC50192B9171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50" name="Shape 19">
          <a:extLst>
            <a:ext uri="{FF2B5EF4-FFF2-40B4-BE49-F238E27FC236}">
              <a16:creationId xmlns:a16="http://schemas.microsoft.com/office/drawing/2014/main" id="{43426836-536C-4736-A208-75D29783A9BC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51" name="Shape 20">
          <a:extLst>
            <a:ext uri="{FF2B5EF4-FFF2-40B4-BE49-F238E27FC236}">
              <a16:creationId xmlns:a16="http://schemas.microsoft.com/office/drawing/2014/main" id="{FCF71C32-E44F-4789-B39C-E0132C4598B8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52" name="Shape 55">
          <a:extLst>
            <a:ext uri="{FF2B5EF4-FFF2-40B4-BE49-F238E27FC236}">
              <a16:creationId xmlns:a16="http://schemas.microsoft.com/office/drawing/2014/main" id="{9F4C9F02-F409-4B8E-9727-47B3F11F95DE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53" name="Shape 5">
          <a:extLst>
            <a:ext uri="{FF2B5EF4-FFF2-40B4-BE49-F238E27FC236}">
              <a16:creationId xmlns:a16="http://schemas.microsoft.com/office/drawing/2014/main" id="{543EA738-DB85-4A20-983B-8C45190D91AB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54" name="Shape 7">
          <a:extLst>
            <a:ext uri="{FF2B5EF4-FFF2-40B4-BE49-F238E27FC236}">
              <a16:creationId xmlns:a16="http://schemas.microsoft.com/office/drawing/2014/main" id="{00130BC8-8D3D-4242-827F-161302674E06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55" name="Shape 9">
          <a:extLst>
            <a:ext uri="{FF2B5EF4-FFF2-40B4-BE49-F238E27FC236}">
              <a16:creationId xmlns:a16="http://schemas.microsoft.com/office/drawing/2014/main" id="{9E7E492F-9DA3-4F10-9A66-6AA1D9EDC076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56" name="Shape 10">
          <a:extLst>
            <a:ext uri="{FF2B5EF4-FFF2-40B4-BE49-F238E27FC236}">
              <a16:creationId xmlns:a16="http://schemas.microsoft.com/office/drawing/2014/main" id="{422059F0-ECC4-4CF5-A167-C51321BCA52B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57" name="Shape 11">
          <a:extLst>
            <a:ext uri="{FF2B5EF4-FFF2-40B4-BE49-F238E27FC236}">
              <a16:creationId xmlns:a16="http://schemas.microsoft.com/office/drawing/2014/main" id="{9B78F884-E851-4B75-9B12-8348547B18C6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58" name="Shape 12">
          <a:extLst>
            <a:ext uri="{FF2B5EF4-FFF2-40B4-BE49-F238E27FC236}">
              <a16:creationId xmlns:a16="http://schemas.microsoft.com/office/drawing/2014/main" id="{3F7A4F6C-750C-46A4-AC5B-18BFD846C78A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59" name="Shape 13">
          <a:extLst>
            <a:ext uri="{FF2B5EF4-FFF2-40B4-BE49-F238E27FC236}">
              <a16:creationId xmlns:a16="http://schemas.microsoft.com/office/drawing/2014/main" id="{C91FB475-4CBC-45C3-B687-A563B7198B4C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60" name="Shape 56">
          <a:extLst>
            <a:ext uri="{FF2B5EF4-FFF2-40B4-BE49-F238E27FC236}">
              <a16:creationId xmlns:a16="http://schemas.microsoft.com/office/drawing/2014/main" id="{BE77EA92-21D0-4D8D-BA00-81D8307E8FA4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261" name="Shape 23">
          <a:extLst>
            <a:ext uri="{FF2B5EF4-FFF2-40B4-BE49-F238E27FC236}">
              <a16:creationId xmlns:a16="http://schemas.microsoft.com/office/drawing/2014/main" id="{6023200E-9AC5-4061-B1BD-8ADAA33A9951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62" name="Shape 24">
          <a:extLst>
            <a:ext uri="{FF2B5EF4-FFF2-40B4-BE49-F238E27FC236}">
              <a16:creationId xmlns:a16="http://schemas.microsoft.com/office/drawing/2014/main" id="{E1A576E8-FB75-4E48-B17D-95322DC87805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63" name="Shape 17">
          <a:extLst>
            <a:ext uri="{FF2B5EF4-FFF2-40B4-BE49-F238E27FC236}">
              <a16:creationId xmlns:a16="http://schemas.microsoft.com/office/drawing/2014/main" id="{CD8CE77F-FC43-4EE9-AD6D-208A2ECA4992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64" name="Shape 18">
          <a:extLst>
            <a:ext uri="{FF2B5EF4-FFF2-40B4-BE49-F238E27FC236}">
              <a16:creationId xmlns:a16="http://schemas.microsoft.com/office/drawing/2014/main" id="{C19FFC87-5A22-491A-A412-B1334FD02643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65" name="Shape 19">
          <a:extLst>
            <a:ext uri="{FF2B5EF4-FFF2-40B4-BE49-F238E27FC236}">
              <a16:creationId xmlns:a16="http://schemas.microsoft.com/office/drawing/2014/main" id="{ADBBE1D0-B3A8-49FE-A98D-2EB19F9EC00A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66" name="Shape 20">
          <a:extLst>
            <a:ext uri="{FF2B5EF4-FFF2-40B4-BE49-F238E27FC236}">
              <a16:creationId xmlns:a16="http://schemas.microsoft.com/office/drawing/2014/main" id="{4A0F865E-E855-4B3E-8F3A-2870AD9B8FDC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67" name="Shape 57">
          <a:extLst>
            <a:ext uri="{FF2B5EF4-FFF2-40B4-BE49-F238E27FC236}">
              <a16:creationId xmlns:a16="http://schemas.microsoft.com/office/drawing/2014/main" id="{AC34FF8C-E6FF-492B-B13A-41376D372F6C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1859DE4F-7DFD-4409-89DB-9B6A4F0AB0F5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69" name="Shape 7">
          <a:extLst>
            <a:ext uri="{FF2B5EF4-FFF2-40B4-BE49-F238E27FC236}">
              <a16:creationId xmlns:a16="http://schemas.microsoft.com/office/drawing/2014/main" id="{923995D9-2E9A-402F-83D5-D3E0FADFFFE8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70" name="Shape 9">
          <a:extLst>
            <a:ext uri="{FF2B5EF4-FFF2-40B4-BE49-F238E27FC236}">
              <a16:creationId xmlns:a16="http://schemas.microsoft.com/office/drawing/2014/main" id="{E4948B71-0A0E-43E9-AA80-4A0B123BDC8B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71" name="Shape 10">
          <a:extLst>
            <a:ext uri="{FF2B5EF4-FFF2-40B4-BE49-F238E27FC236}">
              <a16:creationId xmlns:a16="http://schemas.microsoft.com/office/drawing/2014/main" id="{602B2E96-4DB6-490A-A210-FC91F44F5F5A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72" name="Shape 11">
          <a:extLst>
            <a:ext uri="{FF2B5EF4-FFF2-40B4-BE49-F238E27FC236}">
              <a16:creationId xmlns:a16="http://schemas.microsoft.com/office/drawing/2014/main" id="{4B34B920-F161-4E2C-89DE-7A280675A5BC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73" name="Shape 12">
          <a:extLst>
            <a:ext uri="{FF2B5EF4-FFF2-40B4-BE49-F238E27FC236}">
              <a16:creationId xmlns:a16="http://schemas.microsoft.com/office/drawing/2014/main" id="{1D7BDB85-7833-46CB-BAAB-28D9A0C9F786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74" name="Shape 13">
          <a:extLst>
            <a:ext uri="{FF2B5EF4-FFF2-40B4-BE49-F238E27FC236}">
              <a16:creationId xmlns:a16="http://schemas.microsoft.com/office/drawing/2014/main" id="{5C9CDEEC-6A85-411F-A7AE-76C3D57764A8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75" name="Shape 58">
          <a:extLst>
            <a:ext uri="{FF2B5EF4-FFF2-40B4-BE49-F238E27FC236}">
              <a16:creationId xmlns:a16="http://schemas.microsoft.com/office/drawing/2014/main" id="{0DA533C6-878C-466F-9E0E-8574A19175D6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276" name="Shape 27">
          <a:extLst>
            <a:ext uri="{FF2B5EF4-FFF2-40B4-BE49-F238E27FC236}">
              <a16:creationId xmlns:a16="http://schemas.microsoft.com/office/drawing/2014/main" id="{BB2416A5-758D-493F-A8C3-0DD4EFF121A1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277" name="Shape 16">
          <a:extLst>
            <a:ext uri="{FF2B5EF4-FFF2-40B4-BE49-F238E27FC236}">
              <a16:creationId xmlns:a16="http://schemas.microsoft.com/office/drawing/2014/main" id="{BAF574BB-B886-445B-9A2E-92B3476F8B92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78" name="Shape 28">
          <a:extLst>
            <a:ext uri="{FF2B5EF4-FFF2-40B4-BE49-F238E27FC236}">
              <a16:creationId xmlns:a16="http://schemas.microsoft.com/office/drawing/2014/main" id="{802022E7-D0BC-433F-B300-9F3F3A1E6753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79" name="Shape 17">
          <a:extLst>
            <a:ext uri="{FF2B5EF4-FFF2-40B4-BE49-F238E27FC236}">
              <a16:creationId xmlns:a16="http://schemas.microsoft.com/office/drawing/2014/main" id="{A2E4B621-A755-4C38-98B5-55388C5D3805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80" name="Shape 18">
          <a:extLst>
            <a:ext uri="{FF2B5EF4-FFF2-40B4-BE49-F238E27FC236}">
              <a16:creationId xmlns:a16="http://schemas.microsoft.com/office/drawing/2014/main" id="{FB436E1D-99AC-41BD-A57F-6F72567415D7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81" name="Shape 19">
          <a:extLst>
            <a:ext uri="{FF2B5EF4-FFF2-40B4-BE49-F238E27FC236}">
              <a16:creationId xmlns:a16="http://schemas.microsoft.com/office/drawing/2014/main" id="{7C2D934C-A53F-4119-AAF4-BF25B310C4D3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82" name="Shape 20">
          <a:extLst>
            <a:ext uri="{FF2B5EF4-FFF2-40B4-BE49-F238E27FC236}">
              <a16:creationId xmlns:a16="http://schemas.microsoft.com/office/drawing/2014/main" id="{5DC01EE0-FA33-4DCF-AB9D-475222F7112B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83" name="Shape 59">
          <a:extLst>
            <a:ext uri="{FF2B5EF4-FFF2-40B4-BE49-F238E27FC236}">
              <a16:creationId xmlns:a16="http://schemas.microsoft.com/office/drawing/2014/main" id="{5C481C2B-BC30-45C1-A14D-E35F6FB52B2C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284" name="Shape 5">
          <a:extLst>
            <a:ext uri="{FF2B5EF4-FFF2-40B4-BE49-F238E27FC236}">
              <a16:creationId xmlns:a16="http://schemas.microsoft.com/office/drawing/2014/main" id="{9598657A-ED46-41EF-A4CD-9B62515D556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285" name="Shape 7">
          <a:extLst>
            <a:ext uri="{FF2B5EF4-FFF2-40B4-BE49-F238E27FC236}">
              <a16:creationId xmlns:a16="http://schemas.microsoft.com/office/drawing/2014/main" id="{74C1B56B-0A36-49E8-ADC9-717BE2B5C3A1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286" name="Shape 9">
          <a:extLst>
            <a:ext uri="{FF2B5EF4-FFF2-40B4-BE49-F238E27FC236}">
              <a16:creationId xmlns:a16="http://schemas.microsoft.com/office/drawing/2014/main" id="{B6FE3497-8996-49F6-A005-D5EEC3595267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287" name="Shape 10">
          <a:extLst>
            <a:ext uri="{FF2B5EF4-FFF2-40B4-BE49-F238E27FC236}">
              <a16:creationId xmlns:a16="http://schemas.microsoft.com/office/drawing/2014/main" id="{FA9C7EBE-6C86-44D1-BDAB-4C6D573C116D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288" name="Shape 11">
          <a:extLst>
            <a:ext uri="{FF2B5EF4-FFF2-40B4-BE49-F238E27FC236}">
              <a16:creationId xmlns:a16="http://schemas.microsoft.com/office/drawing/2014/main" id="{B98DD6FA-2427-46C9-AD64-30EBFF0A70EC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289" name="Shape 12">
          <a:extLst>
            <a:ext uri="{FF2B5EF4-FFF2-40B4-BE49-F238E27FC236}">
              <a16:creationId xmlns:a16="http://schemas.microsoft.com/office/drawing/2014/main" id="{F29A9AC0-19E0-487C-BBD3-0980EF499990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290" name="Shape 13">
          <a:extLst>
            <a:ext uri="{FF2B5EF4-FFF2-40B4-BE49-F238E27FC236}">
              <a16:creationId xmlns:a16="http://schemas.microsoft.com/office/drawing/2014/main" id="{60D00E38-09B3-4EF7-9DE3-2245EF3C91F2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291" name="Shape 60">
          <a:extLst>
            <a:ext uri="{FF2B5EF4-FFF2-40B4-BE49-F238E27FC236}">
              <a16:creationId xmlns:a16="http://schemas.microsoft.com/office/drawing/2014/main" id="{66D12F6E-4AFA-4AB0-8C70-304C47BA9CA4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292" name="Shape 15">
          <a:extLst>
            <a:ext uri="{FF2B5EF4-FFF2-40B4-BE49-F238E27FC236}">
              <a16:creationId xmlns:a16="http://schemas.microsoft.com/office/drawing/2014/main" id="{FFE1A0A2-1A7B-4535-BD8A-3C41335E7E05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293" name="Shape 16">
          <a:extLst>
            <a:ext uri="{FF2B5EF4-FFF2-40B4-BE49-F238E27FC236}">
              <a16:creationId xmlns:a16="http://schemas.microsoft.com/office/drawing/2014/main" id="{DA7AD1D7-6A63-4E0E-A8D1-1185E950F824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294" name="Shape 9">
          <a:extLst>
            <a:ext uri="{FF2B5EF4-FFF2-40B4-BE49-F238E27FC236}">
              <a16:creationId xmlns:a16="http://schemas.microsoft.com/office/drawing/2014/main" id="{3C8D7AC7-AC3D-4D76-99A8-8B36901C5C4A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295" name="Shape 17">
          <a:extLst>
            <a:ext uri="{FF2B5EF4-FFF2-40B4-BE49-F238E27FC236}">
              <a16:creationId xmlns:a16="http://schemas.microsoft.com/office/drawing/2014/main" id="{B96A1FF6-39A9-45F9-B7EC-46350FAC8C5D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296" name="Shape 18">
          <a:extLst>
            <a:ext uri="{FF2B5EF4-FFF2-40B4-BE49-F238E27FC236}">
              <a16:creationId xmlns:a16="http://schemas.microsoft.com/office/drawing/2014/main" id="{D5791E02-0A40-42BC-A83D-B2C28823B188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297" name="Shape 19">
          <a:extLst>
            <a:ext uri="{FF2B5EF4-FFF2-40B4-BE49-F238E27FC236}">
              <a16:creationId xmlns:a16="http://schemas.microsoft.com/office/drawing/2014/main" id="{E4180B5C-7656-4FD5-82B4-31C76672F126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298" name="Shape 20">
          <a:extLst>
            <a:ext uri="{FF2B5EF4-FFF2-40B4-BE49-F238E27FC236}">
              <a16:creationId xmlns:a16="http://schemas.microsoft.com/office/drawing/2014/main" id="{5DF09D31-0A1D-439C-BA26-29939FED0D4A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299" name="Shape 61">
          <a:extLst>
            <a:ext uri="{FF2B5EF4-FFF2-40B4-BE49-F238E27FC236}">
              <a16:creationId xmlns:a16="http://schemas.microsoft.com/office/drawing/2014/main" id="{8619C515-AE49-4CB3-B12F-28E41973CFEF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00" name="Shape 5">
          <a:extLst>
            <a:ext uri="{FF2B5EF4-FFF2-40B4-BE49-F238E27FC236}">
              <a16:creationId xmlns:a16="http://schemas.microsoft.com/office/drawing/2014/main" id="{6C6B6E22-2F13-431B-8603-F60C5B722F49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01" name="Shape 7">
          <a:extLst>
            <a:ext uri="{FF2B5EF4-FFF2-40B4-BE49-F238E27FC236}">
              <a16:creationId xmlns:a16="http://schemas.microsoft.com/office/drawing/2014/main" id="{F6D9FF3C-BB0C-4552-AB24-083832C0FCCF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02" name="Shape 9">
          <a:extLst>
            <a:ext uri="{FF2B5EF4-FFF2-40B4-BE49-F238E27FC236}">
              <a16:creationId xmlns:a16="http://schemas.microsoft.com/office/drawing/2014/main" id="{9B5C1333-9D52-4F7E-9972-50F9C6196DF4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03" name="Shape 10">
          <a:extLst>
            <a:ext uri="{FF2B5EF4-FFF2-40B4-BE49-F238E27FC236}">
              <a16:creationId xmlns:a16="http://schemas.microsoft.com/office/drawing/2014/main" id="{B0A3A940-9681-45C8-A2A2-9D2B4FEEDA14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04" name="Shape 11">
          <a:extLst>
            <a:ext uri="{FF2B5EF4-FFF2-40B4-BE49-F238E27FC236}">
              <a16:creationId xmlns:a16="http://schemas.microsoft.com/office/drawing/2014/main" id="{07D89A08-2D7D-4E67-9A83-6914266E0124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05" name="Shape 12">
          <a:extLst>
            <a:ext uri="{FF2B5EF4-FFF2-40B4-BE49-F238E27FC236}">
              <a16:creationId xmlns:a16="http://schemas.microsoft.com/office/drawing/2014/main" id="{B0F60F50-956F-420C-B285-717B91374907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06" name="Shape 13">
          <a:extLst>
            <a:ext uri="{FF2B5EF4-FFF2-40B4-BE49-F238E27FC236}">
              <a16:creationId xmlns:a16="http://schemas.microsoft.com/office/drawing/2014/main" id="{F460FE59-C9DE-4A88-BBEA-CE7DDB55EC01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07" name="Shape 62">
          <a:extLst>
            <a:ext uri="{FF2B5EF4-FFF2-40B4-BE49-F238E27FC236}">
              <a16:creationId xmlns:a16="http://schemas.microsoft.com/office/drawing/2014/main" id="{83C6F03B-E73E-4894-A515-6385C3561B43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308" name="Shape 23">
          <a:extLst>
            <a:ext uri="{FF2B5EF4-FFF2-40B4-BE49-F238E27FC236}">
              <a16:creationId xmlns:a16="http://schemas.microsoft.com/office/drawing/2014/main" id="{548DC873-32AE-4FC5-B5AB-18ABB0C9E9B4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09" name="Shape 24">
          <a:extLst>
            <a:ext uri="{FF2B5EF4-FFF2-40B4-BE49-F238E27FC236}">
              <a16:creationId xmlns:a16="http://schemas.microsoft.com/office/drawing/2014/main" id="{823F493B-BD10-47DA-8A9A-EB681CE26AD5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10" name="Shape 17">
          <a:extLst>
            <a:ext uri="{FF2B5EF4-FFF2-40B4-BE49-F238E27FC236}">
              <a16:creationId xmlns:a16="http://schemas.microsoft.com/office/drawing/2014/main" id="{3CF6E258-840A-42D5-9E1E-CE4B21EA6F3C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11" name="Shape 18">
          <a:extLst>
            <a:ext uri="{FF2B5EF4-FFF2-40B4-BE49-F238E27FC236}">
              <a16:creationId xmlns:a16="http://schemas.microsoft.com/office/drawing/2014/main" id="{48A02520-CD52-43B2-BAFA-BFEE2C1508B2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12" name="Shape 19">
          <a:extLst>
            <a:ext uri="{FF2B5EF4-FFF2-40B4-BE49-F238E27FC236}">
              <a16:creationId xmlns:a16="http://schemas.microsoft.com/office/drawing/2014/main" id="{7CDBE69D-71B0-499E-873A-9C6781F4C103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13" name="Shape 20">
          <a:extLst>
            <a:ext uri="{FF2B5EF4-FFF2-40B4-BE49-F238E27FC236}">
              <a16:creationId xmlns:a16="http://schemas.microsoft.com/office/drawing/2014/main" id="{AB5FDE83-FCB2-4D76-9BD2-BF461D168DE4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14" name="Shape 63">
          <a:extLst>
            <a:ext uri="{FF2B5EF4-FFF2-40B4-BE49-F238E27FC236}">
              <a16:creationId xmlns:a16="http://schemas.microsoft.com/office/drawing/2014/main" id="{9B2BCD59-D8CD-41E5-99FB-6DCB0BCB6DC0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15" name="Shape 5">
          <a:extLst>
            <a:ext uri="{FF2B5EF4-FFF2-40B4-BE49-F238E27FC236}">
              <a16:creationId xmlns:a16="http://schemas.microsoft.com/office/drawing/2014/main" id="{4C5E1F3D-B720-4946-B7B3-36E6ABCCFA69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16" name="Shape 7">
          <a:extLst>
            <a:ext uri="{FF2B5EF4-FFF2-40B4-BE49-F238E27FC236}">
              <a16:creationId xmlns:a16="http://schemas.microsoft.com/office/drawing/2014/main" id="{650E8467-DCE3-4A0C-B264-24C5798BE732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17" name="Shape 9">
          <a:extLst>
            <a:ext uri="{FF2B5EF4-FFF2-40B4-BE49-F238E27FC236}">
              <a16:creationId xmlns:a16="http://schemas.microsoft.com/office/drawing/2014/main" id="{F46679FB-CCB9-4DC0-9EA5-11FA784406E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18" name="Shape 10">
          <a:extLst>
            <a:ext uri="{FF2B5EF4-FFF2-40B4-BE49-F238E27FC236}">
              <a16:creationId xmlns:a16="http://schemas.microsoft.com/office/drawing/2014/main" id="{FED0D195-0DCE-428B-B822-6AA563C2E58F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19" name="Shape 11">
          <a:extLst>
            <a:ext uri="{FF2B5EF4-FFF2-40B4-BE49-F238E27FC236}">
              <a16:creationId xmlns:a16="http://schemas.microsoft.com/office/drawing/2014/main" id="{289589CE-0F78-4CCA-B43C-7F56CD78BD2E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20" name="Shape 12">
          <a:extLst>
            <a:ext uri="{FF2B5EF4-FFF2-40B4-BE49-F238E27FC236}">
              <a16:creationId xmlns:a16="http://schemas.microsoft.com/office/drawing/2014/main" id="{C4FB39E5-7518-40E9-B60C-E1E35B90077F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21" name="Shape 13">
          <a:extLst>
            <a:ext uri="{FF2B5EF4-FFF2-40B4-BE49-F238E27FC236}">
              <a16:creationId xmlns:a16="http://schemas.microsoft.com/office/drawing/2014/main" id="{ABA253A3-7590-4FEA-AA04-28288516E0EE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22" name="Shape 64">
          <a:extLst>
            <a:ext uri="{FF2B5EF4-FFF2-40B4-BE49-F238E27FC236}">
              <a16:creationId xmlns:a16="http://schemas.microsoft.com/office/drawing/2014/main" id="{02328640-F2CD-40DE-8B25-D80975E3F46F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323" name="Shape 27">
          <a:extLst>
            <a:ext uri="{FF2B5EF4-FFF2-40B4-BE49-F238E27FC236}">
              <a16:creationId xmlns:a16="http://schemas.microsoft.com/office/drawing/2014/main" id="{A66772A1-0197-4272-9910-E930C522E521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324" name="Shape 16">
          <a:extLst>
            <a:ext uri="{FF2B5EF4-FFF2-40B4-BE49-F238E27FC236}">
              <a16:creationId xmlns:a16="http://schemas.microsoft.com/office/drawing/2014/main" id="{9BDE8034-AF8D-419F-9245-0D226B004D36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25" name="Shape 28">
          <a:extLst>
            <a:ext uri="{FF2B5EF4-FFF2-40B4-BE49-F238E27FC236}">
              <a16:creationId xmlns:a16="http://schemas.microsoft.com/office/drawing/2014/main" id="{F44E6E42-593B-4315-914E-EB986677FA6D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26" name="Shape 17">
          <a:extLst>
            <a:ext uri="{FF2B5EF4-FFF2-40B4-BE49-F238E27FC236}">
              <a16:creationId xmlns:a16="http://schemas.microsoft.com/office/drawing/2014/main" id="{1F8EECCF-F4AF-42D3-B4B8-6B18A40BC1AF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27" name="Shape 18">
          <a:extLst>
            <a:ext uri="{FF2B5EF4-FFF2-40B4-BE49-F238E27FC236}">
              <a16:creationId xmlns:a16="http://schemas.microsoft.com/office/drawing/2014/main" id="{B5DEAA9D-2712-409E-8A4A-200D3E8090C3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28" name="Shape 19">
          <a:extLst>
            <a:ext uri="{FF2B5EF4-FFF2-40B4-BE49-F238E27FC236}">
              <a16:creationId xmlns:a16="http://schemas.microsoft.com/office/drawing/2014/main" id="{C99209FC-A8EA-48D1-8439-6D8FFA54F5EC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29" name="Shape 20">
          <a:extLst>
            <a:ext uri="{FF2B5EF4-FFF2-40B4-BE49-F238E27FC236}">
              <a16:creationId xmlns:a16="http://schemas.microsoft.com/office/drawing/2014/main" id="{454723F2-3769-4F46-91D3-2C935465B65E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30" name="Shape 65">
          <a:extLst>
            <a:ext uri="{FF2B5EF4-FFF2-40B4-BE49-F238E27FC236}">
              <a16:creationId xmlns:a16="http://schemas.microsoft.com/office/drawing/2014/main" id="{94D4B66D-016B-4820-A59C-6544AE0F5F8E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31" name="Shape 5">
          <a:extLst>
            <a:ext uri="{FF2B5EF4-FFF2-40B4-BE49-F238E27FC236}">
              <a16:creationId xmlns:a16="http://schemas.microsoft.com/office/drawing/2014/main" id="{3606DDEC-F338-4BC7-A193-884D1FE3C1C0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32" name="Shape 7">
          <a:extLst>
            <a:ext uri="{FF2B5EF4-FFF2-40B4-BE49-F238E27FC236}">
              <a16:creationId xmlns:a16="http://schemas.microsoft.com/office/drawing/2014/main" id="{8958B4AE-C785-4479-B8DA-5C883A4483D5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33" name="Shape 9">
          <a:extLst>
            <a:ext uri="{FF2B5EF4-FFF2-40B4-BE49-F238E27FC236}">
              <a16:creationId xmlns:a16="http://schemas.microsoft.com/office/drawing/2014/main" id="{327222D9-2D99-4BCF-A9D6-3D8A0E901AA1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34" name="Shape 10">
          <a:extLst>
            <a:ext uri="{FF2B5EF4-FFF2-40B4-BE49-F238E27FC236}">
              <a16:creationId xmlns:a16="http://schemas.microsoft.com/office/drawing/2014/main" id="{D9AB9900-7BB6-4CD2-BB65-F708DB32FF78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35" name="Shape 11">
          <a:extLst>
            <a:ext uri="{FF2B5EF4-FFF2-40B4-BE49-F238E27FC236}">
              <a16:creationId xmlns:a16="http://schemas.microsoft.com/office/drawing/2014/main" id="{00AF44AF-EF0D-47CC-9904-06384B748E40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36" name="Shape 12">
          <a:extLst>
            <a:ext uri="{FF2B5EF4-FFF2-40B4-BE49-F238E27FC236}">
              <a16:creationId xmlns:a16="http://schemas.microsoft.com/office/drawing/2014/main" id="{6A4DD146-4FFE-4776-A8E5-E269AA32D271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37" name="Shape 13">
          <a:extLst>
            <a:ext uri="{FF2B5EF4-FFF2-40B4-BE49-F238E27FC236}">
              <a16:creationId xmlns:a16="http://schemas.microsoft.com/office/drawing/2014/main" id="{00F7FFDF-900A-4D86-BAE0-8CBB36D86677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38" name="Shape 66">
          <a:extLst>
            <a:ext uri="{FF2B5EF4-FFF2-40B4-BE49-F238E27FC236}">
              <a16:creationId xmlns:a16="http://schemas.microsoft.com/office/drawing/2014/main" id="{307D0C6A-77B7-4B5A-881E-7D4CB900FEFE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339" name="Shape 15">
          <a:extLst>
            <a:ext uri="{FF2B5EF4-FFF2-40B4-BE49-F238E27FC236}">
              <a16:creationId xmlns:a16="http://schemas.microsoft.com/office/drawing/2014/main" id="{5AE15DA4-56D7-402C-B6A0-A580EEF4197A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340" name="Shape 16">
          <a:extLst>
            <a:ext uri="{FF2B5EF4-FFF2-40B4-BE49-F238E27FC236}">
              <a16:creationId xmlns:a16="http://schemas.microsoft.com/office/drawing/2014/main" id="{9B4AA075-28BF-4714-8C9B-B9CB1E878E38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41" name="Shape 9">
          <a:extLst>
            <a:ext uri="{FF2B5EF4-FFF2-40B4-BE49-F238E27FC236}">
              <a16:creationId xmlns:a16="http://schemas.microsoft.com/office/drawing/2014/main" id="{0CB7813F-3A00-4B1B-B05A-6AD7F5096D74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42" name="Shape 17">
          <a:extLst>
            <a:ext uri="{FF2B5EF4-FFF2-40B4-BE49-F238E27FC236}">
              <a16:creationId xmlns:a16="http://schemas.microsoft.com/office/drawing/2014/main" id="{7782BE44-1A03-4842-8818-9D3FD0958F2D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43" name="Shape 18">
          <a:extLst>
            <a:ext uri="{FF2B5EF4-FFF2-40B4-BE49-F238E27FC236}">
              <a16:creationId xmlns:a16="http://schemas.microsoft.com/office/drawing/2014/main" id="{1845A733-B7D9-4676-A7B9-D924FE78D960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44" name="Shape 19">
          <a:extLst>
            <a:ext uri="{FF2B5EF4-FFF2-40B4-BE49-F238E27FC236}">
              <a16:creationId xmlns:a16="http://schemas.microsoft.com/office/drawing/2014/main" id="{22010959-C132-41DC-BBB5-676162EDF287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45" name="Shape 20">
          <a:extLst>
            <a:ext uri="{FF2B5EF4-FFF2-40B4-BE49-F238E27FC236}">
              <a16:creationId xmlns:a16="http://schemas.microsoft.com/office/drawing/2014/main" id="{8BE2F0FE-BDE6-4DCB-A162-0F8B80DC4A4C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46" name="Shape 67">
          <a:extLst>
            <a:ext uri="{FF2B5EF4-FFF2-40B4-BE49-F238E27FC236}">
              <a16:creationId xmlns:a16="http://schemas.microsoft.com/office/drawing/2014/main" id="{4BFE54F9-0022-4789-B5F6-07358E6EEF4C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47" name="Shape 5">
          <a:extLst>
            <a:ext uri="{FF2B5EF4-FFF2-40B4-BE49-F238E27FC236}">
              <a16:creationId xmlns:a16="http://schemas.microsoft.com/office/drawing/2014/main" id="{9EEDAB62-3303-4362-9ECC-AD10A34B79EC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48" name="Shape 7">
          <a:extLst>
            <a:ext uri="{FF2B5EF4-FFF2-40B4-BE49-F238E27FC236}">
              <a16:creationId xmlns:a16="http://schemas.microsoft.com/office/drawing/2014/main" id="{674605D3-FCA0-4B58-80CB-83B084C99553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49" name="Shape 9">
          <a:extLst>
            <a:ext uri="{FF2B5EF4-FFF2-40B4-BE49-F238E27FC236}">
              <a16:creationId xmlns:a16="http://schemas.microsoft.com/office/drawing/2014/main" id="{0D8698F0-6C7C-4F60-A5DD-1B769FE93AD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50" name="Shape 10">
          <a:extLst>
            <a:ext uri="{FF2B5EF4-FFF2-40B4-BE49-F238E27FC236}">
              <a16:creationId xmlns:a16="http://schemas.microsoft.com/office/drawing/2014/main" id="{0DD4ECD8-D1D0-4AA2-BD9E-50AC086DAA49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51" name="Shape 11">
          <a:extLst>
            <a:ext uri="{FF2B5EF4-FFF2-40B4-BE49-F238E27FC236}">
              <a16:creationId xmlns:a16="http://schemas.microsoft.com/office/drawing/2014/main" id="{BB80581D-4FA8-41E2-ACC1-247DA0D13E91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52" name="Shape 12">
          <a:extLst>
            <a:ext uri="{FF2B5EF4-FFF2-40B4-BE49-F238E27FC236}">
              <a16:creationId xmlns:a16="http://schemas.microsoft.com/office/drawing/2014/main" id="{B2DBCBB8-E054-4E0B-B3F6-C499B3702350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53" name="Shape 13">
          <a:extLst>
            <a:ext uri="{FF2B5EF4-FFF2-40B4-BE49-F238E27FC236}">
              <a16:creationId xmlns:a16="http://schemas.microsoft.com/office/drawing/2014/main" id="{3B14F1F8-7D9E-4B7D-A243-DA5B2339C715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54" name="Shape 68">
          <a:extLst>
            <a:ext uri="{FF2B5EF4-FFF2-40B4-BE49-F238E27FC236}">
              <a16:creationId xmlns:a16="http://schemas.microsoft.com/office/drawing/2014/main" id="{80049DB1-5076-45F4-8246-894BB92B2C22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355" name="Shape 23">
          <a:extLst>
            <a:ext uri="{FF2B5EF4-FFF2-40B4-BE49-F238E27FC236}">
              <a16:creationId xmlns:a16="http://schemas.microsoft.com/office/drawing/2014/main" id="{ED8D7DD6-66A3-40E5-B882-F4622BC2FCDF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56" name="Shape 24">
          <a:extLst>
            <a:ext uri="{FF2B5EF4-FFF2-40B4-BE49-F238E27FC236}">
              <a16:creationId xmlns:a16="http://schemas.microsoft.com/office/drawing/2014/main" id="{39B9E9E4-0DE6-487B-8B51-37D72DB62159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57" name="Shape 17">
          <a:extLst>
            <a:ext uri="{FF2B5EF4-FFF2-40B4-BE49-F238E27FC236}">
              <a16:creationId xmlns:a16="http://schemas.microsoft.com/office/drawing/2014/main" id="{933C2D9A-9A41-42B4-BF97-A92B179510BA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58" name="Shape 18">
          <a:extLst>
            <a:ext uri="{FF2B5EF4-FFF2-40B4-BE49-F238E27FC236}">
              <a16:creationId xmlns:a16="http://schemas.microsoft.com/office/drawing/2014/main" id="{442CEDE4-80E5-4568-A3A8-60B274BF87A2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59" name="Shape 19">
          <a:extLst>
            <a:ext uri="{FF2B5EF4-FFF2-40B4-BE49-F238E27FC236}">
              <a16:creationId xmlns:a16="http://schemas.microsoft.com/office/drawing/2014/main" id="{6F9FA8DE-9B23-4BA5-9A52-9B11727E52C8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60" name="Shape 20">
          <a:extLst>
            <a:ext uri="{FF2B5EF4-FFF2-40B4-BE49-F238E27FC236}">
              <a16:creationId xmlns:a16="http://schemas.microsoft.com/office/drawing/2014/main" id="{6EACC6E2-AEA9-4363-BE29-38F1DAB0F076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61" name="Shape 69">
          <a:extLst>
            <a:ext uri="{FF2B5EF4-FFF2-40B4-BE49-F238E27FC236}">
              <a16:creationId xmlns:a16="http://schemas.microsoft.com/office/drawing/2014/main" id="{A8954C1F-599A-4B91-AF7A-87CB9BD32B9E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62" name="Shape 5">
          <a:extLst>
            <a:ext uri="{FF2B5EF4-FFF2-40B4-BE49-F238E27FC236}">
              <a16:creationId xmlns:a16="http://schemas.microsoft.com/office/drawing/2014/main" id="{26018992-438A-42D2-9036-16041FBE186C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63" name="Shape 7">
          <a:extLst>
            <a:ext uri="{FF2B5EF4-FFF2-40B4-BE49-F238E27FC236}">
              <a16:creationId xmlns:a16="http://schemas.microsoft.com/office/drawing/2014/main" id="{714C4EA3-22B5-4E9B-B502-AE7EE5E769C3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64" name="Shape 9">
          <a:extLst>
            <a:ext uri="{FF2B5EF4-FFF2-40B4-BE49-F238E27FC236}">
              <a16:creationId xmlns:a16="http://schemas.microsoft.com/office/drawing/2014/main" id="{F4CF2DAD-5362-466E-8292-D3481FE3F5EE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65" name="Shape 10">
          <a:extLst>
            <a:ext uri="{FF2B5EF4-FFF2-40B4-BE49-F238E27FC236}">
              <a16:creationId xmlns:a16="http://schemas.microsoft.com/office/drawing/2014/main" id="{AD0B43E8-4937-4F29-874D-08615271059A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66" name="Shape 11">
          <a:extLst>
            <a:ext uri="{FF2B5EF4-FFF2-40B4-BE49-F238E27FC236}">
              <a16:creationId xmlns:a16="http://schemas.microsoft.com/office/drawing/2014/main" id="{EE78098B-E92A-4598-ADA5-84B729ACCFB0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67" name="Shape 12">
          <a:extLst>
            <a:ext uri="{FF2B5EF4-FFF2-40B4-BE49-F238E27FC236}">
              <a16:creationId xmlns:a16="http://schemas.microsoft.com/office/drawing/2014/main" id="{6CF2A3ED-7AB3-4CC1-A90C-713DDEAFD1AF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68" name="Shape 13">
          <a:extLst>
            <a:ext uri="{FF2B5EF4-FFF2-40B4-BE49-F238E27FC236}">
              <a16:creationId xmlns:a16="http://schemas.microsoft.com/office/drawing/2014/main" id="{A7E8711C-3A89-4378-89C8-230FDAE6704F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69" name="Shape 70">
          <a:extLst>
            <a:ext uri="{FF2B5EF4-FFF2-40B4-BE49-F238E27FC236}">
              <a16:creationId xmlns:a16="http://schemas.microsoft.com/office/drawing/2014/main" id="{B3C92404-C661-4A4E-8402-5155E468598D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370" name="Shape 27">
          <a:extLst>
            <a:ext uri="{FF2B5EF4-FFF2-40B4-BE49-F238E27FC236}">
              <a16:creationId xmlns:a16="http://schemas.microsoft.com/office/drawing/2014/main" id="{A98F96C4-F78A-4EF9-8EE7-ED6031CCED2B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371" name="Shape 16">
          <a:extLst>
            <a:ext uri="{FF2B5EF4-FFF2-40B4-BE49-F238E27FC236}">
              <a16:creationId xmlns:a16="http://schemas.microsoft.com/office/drawing/2014/main" id="{4A50BC36-9472-44D5-B86B-3A14C401B3EB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72" name="Shape 28">
          <a:extLst>
            <a:ext uri="{FF2B5EF4-FFF2-40B4-BE49-F238E27FC236}">
              <a16:creationId xmlns:a16="http://schemas.microsoft.com/office/drawing/2014/main" id="{54C581FB-64A2-41AC-9D74-B398C77302D8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73" name="Shape 17">
          <a:extLst>
            <a:ext uri="{FF2B5EF4-FFF2-40B4-BE49-F238E27FC236}">
              <a16:creationId xmlns:a16="http://schemas.microsoft.com/office/drawing/2014/main" id="{0396A863-FF17-4106-9E3A-1ECBEAD8C8D6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74" name="Shape 18">
          <a:extLst>
            <a:ext uri="{FF2B5EF4-FFF2-40B4-BE49-F238E27FC236}">
              <a16:creationId xmlns:a16="http://schemas.microsoft.com/office/drawing/2014/main" id="{CEFC71A9-89F9-4D92-96B7-D35278C4CEFB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75" name="Shape 19">
          <a:extLst>
            <a:ext uri="{FF2B5EF4-FFF2-40B4-BE49-F238E27FC236}">
              <a16:creationId xmlns:a16="http://schemas.microsoft.com/office/drawing/2014/main" id="{CA69A1C2-140E-462B-85B9-C4F258683AA7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76" name="Shape 20">
          <a:extLst>
            <a:ext uri="{FF2B5EF4-FFF2-40B4-BE49-F238E27FC236}">
              <a16:creationId xmlns:a16="http://schemas.microsoft.com/office/drawing/2014/main" id="{C666E801-ECD7-44E5-BA4A-C212D88C80BA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77" name="Shape 71">
          <a:extLst>
            <a:ext uri="{FF2B5EF4-FFF2-40B4-BE49-F238E27FC236}">
              <a16:creationId xmlns:a16="http://schemas.microsoft.com/office/drawing/2014/main" id="{561384B8-2173-439B-8423-678EEBBAEC60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78" name="Shape 5">
          <a:extLst>
            <a:ext uri="{FF2B5EF4-FFF2-40B4-BE49-F238E27FC236}">
              <a16:creationId xmlns:a16="http://schemas.microsoft.com/office/drawing/2014/main" id="{27558718-326A-49F1-994E-99AB34A6439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79" name="Shape 7">
          <a:extLst>
            <a:ext uri="{FF2B5EF4-FFF2-40B4-BE49-F238E27FC236}">
              <a16:creationId xmlns:a16="http://schemas.microsoft.com/office/drawing/2014/main" id="{FB08ED8C-93B0-4BFD-84C0-FD58C9F54455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80" name="Shape 9">
          <a:extLst>
            <a:ext uri="{FF2B5EF4-FFF2-40B4-BE49-F238E27FC236}">
              <a16:creationId xmlns:a16="http://schemas.microsoft.com/office/drawing/2014/main" id="{80E18828-1023-4652-BE2F-443B50516F2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81" name="Shape 10">
          <a:extLst>
            <a:ext uri="{FF2B5EF4-FFF2-40B4-BE49-F238E27FC236}">
              <a16:creationId xmlns:a16="http://schemas.microsoft.com/office/drawing/2014/main" id="{8A925405-A913-40B4-9A26-BD00CB401FAE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82" name="Shape 11">
          <a:extLst>
            <a:ext uri="{FF2B5EF4-FFF2-40B4-BE49-F238E27FC236}">
              <a16:creationId xmlns:a16="http://schemas.microsoft.com/office/drawing/2014/main" id="{A18AC8EC-D4F2-4D50-B11A-0D3691C8F412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83" name="Shape 12">
          <a:extLst>
            <a:ext uri="{FF2B5EF4-FFF2-40B4-BE49-F238E27FC236}">
              <a16:creationId xmlns:a16="http://schemas.microsoft.com/office/drawing/2014/main" id="{1DBF0DAE-F2F1-4922-A120-3635FEE628BD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384" name="Shape 13">
          <a:extLst>
            <a:ext uri="{FF2B5EF4-FFF2-40B4-BE49-F238E27FC236}">
              <a16:creationId xmlns:a16="http://schemas.microsoft.com/office/drawing/2014/main" id="{E9D5667A-556E-42BB-8F69-2E60097884D0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385" name="Shape 72">
          <a:extLst>
            <a:ext uri="{FF2B5EF4-FFF2-40B4-BE49-F238E27FC236}">
              <a16:creationId xmlns:a16="http://schemas.microsoft.com/office/drawing/2014/main" id="{9849C8A9-6E09-4A81-874F-4B02F777EC8B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386" name="Shape 15">
          <a:extLst>
            <a:ext uri="{FF2B5EF4-FFF2-40B4-BE49-F238E27FC236}">
              <a16:creationId xmlns:a16="http://schemas.microsoft.com/office/drawing/2014/main" id="{1DC00FE3-A1A4-427D-B706-4DA5EC2B8D50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387" name="Shape 16">
          <a:extLst>
            <a:ext uri="{FF2B5EF4-FFF2-40B4-BE49-F238E27FC236}">
              <a16:creationId xmlns:a16="http://schemas.microsoft.com/office/drawing/2014/main" id="{97C07041-AD2B-49E5-805B-D449639F8865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388" name="Shape 9">
          <a:extLst>
            <a:ext uri="{FF2B5EF4-FFF2-40B4-BE49-F238E27FC236}">
              <a16:creationId xmlns:a16="http://schemas.microsoft.com/office/drawing/2014/main" id="{E426BDFB-F520-413C-9B0E-02EFA91CA159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389" name="Shape 17">
          <a:extLst>
            <a:ext uri="{FF2B5EF4-FFF2-40B4-BE49-F238E27FC236}">
              <a16:creationId xmlns:a16="http://schemas.microsoft.com/office/drawing/2014/main" id="{F6BFEF89-3546-4EA9-911C-7FE3BA04EB88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390" name="Shape 18">
          <a:extLst>
            <a:ext uri="{FF2B5EF4-FFF2-40B4-BE49-F238E27FC236}">
              <a16:creationId xmlns:a16="http://schemas.microsoft.com/office/drawing/2014/main" id="{C2D1C687-3C28-4A00-A200-44C61031B04E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391" name="Shape 19">
          <a:extLst>
            <a:ext uri="{FF2B5EF4-FFF2-40B4-BE49-F238E27FC236}">
              <a16:creationId xmlns:a16="http://schemas.microsoft.com/office/drawing/2014/main" id="{4F4D91D6-DFE9-43D8-A5A8-4A8278105F55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392" name="Shape 20">
          <a:extLst>
            <a:ext uri="{FF2B5EF4-FFF2-40B4-BE49-F238E27FC236}">
              <a16:creationId xmlns:a16="http://schemas.microsoft.com/office/drawing/2014/main" id="{9A027985-F021-42D4-9F73-42D4849BAE95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393" name="Shape 73">
          <a:extLst>
            <a:ext uri="{FF2B5EF4-FFF2-40B4-BE49-F238E27FC236}">
              <a16:creationId xmlns:a16="http://schemas.microsoft.com/office/drawing/2014/main" id="{F380A522-F868-4CAA-9A56-FB50B0BAA4CD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394" name="Shape 5">
          <a:extLst>
            <a:ext uri="{FF2B5EF4-FFF2-40B4-BE49-F238E27FC236}">
              <a16:creationId xmlns:a16="http://schemas.microsoft.com/office/drawing/2014/main" id="{83209D33-1294-4EF9-B37A-F4397F641A16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395" name="Shape 7">
          <a:extLst>
            <a:ext uri="{FF2B5EF4-FFF2-40B4-BE49-F238E27FC236}">
              <a16:creationId xmlns:a16="http://schemas.microsoft.com/office/drawing/2014/main" id="{4CC026AA-0A7D-4DB5-BB9B-FD70A7232734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396" name="Shape 9">
          <a:extLst>
            <a:ext uri="{FF2B5EF4-FFF2-40B4-BE49-F238E27FC236}">
              <a16:creationId xmlns:a16="http://schemas.microsoft.com/office/drawing/2014/main" id="{0AA83FB6-4E15-4BA2-AC2E-8666A7539223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397" name="Shape 10">
          <a:extLst>
            <a:ext uri="{FF2B5EF4-FFF2-40B4-BE49-F238E27FC236}">
              <a16:creationId xmlns:a16="http://schemas.microsoft.com/office/drawing/2014/main" id="{36A315B6-476D-4941-B5AA-BAED73CA8031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398" name="Shape 11">
          <a:extLst>
            <a:ext uri="{FF2B5EF4-FFF2-40B4-BE49-F238E27FC236}">
              <a16:creationId xmlns:a16="http://schemas.microsoft.com/office/drawing/2014/main" id="{5813A81B-865E-40CC-9BE7-08FCF0A2168A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399" name="Shape 12">
          <a:extLst>
            <a:ext uri="{FF2B5EF4-FFF2-40B4-BE49-F238E27FC236}">
              <a16:creationId xmlns:a16="http://schemas.microsoft.com/office/drawing/2014/main" id="{471F8DC6-CC25-41FF-B59B-5DAF5BCE2485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400" name="Shape 13">
          <a:extLst>
            <a:ext uri="{FF2B5EF4-FFF2-40B4-BE49-F238E27FC236}">
              <a16:creationId xmlns:a16="http://schemas.microsoft.com/office/drawing/2014/main" id="{D3EB72E4-C6F5-4A1E-B60A-F53EF8ACC4E9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01" name="Shape 74">
          <a:extLst>
            <a:ext uri="{FF2B5EF4-FFF2-40B4-BE49-F238E27FC236}">
              <a16:creationId xmlns:a16="http://schemas.microsoft.com/office/drawing/2014/main" id="{3E0B910E-9A3A-4259-B804-9E74E7F86123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402" name="Shape 23">
          <a:extLst>
            <a:ext uri="{FF2B5EF4-FFF2-40B4-BE49-F238E27FC236}">
              <a16:creationId xmlns:a16="http://schemas.microsoft.com/office/drawing/2014/main" id="{6BF290A0-80BB-42E2-B73C-C3B6F01E2C96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03" name="Shape 24">
          <a:extLst>
            <a:ext uri="{FF2B5EF4-FFF2-40B4-BE49-F238E27FC236}">
              <a16:creationId xmlns:a16="http://schemas.microsoft.com/office/drawing/2014/main" id="{A1C828E9-12F2-45DD-99A8-F33F44CAFFE9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04" name="Shape 17">
          <a:extLst>
            <a:ext uri="{FF2B5EF4-FFF2-40B4-BE49-F238E27FC236}">
              <a16:creationId xmlns:a16="http://schemas.microsoft.com/office/drawing/2014/main" id="{DF0DE73E-9CB7-4007-B03F-ACD09EF6A34D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05" name="Shape 18">
          <a:extLst>
            <a:ext uri="{FF2B5EF4-FFF2-40B4-BE49-F238E27FC236}">
              <a16:creationId xmlns:a16="http://schemas.microsoft.com/office/drawing/2014/main" id="{BF71BC00-5F7D-4380-9E5B-321ED98131F6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06" name="Shape 19">
          <a:extLst>
            <a:ext uri="{FF2B5EF4-FFF2-40B4-BE49-F238E27FC236}">
              <a16:creationId xmlns:a16="http://schemas.microsoft.com/office/drawing/2014/main" id="{96D25721-FA43-4F15-8520-1242B0AD19F3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407" name="Shape 20">
          <a:extLst>
            <a:ext uri="{FF2B5EF4-FFF2-40B4-BE49-F238E27FC236}">
              <a16:creationId xmlns:a16="http://schemas.microsoft.com/office/drawing/2014/main" id="{EC6B120F-3564-4E67-8B09-E65E5D3A62BB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08" name="Shape 75">
          <a:extLst>
            <a:ext uri="{FF2B5EF4-FFF2-40B4-BE49-F238E27FC236}">
              <a16:creationId xmlns:a16="http://schemas.microsoft.com/office/drawing/2014/main" id="{5E7AE66E-D59F-4923-995A-46124E71D144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409" name="Shape 5">
          <a:extLst>
            <a:ext uri="{FF2B5EF4-FFF2-40B4-BE49-F238E27FC236}">
              <a16:creationId xmlns:a16="http://schemas.microsoft.com/office/drawing/2014/main" id="{AA873782-C902-4CBC-928A-699DF2BB9D85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410" name="Shape 7">
          <a:extLst>
            <a:ext uri="{FF2B5EF4-FFF2-40B4-BE49-F238E27FC236}">
              <a16:creationId xmlns:a16="http://schemas.microsoft.com/office/drawing/2014/main" id="{0EDAE9C5-66F9-4C03-B1B5-F700E9AAED3E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411" name="Shape 9">
          <a:extLst>
            <a:ext uri="{FF2B5EF4-FFF2-40B4-BE49-F238E27FC236}">
              <a16:creationId xmlns:a16="http://schemas.microsoft.com/office/drawing/2014/main" id="{BD286B1D-D068-434C-AC41-D0E6327AD2CB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412" name="Shape 10">
          <a:extLst>
            <a:ext uri="{FF2B5EF4-FFF2-40B4-BE49-F238E27FC236}">
              <a16:creationId xmlns:a16="http://schemas.microsoft.com/office/drawing/2014/main" id="{68C9140F-11F5-440A-A62E-E9461CB44AE8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413" name="Shape 11">
          <a:extLst>
            <a:ext uri="{FF2B5EF4-FFF2-40B4-BE49-F238E27FC236}">
              <a16:creationId xmlns:a16="http://schemas.microsoft.com/office/drawing/2014/main" id="{605CC777-69EF-4CB1-92F0-43215C1BA999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414" name="Shape 12">
          <a:extLst>
            <a:ext uri="{FF2B5EF4-FFF2-40B4-BE49-F238E27FC236}">
              <a16:creationId xmlns:a16="http://schemas.microsoft.com/office/drawing/2014/main" id="{4A626E04-D13D-4CC8-954A-FCFF4D412A42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415" name="Shape 13">
          <a:extLst>
            <a:ext uri="{FF2B5EF4-FFF2-40B4-BE49-F238E27FC236}">
              <a16:creationId xmlns:a16="http://schemas.microsoft.com/office/drawing/2014/main" id="{09459893-25B1-417B-8236-941EAFE5EC63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16" name="Shape 76">
          <a:extLst>
            <a:ext uri="{FF2B5EF4-FFF2-40B4-BE49-F238E27FC236}">
              <a16:creationId xmlns:a16="http://schemas.microsoft.com/office/drawing/2014/main" id="{606BC8A3-27B5-4BD3-9E3C-2CA0A7DFCB4B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417" name="Shape 27">
          <a:extLst>
            <a:ext uri="{FF2B5EF4-FFF2-40B4-BE49-F238E27FC236}">
              <a16:creationId xmlns:a16="http://schemas.microsoft.com/office/drawing/2014/main" id="{2D722686-AA2B-423A-A7AC-5B9F1FEA1A84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418" name="Shape 16">
          <a:extLst>
            <a:ext uri="{FF2B5EF4-FFF2-40B4-BE49-F238E27FC236}">
              <a16:creationId xmlns:a16="http://schemas.microsoft.com/office/drawing/2014/main" id="{1C598C6D-F11A-474A-B3FF-EEF6ED8EF2CF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19" name="Shape 28">
          <a:extLst>
            <a:ext uri="{FF2B5EF4-FFF2-40B4-BE49-F238E27FC236}">
              <a16:creationId xmlns:a16="http://schemas.microsoft.com/office/drawing/2014/main" id="{90791592-D887-45D1-93FF-FEF4F81E5F1B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20" name="Shape 17">
          <a:extLst>
            <a:ext uri="{FF2B5EF4-FFF2-40B4-BE49-F238E27FC236}">
              <a16:creationId xmlns:a16="http://schemas.microsoft.com/office/drawing/2014/main" id="{E2919E66-EEBB-44EF-B9D0-AE51E7ABD3C5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21" name="Shape 18">
          <a:extLst>
            <a:ext uri="{FF2B5EF4-FFF2-40B4-BE49-F238E27FC236}">
              <a16:creationId xmlns:a16="http://schemas.microsoft.com/office/drawing/2014/main" id="{C6D900AD-7E9D-4A73-803A-3EB983272263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22" name="Shape 19">
          <a:extLst>
            <a:ext uri="{FF2B5EF4-FFF2-40B4-BE49-F238E27FC236}">
              <a16:creationId xmlns:a16="http://schemas.microsoft.com/office/drawing/2014/main" id="{8C982D87-FBCE-4567-8919-7D522F36786F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423" name="Shape 20">
          <a:extLst>
            <a:ext uri="{FF2B5EF4-FFF2-40B4-BE49-F238E27FC236}">
              <a16:creationId xmlns:a16="http://schemas.microsoft.com/office/drawing/2014/main" id="{B5627B29-CCFC-47B3-B3A3-8FD01383DE84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24" name="Shape 77">
          <a:extLst>
            <a:ext uri="{FF2B5EF4-FFF2-40B4-BE49-F238E27FC236}">
              <a16:creationId xmlns:a16="http://schemas.microsoft.com/office/drawing/2014/main" id="{27103138-BCA2-440B-A68B-F9723296EF86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425" name="Shape 5">
          <a:extLst>
            <a:ext uri="{FF2B5EF4-FFF2-40B4-BE49-F238E27FC236}">
              <a16:creationId xmlns:a16="http://schemas.microsoft.com/office/drawing/2014/main" id="{7A7281A2-E47A-4AB7-A46E-34C518CA7CB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426" name="Shape 7">
          <a:extLst>
            <a:ext uri="{FF2B5EF4-FFF2-40B4-BE49-F238E27FC236}">
              <a16:creationId xmlns:a16="http://schemas.microsoft.com/office/drawing/2014/main" id="{969F1215-8304-47B1-8C20-AA14184301F2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427" name="Shape 9">
          <a:extLst>
            <a:ext uri="{FF2B5EF4-FFF2-40B4-BE49-F238E27FC236}">
              <a16:creationId xmlns:a16="http://schemas.microsoft.com/office/drawing/2014/main" id="{9537D615-A9D5-4C13-8087-88892FD02EDE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428" name="Shape 10">
          <a:extLst>
            <a:ext uri="{FF2B5EF4-FFF2-40B4-BE49-F238E27FC236}">
              <a16:creationId xmlns:a16="http://schemas.microsoft.com/office/drawing/2014/main" id="{81E83357-1488-4B64-869F-84EEAD38F296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429" name="Shape 11">
          <a:extLst>
            <a:ext uri="{FF2B5EF4-FFF2-40B4-BE49-F238E27FC236}">
              <a16:creationId xmlns:a16="http://schemas.microsoft.com/office/drawing/2014/main" id="{DFC0349B-33F4-456D-9EDB-CF12C5CEAD50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430" name="Shape 12">
          <a:extLst>
            <a:ext uri="{FF2B5EF4-FFF2-40B4-BE49-F238E27FC236}">
              <a16:creationId xmlns:a16="http://schemas.microsoft.com/office/drawing/2014/main" id="{21838AB8-B891-4C45-8C92-4C4F0950EE8A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431" name="Shape 13">
          <a:extLst>
            <a:ext uri="{FF2B5EF4-FFF2-40B4-BE49-F238E27FC236}">
              <a16:creationId xmlns:a16="http://schemas.microsoft.com/office/drawing/2014/main" id="{F087D506-F886-41BE-BD8E-6BEF874A72B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32" name="Shape 78">
          <a:extLst>
            <a:ext uri="{FF2B5EF4-FFF2-40B4-BE49-F238E27FC236}">
              <a16:creationId xmlns:a16="http://schemas.microsoft.com/office/drawing/2014/main" id="{71734985-F9AD-43AE-A5C0-592595FF6090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433" name="Shape 15">
          <a:extLst>
            <a:ext uri="{FF2B5EF4-FFF2-40B4-BE49-F238E27FC236}">
              <a16:creationId xmlns:a16="http://schemas.microsoft.com/office/drawing/2014/main" id="{B80DF9F7-36A2-4A58-94B2-2129069EC58A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434" name="Shape 16">
          <a:extLst>
            <a:ext uri="{FF2B5EF4-FFF2-40B4-BE49-F238E27FC236}">
              <a16:creationId xmlns:a16="http://schemas.microsoft.com/office/drawing/2014/main" id="{04728212-ACBC-4AE2-BEAC-E6446BDC7DAE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35" name="Shape 9">
          <a:extLst>
            <a:ext uri="{FF2B5EF4-FFF2-40B4-BE49-F238E27FC236}">
              <a16:creationId xmlns:a16="http://schemas.microsoft.com/office/drawing/2014/main" id="{97E462AD-57BD-4CC5-81EA-944BE003B794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36" name="Shape 17">
          <a:extLst>
            <a:ext uri="{FF2B5EF4-FFF2-40B4-BE49-F238E27FC236}">
              <a16:creationId xmlns:a16="http://schemas.microsoft.com/office/drawing/2014/main" id="{90B3F5C5-7A8A-4791-867C-5CB98EC6C1A7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37" name="Shape 18">
          <a:extLst>
            <a:ext uri="{FF2B5EF4-FFF2-40B4-BE49-F238E27FC236}">
              <a16:creationId xmlns:a16="http://schemas.microsoft.com/office/drawing/2014/main" id="{2B19BDF8-9C39-4269-B113-D26A8D57EB27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38" name="Shape 19">
          <a:extLst>
            <a:ext uri="{FF2B5EF4-FFF2-40B4-BE49-F238E27FC236}">
              <a16:creationId xmlns:a16="http://schemas.microsoft.com/office/drawing/2014/main" id="{B1606360-5074-4993-9941-0BB36CCB12EE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439" name="Shape 20">
          <a:extLst>
            <a:ext uri="{FF2B5EF4-FFF2-40B4-BE49-F238E27FC236}">
              <a16:creationId xmlns:a16="http://schemas.microsoft.com/office/drawing/2014/main" id="{59D8AB3A-429B-4EFA-903B-0E8576D7CF18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40" name="Shape 79">
          <a:extLst>
            <a:ext uri="{FF2B5EF4-FFF2-40B4-BE49-F238E27FC236}">
              <a16:creationId xmlns:a16="http://schemas.microsoft.com/office/drawing/2014/main" id="{09CEB55D-83AC-4BEF-B378-9228790A99FA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441" name="Shape 5">
          <a:extLst>
            <a:ext uri="{FF2B5EF4-FFF2-40B4-BE49-F238E27FC236}">
              <a16:creationId xmlns:a16="http://schemas.microsoft.com/office/drawing/2014/main" id="{0ACEFF65-2756-44C8-826C-3E84ACADD9D8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442" name="Shape 7">
          <a:extLst>
            <a:ext uri="{FF2B5EF4-FFF2-40B4-BE49-F238E27FC236}">
              <a16:creationId xmlns:a16="http://schemas.microsoft.com/office/drawing/2014/main" id="{C37B2742-18EA-41D1-A1F9-F4DB625FAAF8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443" name="Shape 9">
          <a:extLst>
            <a:ext uri="{FF2B5EF4-FFF2-40B4-BE49-F238E27FC236}">
              <a16:creationId xmlns:a16="http://schemas.microsoft.com/office/drawing/2014/main" id="{B6B12E7F-42DC-4E1A-A64C-39FF9EAF091F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444" name="Shape 10">
          <a:extLst>
            <a:ext uri="{FF2B5EF4-FFF2-40B4-BE49-F238E27FC236}">
              <a16:creationId xmlns:a16="http://schemas.microsoft.com/office/drawing/2014/main" id="{DE62ED0C-915D-4595-812A-CD33F7949902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445" name="Shape 11">
          <a:extLst>
            <a:ext uri="{FF2B5EF4-FFF2-40B4-BE49-F238E27FC236}">
              <a16:creationId xmlns:a16="http://schemas.microsoft.com/office/drawing/2014/main" id="{A63C7549-D67A-4F5D-9D1E-034B39828318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446" name="Shape 12">
          <a:extLst>
            <a:ext uri="{FF2B5EF4-FFF2-40B4-BE49-F238E27FC236}">
              <a16:creationId xmlns:a16="http://schemas.microsoft.com/office/drawing/2014/main" id="{11698312-54BD-42A9-B239-2A493CA7E6DE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447" name="Shape 13">
          <a:extLst>
            <a:ext uri="{FF2B5EF4-FFF2-40B4-BE49-F238E27FC236}">
              <a16:creationId xmlns:a16="http://schemas.microsoft.com/office/drawing/2014/main" id="{CBD227C8-1756-4271-A15F-9649ED01202B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48" name="Shape 80">
          <a:extLst>
            <a:ext uri="{FF2B5EF4-FFF2-40B4-BE49-F238E27FC236}">
              <a16:creationId xmlns:a16="http://schemas.microsoft.com/office/drawing/2014/main" id="{DC3F3387-82EE-4CCE-BCC6-066203C5240A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266700</xdr:rowOff>
    </xdr:from>
    <xdr:ext cx="219075" cy="228600"/>
    <xdr:sp macro="" textlink="">
      <xdr:nvSpPr>
        <xdr:cNvPr id="449" name="Shape 23">
          <a:extLst>
            <a:ext uri="{FF2B5EF4-FFF2-40B4-BE49-F238E27FC236}">
              <a16:creationId xmlns:a16="http://schemas.microsoft.com/office/drawing/2014/main" id="{426AADBD-E23D-4F13-AE5C-FC9109606923}"/>
            </a:ext>
          </a:extLst>
        </xdr:cNvPr>
        <xdr:cNvSpPr/>
      </xdr:nvSpPr>
      <xdr:spPr>
        <a:xfrm>
          <a:off x="18526125" y="2667000"/>
          <a:ext cx="219075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50" name="Shape 24">
          <a:extLst>
            <a:ext uri="{FF2B5EF4-FFF2-40B4-BE49-F238E27FC236}">
              <a16:creationId xmlns:a16="http://schemas.microsoft.com/office/drawing/2014/main" id="{31E77EB9-B91E-4DF3-A7FE-3255CFB70183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51" name="Shape 17">
          <a:extLst>
            <a:ext uri="{FF2B5EF4-FFF2-40B4-BE49-F238E27FC236}">
              <a16:creationId xmlns:a16="http://schemas.microsoft.com/office/drawing/2014/main" id="{5FC072C6-DF62-4C3D-B745-8DEC57DA2727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52" name="Shape 18">
          <a:extLst>
            <a:ext uri="{FF2B5EF4-FFF2-40B4-BE49-F238E27FC236}">
              <a16:creationId xmlns:a16="http://schemas.microsoft.com/office/drawing/2014/main" id="{F6DD1F20-834A-4292-9CBA-F5303DB588E5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53" name="Shape 19">
          <a:extLst>
            <a:ext uri="{FF2B5EF4-FFF2-40B4-BE49-F238E27FC236}">
              <a16:creationId xmlns:a16="http://schemas.microsoft.com/office/drawing/2014/main" id="{F65272AF-D0DC-4FD9-807B-7AABFEF06511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9525</xdr:rowOff>
    </xdr:from>
    <xdr:ext cx="190500" cy="266700"/>
    <xdr:sp macro="" textlink="">
      <xdr:nvSpPr>
        <xdr:cNvPr id="454" name="Shape 20">
          <a:extLst>
            <a:ext uri="{FF2B5EF4-FFF2-40B4-BE49-F238E27FC236}">
              <a16:creationId xmlns:a16="http://schemas.microsoft.com/office/drawing/2014/main" id="{3C66DF01-4E19-4152-A88B-B97D340AA7E0}"/>
            </a:ext>
          </a:extLst>
        </xdr:cNvPr>
        <xdr:cNvSpPr txBox="1"/>
      </xdr:nvSpPr>
      <xdr:spPr>
        <a:xfrm>
          <a:off x="18497550" y="2095500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55" name="Shape 81">
          <a:extLst>
            <a:ext uri="{FF2B5EF4-FFF2-40B4-BE49-F238E27FC236}">
              <a16:creationId xmlns:a16="http://schemas.microsoft.com/office/drawing/2014/main" id="{206044B1-C500-46C3-923D-AE78CA6A619C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28600" cy="228600"/>
    <xdr:sp macro="" textlink="">
      <xdr:nvSpPr>
        <xdr:cNvPr id="456" name="Shape 5">
          <a:extLst>
            <a:ext uri="{FF2B5EF4-FFF2-40B4-BE49-F238E27FC236}">
              <a16:creationId xmlns:a16="http://schemas.microsoft.com/office/drawing/2014/main" id="{6E663A48-25B2-4907-80CC-15341A1DD3EA}"/>
            </a:ext>
          </a:extLst>
        </xdr:cNvPr>
        <xdr:cNvSpPr/>
      </xdr:nvSpPr>
      <xdr:spPr>
        <a:xfrm>
          <a:off x="18526125" y="2428875"/>
          <a:ext cx="2286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28600" cy="238125"/>
    <xdr:sp macro="" textlink="">
      <xdr:nvSpPr>
        <xdr:cNvPr id="457" name="Shape 7">
          <a:extLst>
            <a:ext uri="{FF2B5EF4-FFF2-40B4-BE49-F238E27FC236}">
              <a16:creationId xmlns:a16="http://schemas.microsoft.com/office/drawing/2014/main" id="{B53BBC6E-9254-441C-ADEF-051053ED4AB4}"/>
            </a:ext>
          </a:extLst>
        </xdr:cNvPr>
        <xdr:cNvSpPr/>
      </xdr:nvSpPr>
      <xdr:spPr>
        <a:xfrm>
          <a:off x="18526125" y="2133600"/>
          <a:ext cx="228600" cy="23812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09550"/>
    <xdr:sp macro="" textlink="">
      <xdr:nvSpPr>
        <xdr:cNvPr id="458" name="Shape 9">
          <a:extLst>
            <a:ext uri="{FF2B5EF4-FFF2-40B4-BE49-F238E27FC236}">
              <a16:creationId xmlns:a16="http://schemas.microsoft.com/office/drawing/2014/main" id="{2B7A543D-BD50-4C3E-B261-6A1EDDC10787}"/>
            </a:ext>
          </a:extLst>
        </xdr:cNvPr>
        <xdr:cNvSpPr/>
      </xdr:nvSpPr>
      <xdr:spPr>
        <a:xfrm>
          <a:off x="18526125" y="2714625"/>
          <a:ext cx="247650" cy="20955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419100</xdr:colOff>
      <xdr:row>4</xdr:row>
      <xdr:rowOff>28575</xdr:rowOff>
    </xdr:from>
    <xdr:ext cx="266700" cy="228600"/>
    <xdr:sp macro="" textlink="">
      <xdr:nvSpPr>
        <xdr:cNvPr id="459" name="Shape 10">
          <a:extLst>
            <a:ext uri="{FF2B5EF4-FFF2-40B4-BE49-F238E27FC236}">
              <a16:creationId xmlns:a16="http://schemas.microsoft.com/office/drawing/2014/main" id="{AB8061DD-4B50-4912-8285-B99651D57E49}"/>
            </a:ext>
          </a:extLst>
        </xdr:cNvPr>
        <xdr:cNvSpPr/>
      </xdr:nvSpPr>
      <xdr:spPr>
        <a:xfrm>
          <a:off x="22717125" y="2428875"/>
          <a:ext cx="266700" cy="228600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400050</xdr:colOff>
      <xdr:row>3</xdr:row>
      <xdr:rowOff>57150</xdr:rowOff>
    </xdr:from>
    <xdr:ext cx="257175" cy="219075"/>
    <xdr:sp macro="" textlink="">
      <xdr:nvSpPr>
        <xdr:cNvPr id="460" name="Shape 11">
          <a:extLst>
            <a:ext uri="{FF2B5EF4-FFF2-40B4-BE49-F238E27FC236}">
              <a16:creationId xmlns:a16="http://schemas.microsoft.com/office/drawing/2014/main" id="{72A4A2FC-BDC4-40B8-9426-8B615BBF7118}"/>
            </a:ext>
          </a:extLst>
        </xdr:cNvPr>
        <xdr:cNvSpPr/>
      </xdr:nvSpPr>
      <xdr:spPr>
        <a:xfrm>
          <a:off x="22698075" y="2143125"/>
          <a:ext cx="257175" cy="219075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76225" cy="219075"/>
    <xdr:sp macro="" textlink="">
      <xdr:nvSpPr>
        <xdr:cNvPr id="461" name="Shape 12">
          <a:extLst>
            <a:ext uri="{FF2B5EF4-FFF2-40B4-BE49-F238E27FC236}">
              <a16:creationId xmlns:a16="http://schemas.microsoft.com/office/drawing/2014/main" id="{EA1EE930-8004-4CC1-8803-EE118A7202C2}"/>
            </a:ext>
          </a:extLst>
        </xdr:cNvPr>
        <xdr:cNvSpPr/>
      </xdr:nvSpPr>
      <xdr:spPr>
        <a:xfrm>
          <a:off x="22707600" y="2695575"/>
          <a:ext cx="27622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19050</xdr:rowOff>
    </xdr:from>
    <xdr:ext cx="190500" cy="266700"/>
    <xdr:sp macro="" textlink="">
      <xdr:nvSpPr>
        <xdr:cNvPr id="462" name="Shape 13">
          <a:extLst>
            <a:ext uri="{FF2B5EF4-FFF2-40B4-BE49-F238E27FC236}">
              <a16:creationId xmlns:a16="http://schemas.microsoft.com/office/drawing/2014/main" id="{7AD51C90-916A-4AB8-9377-419428569795}"/>
            </a:ext>
          </a:extLst>
        </xdr:cNvPr>
        <xdr:cNvSpPr txBox="1"/>
      </xdr:nvSpPr>
      <xdr:spPr>
        <a:xfrm>
          <a:off x="18497550" y="2105025"/>
          <a:ext cx="1905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238125</xdr:colOff>
      <xdr:row>3</xdr:row>
      <xdr:rowOff>57150</xdr:rowOff>
    </xdr:from>
    <xdr:ext cx="190500" cy="438150"/>
    <xdr:sp macro="" textlink="">
      <xdr:nvSpPr>
        <xdr:cNvPr id="463" name="Shape 82">
          <a:extLst>
            <a:ext uri="{FF2B5EF4-FFF2-40B4-BE49-F238E27FC236}">
              <a16:creationId xmlns:a16="http://schemas.microsoft.com/office/drawing/2014/main" id="{55025C1B-4556-4F7E-A619-4FD9CD928EED}"/>
            </a:ext>
          </a:extLst>
        </xdr:cNvPr>
        <xdr:cNvSpPr txBox="1"/>
      </xdr:nvSpPr>
      <xdr:spPr>
        <a:xfrm>
          <a:off x="22536150" y="2143125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4</xdr:row>
      <xdr:rowOff>28575</xdr:rowOff>
    </xdr:from>
    <xdr:ext cx="219075" cy="219075"/>
    <xdr:sp macro="" textlink="">
      <xdr:nvSpPr>
        <xdr:cNvPr id="464" name="Shape 27">
          <a:extLst>
            <a:ext uri="{FF2B5EF4-FFF2-40B4-BE49-F238E27FC236}">
              <a16:creationId xmlns:a16="http://schemas.microsoft.com/office/drawing/2014/main" id="{DD333D5E-8F85-4E19-8BAE-4F1A4831874E}"/>
            </a:ext>
          </a:extLst>
        </xdr:cNvPr>
        <xdr:cNvSpPr/>
      </xdr:nvSpPr>
      <xdr:spPr>
        <a:xfrm>
          <a:off x="18526125" y="2428875"/>
          <a:ext cx="219075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3</xdr:row>
      <xdr:rowOff>47625</xdr:rowOff>
    </xdr:from>
    <xdr:ext cx="219075" cy="285750"/>
    <xdr:sp macro="" textlink="">
      <xdr:nvSpPr>
        <xdr:cNvPr id="465" name="Shape 83">
          <a:extLst>
            <a:ext uri="{FF2B5EF4-FFF2-40B4-BE49-F238E27FC236}">
              <a16:creationId xmlns:a16="http://schemas.microsoft.com/office/drawing/2014/main" id="{2201C99B-A073-4EC9-A78E-5442C4CF7704}"/>
            </a:ext>
          </a:extLst>
        </xdr:cNvPr>
        <xdr:cNvSpPr/>
      </xdr:nvSpPr>
      <xdr:spPr>
        <a:xfrm>
          <a:off x="18526125" y="2133600"/>
          <a:ext cx="219075" cy="285750"/>
        </a:xfrm>
        <a:prstGeom prst="rect">
          <a:avLst/>
        </a:prstGeom>
        <a:solidFill>
          <a:schemeClr val="l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257175</xdr:colOff>
      <xdr:row>5</xdr:row>
      <xdr:rowOff>19050</xdr:rowOff>
    </xdr:from>
    <xdr:ext cx="247650" cy="219075"/>
    <xdr:sp macro="" textlink="">
      <xdr:nvSpPr>
        <xdr:cNvPr id="466" name="Shape 28">
          <a:extLst>
            <a:ext uri="{FF2B5EF4-FFF2-40B4-BE49-F238E27FC236}">
              <a16:creationId xmlns:a16="http://schemas.microsoft.com/office/drawing/2014/main" id="{72C81E67-0D33-42B9-B9A3-269346F9A88A}"/>
            </a:ext>
          </a:extLst>
        </xdr:cNvPr>
        <xdr:cNvSpPr/>
      </xdr:nvSpPr>
      <xdr:spPr>
        <a:xfrm>
          <a:off x="18526125" y="2714625"/>
          <a:ext cx="247650" cy="219075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428625</xdr:colOff>
      <xdr:row>4</xdr:row>
      <xdr:rowOff>38100</xdr:rowOff>
    </xdr:from>
    <xdr:ext cx="257175" cy="219075"/>
    <xdr:sp macro="" textlink="">
      <xdr:nvSpPr>
        <xdr:cNvPr id="467" name="Shape 17">
          <a:extLst>
            <a:ext uri="{FF2B5EF4-FFF2-40B4-BE49-F238E27FC236}">
              <a16:creationId xmlns:a16="http://schemas.microsoft.com/office/drawing/2014/main" id="{F172BD1F-15B6-4CC4-8F5F-4A170BA04803}"/>
            </a:ext>
          </a:extLst>
        </xdr:cNvPr>
        <xdr:cNvSpPr/>
      </xdr:nvSpPr>
      <xdr:spPr>
        <a:xfrm>
          <a:off x="22726650" y="2438400"/>
          <a:ext cx="257175" cy="219075"/>
        </a:xfrm>
        <a:prstGeom prst="rect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390525</xdr:colOff>
      <xdr:row>3</xdr:row>
      <xdr:rowOff>47625</xdr:rowOff>
    </xdr:from>
    <xdr:ext cx="266700" cy="266700"/>
    <xdr:sp macro="" textlink="">
      <xdr:nvSpPr>
        <xdr:cNvPr id="468" name="Shape 84">
          <a:extLst>
            <a:ext uri="{FF2B5EF4-FFF2-40B4-BE49-F238E27FC236}">
              <a16:creationId xmlns:a16="http://schemas.microsoft.com/office/drawing/2014/main" id="{A9C24885-EEF2-44A1-A33E-CF6A3F72F3C6}"/>
            </a:ext>
          </a:extLst>
        </xdr:cNvPr>
        <xdr:cNvSpPr/>
      </xdr:nvSpPr>
      <xdr:spPr>
        <a:xfrm>
          <a:off x="22688550" y="2133600"/>
          <a:ext cx="266700" cy="2667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15</xdr:col>
      <xdr:colOff>409575</xdr:colOff>
      <xdr:row>5</xdr:row>
      <xdr:rowOff>0</xdr:rowOff>
    </xdr:from>
    <xdr:ext cx="266700" cy="228600"/>
    <xdr:sp macro="" textlink="">
      <xdr:nvSpPr>
        <xdr:cNvPr id="469" name="Shape 19">
          <a:extLst>
            <a:ext uri="{FF2B5EF4-FFF2-40B4-BE49-F238E27FC236}">
              <a16:creationId xmlns:a16="http://schemas.microsoft.com/office/drawing/2014/main" id="{79D4EF61-5339-4BC6-BB26-C0DFF9961B46}"/>
            </a:ext>
          </a:extLst>
        </xdr:cNvPr>
        <xdr:cNvSpPr/>
      </xdr:nvSpPr>
      <xdr:spPr>
        <a:xfrm>
          <a:off x="22707600" y="2695575"/>
          <a:ext cx="266700" cy="228600"/>
        </a:xfrm>
        <a:prstGeom prst="rect">
          <a:avLst/>
        </a:pr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228600</xdr:colOff>
      <xdr:row>3</xdr:row>
      <xdr:rowOff>276225</xdr:rowOff>
    </xdr:from>
    <xdr:ext cx="190500" cy="266700"/>
    <xdr:sp macro="" textlink="">
      <xdr:nvSpPr>
        <xdr:cNvPr id="470" name="Shape 85">
          <a:extLst>
            <a:ext uri="{FF2B5EF4-FFF2-40B4-BE49-F238E27FC236}">
              <a16:creationId xmlns:a16="http://schemas.microsoft.com/office/drawing/2014/main" id="{D8E05D06-2A15-402D-A4E6-20F893730856}"/>
            </a:ext>
          </a:extLst>
        </xdr:cNvPr>
        <xdr:cNvSpPr txBox="1"/>
      </xdr:nvSpPr>
      <xdr:spPr>
        <a:xfrm>
          <a:off x="18497550" y="2362200"/>
          <a:ext cx="190500" cy="2667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219075</xdr:colOff>
      <xdr:row>3</xdr:row>
      <xdr:rowOff>47625</xdr:rowOff>
    </xdr:from>
    <xdr:ext cx="190500" cy="438150"/>
    <xdr:sp macro="" textlink="">
      <xdr:nvSpPr>
        <xdr:cNvPr id="471" name="Shape 86">
          <a:extLst>
            <a:ext uri="{FF2B5EF4-FFF2-40B4-BE49-F238E27FC236}">
              <a16:creationId xmlns:a16="http://schemas.microsoft.com/office/drawing/2014/main" id="{2AF66219-01FA-4843-A560-5D086EC349A4}"/>
            </a:ext>
          </a:extLst>
        </xdr:cNvPr>
        <xdr:cNvSpPr txBox="1"/>
      </xdr:nvSpPr>
      <xdr:spPr>
        <a:xfrm>
          <a:off x="22517100" y="2133600"/>
          <a:ext cx="19050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hoons_overview"/>
      <sheetName val="municipalities_overview"/>
      <sheetName val="municipality_geo_data"/>
      <sheetName val="typhoon_data"/>
      <sheetName val="rice_losses"/>
      <sheetName val="rice_area"/>
    </sheetNames>
    <sheetDataSet>
      <sheetData sheetId="0"/>
      <sheetData sheetId="1">
        <row r="1">
          <cell r="D1" t="str">
            <v>municipality_code</v>
          </cell>
          <cell r="E1" t="str">
            <v>Municipality &amp; Province</v>
          </cell>
        </row>
        <row r="2">
          <cell r="D2" t="str">
            <v>PH050501000</v>
          </cell>
          <cell r="E2" t="str">
            <v>BacacayAlbay</v>
          </cell>
        </row>
        <row r="3">
          <cell r="D3" t="str">
            <v>PH050502000</v>
          </cell>
          <cell r="E3" t="str">
            <v>CamaligAlbay</v>
          </cell>
        </row>
        <row r="4">
          <cell r="D4" t="str">
            <v>PH050503000</v>
          </cell>
          <cell r="E4" t="str">
            <v>DaragaAlbay</v>
          </cell>
        </row>
        <row r="5">
          <cell r="D5" t="str">
            <v>PH050504000</v>
          </cell>
          <cell r="E5" t="str">
            <v>GuinobatanAlbay</v>
          </cell>
        </row>
        <row r="6">
          <cell r="D6" t="str">
            <v>PH050505000</v>
          </cell>
          <cell r="E6" t="str">
            <v>JovellarAlbay</v>
          </cell>
        </row>
        <row r="7">
          <cell r="D7" t="str">
            <v>PH050506000</v>
          </cell>
          <cell r="E7" t="str">
            <v>Legazpi CityAlbay</v>
          </cell>
        </row>
        <row r="8">
          <cell r="D8" t="str">
            <v>PH050507000</v>
          </cell>
          <cell r="E8" t="str">
            <v>LibonAlbay</v>
          </cell>
        </row>
        <row r="9">
          <cell r="D9" t="str">
            <v>PH050508000</v>
          </cell>
          <cell r="E9" t="str">
            <v>Ligao CityAlbay</v>
          </cell>
        </row>
        <row r="10">
          <cell r="D10" t="str">
            <v>PH050509000</v>
          </cell>
          <cell r="E10" t="str">
            <v>MalilipotAlbay</v>
          </cell>
        </row>
        <row r="11">
          <cell r="D11" t="str">
            <v>PH050510000</v>
          </cell>
          <cell r="E11" t="str">
            <v>MalinaoAlbay</v>
          </cell>
        </row>
        <row r="12">
          <cell r="D12" t="str">
            <v>PH050511000</v>
          </cell>
          <cell r="E12" t="str">
            <v>ManitoAlbay</v>
          </cell>
        </row>
        <row r="13">
          <cell r="D13" t="str">
            <v>PH050512000</v>
          </cell>
          <cell r="E13" t="str">
            <v>OasAlbay</v>
          </cell>
        </row>
        <row r="14">
          <cell r="D14" t="str">
            <v>PH050513000</v>
          </cell>
          <cell r="E14" t="str">
            <v>Pio DuranAlbay</v>
          </cell>
        </row>
        <row r="15">
          <cell r="D15" t="str">
            <v>PH050514000</v>
          </cell>
          <cell r="E15" t="str">
            <v>PolanguiAlbay</v>
          </cell>
        </row>
        <row r="16">
          <cell r="D16" t="str">
            <v>PH050515000</v>
          </cell>
          <cell r="E16" t="str">
            <v>Rapu-RapuAlbay</v>
          </cell>
        </row>
        <row r="17">
          <cell r="D17" t="str">
            <v>PH050516000</v>
          </cell>
          <cell r="E17" t="str">
            <v>Santo DomingoAlbay</v>
          </cell>
        </row>
        <row r="18">
          <cell r="D18" t="str">
            <v>PH050517000</v>
          </cell>
          <cell r="E18" t="str">
            <v>Tabaco CityAlbay</v>
          </cell>
        </row>
        <row r="19">
          <cell r="D19" t="str">
            <v>PH050518000</v>
          </cell>
          <cell r="E19" t="str">
            <v>TiwiAlbay</v>
          </cell>
        </row>
        <row r="20">
          <cell r="D20" t="str">
            <v>PH051601000</v>
          </cell>
          <cell r="E20" t="str">
            <v>BasudCamarines Norte</v>
          </cell>
        </row>
        <row r="21">
          <cell r="D21" t="str">
            <v>PH051602000</v>
          </cell>
          <cell r="E21" t="str">
            <v>CapalongaCamarines Norte</v>
          </cell>
        </row>
        <row r="22">
          <cell r="D22" t="str">
            <v>PH051603000</v>
          </cell>
          <cell r="E22" t="str">
            <v>DaetCamarines Norte</v>
          </cell>
        </row>
        <row r="23">
          <cell r="D23" t="str">
            <v>PH051605000</v>
          </cell>
          <cell r="E23" t="str">
            <v>Jose PanganibanCamarines Norte</v>
          </cell>
        </row>
        <row r="24">
          <cell r="D24" t="str">
            <v>PH051606000</v>
          </cell>
          <cell r="E24" t="str">
            <v>LaboCamarines Norte</v>
          </cell>
        </row>
        <row r="25">
          <cell r="D25" t="str">
            <v>PH051607000</v>
          </cell>
          <cell r="E25" t="str">
            <v>MercedesCamarines Norte</v>
          </cell>
        </row>
        <row r="26">
          <cell r="D26" t="str">
            <v>PH051608000</v>
          </cell>
          <cell r="E26" t="str">
            <v>ParacaleCamarines Norte</v>
          </cell>
        </row>
        <row r="27">
          <cell r="D27" t="str">
            <v>PH051604000</v>
          </cell>
          <cell r="E27" t="str">
            <v>San Lorenzo RuizCamarines Norte</v>
          </cell>
        </row>
        <row r="28">
          <cell r="D28" t="str">
            <v>PH051609000</v>
          </cell>
          <cell r="E28" t="str">
            <v>San VicenteCamarines Norte</v>
          </cell>
        </row>
        <row r="29">
          <cell r="D29" t="str">
            <v>PH051610000</v>
          </cell>
          <cell r="E29" t="str">
            <v>Santa ElenaCamarines Norte</v>
          </cell>
        </row>
        <row r="30">
          <cell r="D30" t="str">
            <v>PH051611000</v>
          </cell>
          <cell r="E30" t="str">
            <v>TalisayCamarines Norte</v>
          </cell>
        </row>
        <row r="31">
          <cell r="D31" t="str">
            <v>PH051612000</v>
          </cell>
          <cell r="E31" t="str">
            <v>VinzonsCamarines Norte</v>
          </cell>
        </row>
        <row r="32">
          <cell r="D32" t="str">
            <v>PH051701000</v>
          </cell>
          <cell r="E32" t="str">
            <v>BaaoCamarines Sur</v>
          </cell>
        </row>
        <row r="33">
          <cell r="D33" t="str">
            <v>PH051702000</v>
          </cell>
          <cell r="E33" t="str">
            <v>BalatanCamarines Sur</v>
          </cell>
        </row>
        <row r="34">
          <cell r="D34" t="str">
            <v>PH051703000</v>
          </cell>
          <cell r="E34" t="str">
            <v>BatoCamarines Sur</v>
          </cell>
        </row>
        <row r="35">
          <cell r="D35" t="str">
            <v>PH051704000</v>
          </cell>
          <cell r="E35" t="str">
            <v>BombonCamarines Sur</v>
          </cell>
        </row>
        <row r="36">
          <cell r="D36" t="str">
            <v>PH051705000</v>
          </cell>
          <cell r="E36" t="str">
            <v>BuhiCamarines Sur</v>
          </cell>
        </row>
        <row r="37">
          <cell r="D37" t="str">
            <v>PH051706000</v>
          </cell>
          <cell r="E37" t="str">
            <v>BulaCamarines Sur</v>
          </cell>
        </row>
        <row r="38">
          <cell r="D38" t="str">
            <v>PH051707000</v>
          </cell>
          <cell r="E38" t="str">
            <v>CabusaoCamarines Sur</v>
          </cell>
        </row>
        <row r="39">
          <cell r="D39" t="str">
            <v>PH051708000</v>
          </cell>
          <cell r="E39" t="str">
            <v>CalabangaCamarines Sur</v>
          </cell>
        </row>
        <row r="40">
          <cell r="D40" t="str">
            <v>PH051709000</v>
          </cell>
          <cell r="E40" t="str">
            <v>CamaliganCamarines Sur</v>
          </cell>
        </row>
        <row r="41">
          <cell r="D41" t="str">
            <v>PH051710000</v>
          </cell>
          <cell r="E41" t="str">
            <v>CanamanCamarines Sur</v>
          </cell>
        </row>
        <row r="42">
          <cell r="D42" t="str">
            <v>PH051711000</v>
          </cell>
          <cell r="E42" t="str">
            <v>CaramoanCamarines Sur</v>
          </cell>
        </row>
        <row r="43">
          <cell r="D43" t="str">
            <v>PH051712000</v>
          </cell>
          <cell r="E43" t="str">
            <v>Del GallegoCamarines Sur</v>
          </cell>
        </row>
        <row r="44">
          <cell r="D44" t="str">
            <v>PH051713000</v>
          </cell>
          <cell r="E44" t="str">
            <v>GainzaCamarines Sur</v>
          </cell>
        </row>
        <row r="45">
          <cell r="D45" t="str">
            <v>PH051714000</v>
          </cell>
          <cell r="E45" t="str">
            <v>GarchitorenaCamarines Sur</v>
          </cell>
        </row>
        <row r="46">
          <cell r="D46" t="str">
            <v>PH051715000</v>
          </cell>
          <cell r="E46" t="str">
            <v>GoaCamarines Sur</v>
          </cell>
        </row>
        <row r="47">
          <cell r="D47" t="str">
            <v>PH051716000</v>
          </cell>
          <cell r="E47" t="str">
            <v>Iriga CityCamarines Sur</v>
          </cell>
        </row>
        <row r="48">
          <cell r="D48" t="str">
            <v>PH051717000</v>
          </cell>
          <cell r="E48" t="str">
            <v>LagonoyCamarines Sur</v>
          </cell>
        </row>
        <row r="49">
          <cell r="D49" t="str">
            <v>PH051718000</v>
          </cell>
          <cell r="E49" t="str">
            <v>LibmananCamarines Sur</v>
          </cell>
        </row>
        <row r="50">
          <cell r="D50" t="str">
            <v>PH051719000</v>
          </cell>
          <cell r="E50" t="str">
            <v>LupiCamarines Sur</v>
          </cell>
        </row>
        <row r="51">
          <cell r="D51" t="str">
            <v>PH051720000</v>
          </cell>
          <cell r="E51" t="str">
            <v>MagaraoCamarines Sur</v>
          </cell>
        </row>
        <row r="52">
          <cell r="D52" t="str">
            <v>PH051721000</v>
          </cell>
          <cell r="E52" t="str">
            <v>MilaorCamarines Sur</v>
          </cell>
        </row>
        <row r="53">
          <cell r="D53" t="str">
            <v>PH051722000</v>
          </cell>
          <cell r="E53" t="str">
            <v>MinalabacCamarines Sur</v>
          </cell>
        </row>
        <row r="54">
          <cell r="D54" t="str">
            <v>PH051723000</v>
          </cell>
          <cell r="E54" t="str">
            <v>NabuaCamarines Sur</v>
          </cell>
        </row>
        <row r="55">
          <cell r="D55" t="str">
            <v>PH051724000</v>
          </cell>
          <cell r="E55" t="str">
            <v>Naga CityCamarines Sur</v>
          </cell>
        </row>
        <row r="56">
          <cell r="D56" t="str">
            <v>PH051725000</v>
          </cell>
          <cell r="E56" t="str">
            <v>OcampoCamarines Sur</v>
          </cell>
        </row>
        <row r="57">
          <cell r="D57" t="str">
            <v>PH051726000</v>
          </cell>
          <cell r="E57" t="str">
            <v>PamplonaCamarines Sur</v>
          </cell>
        </row>
        <row r="58">
          <cell r="D58" t="str">
            <v>PH051727000</v>
          </cell>
          <cell r="E58" t="str">
            <v>PasacaoCamarines Sur</v>
          </cell>
        </row>
        <row r="59">
          <cell r="D59" t="str">
            <v>PH051728000</v>
          </cell>
          <cell r="E59" t="str">
            <v>PiliCamarines Sur</v>
          </cell>
        </row>
        <row r="60">
          <cell r="D60" t="str">
            <v>PH051729000</v>
          </cell>
          <cell r="E60" t="str">
            <v>PresentacionCamarines Sur</v>
          </cell>
        </row>
        <row r="61">
          <cell r="D61" t="str">
            <v>PH051730000</v>
          </cell>
          <cell r="E61" t="str">
            <v>RagayCamarines Sur</v>
          </cell>
        </row>
        <row r="62">
          <cell r="D62" t="str">
            <v>PH051731000</v>
          </cell>
          <cell r="E62" t="str">
            <v>SagnayCamarines Sur</v>
          </cell>
        </row>
        <row r="63">
          <cell r="D63" t="str">
            <v>PH051732000</v>
          </cell>
          <cell r="E63" t="str">
            <v>San FernandoCamarines Sur</v>
          </cell>
        </row>
        <row r="64">
          <cell r="D64" t="str">
            <v>PH051733000</v>
          </cell>
          <cell r="E64" t="str">
            <v>San JoseCamarines Sur</v>
          </cell>
        </row>
        <row r="65">
          <cell r="D65" t="str">
            <v>PH051734000</v>
          </cell>
          <cell r="E65" t="str">
            <v>SipocotCamarines Sur</v>
          </cell>
        </row>
        <row r="66">
          <cell r="D66" t="str">
            <v>PH051735000</v>
          </cell>
          <cell r="E66" t="str">
            <v>SirumaCamarines Sur</v>
          </cell>
        </row>
        <row r="67">
          <cell r="D67" t="str">
            <v>PH051736000</v>
          </cell>
          <cell r="E67" t="str">
            <v>TigaonCamarines Sur</v>
          </cell>
        </row>
        <row r="68">
          <cell r="D68" t="str">
            <v>PH051737000</v>
          </cell>
          <cell r="E68" t="str">
            <v>TinambacCamarines Sur</v>
          </cell>
        </row>
        <row r="69">
          <cell r="D69" t="str">
            <v>PH052001000</v>
          </cell>
          <cell r="E69" t="str">
            <v>BagamanocCatanduanes</v>
          </cell>
        </row>
        <row r="70">
          <cell r="D70" t="str">
            <v>PH052002000</v>
          </cell>
          <cell r="E70" t="str">
            <v>BarasCatanduanes</v>
          </cell>
        </row>
        <row r="71">
          <cell r="D71" t="str">
            <v>PH052003000</v>
          </cell>
          <cell r="E71" t="str">
            <v>BatoCatanduanes</v>
          </cell>
        </row>
        <row r="72">
          <cell r="D72" t="str">
            <v>PH052004000</v>
          </cell>
          <cell r="E72" t="str">
            <v>CaramoranCatanduanes</v>
          </cell>
        </row>
        <row r="73">
          <cell r="D73" t="str">
            <v>PH052005000</v>
          </cell>
          <cell r="E73" t="str">
            <v>GigmotoCatanduanes</v>
          </cell>
        </row>
        <row r="74">
          <cell r="D74" t="str">
            <v>PH052006000</v>
          </cell>
          <cell r="E74" t="str">
            <v>PandanCatanduanes</v>
          </cell>
        </row>
        <row r="75">
          <cell r="D75" t="str">
            <v>PH052007000</v>
          </cell>
          <cell r="E75" t="str">
            <v>PanganibanCatanduanes</v>
          </cell>
        </row>
        <row r="76">
          <cell r="D76" t="str">
            <v>PH052008000</v>
          </cell>
          <cell r="E76" t="str">
            <v>San AndresCatanduanes</v>
          </cell>
        </row>
        <row r="77">
          <cell r="D77" t="str">
            <v>PH052009000</v>
          </cell>
          <cell r="E77" t="str">
            <v>San MiguelCatanduanes</v>
          </cell>
        </row>
        <row r="78">
          <cell r="D78" t="str">
            <v>PH052010000</v>
          </cell>
          <cell r="E78" t="str">
            <v>VigaCatanduanes</v>
          </cell>
        </row>
        <row r="79">
          <cell r="D79" t="str">
            <v>PH052011000</v>
          </cell>
          <cell r="E79" t="str">
            <v>ViracCatanduanes</v>
          </cell>
        </row>
        <row r="80">
          <cell r="D80" t="str">
            <v>PH054101000</v>
          </cell>
          <cell r="E80" t="str">
            <v>AroroyMasbate</v>
          </cell>
        </row>
        <row r="81">
          <cell r="D81" t="str">
            <v>PH054102000</v>
          </cell>
          <cell r="E81" t="str">
            <v>BalenoMasbate</v>
          </cell>
        </row>
        <row r="82">
          <cell r="D82" t="str">
            <v>PH054103000</v>
          </cell>
          <cell r="E82" t="str">
            <v>BaludMasbate</v>
          </cell>
        </row>
        <row r="83">
          <cell r="D83" t="str">
            <v>PH054104000</v>
          </cell>
          <cell r="E83" t="str">
            <v>BatuanMasbate</v>
          </cell>
        </row>
        <row r="84">
          <cell r="D84" t="str">
            <v>PH054105000</v>
          </cell>
          <cell r="E84" t="str">
            <v>CatainganMasbate</v>
          </cell>
        </row>
        <row r="85">
          <cell r="D85" t="str">
            <v>PH054106000</v>
          </cell>
          <cell r="E85" t="str">
            <v>CawayanMasbate</v>
          </cell>
        </row>
        <row r="86">
          <cell r="D86" t="str">
            <v>PH054107000</v>
          </cell>
          <cell r="E86" t="str">
            <v>ClaveriaMasbate</v>
          </cell>
        </row>
        <row r="87">
          <cell r="D87" t="str">
            <v>PH054108000</v>
          </cell>
          <cell r="E87" t="str">
            <v>DimasalangMasbate</v>
          </cell>
        </row>
        <row r="88">
          <cell r="D88" t="str">
            <v>PH054109000</v>
          </cell>
          <cell r="E88" t="str">
            <v>EsperanzaMasbate</v>
          </cell>
        </row>
        <row r="89">
          <cell r="D89" t="str">
            <v>PH054110000</v>
          </cell>
          <cell r="E89" t="str">
            <v>MandaonMasbate</v>
          </cell>
        </row>
        <row r="90">
          <cell r="D90" t="str">
            <v>PH054111000</v>
          </cell>
          <cell r="E90" t="str">
            <v>Masbate CityMasbate</v>
          </cell>
        </row>
        <row r="91">
          <cell r="D91" t="str">
            <v>PH054112000</v>
          </cell>
          <cell r="E91" t="str">
            <v>MilagrosMasbate</v>
          </cell>
        </row>
        <row r="92">
          <cell r="D92" t="str">
            <v>PH054113000</v>
          </cell>
          <cell r="E92" t="str">
            <v>MoboMasbate</v>
          </cell>
        </row>
        <row r="93">
          <cell r="D93" t="str">
            <v>PH054114000</v>
          </cell>
          <cell r="E93" t="str">
            <v>MonrealMasbate</v>
          </cell>
        </row>
        <row r="94">
          <cell r="D94" t="str">
            <v>PH054115000</v>
          </cell>
          <cell r="E94" t="str">
            <v>PalanasMasbate</v>
          </cell>
        </row>
        <row r="95">
          <cell r="D95" t="str">
            <v>PH054116000</v>
          </cell>
          <cell r="E95" t="str">
            <v>Pio V. CorpuzMasbate</v>
          </cell>
        </row>
        <row r="96">
          <cell r="D96" t="str">
            <v>PH054117000</v>
          </cell>
          <cell r="E96" t="str">
            <v>PlacerMasbate</v>
          </cell>
        </row>
        <row r="97">
          <cell r="D97" t="str">
            <v>PH054118000</v>
          </cell>
          <cell r="E97" t="str">
            <v>San FernandoMasbate</v>
          </cell>
        </row>
        <row r="98">
          <cell r="D98" t="str">
            <v>PH054119000</v>
          </cell>
          <cell r="E98" t="str">
            <v>San JacintoMasbate</v>
          </cell>
        </row>
        <row r="99">
          <cell r="D99" t="str">
            <v>PH054120000</v>
          </cell>
          <cell r="E99" t="str">
            <v>San PascualMasbate</v>
          </cell>
        </row>
        <row r="100">
          <cell r="D100" t="str">
            <v>PH054121000</v>
          </cell>
          <cell r="E100" t="str">
            <v>UsonMasbate</v>
          </cell>
        </row>
        <row r="101">
          <cell r="D101" t="str">
            <v>PH056202000</v>
          </cell>
          <cell r="E101" t="str">
            <v>BarcelonaSorsogon</v>
          </cell>
        </row>
        <row r="102">
          <cell r="D102" t="str">
            <v>PH056203000</v>
          </cell>
          <cell r="E102" t="str">
            <v>BulanSorsogon</v>
          </cell>
        </row>
        <row r="103">
          <cell r="D103" t="str">
            <v>PH056204000</v>
          </cell>
          <cell r="E103" t="str">
            <v>BulusanSorsogon</v>
          </cell>
        </row>
        <row r="104">
          <cell r="D104" t="str">
            <v>PH056205000</v>
          </cell>
          <cell r="E104" t="str">
            <v>CasiguranSorsogon</v>
          </cell>
        </row>
        <row r="105">
          <cell r="D105" t="str">
            <v>PH056206000</v>
          </cell>
          <cell r="E105" t="str">
            <v>CastillaSorsogon</v>
          </cell>
        </row>
        <row r="106">
          <cell r="D106" t="str">
            <v>PH056207000</v>
          </cell>
          <cell r="E106" t="str">
            <v>DonsolSorsogon</v>
          </cell>
        </row>
        <row r="107">
          <cell r="D107" t="str">
            <v>PH056208000</v>
          </cell>
          <cell r="E107" t="str">
            <v>GubatSorsogon</v>
          </cell>
        </row>
        <row r="108">
          <cell r="D108" t="str">
            <v>PH056209000</v>
          </cell>
          <cell r="E108" t="str">
            <v>IrosinSorsogon</v>
          </cell>
        </row>
        <row r="109">
          <cell r="D109" t="str">
            <v>PH056210000</v>
          </cell>
          <cell r="E109" t="str">
            <v>JubanSorsogon</v>
          </cell>
        </row>
        <row r="110">
          <cell r="D110" t="str">
            <v>PH056211000</v>
          </cell>
          <cell r="E110" t="str">
            <v>MagallanesSorsogon</v>
          </cell>
        </row>
        <row r="111">
          <cell r="D111" t="str">
            <v>PH056212000</v>
          </cell>
          <cell r="E111" t="str">
            <v>MatnogSorsogon</v>
          </cell>
        </row>
        <row r="112">
          <cell r="D112" t="str">
            <v>PH056213000</v>
          </cell>
          <cell r="E112" t="str">
            <v>PilarSorsogon</v>
          </cell>
        </row>
        <row r="113">
          <cell r="D113" t="str">
            <v>PH056214000</v>
          </cell>
          <cell r="E113" t="str">
            <v>Prieto DiazSorsogon</v>
          </cell>
        </row>
        <row r="114">
          <cell r="D114" t="str">
            <v>PH056215000</v>
          </cell>
          <cell r="E114" t="str">
            <v>Santa MagdalenaSorsogon</v>
          </cell>
        </row>
        <row r="115">
          <cell r="D115" t="str">
            <v>PH056216000</v>
          </cell>
          <cell r="E115" t="str">
            <v>Sorsogon CitySorsogon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A271-89D7-4277-9A23-63D690046169}">
  <dimension ref="A1:BI137"/>
  <sheetViews>
    <sheetView tabSelected="1" topLeftCell="A8" zoomScale="90" zoomScaleNormal="90" workbookViewId="0">
      <pane xSplit="4" ySplit="3" topLeftCell="AS11" activePane="bottomRight" state="frozen"/>
      <selection activeCell="A8" sqref="A8"/>
      <selection pane="topRight" activeCell="B8" sqref="B8"/>
      <selection pane="bottomLeft" activeCell="A10" sqref="A10"/>
      <selection pane="bottomRight" activeCell="BH109" sqref="BH109"/>
    </sheetView>
  </sheetViews>
  <sheetFormatPr defaultRowHeight="15"/>
  <cols>
    <col min="1" max="1" width="5.42578125" customWidth="1"/>
    <col min="2" max="2" width="9.140625" style="1" customWidth="1"/>
    <col min="3" max="3" width="22.5703125" style="1" customWidth="1"/>
    <col min="4" max="4" width="18.42578125" style="1" bestFit="1" customWidth="1"/>
    <col min="5" max="5" width="14.140625" bestFit="1" customWidth="1"/>
    <col min="6" max="6" width="13.42578125" bestFit="1" customWidth="1"/>
    <col min="7" max="7" width="13.7109375" bestFit="1" customWidth="1"/>
    <col min="8" max="8" width="14.140625" bestFit="1" customWidth="1"/>
    <col min="9" max="9" width="13.42578125" bestFit="1" customWidth="1"/>
    <col min="10" max="10" width="12.5703125" bestFit="1" customWidth="1"/>
    <col min="11" max="11" width="14.140625" bestFit="1" customWidth="1"/>
    <col min="12" max="12" width="13.42578125" bestFit="1" customWidth="1"/>
    <col min="13" max="13" width="13.7109375" bestFit="1" customWidth="1"/>
    <col min="14" max="14" width="14.140625" bestFit="1" customWidth="1"/>
    <col min="15" max="15" width="13.42578125" bestFit="1" customWidth="1"/>
    <col min="16" max="16" width="13.7109375" bestFit="1" customWidth="1"/>
    <col min="17" max="17" width="14.140625" bestFit="1" customWidth="1"/>
    <col min="18" max="18" width="13.42578125" bestFit="1" customWidth="1"/>
    <col min="19" max="19" width="12.5703125" bestFit="1" customWidth="1"/>
    <col min="20" max="20" width="14.140625" bestFit="1" customWidth="1"/>
    <col min="21" max="21" width="13.42578125" bestFit="1" customWidth="1"/>
    <col min="22" max="22" width="13.7109375" bestFit="1" customWidth="1"/>
    <col min="23" max="23" width="14.140625" bestFit="1" customWidth="1"/>
    <col min="24" max="24" width="13.42578125" bestFit="1" customWidth="1"/>
    <col min="25" max="25" width="11.140625" bestFit="1" customWidth="1"/>
    <col min="26" max="26" width="14.140625" bestFit="1" customWidth="1"/>
    <col min="27" max="27" width="13.42578125" bestFit="1" customWidth="1"/>
    <col min="28" max="28" width="13.7109375" bestFit="1" customWidth="1"/>
    <col min="29" max="29" width="14.140625" bestFit="1" customWidth="1"/>
    <col min="30" max="30" width="13.42578125" bestFit="1" customWidth="1"/>
    <col min="31" max="31" width="13.7109375" bestFit="1" customWidth="1"/>
    <col min="32" max="32" width="14.140625" bestFit="1" customWidth="1"/>
    <col min="33" max="33" width="13.42578125" bestFit="1" customWidth="1"/>
    <col min="34" max="34" width="13.7109375" bestFit="1" customWidth="1"/>
    <col min="35" max="35" width="14.140625" bestFit="1" customWidth="1"/>
    <col min="36" max="36" width="13.42578125" bestFit="1" customWidth="1"/>
    <col min="37" max="37" width="13.7109375" bestFit="1" customWidth="1"/>
    <col min="38" max="38" width="14.140625" bestFit="1" customWidth="1"/>
    <col min="39" max="39" width="13.42578125" bestFit="1" customWidth="1"/>
    <col min="40" max="40" width="13.7109375" bestFit="1" customWidth="1"/>
    <col min="41" max="41" width="14.140625" bestFit="1" customWidth="1"/>
    <col min="42" max="42" width="13.42578125" bestFit="1" customWidth="1"/>
    <col min="43" max="43" width="11.140625" bestFit="1" customWidth="1"/>
    <col min="44" max="44" width="14.140625" bestFit="1" customWidth="1"/>
    <col min="45" max="45" width="13.42578125" bestFit="1" customWidth="1"/>
    <col min="46" max="46" width="13.7109375" bestFit="1" customWidth="1"/>
    <col min="47" max="47" width="14.140625" bestFit="1" customWidth="1"/>
    <col min="48" max="48" width="13.42578125" bestFit="1" customWidth="1"/>
    <col min="49" max="49" width="13.7109375" bestFit="1" customWidth="1"/>
    <col min="50" max="50" width="14.140625" bestFit="1" customWidth="1"/>
    <col min="51" max="51" width="13.42578125" bestFit="1" customWidth="1"/>
    <col min="52" max="52" width="13.7109375" bestFit="1" customWidth="1"/>
    <col min="53" max="53" width="14.140625" bestFit="1" customWidth="1"/>
    <col min="54" max="55" width="13.7109375" bestFit="1" customWidth="1"/>
    <col min="56" max="56" width="14.140625" bestFit="1" customWidth="1"/>
    <col min="57" max="57" width="13.42578125" bestFit="1" customWidth="1"/>
    <col min="58" max="58" width="13.7109375" bestFit="1" customWidth="1"/>
    <col min="59" max="59" width="14.140625" bestFit="1" customWidth="1"/>
    <col min="60" max="61" width="13.7109375" bestFit="1" customWidth="1"/>
  </cols>
  <sheetData>
    <row r="1" spans="1:61" ht="15" hidden="1" customHeight="1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61" ht="15" hidden="1" customHeight="1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61" ht="15" hidden="1" customHeight="1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61" ht="15" hidden="1" customHeight="1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61" ht="15" hidden="1" customHeight="1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61" ht="15" hidden="1" customHeight="1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61" ht="15" hidden="1" customHeight="1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61" ht="36" customHeight="1">
      <c r="E8" s="173" t="s">
        <v>0</v>
      </c>
      <c r="F8" s="173"/>
      <c r="G8" s="173"/>
      <c r="H8" s="173" t="s">
        <v>1</v>
      </c>
      <c r="I8" s="173"/>
      <c r="J8" s="173"/>
      <c r="K8" s="173" t="s">
        <v>2</v>
      </c>
      <c r="L8" s="173"/>
      <c r="M8" s="173"/>
      <c r="N8" s="173" t="s">
        <v>3</v>
      </c>
      <c r="O8" s="173"/>
      <c r="P8" s="173"/>
      <c r="Q8" s="173" t="s">
        <v>4</v>
      </c>
      <c r="R8" s="173"/>
      <c r="S8" s="173"/>
      <c r="T8" s="173" t="s">
        <v>5</v>
      </c>
      <c r="U8" s="174"/>
      <c r="V8" s="174"/>
      <c r="W8" s="173" t="s">
        <v>6</v>
      </c>
      <c r="X8" s="174"/>
      <c r="Y8" s="174"/>
      <c r="Z8" s="173" t="s">
        <v>7</v>
      </c>
      <c r="AA8" s="174"/>
      <c r="AB8" s="174"/>
      <c r="AC8" s="173" t="s">
        <v>8</v>
      </c>
      <c r="AD8" s="174"/>
      <c r="AE8" s="174"/>
      <c r="AF8" s="173" t="s">
        <v>9</v>
      </c>
      <c r="AG8" s="174"/>
      <c r="AH8" s="174"/>
      <c r="AI8" s="173" t="s">
        <v>10</v>
      </c>
      <c r="AJ8" s="173"/>
      <c r="AK8" s="173"/>
      <c r="AL8" s="173" t="s">
        <v>11</v>
      </c>
      <c r="AM8" s="173"/>
      <c r="AN8" s="173"/>
      <c r="AO8" s="173" t="s">
        <v>12</v>
      </c>
      <c r="AP8" s="173"/>
      <c r="AQ8" s="173"/>
      <c r="AR8" s="173" t="s">
        <v>13</v>
      </c>
      <c r="AS8" s="173"/>
      <c r="AT8" s="173"/>
      <c r="AU8" s="173" t="s">
        <v>14</v>
      </c>
      <c r="AV8" s="173"/>
      <c r="AW8" s="173"/>
      <c r="AX8" s="173" t="s">
        <v>15</v>
      </c>
      <c r="AY8" s="173"/>
      <c r="AZ8" s="173"/>
      <c r="BA8" s="173" t="s">
        <v>16</v>
      </c>
      <c r="BB8" s="173"/>
      <c r="BC8" s="173"/>
      <c r="BD8" s="173" t="s">
        <v>17</v>
      </c>
      <c r="BE8" s="173"/>
      <c r="BF8" s="173"/>
      <c r="BG8" s="173" t="s">
        <v>216</v>
      </c>
      <c r="BH8" s="173"/>
      <c r="BI8" s="173"/>
    </row>
    <row r="9" spans="1:61" ht="19.5" customHeight="1">
      <c r="E9" s="173" t="s">
        <v>218</v>
      </c>
      <c r="F9" s="173"/>
      <c r="G9" s="173"/>
      <c r="H9" s="173" t="s">
        <v>219</v>
      </c>
      <c r="I9" s="173"/>
      <c r="J9" s="173"/>
      <c r="K9" s="173" t="s">
        <v>220</v>
      </c>
      <c r="L9" s="173"/>
      <c r="M9" s="173"/>
      <c r="N9" s="173" t="s">
        <v>221</v>
      </c>
      <c r="O9" s="173"/>
      <c r="P9" s="173"/>
      <c r="Q9" s="173" t="s">
        <v>222</v>
      </c>
      <c r="R9" s="173"/>
      <c r="S9" s="173"/>
      <c r="T9" s="173" t="s">
        <v>223</v>
      </c>
      <c r="U9" s="173"/>
      <c r="V9" s="173"/>
      <c r="W9" s="173" t="s">
        <v>224</v>
      </c>
      <c r="X9" s="173"/>
      <c r="Y9" s="173"/>
      <c r="Z9" s="173" t="s">
        <v>225</v>
      </c>
      <c r="AA9" s="173"/>
      <c r="AB9" s="173"/>
      <c r="AC9" s="173" t="s">
        <v>226</v>
      </c>
      <c r="AD9" s="173"/>
      <c r="AE9" s="173"/>
      <c r="AF9" s="173"/>
      <c r="AG9" s="173"/>
      <c r="AH9" s="173"/>
      <c r="AI9" s="173" t="s">
        <v>227</v>
      </c>
      <c r="AJ9" s="173"/>
      <c r="AK9" s="173"/>
      <c r="AL9" s="173" t="s">
        <v>228</v>
      </c>
      <c r="AM9" s="173"/>
      <c r="AN9" s="173"/>
      <c r="AO9" s="173" t="s">
        <v>229</v>
      </c>
      <c r="AP9" s="173"/>
      <c r="AQ9" s="173"/>
      <c r="AR9" s="173" t="s">
        <v>230</v>
      </c>
      <c r="AS9" s="173"/>
      <c r="AT9" s="173"/>
      <c r="AU9" s="173" t="s">
        <v>231</v>
      </c>
      <c r="AV9" s="173"/>
      <c r="AW9" s="173"/>
      <c r="AX9" s="173" t="s">
        <v>232</v>
      </c>
      <c r="AY9" s="173"/>
      <c r="AZ9" s="173"/>
      <c r="BA9" s="173" t="s">
        <v>233</v>
      </c>
      <c r="BB9" s="173"/>
      <c r="BC9" s="173"/>
      <c r="BD9" s="173" t="s">
        <v>234</v>
      </c>
      <c r="BE9" s="173"/>
      <c r="BF9" s="173"/>
      <c r="BG9" s="173" t="s">
        <v>235</v>
      </c>
      <c r="BH9" s="173"/>
      <c r="BI9" s="173"/>
    </row>
    <row r="10" spans="1:61" s="5" customFormat="1" ht="24.75" customHeight="1">
      <c r="B10" s="170"/>
      <c r="C10" s="170"/>
      <c r="D10" s="4"/>
      <c r="E10" s="5" t="s">
        <v>18</v>
      </c>
      <c r="F10" s="5" t="s">
        <v>19</v>
      </c>
      <c r="G10" s="5" t="s">
        <v>20</v>
      </c>
      <c r="H10" s="5" t="s">
        <v>18</v>
      </c>
      <c r="I10" s="5" t="s">
        <v>19</v>
      </c>
      <c r="J10" s="5" t="s">
        <v>20</v>
      </c>
      <c r="K10" s="5" t="s">
        <v>18</v>
      </c>
      <c r="L10" s="5" t="s">
        <v>19</v>
      </c>
      <c r="M10" s="5" t="s">
        <v>20</v>
      </c>
      <c r="N10" s="5" t="s">
        <v>18</v>
      </c>
      <c r="O10" s="5" t="s">
        <v>19</v>
      </c>
      <c r="P10" s="5" t="s">
        <v>20</v>
      </c>
      <c r="Q10" s="5" t="s">
        <v>18</v>
      </c>
      <c r="R10" s="5" t="s">
        <v>19</v>
      </c>
      <c r="S10" s="5" t="s">
        <v>20</v>
      </c>
      <c r="T10" s="5" t="s">
        <v>18</v>
      </c>
      <c r="U10" s="5" t="s">
        <v>19</v>
      </c>
      <c r="V10" s="5" t="s">
        <v>20</v>
      </c>
      <c r="W10" s="5" t="s">
        <v>18</v>
      </c>
      <c r="X10" s="5" t="s">
        <v>19</v>
      </c>
      <c r="Y10" s="5" t="s">
        <v>20</v>
      </c>
      <c r="Z10" s="5" t="s">
        <v>18</v>
      </c>
      <c r="AA10" s="5" t="s">
        <v>19</v>
      </c>
      <c r="AB10" s="5" t="s">
        <v>20</v>
      </c>
      <c r="AC10" s="5" t="s">
        <v>18</v>
      </c>
      <c r="AD10" s="5" t="s">
        <v>19</v>
      </c>
      <c r="AE10" s="5" t="s">
        <v>20</v>
      </c>
      <c r="AF10" s="5" t="s">
        <v>18</v>
      </c>
      <c r="AG10" s="5" t="s">
        <v>19</v>
      </c>
      <c r="AH10" s="5" t="s">
        <v>20</v>
      </c>
      <c r="AI10" s="5" t="s">
        <v>18</v>
      </c>
      <c r="AJ10" s="5" t="s">
        <v>19</v>
      </c>
      <c r="AK10" s="5" t="s">
        <v>20</v>
      </c>
      <c r="AL10" s="5" t="s">
        <v>18</v>
      </c>
      <c r="AM10" s="5" t="s">
        <v>19</v>
      </c>
      <c r="AN10" s="5" t="s">
        <v>20</v>
      </c>
      <c r="AO10" s="5" t="s">
        <v>18</v>
      </c>
      <c r="AP10" s="5" t="s">
        <v>19</v>
      </c>
      <c r="AQ10" s="5" t="s">
        <v>20</v>
      </c>
      <c r="AR10" s="5" t="s">
        <v>18</v>
      </c>
      <c r="AS10" s="5" t="s">
        <v>19</v>
      </c>
      <c r="AT10" s="5" t="s">
        <v>20</v>
      </c>
      <c r="AU10" s="5" t="s">
        <v>18</v>
      </c>
      <c r="AV10" s="5" t="s">
        <v>19</v>
      </c>
      <c r="AW10" s="5" t="s">
        <v>20</v>
      </c>
      <c r="AX10" s="5" t="s">
        <v>18</v>
      </c>
      <c r="AY10" s="5" t="s">
        <v>19</v>
      </c>
      <c r="AZ10" s="5" t="s">
        <v>20</v>
      </c>
      <c r="BA10" s="5" t="s">
        <v>18</v>
      </c>
      <c r="BB10" s="5" t="s">
        <v>19</v>
      </c>
      <c r="BC10" s="5" t="s">
        <v>20</v>
      </c>
      <c r="BD10" s="5" t="s">
        <v>18</v>
      </c>
      <c r="BE10" s="5" t="s">
        <v>19</v>
      </c>
      <c r="BF10" s="5" t="s">
        <v>20</v>
      </c>
      <c r="BG10" s="5" t="s">
        <v>18</v>
      </c>
      <c r="BH10" s="5" t="s">
        <v>19</v>
      </c>
      <c r="BI10" s="5" t="s">
        <v>20</v>
      </c>
    </row>
    <row r="11" spans="1:61" s="7" customFormat="1">
      <c r="B11" s="171"/>
      <c r="C11" s="171"/>
      <c r="D11" s="6" t="s">
        <v>21</v>
      </c>
      <c r="F11" s="7">
        <v>29545.450000000004</v>
      </c>
      <c r="G11" s="7">
        <v>576597475.83749986</v>
      </c>
      <c r="H11" s="7">
        <v>400</v>
      </c>
      <c r="I11" s="7">
        <v>397.22</v>
      </c>
      <c r="J11" s="7">
        <v>8006368.79</v>
      </c>
      <c r="K11" s="7">
        <v>12373</v>
      </c>
      <c r="L11" s="7">
        <v>18071.030000000002</v>
      </c>
      <c r="M11" s="7">
        <v>186000090.46000001</v>
      </c>
      <c r="N11" s="7">
        <v>23170</v>
      </c>
      <c r="O11" s="7">
        <v>30915.069999999996</v>
      </c>
      <c r="P11" s="7">
        <v>85580700.024999991</v>
      </c>
      <c r="Q11" s="7">
        <v>1722</v>
      </c>
      <c r="R11" s="7">
        <v>1901.75</v>
      </c>
      <c r="S11" s="7">
        <v>13290350.5</v>
      </c>
      <c r="T11" s="7">
        <v>27097</v>
      </c>
      <c r="U11" s="7">
        <v>27541.1145</v>
      </c>
      <c r="V11" s="7">
        <v>369157299.037045</v>
      </c>
      <c r="X11" s="7">
        <v>457.5</v>
      </c>
      <c r="Y11" s="7">
        <v>385015</v>
      </c>
      <c r="Z11" s="7">
        <v>365</v>
      </c>
      <c r="AA11" s="7">
        <v>333.5</v>
      </c>
      <c r="AB11" s="7">
        <v>4489679.375</v>
      </c>
      <c r="AC11" s="7">
        <v>11060</v>
      </c>
      <c r="AD11" s="7">
        <v>12997.17</v>
      </c>
      <c r="AE11" s="7">
        <v>215425589.12000003</v>
      </c>
      <c r="AF11" s="7">
        <v>2827</v>
      </c>
      <c r="AG11" s="7">
        <v>2755.4900000000002</v>
      </c>
      <c r="AH11" s="7">
        <v>80670544.625</v>
      </c>
      <c r="AI11" s="7">
        <v>24052</v>
      </c>
      <c r="AJ11" s="7">
        <v>20701.04</v>
      </c>
      <c r="AK11" s="7">
        <v>661718451.33500004</v>
      </c>
      <c r="AL11" s="7">
        <v>34107</v>
      </c>
      <c r="AM11" s="7">
        <v>35977.485000000001</v>
      </c>
      <c r="AN11" s="7">
        <v>725357517.28500009</v>
      </c>
      <c r="AO11" s="7">
        <v>2246</v>
      </c>
      <c r="AP11" s="7">
        <v>1856.77</v>
      </c>
      <c r="AQ11" s="7">
        <v>28826830</v>
      </c>
      <c r="AS11" s="7">
        <v>19132.153999999999</v>
      </c>
      <c r="AT11" s="7">
        <v>307159583.12499994</v>
      </c>
      <c r="AU11" s="7">
        <v>26256</v>
      </c>
      <c r="AV11" s="7">
        <v>25154.812999999998</v>
      </c>
      <c r="AW11" s="7">
        <v>377068789.64799994</v>
      </c>
      <c r="AX11" s="7">
        <v>73757.19249999999</v>
      </c>
      <c r="AY11" s="7">
        <v>59528.23000000001</v>
      </c>
      <c r="AZ11" s="7">
        <v>1848723649.6399999</v>
      </c>
      <c r="BA11" s="7">
        <v>9562.7999999999993</v>
      </c>
      <c r="BB11" s="7">
        <v>10693.421666666667</v>
      </c>
      <c r="BC11" s="7">
        <v>392917080.83333337</v>
      </c>
      <c r="BD11" s="7">
        <v>10744.693333333333</v>
      </c>
      <c r="BE11" s="7">
        <v>15261.289999999999</v>
      </c>
      <c r="BF11" s="7">
        <v>299224290.38375002</v>
      </c>
      <c r="BG11" s="167"/>
      <c r="BH11" s="167"/>
    </row>
    <row r="12" spans="1:61" s="9" customFormat="1">
      <c r="B12" s="10"/>
      <c r="C12" s="8" t="s">
        <v>241</v>
      </c>
      <c r="D12" s="8" t="s">
        <v>22</v>
      </c>
      <c r="F12" s="9">
        <v>2780.95</v>
      </c>
      <c r="G12" s="9">
        <v>89838724.900000006</v>
      </c>
      <c r="K12" s="9">
        <v>1671</v>
      </c>
      <c r="L12" s="9">
        <v>2842.63</v>
      </c>
      <c r="M12" s="9">
        <v>20946066.795000002</v>
      </c>
      <c r="N12" s="9">
        <v>5540</v>
      </c>
      <c r="O12" s="9">
        <v>9964.51</v>
      </c>
      <c r="P12" s="9">
        <v>27505769.68</v>
      </c>
      <c r="Q12" s="9">
        <v>766</v>
      </c>
      <c r="R12" s="9">
        <v>804</v>
      </c>
      <c r="S12" s="9">
        <v>2900130</v>
      </c>
      <c r="T12" s="9">
        <v>5537</v>
      </c>
      <c r="U12" s="9">
        <v>6242.6100000000006</v>
      </c>
      <c r="V12" s="9">
        <v>106827444.79914191</v>
      </c>
      <c r="AC12" s="9">
        <v>1408</v>
      </c>
      <c r="AD12" s="9">
        <v>2371.2799999999997</v>
      </c>
      <c r="AE12" s="9">
        <v>36533529.359999999</v>
      </c>
      <c r="AF12" s="9">
        <v>25</v>
      </c>
      <c r="AG12" s="9">
        <v>20</v>
      </c>
      <c r="AH12" s="9">
        <v>584800</v>
      </c>
      <c r="AI12" s="9">
        <v>25</v>
      </c>
      <c r="AJ12" s="9">
        <v>20</v>
      </c>
      <c r="AK12" s="9">
        <v>584800</v>
      </c>
      <c r="AL12" s="9">
        <v>5164</v>
      </c>
      <c r="AM12" s="9">
        <v>4716.6899999999996</v>
      </c>
      <c r="AN12" s="9">
        <v>45182544.379999995</v>
      </c>
      <c r="AR12" s="9">
        <v>0</v>
      </c>
      <c r="AS12" s="9">
        <v>787.5</v>
      </c>
      <c r="AT12" s="9">
        <v>12358359.6</v>
      </c>
      <c r="AU12" s="9">
        <v>7200</v>
      </c>
      <c r="AV12" s="9">
        <v>6456.23</v>
      </c>
      <c r="AW12" s="9">
        <v>89279733.900000006</v>
      </c>
      <c r="AX12" s="9">
        <v>17479</v>
      </c>
      <c r="AY12" s="9">
        <v>11505.84</v>
      </c>
      <c r="AZ12" s="9">
        <v>133819783.48</v>
      </c>
      <c r="BA12" s="9">
        <v>2274</v>
      </c>
      <c r="BB12" s="9">
        <v>4155.3050000000003</v>
      </c>
      <c r="BC12" s="9">
        <v>232678272.40000001</v>
      </c>
      <c r="BD12" s="9">
        <v>924.32666666666671</v>
      </c>
      <c r="BE12" s="9">
        <v>1385.49</v>
      </c>
      <c r="BF12" s="9">
        <v>17815821.07</v>
      </c>
      <c r="BG12" s="168">
        <f>IFERROR(INDEX(RICE_!D:D,MATCH(Rice!D12,RICE_!A:A,0)),"no obs")</f>
        <v>173</v>
      </c>
      <c r="BH12" s="168">
        <f>IFERROR(INDEX(RICE_!I:I,MATCH(Rice!$D12,RICE_!$A:$A,0)),"no obs")</f>
        <v>5994.76</v>
      </c>
      <c r="BI12" s="168">
        <f>IFERROR(INDEX(RICE_!R:R,MATCH(Rice!$D12,RICE_!$A:$A,0)),"no obs")</f>
        <v>230460304.34999999</v>
      </c>
    </row>
    <row r="13" spans="1:61">
      <c r="A13" t="str">
        <f>D13&amp;B13</f>
        <v>Legazpi CityAlbay</v>
      </c>
      <c r="B13" s="172" t="s">
        <v>194</v>
      </c>
      <c r="C13" s="172" t="str">
        <f>INDEX([1]municipalities_overview!$D:$D,MATCH(A13,[1]municipalities_overview!$E:$E,0))</f>
        <v>PH050506000</v>
      </c>
      <c r="D13" t="s">
        <v>239</v>
      </c>
      <c r="F13">
        <v>168</v>
      </c>
      <c r="G13">
        <v>2796432</v>
      </c>
      <c r="N13">
        <v>844</v>
      </c>
      <c r="O13">
        <v>407.3</v>
      </c>
      <c r="P13">
        <v>1336081.1000000001</v>
      </c>
      <c r="U13">
        <v>194.58</v>
      </c>
      <c r="V13">
        <v>2156973.9845327372</v>
      </c>
      <c r="AD13">
        <v>148.75</v>
      </c>
      <c r="AE13">
        <v>1725783.0000000002</v>
      </c>
      <c r="AL13">
        <v>323</v>
      </c>
      <c r="AM13">
        <v>140.44999999999999</v>
      </c>
      <c r="AN13">
        <v>328328.5</v>
      </c>
      <c r="AU13">
        <v>0</v>
      </c>
      <c r="AV13">
        <v>17.5</v>
      </c>
      <c r="AW13">
        <v>124950.00000000001</v>
      </c>
      <c r="AX13">
        <v>458</v>
      </c>
      <c r="AY13">
        <v>408.4</v>
      </c>
      <c r="AZ13">
        <v>385736.99999999994</v>
      </c>
      <c r="BA13">
        <v>15</v>
      </c>
      <c r="BB13">
        <v>20</v>
      </c>
      <c r="BC13">
        <v>285600</v>
      </c>
      <c r="BG13" s="169" t="str">
        <f>IFERROR(INDEX(RICE_!D:D,MATCH(Rice!D13,RICE_!A:A,0)),"no obs")</f>
        <v>no obs</v>
      </c>
      <c r="BH13" s="169" t="str">
        <f>IFERROR(INDEX(RICE_!I:I,MATCH(Rice!$D13,RICE_!$A:$A,0)),"no obs")</f>
        <v>no obs</v>
      </c>
      <c r="BI13" s="169" t="str">
        <f>IFERROR(INDEX(RICE_!R:R,MATCH(Rice!$D13,RICE_!$A:$A,0)),"no obs")</f>
        <v>no obs</v>
      </c>
    </row>
    <row r="14" spans="1:61">
      <c r="A14" t="str">
        <f t="shared" ref="A14:A77" si="0">D14&amp;B14</f>
        <v>Ligao CityAlbay</v>
      </c>
      <c r="B14" s="172" t="s">
        <v>194</v>
      </c>
      <c r="C14" s="172" t="str">
        <f>INDEX([1]municipalities_overview!$D:$D,MATCH(A14,[1]municipalities_overview!$E:$E,0))</f>
        <v>PH050508000</v>
      </c>
      <c r="D14" t="s">
        <v>238</v>
      </c>
      <c r="F14">
        <v>55</v>
      </c>
      <c r="G14">
        <v>516120.00000000006</v>
      </c>
      <c r="N14">
        <v>1423</v>
      </c>
      <c r="O14">
        <v>1734.85</v>
      </c>
      <c r="P14">
        <v>4420397.8000000007</v>
      </c>
      <c r="AC14">
        <v>241</v>
      </c>
      <c r="AD14">
        <v>278.75</v>
      </c>
      <c r="AE14">
        <v>4191285</v>
      </c>
      <c r="AL14">
        <v>198</v>
      </c>
      <c r="AM14">
        <v>144.57</v>
      </c>
      <c r="AN14">
        <v>2536336.0799999996</v>
      </c>
      <c r="AU14">
        <v>1714</v>
      </c>
      <c r="AV14">
        <v>1500</v>
      </c>
      <c r="AW14">
        <v>990000</v>
      </c>
      <c r="AX14">
        <v>649</v>
      </c>
      <c r="AY14">
        <v>700</v>
      </c>
      <c r="AZ14">
        <v>10371900</v>
      </c>
      <c r="BA14">
        <v>562</v>
      </c>
      <c r="BB14">
        <v>121.87</v>
      </c>
      <c r="BC14">
        <v>7997109.4000000004</v>
      </c>
      <c r="BG14" s="169" t="str">
        <f>IFERROR(INDEX(RICE_!D:D,MATCH(Rice!D14,RICE_!A:A,0)),"no obs")</f>
        <v>no obs</v>
      </c>
      <c r="BH14" s="169" t="str">
        <f>IFERROR(INDEX(RICE_!I:I,MATCH(Rice!$D14,RICE_!$A:$A,0)),"no obs")</f>
        <v>no obs</v>
      </c>
      <c r="BI14" s="169" t="str">
        <f>IFERROR(INDEX(RICE_!R:R,MATCH(Rice!$D14,RICE_!$A:$A,0)),"no obs")</f>
        <v>no obs</v>
      </c>
    </row>
    <row r="15" spans="1:61">
      <c r="A15" t="str">
        <f t="shared" si="0"/>
        <v>Tabaco CityAlbay</v>
      </c>
      <c r="B15" s="172" t="s">
        <v>194</v>
      </c>
      <c r="C15" s="172" t="str">
        <f>INDEX([1]municipalities_overview!$D:$D,MATCH(A15,[1]municipalities_overview!$E:$E,0))</f>
        <v>PH050517000</v>
      </c>
      <c r="D15" t="s">
        <v>237</v>
      </c>
      <c r="F15">
        <v>147</v>
      </c>
      <c r="G15">
        <v>919632</v>
      </c>
      <c r="K15">
        <v>108</v>
      </c>
      <c r="L15">
        <v>105</v>
      </c>
      <c r="M15">
        <v>875990</v>
      </c>
      <c r="AC15">
        <v>12</v>
      </c>
      <c r="AD15">
        <v>7</v>
      </c>
      <c r="AE15">
        <v>114022.99999999999</v>
      </c>
      <c r="AL15">
        <v>300</v>
      </c>
      <c r="AM15">
        <v>220</v>
      </c>
      <c r="AN15">
        <v>3033887.9999999995</v>
      </c>
      <c r="AU15">
        <v>808</v>
      </c>
      <c r="AV15">
        <v>811.62</v>
      </c>
      <c r="AW15">
        <v>4169973.6</v>
      </c>
      <c r="AX15">
        <v>1200</v>
      </c>
      <c r="AY15">
        <v>958.93</v>
      </c>
      <c r="AZ15">
        <v>8120699.8799999999</v>
      </c>
      <c r="BD15">
        <v>276</v>
      </c>
      <c r="BE15">
        <v>414</v>
      </c>
      <c r="BF15">
        <v>2281140</v>
      </c>
      <c r="BG15" s="169" t="str">
        <f>IFERROR(INDEX(RICE_!D:D,MATCH(Rice!D15,RICE_!A:A,0)),"no obs")</f>
        <v>no obs</v>
      </c>
      <c r="BH15" s="169" t="str">
        <f>IFERROR(INDEX(RICE_!I:I,MATCH(Rice!$D15,RICE_!$A:$A,0)),"no obs")</f>
        <v>no obs</v>
      </c>
      <c r="BI15" s="169" t="str">
        <f>IFERROR(INDEX(RICE_!R:R,MATCH(Rice!$D15,RICE_!$A:$A,0)),"no obs")</f>
        <v>no obs</v>
      </c>
    </row>
    <row r="16" spans="1:61">
      <c r="A16" t="str">
        <f t="shared" si="0"/>
        <v>BacacayAlbay</v>
      </c>
      <c r="B16" s="172" t="s">
        <v>194</v>
      </c>
      <c r="C16" s="172" t="str">
        <f>INDEX([1]municipalities_overview!$D:$D,MATCH(A16,[1]municipalities_overview!$E:$E,0))</f>
        <v>PH050501000</v>
      </c>
      <c r="D16" s="1" t="s">
        <v>26</v>
      </c>
      <c r="O16">
        <v>349.5</v>
      </c>
      <c r="P16">
        <v>3064937.2</v>
      </c>
      <c r="AL16">
        <v>17</v>
      </c>
      <c r="AM16">
        <v>17</v>
      </c>
      <c r="AN16">
        <v>63515</v>
      </c>
      <c r="AU16">
        <v>10</v>
      </c>
      <c r="AV16">
        <v>5</v>
      </c>
      <c r="AW16">
        <v>27040</v>
      </c>
      <c r="AX16">
        <v>511.5</v>
      </c>
      <c r="AY16">
        <v>423</v>
      </c>
      <c r="AZ16">
        <v>10594710</v>
      </c>
      <c r="BG16" s="169" t="str">
        <f>IFERROR(INDEX(RICE_!D:D,MATCH(Rice!D16,RICE_!A:A,0)),"no obs")</f>
        <v>-</v>
      </c>
      <c r="BH16" s="169">
        <f>IFERROR(INDEX(RICE_!I:I,MATCH(Rice!$D16,RICE_!$A:$A,0)),"no obs")</f>
        <v>172.13</v>
      </c>
      <c r="BI16" s="169">
        <f>IFERROR(INDEX(RICE_!R:R,MATCH(Rice!$D16,RICE_!$A:$A,0)),"no obs")</f>
        <v>8420461.9000000004</v>
      </c>
    </row>
    <row r="17" spans="1:61">
      <c r="A17" t="str">
        <f t="shared" si="0"/>
        <v>CamaligAlbay</v>
      </c>
      <c r="B17" s="172" t="s">
        <v>194</v>
      </c>
      <c r="C17" s="172" t="str">
        <f>INDEX([1]municipalities_overview!$D:$D,MATCH(A17,[1]municipalities_overview!$E:$E,0))</f>
        <v>PH050502000</v>
      </c>
      <c r="D17" s="1" t="s">
        <v>27</v>
      </c>
      <c r="L17">
        <v>12</v>
      </c>
      <c r="M17">
        <v>82896.000000000015</v>
      </c>
      <c r="N17">
        <v>546</v>
      </c>
      <c r="O17">
        <v>421.85</v>
      </c>
      <c r="P17">
        <v>1386485.8</v>
      </c>
      <c r="AC17">
        <v>80</v>
      </c>
      <c r="AD17">
        <v>66.5</v>
      </c>
      <c r="AE17">
        <v>1851190</v>
      </c>
      <c r="AL17">
        <v>27</v>
      </c>
      <c r="AM17">
        <v>14.5</v>
      </c>
      <c r="AN17">
        <v>169592.00000000003</v>
      </c>
      <c r="AR17">
        <v>0</v>
      </c>
      <c r="AS17">
        <v>68.5</v>
      </c>
      <c r="AT17">
        <v>275293.59999999998</v>
      </c>
      <c r="AU17">
        <v>66</v>
      </c>
      <c r="AV17">
        <v>32.5</v>
      </c>
      <c r="AW17">
        <v>230155</v>
      </c>
      <c r="AX17">
        <v>423</v>
      </c>
      <c r="AY17">
        <v>12.5</v>
      </c>
      <c r="AZ17">
        <v>273125</v>
      </c>
      <c r="BA17">
        <v>24</v>
      </c>
      <c r="BB17">
        <v>58.625</v>
      </c>
      <c r="BC17">
        <v>4185825.0000000005</v>
      </c>
      <c r="BG17" s="169" t="str">
        <f>IFERROR(INDEX(RICE_!D:D,MATCH(Rice!D17,RICE_!A:A,0)),"no obs")</f>
        <v>-</v>
      </c>
      <c r="BH17" s="169">
        <f>IFERROR(INDEX(RICE_!I:I,MATCH(Rice!$D17,RICE_!$A:$A,0)),"no obs")</f>
        <v>149.35</v>
      </c>
      <c r="BI17" s="169">
        <f>IFERROR(INDEX(RICE_!R:R,MATCH(Rice!$D17,RICE_!$A:$A,0)),"no obs")</f>
        <v>11069822</v>
      </c>
    </row>
    <row r="18" spans="1:61">
      <c r="A18" t="str">
        <f t="shared" si="0"/>
        <v>DaragaAlbay</v>
      </c>
      <c r="B18" s="172" t="s">
        <v>194</v>
      </c>
      <c r="C18" s="172" t="str">
        <f>INDEX([1]municipalities_overview!$D:$D,MATCH(A18,[1]municipalities_overview!$E:$E,0))</f>
        <v>PH050503000</v>
      </c>
      <c r="D18" s="1" t="s">
        <v>201</v>
      </c>
      <c r="L18">
        <v>160</v>
      </c>
      <c r="M18">
        <v>552640</v>
      </c>
      <c r="O18">
        <v>305</v>
      </c>
      <c r="P18">
        <v>828100</v>
      </c>
      <c r="AC18">
        <v>100</v>
      </c>
      <c r="AD18">
        <v>90</v>
      </c>
      <c r="AE18">
        <v>451080</v>
      </c>
      <c r="AL18">
        <v>220</v>
      </c>
      <c r="AM18">
        <v>140</v>
      </c>
      <c r="AN18">
        <v>404600</v>
      </c>
      <c r="AU18">
        <v>15</v>
      </c>
      <c r="AV18">
        <v>10</v>
      </c>
      <c r="AW18">
        <v>43700</v>
      </c>
      <c r="AX18">
        <v>562</v>
      </c>
      <c r="AY18">
        <v>553</v>
      </c>
      <c r="AZ18">
        <v>7080959.9999999991</v>
      </c>
      <c r="BG18" s="169" t="str">
        <f>IFERROR(INDEX(RICE_!D:D,MATCH(Rice!D18,RICE_!A:A,0)),"no obs")</f>
        <v>-</v>
      </c>
      <c r="BH18" s="169">
        <f>IFERROR(INDEX(RICE_!I:I,MATCH(Rice!$D18,RICE_!$A:$A,0)),"no obs")</f>
        <v>127.14</v>
      </c>
      <c r="BI18" s="169">
        <f>IFERROR(INDEX(RICE_!R:R,MATCH(Rice!$D18,RICE_!$A:$A,0)),"no obs")</f>
        <v>9423616.8000000007</v>
      </c>
    </row>
    <row r="19" spans="1:61">
      <c r="A19" t="str">
        <f t="shared" si="0"/>
        <v>GuinobatanAlbay</v>
      </c>
      <c r="B19" s="172" t="s">
        <v>194</v>
      </c>
      <c r="C19" s="172" t="str">
        <f>INDEX([1]municipalities_overview!$D:$D,MATCH(A19,[1]municipalities_overview!$E:$E,0))</f>
        <v>PH050504000</v>
      </c>
      <c r="D19" s="1" t="s">
        <v>28</v>
      </c>
      <c r="F19">
        <v>20</v>
      </c>
      <c r="G19">
        <v>187680.00000000003</v>
      </c>
      <c r="N19">
        <v>1594</v>
      </c>
      <c r="O19">
        <v>1020</v>
      </c>
      <c r="P19">
        <v>1622975</v>
      </c>
      <c r="T19">
        <v>511</v>
      </c>
      <c r="U19">
        <v>560</v>
      </c>
      <c r="V19">
        <v>2684081.3527545426</v>
      </c>
      <c r="AC19">
        <v>500</v>
      </c>
      <c r="AD19">
        <v>524.82999999999993</v>
      </c>
      <c r="AE19">
        <v>10298807.960000001</v>
      </c>
      <c r="AL19">
        <v>1080</v>
      </c>
      <c r="AM19">
        <v>1154</v>
      </c>
      <c r="AN19">
        <v>4726400</v>
      </c>
      <c r="AR19">
        <v>0</v>
      </c>
      <c r="AS19">
        <v>123</v>
      </c>
      <c r="AT19">
        <v>3325920</v>
      </c>
      <c r="AU19">
        <v>1437</v>
      </c>
      <c r="AV19">
        <v>1013.52</v>
      </c>
      <c r="AW19">
        <v>14374553.6</v>
      </c>
      <c r="AX19">
        <v>1437</v>
      </c>
      <c r="AY19">
        <v>1013.52</v>
      </c>
      <c r="AZ19">
        <v>15252580.799999999</v>
      </c>
      <c r="BA19">
        <v>188</v>
      </c>
      <c r="BB19">
        <v>222.25</v>
      </c>
      <c r="BC19">
        <v>11234790</v>
      </c>
      <c r="BG19" s="169" t="str">
        <f>IFERROR(INDEX(RICE_!D:D,MATCH(Rice!D19,RICE_!A:A,0)),"no obs")</f>
        <v>-</v>
      </c>
      <c r="BH19" s="169">
        <f>IFERROR(INDEX(RICE_!I:I,MATCH(Rice!$D19,RICE_!$A:$A,0)),"no obs")</f>
        <v>552.51</v>
      </c>
      <c r="BI19" s="169">
        <f>IFERROR(INDEX(RICE_!R:R,MATCH(Rice!$D19,RICE_!$A:$A,0)),"no obs")</f>
        <v>17312504.879999999</v>
      </c>
    </row>
    <row r="20" spans="1:61">
      <c r="A20" t="str">
        <f t="shared" si="0"/>
        <v>JovellarAlbay</v>
      </c>
      <c r="B20" s="172" t="s">
        <v>194</v>
      </c>
      <c r="C20" s="172" t="str">
        <f>INDEX([1]municipalities_overview!$D:$D,MATCH(A20,[1]municipalities_overview!$E:$E,0))</f>
        <v>PH050505000</v>
      </c>
      <c r="D20" s="1" t="s">
        <v>29</v>
      </c>
      <c r="T20">
        <v>85</v>
      </c>
      <c r="U20">
        <v>77.5</v>
      </c>
      <c r="V20">
        <v>719301.49805307179</v>
      </c>
      <c r="AL20">
        <v>35</v>
      </c>
      <c r="AM20">
        <v>26</v>
      </c>
      <c r="AN20">
        <v>599420</v>
      </c>
      <c r="AU20">
        <v>140</v>
      </c>
      <c r="AV20">
        <v>263</v>
      </c>
      <c r="AW20">
        <v>1274000</v>
      </c>
      <c r="AX20">
        <v>75</v>
      </c>
      <c r="AY20">
        <v>175</v>
      </c>
      <c r="AZ20">
        <v>1798160</v>
      </c>
      <c r="BG20" s="169" t="str">
        <f>IFERROR(INDEX(RICE_!D:D,MATCH(Rice!D20,RICE_!A:A,0)),"no obs")</f>
        <v>-</v>
      </c>
      <c r="BH20" s="169">
        <f>IFERROR(INDEX(RICE_!I:I,MATCH(Rice!$D20,RICE_!$A:$A,0)),"no obs")</f>
        <v>10.29</v>
      </c>
      <c r="BI20" s="169">
        <f>IFERROR(INDEX(RICE_!R:R,MATCH(Rice!$D20,RICE_!$A:$A,0)),"no obs")</f>
        <v>762694.8</v>
      </c>
    </row>
    <row r="21" spans="1:61">
      <c r="A21" t="str">
        <f t="shared" si="0"/>
        <v>LibonAlbay</v>
      </c>
      <c r="B21" s="172" t="s">
        <v>194</v>
      </c>
      <c r="C21" s="172" t="str">
        <f>INDEX([1]municipalities_overview!$D:$D,MATCH(A21,[1]municipalities_overview!$E:$E,0))</f>
        <v>PH050507000</v>
      </c>
      <c r="D21" s="1" t="s">
        <v>30</v>
      </c>
      <c r="F21">
        <v>1735</v>
      </c>
      <c r="G21">
        <v>73539280</v>
      </c>
      <c r="K21">
        <v>1026</v>
      </c>
      <c r="L21">
        <v>1562</v>
      </c>
      <c r="M21">
        <v>5519880</v>
      </c>
      <c r="O21">
        <v>2680</v>
      </c>
      <c r="P21">
        <v>6162096.0000000009</v>
      </c>
      <c r="R21">
        <v>30</v>
      </c>
      <c r="S21">
        <v>36000</v>
      </c>
      <c r="T21">
        <v>3308</v>
      </c>
      <c r="U21">
        <v>3895</v>
      </c>
      <c r="V21">
        <v>74463587.271993071</v>
      </c>
      <c r="AD21">
        <v>564</v>
      </c>
      <c r="AE21">
        <v>3703868.0000000005</v>
      </c>
      <c r="AL21">
        <v>625</v>
      </c>
      <c r="AM21">
        <v>650</v>
      </c>
      <c r="AN21">
        <v>7939450</v>
      </c>
      <c r="AR21">
        <v>0</v>
      </c>
      <c r="AS21">
        <v>445</v>
      </c>
      <c r="AT21">
        <v>5095930</v>
      </c>
      <c r="AU21">
        <v>950</v>
      </c>
      <c r="AV21">
        <v>909</v>
      </c>
      <c r="AW21">
        <v>52368050</v>
      </c>
      <c r="AX21">
        <v>6225</v>
      </c>
      <c r="AY21">
        <v>2620</v>
      </c>
      <c r="AZ21">
        <v>13442800</v>
      </c>
      <c r="BD21">
        <v>202.82666666666665</v>
      </c>
      <c r="BE21">
        <v>303.24</v>
      </c>
      <c r="BF21">
        <v>1010958.8200000001</v>
      </c>
      <c r="BG21" s="169" t="str">
        <f>IFERROR(INDEX(RICE_!D:D,MATCH(Rice!D21,RICE_!A:A,0)),"no obs")</f>
        <v>-</v>
      </c>
      <c r="BH21" s="169">
        <f>IFERROR(INDEX(RICE_!I:I,MATCH(Rice!$D21,RICE_!$A:$A,0)),"no obs")</f>
        <v>816.37</v>
      </c>
      <c r="BI21" s="169">
        <f>IFERROR(INDEX(RICE_!R:R,MATCH(Rice!$D21,RICE_!$A:$A,0)),"no obs")</f>
        <v>39936167.299999997</v>
      </c>
    </row>
    <row r="22" spans="1:61">
      <c r="A22" t="str">
        <f t="shared" si="0"/>
        <v>MalilipotAlbay</v>
      </c>
      <c r="B22" s="172" t="s">
        <v>194</v>
      </c>
      <c r="C22" s="172" t="str">
        <f>INDEX([1]municipalities_overview!$D:$D,MATCH(A22,[1]municipalities_overview!$E:$E,0))</f>
        <v>PH050509000</v>
      </c>
      <c r="D22" s="1" t="s">
        <v>31</v>
      </c>
      <c r="K22">
        <v>47</v>
      </c>
      <c r="L22">
        <v>15.25</v>
      </c>
      <c r="M22">
        <v>125119.875</v>
      </c>
      <c r="O22">
        <v>10</v>
      </c>
      <c r="P22">
        <v>25480</v>
      </c>
      <c r="AL22">
        <v>216</v>
      </c>
      <c r="AM22">
        <v>193.67000000000002</v>
      </c>
      <c r="AN22">
        <v>1576430.8</v>
      </c>
      <c r="AU22">
        <v>350</v>
      </c>
      <c r="AV22">
        <v>307.59000000000003</v>
      </c>
      <c r="AW22">
        <v>1514698.2</v>
      </c>
      <c r="AX22">
        <v>350</v>
      </c>
      <c r="AY22">
        <v>307.59000000000003</v>
      </c>
      <c r="AZ22">
        <v>6653732.8000000007</v>
      </c>
      <c r="BG22" s="169" t="str">
        <f>IFERROR(INDEX(RICE_!D:D,MATCH(Rice!D22,RICE_!A:A,0)),"no obs")</f>
        <v>-</v>
      </c>
      <c r="BH22" s="169">
        <f>IFERROR(INDEX(RICE_!I:I,MATCH(Rice!$D22,RICE_!$A:$A,0)),"no obs")</f>
        <v>30.61</v>
      </c>
      <c r="BI22" s="169">
        <f>IFERROR(INDEX(RICE_!R:R,MATCH(Rice!$D22,RICE_!$A:$A,0)),"no obs")</f>
        <v>2268813.2000000002</v>
      </c>
    </row>
    <row r="23" spans="1:61">
      <c r="A23" t="str">
        <f t="shared" si="0"/>
        <v>MalinaoAlbay</v>
      </c>
      <c r="B23" s="172" t="s">
        <v>194</v>
      </c>
      <c r="C23" s="172" t="str">
        <f>INDEX([1]municipalities_overview!$D:$D,MATCH(A23,[1]municipalities_overview!$E:$E,0))</f>
        <v>PH050510000</v>
      </c>
      <c r="D23" s="1" t="s">
        <v>32</v>
      </c>
      <c r="L23">
        <v>33</v>
      </c>
      <c r="M23">
        <v>24780</v>
      </c>
      <c r="O23">
        <v>235</v>
      </c>
      <c r="P23">
        <v>592490</v>
      </c>
      <c r="T23">
        <v>615</v>
      </c>
      <c r="U23">
        <v>588.43000000000006</v>
      </c>
      <c r="V23">
        <v>12944645.970147101</v>
      </c>
      <c r="AL23">
        <v>931</v>
      </c>
      <c r="AM23">
        <v>930.5</v>
      </c>
      <c r="AN23">
        <v>6302520</v>
      </c>
      <c r="AX23">
        <v>733.5</v>
      </c>
      <c r="AY23">
        <v>235</v>
      </c>
      <c r="AZ23">
        <v>11677600</v>
      </c>
      <c r="BD23">
        <v>130.33333333333334</v>
      </c>
      <c r="BE23">
        <v>195.5</v>
      </c>
      <c r="BF23">
        <v>427167.5</v>
      </c>
      <c r="BG23" s="169" t="str">
        <f>IFERROR(INDEX(RICE_!D:D,MATCH(Rice!D23,RICE_!A:A,0)),"no obs")</f>
        <v>-</v>
      </c>
      <c r="BH23" s="169">
        <f>IFERROR(INDEX(RICE_!I:I,MATCH(Rice!$D23,RICE_!$A:$A,0)),"no obs")</f>
        <v>251.65</v>
      </c>
      <c r="BI23" s="169">
        <f>IFERROR(INDEX(RICE_!R:R,MATCH(Rice!$D23,RICE_!$A:$A,0)),"no obs")</f>
        <v>18652446.239999998</v>
      </c>
    </row>
    <row r="24" spans="1:61">
      <c r="A24" t="str">
        <f t="shared" si="0"/>
        <v>ManitoAlbay</v>
      </c>
      <c r="B24" s="172" t="s">
        <v>194</v>
      </c>
      <c r="C24" s="172" t="str">
        <f>INDEX([1]municipalities_overview!$D:$D,MATCH(A24,[1]municipalities_overview!$E:$E,0))</f>
        <v>PH050511000</v>
      </c>
      <c r="D24" s="1" t="s">
        <v>33</v>
      </c>
      <c r="F24">
        <v>152.94999999999999</v>
      </c>
      <c r="G24">
        <v>1860705.4</v>
      </c>
      <c r="O24">
        <v>12.25</v>
      </c>
      <c r="P24">
        <v>31213.000000000004</v>
      </c>
      <c r="U24">
        <v>295</v>
      </c>
      <c r="V24">
        <v>2219528.8109316411</v>
      </c>
      <c r="AC24">
        <v>290</v>
      </c>
      <c r="AD24">
        <v>191.45</v>
      </c>
      <c r="AE24">
        <v>1335447.3999999999</v>
      </c>
      <c r="AF24">
        <v>25</v>
      </c>
      <c r="AG24">
        <v>20</v>
      </c>
      <c r="AH24">
        <v>584800</v>
      </c>
      <c r="AI24">
        <v>25</v>
      </c>
      <c r="AJ24">
        <v>20</v>
      </c>
      <c r="AK24">
        <v>584800</v>
      </c>
      <c r="AL24">
        <v>23</v>
      </c>
      <c r="AM24">
        <v>22</v>
      </c>
      <c r="AN24">
        <v>24200</v>
      </c>
      <c r="AR24">
        <v>0</v>
      </c>
      <c r="AS24">
        <v>151</v>
      </c>
      <c r="AT24">
        <v>3661216</v>
      </c>
      <c r="AU24">
        <v>103</v>
      </c>
      <c r="AV24">
        <v>53.5</v>
      </c>
      <c r="AW24">
        <v>34337.5</v>
      </c>
      <c r="AX24">
        <v>45</v>
      </c>
      <c r="AY24">
        <v>10</v>
      </c>
      <c r="AZ24">
        <v>54080</v>
      </c>
      <c r="BD24">
        <v>3.166666666666667</v>
      </c>
      <c r="BE24">
        <v>4.75</v>
      </c>
      <c r="BF24">
        <v>10378.75</v>
      </c>
      <c r="BG24" s="169" t="str">
        <f>IFERROR(INDEX(RICE_!D:D,MATCH(Rice!D24,RICE_!A:A,0)),"no obs")</f>
        <v>no obs</v>
      </c>
      <c r="BH24" s="169" t="str">
        <f>IFERROR(INDEX(RICE_!I:I,MATCH(Rice!$D24,RICE_!$A:$A,0)),"no obs")</f>
        <v>no obs</v>
      </c>
      <c r="BI24" s="169" t="str">
        <f>IFERROR(INDEX(RICE_!R:R,MATCH(Rice!$D24,RICE_!$A:$A,0)),"no obs")</f>
        <v>no obs</v>
      </c>
    </row>
    <row r="25" spans="1:61">
      <c r="A25" t="str">
        <f t="shared" si="0"/>
        <v>OasAlbay</v>
      </c>
      <c r="B25" s="172" t="s">
        <v>194</v>
      </c>
      <c r="C25" s="172" t="str">
        <f>INDEX([1]municipalities_overview!$D:$D,MATCH(A25,[1]municipalities_overview!$E:$E,0))</f>
        <v>PH050512000</v>
      </c>
      <c r="D25" s="1" t="s">
        <v>34</v>
      </c>
      <c r="F25">
        <v>435.5</v>
      </c>
      <c r="G25">
        <v>2266127.5</v>
      </c>
      <c r="K25">
        <v>143</v>
      </c>
      <c r="L25">
        <v>155.5</v>
      </c>
      <c r="M25">
        <v>2573230</v>
      </c>
      <c r="O25">
        <v>1200</v>
      </c>
      <c r="P25">
        <v>3136200</v>
      </c>
      <c r="Q25">
        <v>586</v>
      </c>
      <c r="R25">
        <v>574</v>
      </c>
      <c r="S25">
        <v>2555700</v>
      </c>
      <c r="T25">
        <v>100</v>
      </c>
      <c r="U25">
        <v>110</v>
      </c>
      <c r="V25">
        <v>4522627.9203922693</v>
      </c>
      <c r="AC25">
        <v>0</v>
      </c>
      <c r="AD25">
        <v>300</v>
      </c>
      <c r="AE25">
        <v>10525200.000000002</v>
      </c>
      <c r="AL25">
        <v>348</v>
      </c>
      <c r="AM25">
        <v>320</v>
      </c>
      <c r="AN25">
        <v>9445576</v>
      </c>
      <c r="AU25">
        <v>1051</v>
      </c>
      <c r="AV25">
        <v>980</v>
      </c>
      <c r="AW25">
        <v>8238552</v>
      </c>
      <c r="AX25">
        <v>1355</v>
      </c>
      <c r="AY25">
        <v>1314</v>
      </c>
      <c r="AZ25">
        <v>15305650</v>
      </c>
      <c r="BA25">
        <v>785</v>
      </c>
      <c r="BB25">
        <v>2727.04</v>
      </c>
      <c r="BC25">
        <v>155129352</v>
      </c>
      <c r="BD25">
        <v>312</v>
      </c>
      <c r="BE25">
        <v>468</v>
      </c>
      <c r="BF25">
        <v>14086176.000000002</v>
      </c>
      <c r="BG25" s="169" t="str">
        <f>IFERROR(INDEX(RICE_!D:D,MATCH(Rice!D25,RICE_!A:A,0)),"no obs")</f>
        <v>-</v>
      </c>
      <c r="BH25" s="169">
        <f>IFERROR(INDEX(RICE_!I:I,MATCH(Rice!$D25,RICE_!$A:$A,0)),"no obs")</f>
        <v>1119.96</v>
      </c>
      <c r="BI25" s="169">
        <f>IFERROR(INDEX(RICE_!R:R,MATCH(Rice!$D25,RICE_!$A:$A,0)),"no obs")</f>
        <v>34398276.68</v>
      </c>
    </row>
    <row r="26" spans="1:61">
      <c r="A26" t="str">
        <f t="shared" si="0"/>
        <v>Pio DuranAlbay</v>
      </c>
      <c r="B26" s="172" t="s">
        <v>194</v>
      </c>
      <c r="C26" s="172" t="str">
        <f>INDEX([1]municipalities_overview!$D:$D,MATCH(A26,[1]municipalities_overview!$E:$E,0))</f>
        <v>PH050513000</v>
      </c>
      <c r="D26" s="1" t="s">
        <v>35</v>
      </c>
      <c r="AL26">
        <v>174</v>
      </c>
      <c r="AM26">
        <v>107</v>
      </c>
      <c r="AN26">
        <v>3757340</v>
      </c>
      <c r="AU26">
        <v>325</v>
      </c>
      <c r="AV26">
        <v>242</v>
      </c>
      <c r="AW26">
        <v>3950760</v>
      </c>
      <c r="AX26">
        <v>345</v>
      </c>
      <c r="AY26">
        <v>159</v>
      </c>
      <c r="AZ26">
        <v>8514450</v>
      </c>
      <c r="BG26" s="169" t="str">
        <f>IFERROR(INDEX(RICE_!D:D,MATCH(Rice!D26,RICE_!A:A,0)),"no obs")</f>
        <v>-</v>
      </c>
      <c r="BH26" s="169">
        <f>IFERROR(INDEX(RICE_!I:I,MATCH(Rice!$D26,RICE_!$A:$A,0)),"no obs")</f>
        <v>234.68</v>
      </c>
      <c r="BI26" s="169">
        <f>IFERROR(INDEX(RICE_!R:R,MATCH(Rice!$D26,RICE_!$A:$A,0)),"no obs")</f>
        <v>8372595.2000000002</v>
      </c>
    </row>
    <row r="27" spans="1:61">
      <c r="A27" t="str">
        <f t="shared" si="0"/>
        <v>PolanguiAlbay</v>
      </c>
      <c r="B27" s="172" t="s">
        <v>194</v>
      </c>
      <c r="C27" s="172" t="str">
        <f>INDEX([1]municipalities_overview!$D:$D,MATCH(A27,[1]municipalities_overview!$E:$E,0))</f>
        <v>PH050514000</v>
      </c>
      <c r="D27" s="1" t="s">
        <v>36</v>
      </c>
      <c r="F27">
        <v>205.5</v>
      </c>
      <c r="G27">
        <v>10361500</v>
      </c>
      <c r="N27">
        <v>1110</v>
      </c>
      <c r="O27">
        <v>1588.76</v>
      </c>
      <c r="P27">
        <v>4899313.7799999993</v>
      </c>
      <c r="Q27">
        <v>180</v>
      </c>
      <c r="R27">
        <v>200</v>
      </c>
      <c r="S27">
        <v>308430</v>
      </c>
      <c r="T27">
        <v>182</v>
      </c>
      <c r="U27">
        <v>258.10000000000002</v>
      </c>
      <c r="V27">
        <v>4410495.0879723104</v>
      </c>
      <c r="AC27">
        <v>85</v>
      </c>
      <c r="AD27">
        <v>150</v>
      </c>
      <c r="AE27">
        <v>2086245.0000000002</v>
      </c>
      <c r="AL27">
        <v>183</v>
      </c>
      <c r="AM27">
        <v>195</v>
      </c>
      <c r="AN27">
        <v>3310760</v>
      </c>
      <c r="AU27">
        <v>155</v>
      </c>
      <c r="AV27">
        <v>250</v>
      </c>
      <c r="AW27">
        <v>1287300</v>
      </c>
      <c r="AX27">
        <v>1769</v>
      </c>
      <c r="AY27">
        <v>1614.9</v>
      </c>
      <c r="AZ27">
        <v>11488640</v>
      </c>
      <c r="BA27">
        <v>700</v>
      </c>
      <c r="BB27">
        <v>1005.52</v>
      </c>
      <c r="BC27">
        <v>53845596</v>
      </c>
      <c r="BG27" s="169" t="str">
        <f>IFERROR(INDEX(RICE_!D:D,MATCH(Rice!D27,RICE_!A:A,0)),"no obs")</f>
        <v>-</v>
      </c>
      <c r="BH27" s="169">
        <f>IFERROR(INDEX(RICE_!I:I,MATCH(Rice!$D27,RICE_!$A:$A,0)),"no obs")</f>
        <v>706.65</v>
      </c>
      <c r="BI27" s="169">
        <f>IFERROR(INDEX(RICE_!R:R,MATCH(Rice!$D27,RICE_!$A:$A,0)),"no obs")</f>
        <v>20861074</v>
      </c>
    </row>
    <row r="28" spans="1:61">
      <c r="A28" t="str">
        <f t="shared" si="0"/>
        <v>Rapu-RapuAlbay</v>
      </c>
      <c r="B28" s="172" t="s">
        <v>194</v>
      </c>
      <c r="C28" s="172" t="str">
        <f>INDEX([1]municipalities_overview!$D:$D,MATCH(A28,[1]municipalities_overview!$E:$E,0))</f>
        <v>PH050515000</v>
      </c>
      <c r="D28" s="1" t="s">
        <v>37</v>
      </c>
      <c r="AX28">
        <v>7.5</v>
      </c>
      <c r="AY28">
        <v>5</v>
      </c>
      <c r="AZ28">
        <v>135200</v>
      </c>
      <c r="BG28" s="169" t="str">
        <f>IFERROR(INDEX(RICE_!D:D,MATCH(Rice!D28,RICE_!A:A,0)),"no obs")</f>
        <v>-</v>
      </c>
      <c r="BH28" s="169">
        <f>IFERROR(INDEX(RICE_!I:I,MATCH(Rice!$D28,RICE_!$A:$A,0)),"no obs")</f>
        <v>20.47</v>
      </c>
      <c r="BI28" s="169">
        <f>IFERROR(INDEX(RICE_!R:R,MATCH(Rice!$D28,RICE_!$A:$A,0)),"no obs")</f>
        <v>1517236.4</v>
      </c>
    </row>
    <row r="29" spans="1:61">
      <c r="A29" t="str">
        <f t="shared" si="0"/>
        <v>Santo DomingoAlbay</v>
      </c>
      <c r="B29" s="172" t="s">
        <v>194</v>
      </c>
      <c r="C29" s="172" t="str">
        <f>INDEX([1]municipalities_overview!$D:$D,MATCH(A29,[1]municipalities_overview!$E:$E,0))</f>
        <v>PH050516000</v>
      </c>
      <c r="D29" s="1" t="s">
        <v>38</v>
      </c>
      <c r="F29">
        <v>30</v>
      </c>
      <c r="G29">
        <v>187680.00000000003</v>
      </c>
      <c r="AC29">
        <v>100</v>
      </c>
      <c r="AD29">
        <v>50</v>
      </c>
      <c r="AE29">
        <v>250599.99999999997</v>
      </c>
      <c r="AL29">
        <v>140</v>
      </c>
      <c r="AM29">
        <v>120</v>
      </c>
      <c r="AN29">
        <v>93500</v>
      </c>
      <c r="AU29">
        <v>75</v>
      </c>
      <c r="AV29">
        <v>60</v>
      </c>
      <c r="AW29">
        <v>648960</v>
      </c>
      <c r="AX29">
        <v>292.5</v>
      </c>
      <c r="AY29">
        <v>195</v>
      </c>
      <c r="AZ29">
        <v>8337950</v>
      </c>
      <c r="BG29" s="169" t="str">
        <f>IFERROR(INDEX(RICE_!D:D,MATCH(Rice!D29,RICE_!A:A,0)),"no obs")</f>
        <v>-</v>
      </c>
      <c r="BH29" s="169">
        <f>IFERROR(INDEX(RICE_!I:I,MATCH(Rice!$D29,RICE_!$A:$A,0)),"no obs")</f>
        <v>52.7</v>
      </c>
      <c r="BI29" s="169">
        <f>IFERROR(INDEX(RICE_!R:R,MATCH(Rice!$D29,RICE_!$A:$A,0)),"no obs")</f>
        <v>3906124</v>
      </c>
    </row>
    <row r="30" spans="1:61">
      <c r="A30" t="str">
        <f t="shared" si="0"/>
        <v>TiwiAlbay</v>
      </c>
      <c r="B30" s="172" t="s">
        <v>194</v>
      </c>
      <c r="C30" s="172" t="str">
        <f>INDEX([1]municipalities_overview!$D:$D,MATCH(A30,[1]municipalities_overview!$E:$E,0))</f>
        <v>PH050518000</v>
      </c>
      <c r="D30" s="1" t="s">
        <v>39</v>
      </c>
      <c r="K30">
        <v>81</v>
      </c>
      <c r="L30">
        <v>59</v>
      </c>
      <c r="M30">
        <v>76251</v>
      </c>
      <c r="T30">
        <v>306</v>
      </c>
      <c r="U30">
        <v>264</v>
      </c>
      <c r="V30">
        <v>2706202.9023651574</v>
      </c>
      <c r="AL30">
        <v>324</v>
      </c>
      <c r="AM30">
        <v>322</v>
      </c>
      <c r="AN30">
        <v>870688.00000000012</v>
      </c>
      <c r="AU30">
        <v>1</v>
      </c>
      <c r="AV30">
        <v>1</v>
      </c>
      <c r="AW30">
        <v>2704</v>
      </c>
      <c r="AX30">
        <v>1041</v>
      </c>
      <c r="AY30">
        <v>801</v>
      </c>
      <c r="AZ30">
        <v>4331808</v>
      </c>
      <c r="BG30" s="169" t="str">
        <f>IFERROR(INDEX(RICE_!D:D,MATCH(Rice!D30,RICE_!A:A,0)),"no obs")</f>
        <v>-</v>
      </c>
      <c r="BH30" s="169">
        <f>IFERROR(INDEX(RICE_!I:I,MATCH(Rice!$D30,RICE_!$A:$A,0)),"no obs")</f>
        <v>164.86</v>
      </c>
      <c r="BI30" s="169">
        <f>IFERROR(INDEX(RICE_!R:R,MATCH(Rice!$D30,RICE_!$A:$A,0)),"no obs")</f>
        <v>6156800.4000000004</v>
      </c>
    </row>
    <row r="31" spans="1:61" s="9" customFormat="1">
      <c r="A31" t="str">
        <f t="shared" si="0"/>
        <v>CAMARINES NORTE</v>
      </c>
      <c r="B31" s="1"/>
      <c r="C31" s="172" t="e">
        <f>INDEX([1]municipalities_overview!$D:$D,MATCH(A31,[1]municipalities_overview!$E:$E,0))</f>
        <v>#N/A</v>
      </c>
      <c r="D31" s="10" t="s">
        <v>40</v>
      </c>
      <c r="F31" s="9">
        <v>198</v>
      </c>
      <c r="G31" s="9">
        <v>2939300</v>
      </c>
      <c r="H31" s="9">
        <v>206</v>
      </c>
      <c r="I31" s="9">
        <v>229.5</v>
      </c>
      <c r="J31" s="9">
        <v>5788874</v>
      </c>
      <c r="K31" s="9">
        <v>91</v>
      </c>
      <c r="L31" s="9">
        <v>103</v>
      </c>
      <c r="M31" s="9">
        <v>820111.4</v>
      </c>
      <c r="N31" s="9">
        <v>1690</v>
      </c>
      <c r="O31" s="9">
        <v>1937.68</v>
      </c>
      <c r="P31" s="9">
        <v>5229808.2200000007</v>
      </c>
      <c r="T31" s="9">
        <v>950</v>
      </c>
      <c r="U31" s="9">
        <v>958.5</v>
      </c>
      <c r="V31" s="9">
        <v>2879375.8029978587</v>
      </c>
      <c r="AC31" s="9">
        <v>218</v>
      </c>
      <c r="AD31" s="9">
        <v>184.35000000000002</v>
      </c>
      <c r="AE31" s="9">
        <v>2931726</v>
      </c>
      <c r="AI31" s="9">
        <v>1466</v>
      </c>
      <c r="AJ31" s="9">
        <v>1666.6699999999998</v>
      </c>
      <c r="AK31" s="9">
        <v>22534931.510000002</v>
      </c>
      <c r="AL31" s="9">
        <v>1305</v>
      </c>
      <c r="AM31" s="9">
        <v>1480.57</v>
      </c>
      <c r="AN31" s="9">
        <v>7044337.1200000001</v>
      </c>
      <c r="AR31" s="9">
        <v>0</v>
      </c>
      <c r="AS31" s="9">
        <v>3821.5120000000002</v>
      </c>
      <c r="AT31" s="9">
        <v>23540541.336000003</v>
      </c>
      <c r="AX31" s="9">
        <v>1204.5</v>
      </c>
      <c r="AY31" s="9">
        <v>1599</v>
      </c>
      <c r="AZ31" s="9">
        <v>24476851</v>
      </c>
      <c r="BA31" s="9">
        <v>30</v>
      </c>
      <c r="BB31" s="9">
        <v>33</v>
      </c>
      <c r="BC31" s="9">
        <v>426360.00000000006</v>
      </c>
      <c r="BD31" s="9">
        <v>363.72666666666663</v>
      </c>
      <c r="BE31" s="9">
        <v>545.59</v>
      </c>
      <c r="BF31" s="9">
        <v>4809447.1999999993</v>
      </c>
      <c r="BG31" s="168">
        <f>IFERROR(INDEX(RICE_!D:D,MATCH(Rice!D31,RICE_!A:A,0)),"no obs")</f>
        <v>776</v>
      </c>
      <c r="BH31" s="168">
        <f>IFERROR(INDEX(RICE_!I:I,MATCH(Rice!$D31,RICE_!$A:$A,0)),"no obs")</f>
        <v>568.49</v>
      </c>
      <c r="BI31" s="168">
        <f>IFERROR(INDEX(RICE_!R:R,MATCH(Rice!$D31,RICE_!$A:$A,0)),"no obs")</f>
        <v>930409.5</v>
      </c>
    </row>
    <row r="32" spans="1:61">
      <c r="A32" t="str">
        <f t="shared" si="0"/>
        <v>BasudCamarines Norte</v>
      </c>
      <c r="B32" s="1" t="s">
        <v>217</v>
      </c>
      <c r="C32" s="172" t="str">
        <f>INDEX([1]municipalities_overview!$D:$D,MATCH(A32,[1]municipalities_overview!$E:$E,0))</f>
        <v>PH051601000</v>
      </c>
      <c r="D32" s="1" t="s">
        <v>41</v>
      </c>
      <c r="H32">
        <v>6</v>
      </c>
      <c r="I32">
        <v>4.5</v>
      </c>
      <c r="J32">
        <v>176358</v>
      </c>
      <c r="K32">
        <v>4</v>
      </c>
      <c r="L32">
        <v>3</v>
      </c>
      <c r="M32">
        <v>2590.5000000000005</v>
      </c>
      <c r="N32">
        <v>68</v>
      </c>
      <c r="O32">
        <v>65.84</v>
      </c>
      <c r="P32">
        <v>288433.60000000003</v>
      </c>
      <c r="AL32">
        <v>290</v>
      </c>
      <c r="AM32">
        <v>270</v>
      </c>
      <c r="AN32">
        <v>2993760</v>
      </c>
      <c r="AR32">
        <v>0</v>
      </c>
      <c r="AS32">
        <v>580</v>
      </c>
      <c r="AT32">
        <v>2322060</v>
      </c>
      <c r="AX32">
        <v>273</v>
      </c>
      <c r="AY32">
        <v>258</v>
      </c>
      <c r="AZ32">
        <v>817992</v>
      </c>
      <c r="BD32">
        <v>126.16666666666667</v>
      </c>
      <c r="BE32">
        <v>189.25</v>
      </c>
      <c r="BF32">
        <v>1654045</v>
      </c>
      <c r="BG32" s="169">
        <f>IFERROR(INDEX(RICE_!D:D,MATCH(Rice!D32,RICE_!A:A,0)),"no obs")</f>
        <v>130</v>
      </c>
      <c r="BH32" s="169">
        <f>IFERROR(INDEX(RICE_!I:I,MATCH(Rice!$D32,RICE_!$A:$A,0)),"no obs")</f>
        <v>32.5</v>
      </c>
      <c r="BI32" s="169">
        <f>IFERROR(INDEX(RICE_!R:R,MATCH(Rice!$D32,RICE_!$A:$A,0)),"no obs")</f>
        <v>71500</v>
      </c>
    </row>
    <row r="33" spans="1:61">
      <c r="A33" t="str">
        <f t="shared" si="0"/>
        <v>CapalongaCamarines Norte</v>
      </c>
      <c r="B33" s="1" t="s">
        <v>217</v>
      </c>
      <c r="C33" s="172" t="str">
        <f>INDEX([1]municipalities_overview!$D:$D,MATCH(A33,[1]municipalities_overview!$E:$E,0))</f>
        <v>PH051602000</v>
      </c>
      <c r="D33" s="1" t="s">
        <v>42</v>
      </c>
      <c r="F33">
        <v>10</v>
      </c>
      <c r="G33">
        <v>123760</v>
      </c>
      <c r="AR33">
        <v>0</v>
      </c>
      <c r="AS33">
        <v>100</v>
      </c>
      <c r="AT33">
        <v>392080</v>
      </c>
      <c r="AX33">
        <v>100.5</v>
      </c>
      <c r="AY33">
        <v>98</v>
      </c>
      <c r="AZ33">
        <v>1336080</v>
      </c>
      <c r="BG33" s="169">
        <f>IFERROR(INDEX(RICE_!D:D,MATCH(Rice!D33,RICE_!A:A,0)),"no obs")</f>
        <v>120</v>
      </c>
      <c r="BH33" s="169">
        <f>IFERROR(INDEX(RICE_!I:I,MATCH(Rice!$D33,RICE_!$A:$A,0)),"no obs")</f>
        <v>83</v>
      </c>
      <c r="BI33" s="169">
        <f>IFERROR(INDEX(RICE_!R:R,MATCH(Rice!$D33,RICE_!$A:$A,0)),"no obs")</f>
        <v>40040</v>
      </c>
    </row>
    <row r="34" spans="1:61">
      <c r="A34" t="str">
        <f t="shared" si="0"/>
        <v>DaetCamarines Norte</v>
      </c>
      <c r="B34" s="1" t="s">
        <v>217</v>
      </c>
      <c r="C34" s="172" t="str">
        <f>INDEX([1]municipalities_overview!$D:$D,MATCH(A34,[1]municipalities_overview!$E:$E,0))</f>
        <v>PH051603000</v>
      </c>
      <c r="D34" s="1" t="s">
        <v>43</v>
      </c>
      <c r="H34">
        <v>23</v>
      </c>
      <c r="I34">
        <v>36</v>
      </c>
      <c r="J34">
        <v>1624350</v>
      </c>
      <c r="K34">
        <v>1</v>
      </c>
      <c r="L34">
        <v>1</v>
      </c>
      <c r="M34">
        <v>863.5</v>
      </c>
      <c r="N34">
        <v>136</v>
      </c>
      <c r="O34">
        <v>130</v>
      </c>
      <c r="P34">
        <v>165620</v>
      </c>
      <c r="T34">
        <v>211</v>
      </c>
      <c r="U34">
        <v>220</v>
      </c>
      <c r="V34">
        <v>1075032.1199143468</v>
      </c>
      <c r="AC34">
        <v>96</v>
      </c>
      <c r="AD34">
        <v>74.650000000000006</v>
      </c>
      <c r="AE34">
        <v>1467933.6</v>
      </c>
      <c r="AI34">
        <v>540</v>
      </c>
      <c r="AJ34">
        <v>485.3</v>
      </c>
      <c r="AK34">
        <v>1312251.2</v>
      </c>
      <c r="AL34">
        <v>346</v>
      </c>
      <c r="AM34">
        <v>346</v>
      </c>
      <c r="AN34">
        <v>540940</v>
      </c>
      <c r="AR34">
        <v>0</v>
      </c>
      <c r="AS34">
        <v>829.75</v>
      </c>
      <c r="AT34">
        <v>2768084.8</v>
      </c>
      <c r="AX34">
        <v>283.5</v>
      </c>
      <c r="AY34">
        <v>353</v>
      </c>
      <c r="AZ34">
        <v>6460664.9999999991</v>
      </c>
      <c r="BD34">
        <v>77.8</v>
      </c>
      <c r="BE34">
        <v>116.69999999999999</v>
      </c>
      <c r="BF34">
        <v>1042463.5</v>
      </c>
      <c r="BG34" s="169">
        <f>IFERROR(INDEX(RICE_!D:D,MATCH(Rice!D34,RICE_!A:A,0)),"no obs")</f>
        <v>130</v>
      </c>
      <c r="BH34" s="169">
        <f>IFERROR(INDEX(RICE_!I:I,MATCH(Rice!$D34,RICE_!$A:$A,0)),"no obs")</f>
        <v>100</v>
      </c>
      <c r="BI34" s="169">
        <f>IFERROR(INDEX(RICE_!R:R,MATCH(Rice!$D34,RICE_!$A:$A,0)),"no obs")</f>
        <v>220000</v>
      </c>
    </row>
    <row r="35" spans="1:61">
      <c r="A35" t="str">
        <f t="shared" si="0"/>
        <v>Jose PanganibanCamarines Norte</v>
      </c>
      <c r="B35" s="1" t="s">
        <v>217</v>
      </c>
      <c r="C35" s="172" t="str">
        <f>INDEX([1]municipalities_overview!$D:$D,MATCH(A35,[1]municipalities_overview!$E:$E,0))</f>
        <v>PH051605000</v>
      </c>
      <c r="D35" s="1" t="s">
        <v>44</v>
      </c>
      <c r="AC35">
        <v>85</v>
      </c>
      <c r="AD35">
        <v>71.7</v>
      </c>
      <c r="AE35">
        <v>349322.4</v>
      </c>
      <c r="AI35">
        <v>256</v>
      </c>
      <c r="AJ35">
        <v>212.6</v>
      </c>
      <c r="AK35">
        <v>1221599.6000000001</v>
      </c>
      <c r="AR35">
        <v>0</v>
      </c>
      <c r="AS35">
        <v>607.5</v>
      </c>
      <c r="AT35">
        <v>2182144.9</v>
      </c>
      <c r="AX35">
        <v>34.5</v>
      </c>
      <c r="AY35">
        <v>67</v>
      </c>
      <c r="AZ35">
        <v>1514870</v>
      </c>
      <c r="BG35" s="169" t="str">
        <f>IFERROR(INDEX(RICE_!D:D,MATCH(Rice!D35,RICE_!A:A,0)),"no obs")</f>
        <v>no obs</v>
      </c>
      <c r="BH35" s="169" t="str">
        <f>IFERROR(INDEX(RICE_!I:I,MATCH(Rice!$D35,RICE_!$A:$A,0)),"no obs")</f>
        <v>no obs</v>
      </c>
      <c r="BI35" s="169" t="str">
        <f>IFERROR(INDEX(RICE_!R:R,MATCH(Rice!$D35,RICE_!$A:$A,0)),"no obs")</f>
        <v>no obs</v>
      </c>
    </row>
    <row r="36" spans="1:61">
      <c r="A36" t="str">
        <f t="shared" si="0"/>
        <v>LaboCamarines Norte</v>
      </c>
      <c r="B36" s="1" t="s">
        <v>217</v>
      </c>
      <c r="C36" s="172" t="str">
        <f>INDEX([1]municipalities_overview!$D:$D,MATCH(A36,[1]municipalities_overview!$E:$E,0))</f>
        <v>PH051606000</v>
      </c>
      <c r="D36" s="1" t="s">
        <v>45</v>
      </c>
      <c r="F36">
        <v>68</v>
      </c>
      <c r="G36">
        <v>2072980</v>
      </c>
      <c r="H36">
        <v>75</v>
      </c>
      <c r="I36">
        <v>66</v>
      </c>
      <c r="J36">
        <v>816816.00000000012</v>
      </c>
      <c r="AI36">
        <v>80</v>
      </c>
      <c r="AJ36">
        <v>130</v>
      </c>
      <c r="AK36">
        <v>1884687.9999999998</v>
      </c>
      <c r="AR36">
        <v>0</v>
      </c>
      <c r="AS36">
        <v>450</v>
      </c>
      <c r="AT36">
        <v>2701042.5</v>
      </c>
      <c r="AX36">
        <v>70.5</v>
      </c>
      <c r="AY36">
        <v>106</v>
      </c>
      <c r="AZ36">
        <v>684760</v>
      </c>
      <c r="BG36" s="169" t="str">
        <f>IFERROR(INDEX(RICE_!D:D,MATCH(Rice!D36,RICE_!A:A,0)),"no obs")</f>
        <v>no obs</v>
      </c>
      <c r="BH36" s="169" t="str">
        <f>IFERROR(INDEX(RICE_!I:I,MATCH(Rice!$D36,RICE_!$A:$A,0)),"no obs")</f>
        <v>no obs</v>
      </c>
      <c r="BI36" s="169" t="str">
        <f>IFERROR(INDEX(RICE_!R:R,MATCH(Rice!$D36,RICE_!$A:$A,0)),"no obs")</f>
        <v>no obs</v>
      </c>
    </row>
    <row r="37" spans="1:61">
      <c r="A37" t="str">
        <f t="shared" si="0"/>
        <v>MercedesCamarines Norte</v>
      </c>
      <c r="B37" s="1" t="s">
        <v>217</v>
      </c>
      <c r="C37" s="172" t="str">
        <f>INDEX([1]municipalities_overview!$D:$D,MATCH(A37,[1]municipalities_overview!$E:$E,0))</f>
        <v>PH051607000</v>
      </c>
      <c r="D37" s="1" t="s">
        <v>46</v>
      </c>
      <c r="AC37">
        <v>16</v>
      </c>
      <c r="AD37">
        <v>8</v>
      </c>
      <c r="AE37">
        <v>170520</v>
      </c>
      <c r="BD37">
        <v>1.28</v>
      </c>
      <c r="BE37">
        <v>1.92</v>
      </c>
      <c r="BF37">
        <v>16780.8</v>
      </c>
      <c r="BG37" s="169">
        <f>IFERROR(INDEX(RICE_!D:D,MATCH(Rice!D37,RICE_!A:A,0)),"no obs")</f>
        <v>0</v>
      </c>
      <c r="BH37" s="169">
        <f>IFERROR(INDEX(RICE_!I:I,MATCH(Rice!$D37,RICE_!$A:$A,0)),"no obs")</f>
        <v>14.850000000000001</v>
      </c>
      <c r="BI37" s="169">
        <f>IFERROR(INDEX(RICE_!R:R,MATCH(Rice!$D37,RICE_!$A:$A,0)),"no obs")</f>
        <v>25987.500000000004</v>
      </c>
    </row>
    <row r="38" spans="1:61">
      <c r="A38" t="str">
        <f t="shared" si="0"/>
        <v>ParacaleCamarines Norte</v>
      </c>
      <c r="B38" s="1" t="s">
        <v>217</v>
      </c>
      <c r="C38" s="172" t="str">
        <f>INDEX([1]municipalities_overview!$D:$D,MATCH(A38,[1]municipalities_overview!$E:$E,0))</f>
        <v>PH051608000</v>
      </c>
      <c r="D38" s="1" t="s">
        <v>47</v>
      </c>
      <c r="H38">
        <v>5</v>
      </c>
      <c r="I38">
        <v>3</v>
      </c>
      <c r="J38">
        <v>154700</v>
      </c>
      <c r="N38">
        <v>50</v>
      </c>
      <c r="O38">
        <v>22</v>
      </c>
      <c r="P38">
        <v>50960</v>
      </c>
      <c r="AI38">
        <v>65</v>
      </c>
      <c r="AJ38">
        <v>150</v>
      </c>
      <c r="AK38">
        <v>8619000</v>
      </c>
      <c r="AL38">
        <v>50</v>
      </c>
      <c r="AM38">
        <v>50</v>
      </c>
      <c r="AN38">
        <v>57520</v>
      </c>
      <c r="AX38">
        <v>102</v>
      </c>
      <c r="AY38">
        <v>115</v>
      </c>
      <c r="AZ38">
        <v>1485799.9999999998</v>
      </c>
      <c r="BG38" s="169">
        <f>IFERROR(INDEX(RICE_!D:D,MATCH(Rice!D38,RICE_!A:A,0)),"no obs")</f>
        <v>53</v>
      </c>
      <c r="BH38" s="169">
        <f>IFERROR(INDEX(RICE_!I:I,MATCH(Rice!$D38,RICE_!$A:$A,0)),"no obs")</f>
        <v>44.3</v>
      </c>
      <c r="BI38" s="169">
        <f>IFERROR(INDEX(RICE_!R:R,MATCH(Rice!$D38,RICE_!$A:$A,0)),"no obs")</f>
        <v>172130</v>
      </c>
    </row>
    <row r="39" spans="1:61">
      <c r="A39" t="str">
        <f t="shared" si="0"/>
        <v>San Lorenzo RuizCamarines Norte</v>
      </c>
      <c r="B39" s="1" t="s">
        <v>217</v>
      </c>
      <c r="C39" s="172" t="str">
        <f>INDEX([1]municipalities_overview!$D:$D,MATCH(A39,[1]municipalities_overview!$E:$E,0))</f>
        <v>PH051604000</v>
      </c>
      <c r="D39" s="1" t="s">
        <v>48</v>
      </c>
      <c r="AL39">
        <v>10</v>
      </c>
      <c r="AM39">
        <v>10</v>
      </c>
      <c r="AN39">
        <v>11000</v>
      </c>
      <c r="BA39">
        <v>30</v>
      </c>
      <c r="BB39">
        <v>33</v>
      </c>
      <c r="BC39">
        <v>426360.00000000006</v>
      </c>
      <c r="BG39" s="169" t="str">
        <f>IFERROR(INDEX(RICE_!D:D,MATCH(Rice!D39,RICE_!A:A,0)),"no obs")</f>
        <v>no obs</v>
      </c>
      <c r="BH39" s="169" t="str">
        <f>IFERROR(INDEX(RICE_!I:I,MATCH(Rice!$D39,RICE_!$A:$A,0)),"no obs")</f>
        <v>no obs</v>
      </c>
      <c r="BI39" s="169" t="str">
        <f>IFERROR(INDEX(RICE_!R:R,MATCH(Rice!$D39,RICE_!$A:$A,0)),"no obs")</f>
        <v>no obs</v>
      </c>
    </row>
    <row r="40" spans="1:61">
      <c r="A40" t="str">
        <f t="shared" si="0"/>
        <v>San VicenteCamarines Norte</v>
      </c>
      <c r="B40" s="1" t="s">
        <v>217</v>
      </c>
      <c r="C40" s="172" t="str">
        <f>INDEX([1]municipalities_overview!$D:$D,MATCH(A40,[1]municipalities_overview!$E:$E,0))</f>
        <v>PH051609000</v>
      </c>
      <c r="D40" s="1" t="s">
        <v>49</v>
      </c>
      <c r="N40">
        <v>15</v>
      </c>
      <c r="O40">
        <v>16</v>
      </c>
      <c r="P40">
        <v>142688</v>
      </c>
      <c r="AC40">
        <v>13</v>
      </c>
      <c r="AD40">
        <v>25</v>
      </c>
      <c r="AE40">
        <v>761250</v>
      </c>
      <c r="AR40">
        <v>0</v>
      </c>
      <c r="AS40">
        <v>10.5</v>
      </c>
      <c r="AT40">
        <v>151846.5</v>
      </c>
      <c r="AX40">
        <v>36</v>
      </c>
      <c r="AY40">
        <v>24</v>
      </c>
      <c r="AZ40">
        <v>775199.99999999988</v>
      </c>
      <c r="BD40">
        <v>2.6666666666666665</v>
      </c>
      <c r="BE40">
        <v>4</v>
      </c>
      <c r="BF40">
        <v>34960</v>
      </c>
      <c r="BG40" s="169" t="str">
        <f>IFERROR(INDEX(RICE_!D:D,MATCH(Rice!D40,RICE_!A:A,0)),"no obs")</f>
        <v>no obs</v>
      </c>
      <c r="BH40" s="169" t="str">
        <f>IFERROR(INDEX(RICE_!I:I,MATCH(Rice!$D40,RICE_!$A:$A,0)),"no obs")</f>
        <v>no obs</v>
      </c>
      <c r="BI40" s="169" t="str">
        <f>IFERROR(INDEX(RICE_!R:R,MATCH(Rice!$D40,RICE_!$A:$A,0)),"no obs")</f>
        <v>no obs</v>
      </c>
    </row>
    <row r="41" spans="1:61">
      <c r="A41" t="str">
        <f t="shared" si="0"/>
        <v>Santa ElenaCamarines Norte</v>
      </c>
      <c r="B41" s="1" t="s">
        <v>217</v>
      </c>
      <c r="C41" s="172" t="str">
        <f>INDEX([1]municipalities_overview!$D:$D,MATCH(A41,[1]municipalities_overview!$E:$E,0))</f>
        <v>PH051610000</v>
      </c>
      <c r="D41" s="1" t="s">
        <v>50</v>
      </c>
      <c r="F41">
        <v>120</v>
      </c>
      <c r="G41">
        <v>742560</v>
      </c>
      <c r="H41">
        <v>97</v>
      </c>
      <c r="I41">
        <v>120</v>
      </c>
      <c r="J41">
        <v>3016650.0000000005</v>
      </c>
      <c r="AC41">
        <v>8</v>
      </c>
      <c r="AD41">
        <v>5</v>
      </c>
      <c r="AE41">
        <v>182700</v>
      </c>
      <c r="AI41">
        <v>21</v>
      </c>
      <c r="AJ41">
        <v>21</v>
      </c>
      <c r="AK41">
        <v>1206660</v>
      </c>
      <c r="AL41">
        <v>30</v>
      </c>
      <c r="AM41">
        <v>30</v>
      </c>
      <c r="AN41">
        <v>66000</v>
      </c>
      <c r="AR41">
        <v>0</v>
      </c>
      <c r="AS41">
        <v>465</v>
      </c>
      <c r="AT41">
        <v>2287584</v>
      </c>
      <c r="AX41">
        <v>51</v>
      </c>
      <c r="AY41">
        <v>178</v>
      </c>
      <c r="AZ41">
        <v>3449640</v>
      </c>
      <c r="BD41">
        <v>39.333333333333336</v>
      </c>
      <c r="BE41">
        <v>59</v>
      </c>
      <c r="BF41">
        <v>515660.00000000006</v>
      </c>
      <c r="BG41" s="169">
        <f>IFERROR(INDEX(RICE_!D:D,MATCH(Rice!D41,RICE_!A:A,0)),"no obs")</f>
        <v>90</v>
      </c>
      <c r="BH41" s="169">
        <f>IFERROR(INDEX(RICE_!I:I,MATCH(Rice!$D41,RICE_!$A:$A,0)),"no obs")</f>
        <v>22.5</v>
      </c>
      <c r="BI41" s="169">
        <f>IFERROR(INDEX(RICE_!R:R,MATCH(Rice!$D41,RICE_!$A:$A,0)),"no obs")</f>
        <v>49500</v>
      </c>
    </row>
    <row r="42" spans="1:61">
      <c r="A42" t="str">
        <f t="shared" si="0"/>
        <v>TalisayCamarines Norte</v>
      </c>
      <c r="B42" s="1" t="s">
        <v>217</v>
      </c>
      <c r="C42" s="172" t="str">
        <f>INDEX([1]municipalities_overview!$D:$D,MATCH(A42,[1]municipalities_overview!$E:$E,0))</f>
        <v>PH051611000</v>
      </c>
      <c r="D42" s="1" t="s">
        <v>51</v>
      </c>
      <c r="K42">
        <v>15</v>
      </c>
      <c r="L42">
        <v>10</v>
      </c>
      <c r="M42">
        <v>172700</v>
      </c>
      <c r="N42">
        <v>827</v>
      </c>
      <c r="O42">
        <v>868.84</v>
      </c>
      <c r="P42">
        <v>1922631.62</v>
      </c>
      <c r="T42">
        <v>739</v>
      </c>
      <c r="U42">
        <v>738.5</v>
      </c>
      <c r="V42">
        <v>1804343.6830835119</v>
      </c>
      <c r="AI42">
        <v>136</v>
      </c>
      <c r="AJ42">
        <v>183.76999999999998</v>
      </c>
      <c r="AK42">
        <v>1338072.71</v>
      </c>
      <c r="AL42">
        <v>175</v>
      </c>
      <c r="AM42">
        <v>198.57</v>
      </c>
      <c r="AN42">
        <v>552037.12</v>
      </c>
      <c r="AR42">
        <v>0</v>
      </c>
      <c r="AS42">
        <v>128.762</v>
      </c>
      <c r="AT42">
        <v>2771573.6359999999</v>
      </c>
      <c r="AX42">
        <v>126</v>
      </c>
      <c r="AY42">
        <v>229</v>
      </c>
      <c r="AZ42">
        <v>5592044</v>
      </c>
      <c r="BD42">
        <v>16.48</v>
      </c>
      <c r="BE42">
        <v>24.720000000000002</v>
      </c>
      <c r="BF42">
        <v>234537.90000000002</v>
      </c>
      <c r="BG42" s="169">
        <f>IFERROR(INDEX(RICE_!D:D,MATCH(Rice!D42,RICE_!A:A,0)),"no obs")</f>
        <v>87</v>
      </c>
      <c r="BH42" s="169">
        <f>IFERROR(INDEX(RICE_!I:I,MATCH(Rice!$D42,RICE_!$A:$A,0)),"no obs")</f>
        <v>105.34</v>
      </c>
      <c r="BI42" s="169">
        <f>IFERROR(INDEX(RICE_!R:R,MATCH(Rice!$D42,RICE_!$A:$A,0)),"no obs")</f>
        <v>102916</v>
      </c>
    </row>
    <row r="43" spans="1:61">
      <c r="A43" t="str">
        <f t="shared" si="0"/>
        <v>VinzonsCamarines Norte</v>
      </c>
      <c r="B43" s="1" t="s">
        <v>217</v>
      </c>
      <c r="C43" s="172" t="str">
        <f>INDEX([1]municipalities_overview!$D:$D,MATCH(A43,[1]municipalities_overview!$E:$E,0))</f>
        <v>PH051612000</v>
      </c>
      <c r="D43" s="1" t="s">
        <v>52</v>
      </c>
      <c r="K43">
        <v>71</v>
      </c>
      <c r="L43">
        <v>89</v>
      </c>
      <c r="M43">
        <v>816657.4</v>
      </c>
      <c r="N43">
        <v>594</v>
      </c>
      <c r="O43">
        <v>835</v>
      </c>
      <c r="P43">
        <v>2659475</v>
      </c>
      <c r="AI43">
        <v>368</v>
      </c>
      <c r="AJ43">
        <v>484</v>
      </c>
      <c r="AK43">
        <v>6952659.9999999991</v>
      </c>
      <c r="AL43">
        <v>404</v>
      </c>
      <c r="AM43">
        <v>576</v>
      </c>
      <c r="AN43">
        <v>2823080</v>
      </c>
      <c r="AR43">
        <v>0</v>
      </c>
      <c r="AS43">
        <v>650</v>
      </c>
      <c r="AT43">
        <v>7964125</v>
      </c>
      <c r="AX43">
        <v>127.5</v>
      </c>
      <c r="AY43">
        <v>171</v>
      </c>
      <c r="AZ43">
        <v>2359800</v>
      </c>
      <c r="BD43">
        <v>100</v>
      </c>
      <c r="BE43">
        <v>150</v>
      </c>
      <c r="BF43">
        <v>1311000</v>
      </c>
      <c r="BG43" s="169">
        <f>IFERROR(INDEX(RICE_!D:D,MATCH(Rice!D43,RICE_!A:A,0)),"no obs")</f>
        <v>166</v>
      </c>
      <c r="BH43" s="169">
        <f>IFERROR(INDEX(RICE_!I:I,MATCH(Rice!$D43,RICE_!$A:$A,0)),"no obs")</f>
        <v>166</v>
      </c>
      <c r="BI43" s="169">
        <f>IFERROR(INDEX(RICE_!R:R,MATCH(Rice!$D43,RICE_!$A:$A,0)),"no obs")</f>
        <v>248336</v>
      </c>
    </row>
    <row r="44" spans="1:61" s="9" customFormat="1">
      <c r="A44" t="str">
        <f t="shared" si="0"/>
        <v>CAMARINES SUR</v>
      </c>
      <c r="B44" s="1"/>
      <c r="C44" s="172" t="e">
        <f>INDEX([1]municipalities_overview!$D:$D,MATCH(A44,[1]municipalities_overview!$E:$E,0))</f>
        <v>#N/A</v>
      </c>
      <c r="D44" s="8" t="s">
        <v>53</v>
      </c>
      <c r="F44" s="9">
        <v>25269.58</v>
      </c>
      <c r="G44" s="9">
        <v>467824480.0474999</v>
      </c>
      <c r="K44" s="9">
        <v>9874</v>
      </c>
      <c r="L44" s="9">
        <v>14235.3</v>
      </c>
      <c r="M44" s="9">
        <v>160417529.60000002</v>
      </c>
      <c r="N44" s="9">
        <v>14727</v>
      </c>
      <c r="O44" s="9">
        <v>17548.16</v>
      </c>
      <c r="P44" s="9">
        <v>47166843.085000001</v>
      </c>
      <c r="Q44" s="9">
        <v>956</v>
      </c>
      <c r="R44" s="9">
        <v>1097.75</v>
      </c>
      <c r="S44" s="9">
        <v>10390220.5</v>
      </c>
      <c r="T44" s="9">
        <v>16791</v>
      </c>
      <c r="U44" s="9">
        <v>18264.03</v>
      </c>
      <c r="V44" s="9">
        <v>234830092.28649133</v>
      </c>
      <c r="X44" s="9">
        <v>455</v>
      </c>
      <c r="Y44" s="9">
        <v>384715</v>
      </c>
      <c r="Z44" s="9">
        <v>365</v>
      </c>
      <c r="AA44" s="9">
        <v>333.5</v>
      </c>
      <c r="AB44" s="9">
        <v>4489679.375</v>
      </c>
      <c r="AC44" s="9">
        <v>6823</v>
      </c>
      <c r="AD44" s="9">
        <v>6976.5599999999995</v>
      </c>
      <c r="AE44" s="9">
        <v>111944263.56</v>
      </c>
      <c r="AF44" s="9">
        <v>2755</v>
      </c>
      <c r="AG44" s="9">
        <v>2653.4</v>
      </c>
      <c r="AH44" s="9">
        <v>79201313.5</v>
      </c>
      <c r="AI44" s="9">
        <v>22514</v>
      </c>
      <c r="AJ44" s="9">
        <v>18932.280000000002</v>
      </c>
      <c r="AK44" s="9">
        <v>637714288.70000005</v>
      </c>
      <c r="AL44" s="9">
        <v>23939</v>
      </c>
      <c r="AM44" s="9">
        <v>26378.76</v>
      </c>
      <c r="AN44" s="9">
        <v>892408051.74500012</v>
      </c>
      <c r="AO44" s="9">
        <v>2097</v>
      </c>
      <c r="AP44" s="9">
        <v>1695.2</v>
      </c>
      <c r="AQ44" s="9">
        <v>27898953</v>
      </c>
      <c r="AS44" s="9">
        <v>12662.302</v>
      </c>
      <c r="AT44" s="9">
        <v>244185078.48899996</v>
      </c>
      <c r="AU44" s="9">
        <v>11048</v>
      </c>
      <c r="AV44" s="9">
        <v>11634.179999999998</v>
      </c>
      <c r="AW44" s="9">
        <v>248561299.38799998</v>
      </c>
      <c r="AX44" s="9">
        <v>51726.682499999995</v>
      </c>
      <c r="AY44" s="9">
        <v>42904.310000000005</v>
      </c>
      <c r="AZ44" s="9">
        <v>1592294673.0599999</v>
      </c>
      <c r="BA44" s="9">
        <v>7258.8</v>
      </c>
      <c r="BB44" s="9">
        <v>6505.1166666666668</v>
      </c>
      <c r="BC44" s="9">
        <v>159812448.43333334</v>
      </c>
      <c r="BD44" s="9">
        <v>7563.5533333333324</v>
      </c>
      <c r="BE44" s="9">
        <v>11654.33</v>
      </c>
      <c r="BF44" s="9">
        <v>261751629.13000003</v>
      </c>
      <c r="BG44" s="168">
        <f>IFERROR(INDEX(RICE_!D:D,MATCH(Rice!D44,RICE_!A:A,0)),"no obs")</f>
        <v>12023.5</v>
      </c>
      <c r="BH44" s="168">
        <f>IFERROR(INDEX(RICE_!I:I,MATCH(Rice!$D44,RICE_!$A:$A,0)),"no obs")</f>
        <v>13910.490274085998</v>
      </c>
      <c r="BI44" s="168">
        <f>IFERROR(INDEX(RICE_!R:R,MATCH(Rice!$D44,RICE_!$A:$A,0)),"no obs")</f>
        <v>377040566.92239934</v>
      </c>
    </row>
    <row r="45" spans="1:61">
      <c r="A45" t="str">
        <f t="shared" si="0"/>
        <v>Naga CityCamarines Sur</v>
      </c>
      <c r="B45" s="1" t="s">
        <v>203</v>
      </c>
      <c r="C45" s="172" t="str">
        <f>INDEX([1]municipalities_overview!$D:$D,MATCH(A45,[1]municipalities_overview!$E:$E,0))</f>
        <v>PH051724000</v>
      </c>
      <c r="D45" s="1" t="s">
        <v>54</v>
      </c>
      <c r="F45">
        <v>120</v>
      </c>
      <c r="G45">
        <v>371755</v>
      </c>
      <c r="K45">
        <v>356</v>
      </c>
      <c r="L45">
        <v>394.15999999999997</v>
      </c>
      <c r="M45">
        <v>2819596.08</v>
      </c>
      <c r="N45">
        <v>471</v>
      </c>
      <c r="O45">
        <v>525.91</v>
      </c>
      <c r="P45">
        <v>647044.58499999996</v>
      </c>
      <c r="T45">
        <v>430</v>
      </c>
      <c r="U45">
        <v>467.76</v>
      </c>
      <c r="V45">
        <v>1807503.0686070686</v>
      </c>
      <c r="AC45">
        <v>387</v>
      </c>
      <c r="AD45">
        <v>419.75</v>
      </c>
      <c r="AE45">
        <v>2028391.68</v>
      </c>
      <c r="AI45">
        <v>137</v>
      </c>
      <c r="AJ45">
        <v>38.75</v>
      </c>
      <c r="AK45">
        <v>1622225.0000000002</v>
      </c>
      <c r="AL45">
        <v>463</v>
      </c>
      <c r="AM45">
        <v>486.20000000000005</v>
      </c>
      <c r="AN45">
        <v>8133397.4000000004</v>
      </c>
      <c r="AR45">
        <v>0</v>
      </c>
      <c r="AS45">
        <v>517</v>
      </c>
      <c r="AT45">
        <v>3237539.5</v>
      </c>
      <c r="AU45">
        <v>130</v>
      </c>
      <c r="AV45">
        <v>135</v>
      </c>
      <c r="AW45">
        <v>1539256.4999999998</v>
      </c>
      <c r="AX45">
        <v>425</v>
      </c>
      <c r="AY45">
        <v>576</v>
      </c>
      <c r="AZ45">
        <v>30594244</v>
      </c>
      <c r="BA45">
        <v>382</v>
      </c>
      <c r="BB45">
        <v>388</v>
      </c>
      <c r="BC45">
        <v>8577139.1000000015</v>
      </c>
      <c r="BG45" s="169">
        <f>IFERROR(INDEX(RICE_!D:D,MATCH(Rice!D45,RICE_!A:A,0)),"no obs")</f>
        <v>265</v>
      </c>
      <c r="BH45" s="169">
        <f>IFERROR(INDEX(RICE_!I:I,MATCH(Rice!$D45,RICE_!$A:$A,0)),"no obs")</f>
        <v>269</v>
      </c>
      <c r="BI45" s="169">
        <f>IFERROR(INDEX(RICE_!R:R,MATCH(Rice!$D45,RICE_!$A:$A,0)),"no obs")</f>
        <v>12106664</v>
      </c>
    </row>
    <row r="46" spans="1:61">
      <c r="A46" t="str">
        <f t="shared" si="0"/>
        <v>Iriga CityCamarines Sur</v>
      </c>
      <c r="B46" s="1" t="s">
        <v>203</v>
      </c>
      <c r="C46" s="172" t="str">
        <f>INDEX([1]municipalities_overview!$D:$D,MATCH(A46,[1]municipalities_overview!$E:$E,0))</f>
        <v>PH051716000</v>
      </c>
      <c r="D46" s="1" t="s">
        <v>55</v>
      </c>
      <c r="F46">
        <v>885.5</v>
      </c>
      <c r="G46">
        <v>11315719</v>
      </c>
      <c r="N46">
        <v>2977</v>
      </c>
      <c r="O46">
        <v>2499.75</v>
      </c>
      <c r="P46">
        <v>13630368.5</v>
      </c>
      <c r="AC46">
        <v>1051</v>
      </c>
      <c r="AD46">
        <v>900</v>
      </c>
      <c r="AE46">
        <v>8311509.9999999991</v>
      </c>
      <c r="AL46">
        <v>1873</v>
      </c>
      <c r="AM46">
        <v>1640</v>
      </c>
      <c r="AN46">
        <v>311876703</v>
      </c>
      <c r="AU46">
        <v>241</v>
      </c>
      <c r="AV46">
        <v>201</v>
      </c>
      <c r="AW46">
        <v>3703268.4999999995</v>
      </c>
      <c r="AX46">
        <v>2226</v>
      </c>
      <c r="AY46">
        <v>1895</v>
      </c>
      <c r="AZ46">
        <v>61298870</v>
      </c>
      <c r="BG46" s="169">
        <f>IFERROR(INDEX(RICE_!D:D,MATCH(Rice!D46,RICE_!A:A,0)),"no obs")</f>
        <v>97</v>
      </c>
      <c r="BH46" s="169">
        <f>IFERROR(INDEX(RICE_!I:I,MATCH(Rice!$D46,RICE_!$A:$A,0)),"no obs")</f>
        <v>81.19</v>
      </c>
      <c r="BI46" s="169">
        <f>IFERROR(INDEX(RICE_!R:R,MATCH(Rice!$D46,RICE_!$A:$A,0)),"no obs")</f>
        <v>1774001.5</v>
      </c>
    </row>
    <row r="47" spans="1:61">
      <c r="A47" t="str">
        <f t="shared" si="0"/>
        <v>BaaoCamarines Sur</v>
      </c>
      <c r="B47" s="1" t="s">
        <v>203</v>
      </c>
      <c r="C47" s="172" t="str">
        <f>INDEX([1]municipalities_overview!$D:$D,MATCH(A47,[1]municipalities_overview!$E:$E,0))</f>
        <v>PH051701000</v>
      </c>
      <c r="D47" s="1" t="s">
        <v>56</v>
      </c>
      <c r="F47">
        <v>1914.3</v>
      </c>
      <c r="G47">
        <v>32744496.899999999</v>
      </c>
      <c r="K47">
        <v>1451</v>
      </c>
      <c r="L47">
        <v>1387.1</v>
      </c>
      <c r="M47">
        <v>18164867.200000003</v>
      </c>
      <c r="N47">
        <v>1903</v>
      </c>
      <c r="O47">
        <v>2170.5</v>
      </c>
      <c r="P47">
        <v>4668698</v>
      </c>
      <c r="Q47">
        <v>65</v>
      </c>
      <c r="R47">
        <v>80.75</v>
      </c>
      <c r="S47">
        <v>859987.5</v>
      </c>
      <c r="T47">
        <v>383</v>
      </c>
      <c r="U47">
        <v>502.5</v>
      </c>
      <c r="V47">
        <v>4423445</v>
      </c>
      <c r="X47">
        <v>320</v>
      </c>
      <c r="Y47">
        <v>227400</v>
      </c>
      <c r="Z47">
        <v>76</v>
      </c>
      <c r="AA47">
        <v>90.5</v>
      </c>
      <c r="AB47">
        <v>2000743.125</v>
      </c>
      <c r="AC47">
        <v>329</v>
      </c>
      <c r="AD47">
        <v>393</v>
      </c>
      <c r="AE47">
        <v>7845425</v>
      </c>
      <c r="AF47">
        <v>460</v>
      </c>
      <c r="AG47">
        <v>458.9</v>
      </c>
      <c r="AH47">
        <v>12974270</v>
      </c>
      <c r="AI47">
        <v>1763</v>
      </c>
      <c r="AJ47">
        <v>2049.9</v>
      </c>
      <c r="AK47">
        <v>66099900</v>
      </c>
      <c r="AL47">
        <v>297</v>
      </c>
      <c r="AM47">
        <v>342.75</v>
      </c>
      <c r="AN47">
        <v>6538195</v>
      </c>
      <c r="AR47">
        <v>0</v>
      </c>
      <c r="AS47">
        <v>267.3</v>
      </c>
      <c r="AT47">
        <v>3944280.0000000005</v>
      </c>
      <c r="AU47">
        <v>290</v>
      </c>
      <c r="AV47">
        <v>287.60000000000002</v>
      </c>
      <c r="AW47">
        <v>6192596</v>
      </c>
      <c r="AX47">
        <v>3918</v>
      </c>
      <c r="AY47">
        <v>564.54999999999995</v>
      </c>
      <c r="AZ47">
        <v>13560452.5</v>
      </c>
      <c r="BA47">
        <v>600</v>
      </c>
      <c r="BB47">
        <v>776.8</v>
      </c>
      <c r="BC47">
        <v>33280273</v>
      </c>
      <c r="BD47">
        <v>33.333333333333336</v>
      </c>
      <c r="BE47">
        <v>50</v>
      </c>
      <c r="BF47">
        <v>1092500</v>
      </c>
      <c r="BG47" s="169">
        <f>IFERROR(INDEX(RICE_!D:D,MATCH(Rice!D47,RICE_!A:A,0)),"no obs")</f>
        <v>327</v>
      </c>
      <c r="BH47" s="169">
        <f>IFERROR(INDEX(RICE_!I:I,MATCH(Rice!$D47,RICE_!$A:$A,0)),"no obs")</f>
        <v>723.93</v>
      </c>
      <c r="BI47" s="169">
        <f>IFERROR(INDEX(RICE_!R:R,MATCH(Rice!$D47,RICE_!$A:$A,0)),"no obs")</f>
        <v>12789997.049999999</v>
      </c>
    </row>
    <row r="48" spans="1:61">
      <c r="A48" t="str">
        <f t="shared" si="0"/>
        <v>BalatanCamarines Sur</v>
      </c>
      <c r="B48" s="1" t="s">
        <v>203</v>
      </c>
      <c r="C48" s="172" t="str">
        <f>INDEX([1]municipalities_overview!$D:$D,MATCH(A48,[1]municipalities_overview!$E:$E,0))</f>
        <v>PH051702000</v>
      </c>
      <c r="D48" s="1" t="s">
        <v>57</v>
      </c>
      <c r="F48">
        <v>29</v>
      </c>
      <c r="G48">
        <v>18473.000000000004</v>
      </c>
      <c r="K48">
        <v>9</v>
      </c>
      <c r="L48">
        <v>10.5</v>
      </c>
      <c r="M48">
        <v>140217.5</v>
      </c>
      <c r="T48">
        <v>11</v>
      </c>
      <c r="U48">
        <v>13</v>
      </c>
      <c r="V48">
        <v>269782.00899289269</v>
      </c>
      <c r="AL48">
        <v>170</v>
      </c>
      <c r="AM48">
        <v>146.5</v>
      </c>
      <c r="AN48">
        <v>3561722.5</v>
      </c>
      <c r="AR48">
        <v>0</v>
      </c>
      <c r="AS48">
        <v>90</v>
      </c>
      <c r="AT48">
        <v>51000</v>
      </c>
      <c r="AU48">
        <v>87</v>
      </c>
      <c r="AV48">
        <v>60.1</v>
      </c>
      <c r="AW48">
        <v>187427.00000000003</v>
      </c>
      <c r="AX48">
        <v>220.5</v>
      </c>
      <c r="AY48">
        <v>147</v>
      </c>
      <c r="AZ48">
        <v>4485424</v>
      </c>
      <c r="BA48">
        <v>158</v>
      </c>
      <c r="BB48">
        <v>183</v>
      </c>
      <c r="BC48">
        <v>11196130</v>
      </c>
      <c r="BG48" s="169">
        <f>IFERROR(INDEX(RICE_!D:D,MATCH(Rice!D48,RICE_!A:A,0)),"no obs")</f>
        <v>17</v>
      </c>
      <c r="BH48" s="169">
        <f>IFERROR(INDEX(RICE_!I:I,MATCH(Rice!$D48,RICE_!$A:$A,0)),"no obs")</f>
        <v>0</v>
      </c>
      <c r="BI48" s="169">
        <f>IFERROR(INDEX(RICE_!R:R,MATCH(Rice!$D48,RICE_!$A:$A,0)),"no obs")</f>
        <v>182070</v>
      </c>
    </row>
    <row r="49" spans="1:61">
      <c r="A49" t="str">
        <f t="shared" si="0"/>
        <v>BatoCamarines Sur</v>
      </c>
      <c r="B49" s="1" t="s">
        <v>203</v>
      </c>
      <c r="C49" s="172" t="str">
        <f>INDEX([1]municipalities_overview!$D:$D,MATCH(A49,[1]municipalities_overview!$E:$E,0))</f>
        <v>PH051703000</v>
      </c>
      <c r="D49" s="1" t="s">
        <v>58</v>
      </c>
      <c r="F49">
        <v>264</v>
      </c>
      <c r="G49">
        <v>4244825.5000000009</v>
      </c>
      <c r="K49">
        <v>214</v>
      </c>
      <c r="L49">
        <v>246</v>
      </c>
      <c r="M49">
        <v>3328812</v>
      </c>
      <c r="N49">
        <v>200</v>
      </c>
      <c r="O49">
        <v>286</v>
      </c>
      <c r="P49">
        <v>685674</v>
      </c>
      <c r="Q49">
        <v>83</v>
      </c>
      <c r="R49">
        <v>106</v>
      </c>
      <c r="S49">
        <v>1299235</v>
      </c>
      <c r="T49">
        <v>383</v>
      </c>
      <c r="U49">
        <v>110</v>
      </c>
      <c r="V49">
        <v>1253010</v>
      </c>
      <c r="AI49">
        <v>205</v>
      </c>
      <c r="AJ49">
        <v>205</v>
      </c>
      <c r="AK49">
        <v>5153500</v>
      </c>
      <c r="AL49">
        <v>291</v>
      </c>
      <c r="AM49">
        <v>319</v>
      </c>
      <c r="AN49">
        <v>15213940</v>
      </c>
      <c r="AU49">
        <v>175</v>
      </c>
      <c r="AV49">
        <v>175</v>
      </c>
      <c r="AW49">
        <v>3375562.5</v>
      </c>
      <c r="AX49">
        <v>1125</v>
      </c>
      <c r="AY49">
        <v>750</v>
      </c>
      <c r="AZ49">
        <v>43743750</v>
      </c>
      <c r="BD49">
        <v>86.666666666666671</v>
      </c>
      <c r="BE49">
        <v>130</v>
      </c>
      <c r="BF49">
        <v>2244627.5</v>
      </c>
      <c r="BG49" s="169">
        <f>IFERROR(INDEX(RICE_!D:D,MATCH(Rice!D49,RICE_!A:A,0)),"no obs")</f>
        <v>270</v>
      </c>
      <c r="BH49" s="169">
        <f>IFERROR(INDEX(RICE_!I:I,MATCH(Rice!$D49,RICE_!$A:$A,0)),"no obs")</f>
        <v>242</v>
      </c>
      <c r="BI49" s="169">
        <f>IFERROR(INDEX(RICE_!R:R,MATCH(Rice!$D49,RICE_!$A:$A,0)),"no obs")</f>
        <v>5708143.2000000002</v>
      </c>
    </row>
    <row r="50" spans="1:61">
      <c r="A50" t="str">
        <f t="shared" si="0"/>
        <v>BombonCamarines Sur</v>
      </c>
      <c r="B50" s="1" t="s">
        <v>203</v>
      </c>
      <c r="C50" s="172" t="str">
        <f>INDEX([1]municipalities_overview!$D:$D,MATCH(A50,[1]municipalities_overview!$E:$E,0))</f>
        <v>PH051704000</v>
      </c>
      <c r="D50" s="1" t="s">
        <v>59</v>
      </c>
      <c r="F50">
        <v>433</v>
      </c>
      <c r="G50">
        <v>24583156</v>
      </c>
      <c r="K50">
        <v>105</v>
      </c>
      <c r="L50">
        <v>201.5</v>
      </c>
      <c r="M50">
        <v>2833318</v>
      </c>
      <c r="N50">
        <v>323</v>
      </c>
      <c r="O50">
        <v>497</v>
      </c>
      <c r="P50">
        <v>621332</v>
      </c>
      <c r="T50">
        <v>400</v>
      </c>
      <c r="U50">
        <v>658</v>
      </c>
      <c r="V50">
        <v>24141797.609631099</v>
      </c>
      <c r="AC50">
        <v>10</v>
      </c>
      <c r="AD50">
        <v>17</v>
      </c>
      <c r="AE50">
        <v>208012</v>
      </c>
      <c r="AI50">
        <v>55</v>
      </c>
      <c r="AJ50">
        <v>58</v>
      </c>
      <c r="AK50">
        <v>1374330</v>
      </c>
      <c r="AL50">
        <v>134</v>
      </c>
      <c r="AM50">
        <v>215.54</v>
      </c>
      <c r="AN50">
        <v>3417090.3499999996</v>
      </c>
      <c r="AU50">
        <v>53</v>
      </c>
      <c r="AV50">
        <v>72.899999999999991</v>
      </c>
      <c r="AW50">
        <v>610648.6</v>
      </c>
      <c r="AX50">
        <v>402</v>
      </c>
      <c r="AY50">
        <v>402</v>
      </c>
      <c r="AZ50">
        <v>25184820</v>
      </c>
      <c r="BD50">
        <v>215.63333333333333</v>
      </c>
      <c r="BE50">
        <v>323.45</v>
      </c>
      <c r="BF50">
        <v>9109398.8000000007</v>
      </c>
      <c r="BG50" s="169">
        <f>IFERROR(INDEX(RICE_!D:D,MATCH(Rice!D50,RICE_!A:A,0)),"no obs")</f>
        <v>94</v>
      </c>
      <c r="BH50" s="169">
        <f>IFERROR(INDEX(RICE_!I:I,MATCH(Rice!$D50,RICE_!$A:$A,0)),"no obs")</f>
        <v>108</v>
      </c>
      <c r="BI50" s="169">
        <f>IFERROR(INDEX(RICE_!R:R,MATCH(Rice!$D50,RICE_!$A:$A,0)),"no obs")</f>
        <v>5427506</v>
      </c>
    </row>
    <row r="51" spans="1:61">
      <c r="A51" t="str">
        <f t="shared" si="0"/>
        <v>BuhiCamarines Sur</v>
      </c>
      <c r="B51" s="1" t="s">
        <v>203</v>
      </c>
      <c r="C51" s="172" t="str">
        <f>INDEX([1]municipalities_overview!$D:$D,MATCH(A51,[1]municipalities_overview!$E:$E,0))</f>
        <v>PH051705000</v>
      </c>
      <c r="D51" s="1" t="s">
        <v>60</v>
      </c>
      <c r="F51">
        <v>2555.08</v>
      </c>
      <c r="G51">
        <v>73801014.339999989</v>
      </c>
      <c r="K51">
        <v>1681</v>
      </c>
      <c r="L51">
        <v>2691.5</v>
      </c>
      <c r="M51">
        <v>38132770</v>
      </c>
      <c r="N51">
        <v>2900</v>
      </c>
      <c r="O51">
        <v>2449</v>
      </c>
      <c r="P51">
        <v>5426624</v>
      </c>
      <c r="T51">
        <v>1129</v>
      </c>
      <c r="U51">
        <v>1124</v>
      </c>
      <c r="V51">
        <v>22791127.467727117</v>
      </c>
      <c r="AC51">
        <v>162</v>
      </c>
      <c r="AD51">
        <v>160</v>
      </c>
      <c r="AE51">
        <v>5612670</v>
      </c>
      <c r="AI51">
        <v>2645</v>
      </c>
      <c r="AJ51">
        <v>542.65</v>
      </c>
      <c r="AK51">
        <v>22445978</v>
      </c>
      <c r="AL51">
        <v>655</v>
      </c>
      <c r="AM51">
        <v>540.5</v>
      </c>
      <c r="AN51">
        <v>4647923</v>
      </c>
      <c r="AR51">
        <v>0</v>
      </c>
      <c r="AS51">
        <v>823</v>
      </c>
      <c r="AT51">
        <v>7779580</v>
      </c>
      <c r="AU51">
        <v>158</v>
      </c>
      <c r="AV51">
        <v>141</v>
      </c>
      <c r="AW51">
        <v>627588</v>
      </c>
      <c r="AX51">
        <v>2827.5</v>
      </c>
      <c r="AY51">
        <v>1885</v>
      </c>
      <c r="AZ51">
        <v>90601533.999999985</v>
      </c>
      <c r="BA51">
        <v>47</v>
      </c>
      <c r="BB51">
        <v>47</v>
      </c>
      <c r="BC51">
        <v>1542070</v>
      </c>
      <c r="BD51">
        <v>22</v>
      </c>
      <c r="BE51">
        <v>33</v>
      </c>
      <c r="BF51">
        <v>360525</v>
      </c>
      <c r="BG51" s="169" t="str">
        <f>IFERROR(INDEX(RICE_!D:D,MATCH(Rice!D51,RICE_!A:A,0)),"no obs")</f>
        <v>no obs</v>
      </c>
      <c r="BH51" s="169" t="str">
        <f>IFERROR(INDEX(RICE_!I:I,MATCH(Rice!$D51,RICE_!$A:$A,0)),"no obs")</f>
        <v>no obs</v>
      </c>
      <c r="BI51" s="169" t="str">
        <f>IFERROR(INDEX(RICE_!R:R,MATCH(Rice!$D51,RICE_!$A:$A,0)),"no obs")</f>
        <v>no obs</v>
      </c>
    </row>
    <row r="52" spans="1:61">
      <c r="A52" t="str">
        <f t="shared" si="0"/>
        <v>BulaCamarines Sur</v>
      </c>
      <c r="B52" s="1" t="s">
        <v>203</v>
      </c>
      <c r="C52" s="172" t="str">
        <f>INDEX([1]municipalities_overview!$D:$D,MATCH(A52,[1]municipalities_overview!$E:$E,0))</f>
        <v>PH051706000</v>
      </c>
      <c r="D52" s="1" t="s">
        <v>61</v>
      </c>
      <c r="F52">
        <v>1844</v>
      </c>
      <c r="G52">
        <v>52204300</v>
      </c>
      <c r="O52">
        <v>1586</v>
      </c>
      <c r="P52">
        <v>4833499</v>
      </c>
      <c r="T52">
        <v>511</v>
      </c>
      <c r="U52">
        <v>1032.19</v>
      </c>
      <c r="V52">
        <v>20401115.175409757</v>
      </c>
      <c r="Z52">
        <v>59</v>
      </c>
      <c r="AA52">
        <v>70</v>
      </c>
      <c r="AB52">
        <v>879535.00000000012</v>
      </c>
      <c r="AC52">
        <v>222</v>
      </c>
      <c r="AD52">
        <v>222</v>
      </c>
      <c r="AE52">
        <v>670495</v>
      </c>
      <c r="AF52">
        <v>549</v>
      </c>
      <c r="AG52">
        <v>660</v>
      </c>
      <c r="AH52">
        <v>28713180</v>
      </c>
      <c r="AI52">
        <v>1171</v>
      </c>
      <c r="AJ52">
        <v>1375</v>
      </c>
      <c r="AK52">
        <v>60364150</v>
      </c>
      <c r="AL52">
        <v>219</v>
      </c>
      <c r="AM52">
        <v>219</v>
      </c>
      <c r="AN52">
        <v>1509065</v>
      </c>
      <c r="AR52">
        <v>0</v>
      </c>
      <c r="AS52">
        <v>243</v>
      </c>
      <c r="AT52">
        <v>1195423</v>
      </c>
      <c r="AU52">
        <v>39</v>
      </c>
      <c r="AV52">
        <v>130</v>
      </c>
      <c r="AW52">
        <v>2895365</v>
      </c>
      <c r="AX52">
        <v>1480</v>
      </c>
      <c r="AY52">
        <v>1505</v>
      </c>
      <c r="AZ52">
        <v>67954700</v>
      </c>
      <c r="BA52">
        <v>70</v>
      </c>
      <c r="BB52">
        <v>70</v>
      </c>
      <c r="BC52">
        <v>2022875</v>
      </c>
      <c r="BD52">
        <v>190.73333333333332</v>
      </c>
      <c r="BE52">
        <v>286.10000000000002</v>
      </c>
      <c r="BF52">
        <v>2464379.2999999998</v>
      </c>
      <c r="BG52" s="169">
        <f>IFERROR(INDEX(RICE_!D:D,MATCH(Rice!D52,RICE_!A:A,0)),"no obs")</f>
        <v>231</v>
      </c>
      <c r="BH52" s="169">
        <f>IFERROR(INDEX(RICE_!I:I,MATCH(Rice!$D52,RICE_!$A:$A,0)),"no obs")</f>
        <v>412.5</v>
      </c>
      <c r="BI52" s="169">
        <f>IFERROR(INDEX(RICE_!R:R,MATCH(Rice!$D52,RICE_!$A:$A,0)),"no obs")</f>
        <v>2557491.5</v>
      </c>
    </row>
    <row r="53" spans="1:61">
      <c r="A53" t="str">
        <f t="shared" si="0"/>
        <v>CabusaoCamarines Sur</v>
      </c>
      <c r="B53" s="1" t="s">
        <v>203</v>
      </c>
      <c r="C53" s="172" t="str">
        <f>INDEX([1]municipalities_overview!$D:$D,MATCH(A53,[1]municipalities_overview!$E:$E,0))</f>
        <v>PH051707000</v>
      </c>
      <c r="D53" s="1" t="s">
        <v>62</v>
      </c>
      <c r="F53">
        <v>14.280000000000001</v>
      </c>
      <c r="G53">
        <v>421188.60000000003</v>
      </c>
      <c r="N53">
        <v>102</v>
      </c>
      <c r="O53">
        <v>233</v>
      </c>
      <c r="P53">
        <v>1613868</v>
      </c>
      <c r="T53">
        <v>45</v>
      </c>
      <c r="U53">
        <v>65</v>
      </c>
      <c r="V53">
        <v>692250</v>
      </c>
      <c r="AC53">
        <v>32</v>
      </c>
      <c r="AD53">
        <v>53.5</v>
      </c>
      <c r="AE53">
        <v>397719</v>
      </c>
      <c r="AF53">
        <v>107</v>
      </c>
      <c r="AG53">
        <v>114</v>
      </c>
      <c r="AH53">
        <v>2490900</v>
      </c>
      <c r="AI53">
        <v>107</v>
      </c>
      <c r="AJ53">
        <v>114</v>
      </c>
      <c r="AK53">
        <v>2490900</v>
      </c>
      <c r="AL53">
        <v>75</v>
      </c>
      <c r="AM53">
        <v>75</v>
      </c>
      <c r="AN53">
        <v>1638750</v>
      </c>
      <c r="AR53">
        <v>0</v>
      </c>
      <c r="AS53">
        <v>173</v>
      </c>
      <c r="AT53">
        <v>3780050</v>
      </c>
      <c r="AU53">
        <v>55</v>
      </c>
      <c r="AV53">
        <v>75</v>
      </c>
      <c r="AW53">
        <v>165000</v>
      </c>
      <c r="AX53">
        <v>145</v>
      </c>
      <c r="AY53">
        <v>506.05</v>
      </c>
      <c r="AZ53">
        <v>29141842.000000004</v>
      </c>
      <c r="BA53">
        <v>440</v>
      </c>
      <c r="BB53">
        <v>58</v>
      </c>
      <c r="BC53">
        <v>1323708.4999999998</v>
      </c>
      <c r="BD53">
        <v>100</v>
      </c>
      <c r="BE53">
        <v>165</v>
      </c>
      <c r="BF53">
        <v>3605250</v>
      </c>
      <c r="BG53" s="169" t="str">
        <f>IFERROR(INDEX(RICE_!D:D,MATCH(Rice!D53,RICE_!A:A,0)),"no obs")</f>
        <v>no obs</v>
      </c>
      <c r="BH53" s="169" t="str">
        <f>IFERROR(INDEX(RICE_!I:I,MATCH(Rice!$D53,RICE_!$A:$A,0)),"no obs")</f>
        <v>no obs</v>
      </c>
      <c r="BI53" s="169" t="str">
        <f>IFERROR(INDEX(RICE_!R:R,MATCH(Rice!$D53,RICE_!$A:$A,0)),"no obs")</f>
        <v>no obs</v>
      </c>
    </row>
    <row r="54" spans="1:61">
      <c r="A54" t="str">
        <f t="shared" si="0"/>
        <v>CalabangaCamarines Sur</v>
      </c>
      <c r="B54" s="1" t="s">
        <v>203</v>
      </c>
      <c r="C54" s="172" t="str">
        <f>INDEX([1]municipalities_overview!$D:$D,MATCH(A54,[1]municipalities_overview!$E:$E,0))</f>
        <v>PH051708000</v>
      </c>
      <c r="D54" s="1" t="s">
        <v>63</v>
      </c>
      <c r="F54">
        <v>1247.6899999999998</v>
      </c>
      <c r="G54">
        <v>18388622.479999997</v>
      </c>
      <c r="K54">
        <v>659</v>
      </c>
      <c r="L54">
        <v>785.72</v>
      </c>
      <c r="M54">
        <v>2634986.88</v>
      </c>
      <c r="N54">
        <v>1991</v>
      </c>
      <c r="O54">
        <v>1783</v>
      </c>
      <c r="P54">
        <v>2114374</v>
      </c>
      <c r="T54">
        <v>1897</v>
      </c>
      <c r="U54">
        <v>1655.75</v>
      </c>
      <c r="V54">
        <v>8163468.7164579621</v>
      </c>
      <c r="AC54">
        <v>7</v>
      </c>
      <c r="AD54">
        <v>11</v>
      </c>
      <c r="AE54">
        <v>545160</v>
      </c>
      <c r="AI54">
        <v>181</v>
      </c>
      <c r="AJ54">
        <v>180.33999999999997</v>
      </c>
      <c r="AK54">
        <v>4099450.5999999996</v>
      </c>
      <c r="AL54">
        <v>431</v>
      </c>
      <c r="AM54">
        <v>25.65</v>
      </c>
      <c r="AN54">
        <v>75654.675000000003</v>
      </c>
      <c r="AR54">
        <v>0</v>
      </c>
      <c r="AS54">
        <v>1240.3720000000001</v>
      </c>
      <c r="AT54">
        <v>4352703.9859999996</v>
      </c>
      <c r="AX54">
        <v>4478.28</v>
      </c>
      <c r="AY54">
        <v>2985.52</v>
      </c>
      <c r="AZ54">
        <v>71129120.799999997</v>
      </c>
      <c r="BD54">
        <v>274.10666666666668</v>
      </c>
      <c r="BE54">
        <v>411.15999999999997</v>
      </c>
      <c r="BF54">
        <v>8781063.4000000004</v>
      </c>
      <c r="BG54" s="169">
        <f>IFERROR(INDEX(RICE_!D:D,MATCH(Rice!D54,RICE_!A:A,0)),"no obs")</f>
        <v>74</v>
      </c>
      <c r="BH54" s="169">
        <f>IFERROR(INDEX(RICE_!I:I,MATCH(Rice!$D54,RICE_!$A:$A,0)),"no obs")</f>
        <v>612.94999999999993</v>
      </c>
      <c r="BI54" s="169">
        <f>IFERROR(INDEX(RICE_!R:R,MATCH(Rice!$D54,RICE_!$A:$A,0)),"no obs")</f>
        <v>14054393</v>
      </c>
    </row>
    <row r="55" spans="1:61">
      <c r="A55" t="str">
        <f t="shared" si="0"/>
        <v>CamaliganCamarines Sur</v>
      </c>
      <c r="B55" s="1" t="s">
        <v>203</v>
      </c>
      <c r="C55" s="172" t="str">
        <f>INDEX([1]municipalities_overview!$D:$D,MATCH(A55,[1]municipalities_overview!$E:$E,0))</f>
        <v>PH051709000</v>
      </c>
      <c r="D55" s="1" t="s">
        <v>64</v>
      </c>
      <c r="K55">
        <v>712</v>
      </c>
      <c r="L55">
        <v>1006</v>
      </c>
      <c r="M55">
        <v>13089816</v>
      </c>
      <c r="N55">
        <v>65</v>
      </c>
      <c r="O55">
        <v>50</v>
      </c>
      <c r="P55">
        <v>61022</v>
      </c>
      <c r="T55">
        <v>977</v>
      </c>
      <c r="U55">
        <v>1203.5</v>
      </c>
      <c r="V55">
        <v>13992981.795435864</v>
      </c>
      <c r="AC55">
        <v>68</v>
      </c>
      <c r="AD55">
        <v>48</v>
      </c>
      <c r="AE55">
        <v>580105</v>
      </c>
      <c r="AF55">
        <v>210</v>
      </c>
      <c r="AG55">
        <v>150</v>
      </c>
      <c r="AH55">
        <v>5972737.5000000009</v>
      </c>
      <c r="AI55">
        <v>210</v>
      </c>
      <c r="AJ55">
        <v>150</v>
      </c>
      <c r="AK55">
        <v>5972737.5000000009</v>
      </c>
      <c r="AL55">
        <v>94</v>
      </c>
      <c r="AM55">
        <v>94</v>
      </c>
      <c r="AN55">
        <v>3198970</v>
      </c>
      <c r="AR55">
        <v>0</v>
      </c>
      <c r="AS55">
        <v>187.5</v>
      </c>
      <c r="AT55">
        <v>6415215</v>
      </c>
      <c r="AU55">
        <v>180</v>
      </c>
      <c r="AV55">
        <v>144.5</v>
      </c>
      <c r="AW55">
        <v>3834784.9999999995</v>
      </c>
      <c r="AX55">
        <v>381</v>
      </c>
      <c r="AY55">
        <v>254</v>
      </c>
      <c r="AZ55">
        <v>9901280</v>
      </c>
      <c r="BA55">
        <v>113</v>
      </c>
      <c r="BB55">
        <v>113</v>
      </c>
      <c r="BC55">
        <v>5855600</v>
      </c>
      <c r="BD55">
        <v>100</v>
      </c>
      <c r="BE55">
        <v>150</v>
      </c>
      <c r="BF55">
        <v>2458125</v>
      </c>
      <c r="BG55" s="169">
        <f>IFERROR(INDEX(RICE_!D:D,MATCH(Rice!D55,RICE_!A:A,0)),"no obs")</f>
        <v>134</v>
      </c>
      <c r="BH55" s="169">
        <f>IFERROR(INDEX(RICE_!I:I,MATCH(Rice!$D55,RICE_!$A:$A,0)),"no obs")</f>
        <v>120</v>
      </c>
      <c r="BI55" s="169">
        <f>IFERROR(INDEX(RICE_!R:R,MATCH(Rice!$D55,RICE_!$A:$A,0)),"no obs")</f>
        <v>4115181.3</v>
      </c>
    </row>
    <row r="56" spans="1:61">
      <c r="A56" t="str">
        <f t="shared" si="0"/>
        <v>CanamanCamarines Sur</v>
      </c>
      <c r="B56" s="1" t="s">
        <v>203</v>
      </c>
      <c r="C56" s="172" t="str">
        <f>INDEX([1]municipalities_overview!$D:$D,MATCH(A56,[1]municipalities_overview!$E:$E,0))</f>
        <v>PH051710000</v>
      </c>
      <c r="D56" s="1" t="s">
        <v>65</v>
      </c>
      <c r="F56">
        <v>1385</v>
      </c>
      <c r="G56">
        <v>18602160</v>
      </c>
      <c r="K56">
        <v>165</v>
      </c>
      <c r="L56">
        <v>162</v>
      </c>
      <c r="M56">
        <v>2392294</v>
      </c>
      <c r="T56">
        <v>139</v>
      </c>
      <c r="U56">
        <v>154</v>
      </c>
      <c r="V56">
        <v>1998655.2975873908</v>
      </c>
      <c r="AC56">
        <v>835</v>
      </c>
      <c r="AD56">
        <v>1126</v>
      </c>
      <c r="AE56">
        <v>23680390</v>
      </c>
      <c r="AF56">
        <v>94</v>
      </c>
      <c r="AG56">
        <v>163</v>
      </c>
      <c r="AH56">
        <v>1063550</v>
      </c>
      <c r="AI56">
        <v>272</v>
      </c>
      <c r="AJ56">
        <v>272</v>
      </c>
      <c r="AK56">
        <v>4466075</v>
      </c>
      <c r="AL56">
        <v>1233</v>
      </c>
      <c r="AM56">
        <v>2086.5</v>
      </c>
      <c r="AN56">
        <v>86262375</v>
      </c>
      <c r="AO56">
        <v>533</v>
      </c>
      <c r="AP56">
        <v>720.5</v>
      </c>
      <c r="AQ56">
        <v>15742925</v>
      </c>
      <c r="AR56">
        <v>0</v>
      </c>
      <c r="AS56">
        <v>1268</v>
      </c>
      <c r="AT56">
        <v>26509480</v>
      </c>
      <c r="AV56">
        <v>277.5</v>
      </c>
      <c r="AW56">
        <v>863115</v>
      </c>
      <c r="AX56">
        <v>3086.25</v>
      </c>
      <c r="AY56">
        <v>2057.5</v>
      </c>
      <c r="AZ56">
        <v>64913290</v>
      </c>
      <c r="BD56">
        <v>416.66666666666674</v>
      </c>
      <c r="BE56">
        <v>625</v>
      </c>
      <c r="BF56">
        <v>13707356</v>
      </c>
      <c r="BG56" s="169">
        <f>IFERROR(INDEX(RICE_!D:D,MATCH(Rice!D56,RICE_!A:A,0)),"no obs")</f>
        <v>976</v>
      </c>
      <c r="BH56" s="169">
        <f>IFERROR(INDEX(RICE_!I:I,MATCH(Rice!$D56,RICE_!$A:$A,0)),"no obs")</f>
        <v>932.4</v>
      </c>
      <c r="BI56" s="169">
        <f>IFERROR(INDEX(RICE_!R:R,MATCH(Rice!$D56,RICE_!$A:$A,0)),"no obs")</f>
        <v>43553155.600000001</v>
      </c>
    </row>
    <row r="57" spans="1:61">
      <c r="A57" t="str">
        <f t="shared" si="0"/>
        <v>CaramoanCamarines Sur</v>
      </c>
      <c r="B57" s="1" t="s">
        <v>203</v>
      </c>
      <c r="C57" s="172" t="str">
        <f>INDEX([1]municipalities_overview!$D:$D,MATCH(A57,[1]municipalities_overview!$E:$E,0))</f>
        <v>PH051711000</v>
      </c>
      <c r="D57" s="1" t="s">
        <v>66</v>
      </c>
      <c r="T57">
        <v>64</v>
      </c>
      <c r="U57">
        <v>45</v>
      </c>
      <c r="V57">
        <v>195214.31840158583</v>
      </c>
      <c r="AL57">
        <v>643</v>
      </c>
      <c r="AM57">
        <v>643</v>
      </c>
      <c r="AN57">
        <v>20211270</v>
      </c>
      <c r="AU57">
        <v>1044</v>
      </c>
      <c r="AV57">
        <v>718</v>
      </c>
      <c r="AW57">
        <v>42458120</v>
      </c>
      <c r="AY57">
        <v>767</v>
      </c>
      <c r="AZ57">
        <v>16333084</v>
      </c>
      <c r="BG57" s="169">
        <f>IFERROR(INDEX(RICE_!D:D,MATCH(Rice!D57,RICE_!A:A,0)),"no obs")</f>
        <v>0</v>
      </c>
      <c r="BH57" s="169">
        <f>IFERROR(INDEX(RICE_!I:I,MATCH(Rice!$D57,RICE_!$A:$A,0)),"no obs")</f>
        <v>84.240000000000009</v>
      </c>
      <c r="BI57" s="169">
        <f>IFERROR(INDEX(RICE_!R:R,MATCH(Rice!$D57,RICE_!$A:$A,0)),"no obs")</f>
        <v>1266649.2749999999</v>
      </c>
    </row>
    <row r="58" spans="1:61">
      <c r="A58" t="str">
        <f t="shared" si="0"/>
        <v>Del GallegoCamarines Sur</v>
      </c>
      <c r="B58" s="1" t="s">
        <v>203</v>
      </c>
      <c r="C58" s="172" t="str">
        <f>INDEX([1]municipalities_overview!$D:$D,MATCH(A58,[1]municipalities_overview!$E:$E,0))</f>
        <v>PH051712000</v>
      </c>
      <c r="D58" s="1" t="s">
        <v>67</v>
      </c>
      <c r="T58">
        <v>51</v>
      </c>
      <c r="U58">
        <v>18</v>
      </c>
      <c r="V58">
        <v>266240.26011700428</v>
      </c>
      <c r="AX58">
        <v>235.875</v>
      </c>
      <c r="AY58">
        <v>157.25</v>
      </c>
      <c r="AZ58">
        <v>10318745</v>
      </c>
      <c r="BG58" s="169">
        <f>IFERROR(INDEX(RICE_!D:D,MATCH(Rice!D58,RICE_!A:A,0)),"no obs")</f>
        <v>0</v>
      </c>
      <c r="BH58" s="169">
        <f>IFERROR(INDEX(RICE_!I:I,MATCH(Rice!$D58,RICE_!$A:$A,0)),"no obs")</f>
        <v>33.25</v>
      </c>
      <c r="BI58" s="169">
        <f>IFERROR(INDEX(RICE_!R:R,MATCH(Rice!$D58,RICE_!$A:$A,0)),"no obs")</f>
        <v>1355467.75</v>
      </c>
    </row>
    <row r="59" spans="1:61">
      <c r="A59" t="str">
        <f t="shared" si="0"/>
        <v>GainzaCamarines Sur</v>
      </c>
      <c r="B59" s="1" t="s">
        <v>203</v>
      </c>
      <c r="C59" s="172" t="str">
        <f>INDEX([1]municipalities_overview!$D:$D,MATCH(A59,[1]municipalities_overview!$E:$E,0))</f>
        <v>PH051713000</v>
      </c>
      <c r="D59" s="1" t="s">
        <v>68</v>
      </c>
      <c r="F59">
        <v>150</v>
      </c>
      <c r="G59">
        <v>2920005</v>
      </c>
      <c r="L59">
        <v>318</v>
      </c>
      <c r="M59">
        <v>4149706</v>
      </c>
      <c r="N59">
        <v>462</v>
      </c>
      <c r="O59">
        <v>949</v>
      </c>
      <c r="P59">
        <v>2261302</v>
      </c>
      <c r="T59">
        <v>220</v>
      </c>
      <c r="U59">
        <v>225</v>
      </c>
      <c r="V59">
        <v>2396250</v>
      </c>
      <c r="AC59">
        <v>190</v>
      </c>
      <c r="AD59">
        <v>200</v>
      </c>
      <c r="AE59">
        <v>991200</v>
      </c>
      <c r="AF59">
        <v>213</v>
      </c>
      <c r="AG59">
        <v>151.5</v>
      </c>
      <c r="AH59">
        <v>1396100</v>
      </c>
      <c r="AI59">
        <v>571</v>
      </c>
      <c r="AJ59">
        <v>1600.8600000000001</v>
      </c>
      <c r="AK59">
        <v>56907846.400000006</v>
      </c>
      <c r="AL59">
        <v>720</v>
      </c>
      <c r="AM59">
        <v>720</v>
      </c>
      <c r="AN59">
        <v>31290300</v>
      </c>
      <c r="AR59">
        <v>0</v>
      </c>
      <c r="AS59">
        <v>1130</v>
      </c>
      <c r="AT59">
        <v>23673520</v>
      </c>
      <c r="AU59">
        <v>184</v>
      </c>
      <c r="AV59">
        <v>230</v>
      </c>
      <c r="AW59">
        <v>2447120</v>
      </c>
      <c r="AX59">
        <v>2280</v>
      </c>
      <c r="AY59">
        <v>1520</v>
      </c>
      <c r="AZ59">
        <v>72722800</v>
      </c>
      <c r="BA59">
        <v>240</v>
      </c>
      <c r="BB59">
        <v>240</v>
      </c>
      <c r="BC59">
        <v>4724640</v>
      </c>
      <c r="BD59">
        <v>293.33333333333331</v>
      </c>
      <c r="BE59">
        <v>440</v>
      </c>
      <c r="BF59">
        <v>8652600</v>
      </c>
      <c r="BG59" s="169">
        <f>IFERROR(INDEX(RICE_!D:D,MATCH(Rice!D59,RICE_!A:A,0)),"no obs")</f>
        <v>197</v>
      </c>
      <c r="BH59" s="169">
        <f>IFERROR(INDEX(RICE_!I:I,MATCH(Rice!$D59,RICE_!$A:$A,0)),"no obs")</f>
        <v>196.88</v>
      </c>
      <c r="BI59" s="169">
        <f>IFERROR(INDEX(RICE_!R:R,MATCH(Rice!$D59,RICE_!$A:$A,0)),"no obs")</f>
        <v>3489793.3499999996</v>
      </c>
    </row>
    <row r="60" spans="1:61">
      <c r="A60" t="str">
        <f t="shared" si="0"/>
        <v>GarchitorenaCamarines Sur</v>
      </c>
      <c r="B60" s="1" t="s">
        <v>203</v>
      </c>
      <c r="C60" s="172" t="str">
        <f>INDEX([1]municipalities_overview!$D:$D,MATCH(A60,[1]municipalities_overview!$E:$E,0))</f>
        <v>PH051714000</v>
      </c>
      <c r="D60" s="1" t="s">
        <v>69</v>
      </c>
      <c r="AX60">
        <v>348.82500000000005</v>
      </c>
      <c r="AY60">
        <v>232.55</v>
      </c>
      <c r="AZ60">
        <v>8522592.5</v>
      </c>
      <c r="BA60">
        <v>116</v>
      </c>
      <c r="BB60">
        <v>123.85</v>
      </c>
      <c r="BC60">
        <v>4751544.1999999993</v>
      </c>
      <c r="BG60" s="169" t="str">
        <f>IFERROR(INDEX(RICE_!D:D,MATCH(Rice!D60,RICE_!A:A,0)),"no obs")</f>
        <v>no obs</v>
      </c>
      <c r="BH60" s="169" t="str">
        <f>IFERROR(INDEX(RICE_!I:I,MATCH(Rice!$D60,RICE_!$A:$A,0)),"no obs")</f>
        <v>no obs</v>
      </c>
      <c r="BI60" s="169" t="str">
        <f>IFERROR(INDEX(RICE_!R:R,MATCH(Rice!$D60,RICE_!$A:$A,0)),"no obs")</f>
        <v>no obs</v>
      </c>
    </row>
    <row r="61" spans="1:61">
      <c r="A61" t="str">
        <f t="shared" si="0"/>
        <v>GoaCamarines Sur</v>
      </c>
      <c r="B61" s="1" t="s">
        <v>203</v>
      </c>
      <c r="C61" s="172" t="str">
        <f>INDEX([1]municipalities_overview!$D:$D,MATCH(A61,[1]municipalities_overview!$E:$E,0))</f>
        <v>PH051715000</v>
      </c>
      <c r="D61" s="1" t="s">
        <v>70</v>
      </c>
      <c r="F61">
        <v>237</v>
      </c>
      <c r="G61">
        <v>3813703.5</v>
      </c>
      <c r="K61">
        <v>568</v>
      </c>
      <c r="L61">
        <v>579</v>
      </c>
      <c r="M61">
        <v>919752</v>
      </c>
      <c r="T61">
        <v>322</v>
      </c>
      <c r="U61">
        <v>371</v>
      </c>
      <c r="V61">
        <v>3680525.077358217</v>
      </c>
      <c r="AC61">
        <v>58</v>
      </c>
      <c r="AD61">
        <v>44.7</v>
      </c>
      <c r="AE61">
        <v>2215332</v>
      </c>
      <c r="AL61">
        <v>1121</v>
      </c>
      <c r="AM61">
        <v>914</v>
      </c>
      <c r="AN61">
        <v>2491778.2000000002</v>
      </c>
      <c r="AX61">
        <v>900</v>
      </c>
      <c r="AY61">
        <v>845</v>
      </c>
      <c r="AZ61">
        <v>28920900</v>
      </c>
      <c r="BA61">
        <v>160</v>
      </c>
      <c r="BB61">
        <v>146.66666666666669</v>
      </c>
      <c r="BC61">
        <v>3590258.333333333</v>
      </c>
      <c r="BD61">
        <v>352</v>
      </c>
      <c r="BE61">
        <v>528</v>
      </c>
      <c r="BF61">
        <v>10129725</v>
      </c>
      <c r="BG61" s="169">
        <f>IFERROR(INDEX(RICE_!D:D,MATCH(Rice!D61,RICE_!A:A,0)),"no obs")</f>
        <v>340</v>
      </c>
      <c r="BH61" s="169">
        <f>IFERROR(INDEX(RICE_!I:I,MATCH(Rice!$D61,RICE_!$A:$A,0)),"no obs")</f>
        <v>585</v>
      </c>
      <c r="BI61" s="169">
        <f>IFERROR(INDEX(RICE_!R:R,MATCH(Rice!$D61,RICE_!$A:$A,0)),"no obs")</f>
        <v>5499116.5199999996</v>
      </c>
    </row>
    <row r="62" spans="1:61">
      <c r="A62" t="str">
        <f t="shared" si="0"/>
        <v>LagonoyCamarines Sur</v>
      </c>
      <c r="B62" s="1" t="s">
        <v>203</v>
      </c>
      <c r="C62" s="172" t="str">
        <f>INDEX([1]municipalities_overview!$D:$D,MATCH(A62,[1]municipalities_overview!$E:$E,0))</f>
        <v>PH051717000</v>
      </c>
      <c r="D62" s="1" t="s">
        <v>71</v>
      </c>
      <c r="F62">
        <v>806.3</v>
      </c>
      <c r="G62">
        <v>14840848.657500003</v>
      </c>
      <c r="K62">
        <v>30</v>
      </c>
      <c r="L62">
        <v>41</v>
      </c>
      <c r="M62">
        <v>194287.5</v>
      </c>
      <c r="N62">
        <v>16</v>
      </c>
      <c r="O62">
        <v>27</v>
      </c>
      <c r="P62">
        <v>51597</v>
      </c>
      <c r="T62">
        <v>678</v>
      </c>
      <c r="U62">
        <v>752.16</v>
      </c>
      <c r="V62">
        <v>4154515.3644684041</v>
      </c>
      <c r="AC62">
        <v>83</v>
      </c>
      <c r="AD62">
        <v>70.5</v>
      </c>
      <c r="AE62">
        <v>1365378</v>
      </c>
      <c r="AU62">
        <v>120</v>
      </c>
      <c r="AV62">
        <v>110</v>
      </c>
      <c r="AW62">
        <v>322200</v>
      </c>
      <c r="AX62">
        <v>1276.17</v>
      </c>
      <c r="AY62">
        <v>1303.3</v>
      </c>
      <c r="AZ62">
        <v>35758921.599999994</v>
      </c>
      <c r="BA62">
        <v>495</v>
      </c>
      <c r="BB62">
        <v>420</v>
      </c>
      <c r="BC62">
        <v>5512080</v>
      </c>
      <c r="BD62">
        <v>186.66666666666666</v>
      </c>
      <c r="BE62">
        <v>280</v>
      </c>
      <c r="BF62">
        <v>5269320</v>
      </c>
      <c r="BG62" s="169">
        <f>IFERROR(INDEX(RICE_!D:D,MATCH(Rice!D62,RICE_!A:A,0)),"no obs")</f>
        <v>260</v>
      </c>
      <c r="BH62" s="169">
        <f>IFERROR(INDEX(RICE_!I:I,MATCH(Rice!$D62,RICE_!$A:$A,0)),"no obs")</f>
        <v>297.53027408599854</v>
      </c>
      <c r="BI62" s="169">
        <f>IFERROR(INDEX(RICE_!R:R,MATCH(Rice!$D62,RICE_!$A:$A,0)),"no obs")</f>
        <v>5052108.027399445</v>
      </c>
    </row>
    <row r="63" spans="1:61">
      <c r="A63" t="str">
        <f t="shared" si="0"/>
        <v>LibmananCamarines Sur</v>
      </c>
      <c r="B63" s="1" t="s">
        <v>203</v>
      </c>
      <c r="C63" s="172" t="str">
        <f>INDEX([1]municipalities_overview!$D:$D,MATCH(A63,[1]municipalities_overview!$E:$E,0))</f>
        <v>PH051718000</v>
      </c>
      <c r="D63" s="1" t="s">
        <v>72</v>
      </c>
      <c r="F63">
        <v>72</v>
      </c>
      <c r="G63">
        <v>513484.49999999994</v>
      </c>
      <c r="K63">
        <v>499</v>
      </c>
      <c r="L63">
        <v>367.13</v>
      </c>
      <c r="M63">
        <v>3461228.62</v>
      </c>
      <c r="T63">
        <v>293</v>
      </c>
      <c r="U63">
        <v>307.08999999999997</v>
      </c>
      <c r="V63">
        <v>2352606.0420151814</v>
      </c>
      <c r="AC63">
        <v>25</v>
      </c>
      <c r="AD63">
        <v>10</v>
      </c>
      <c r="AE63">
        <v>495600</v>
      </c>
      <c r="AF63">
        <v>1</v>
      </c>
      <c r="AG63">
        <v>1</v>
      </c>
      <c r="AH63">
        <v>2200</v>
      </c>
      <c r="AI63">
        <v>792</v>
      </c>
      <c r="AJ63">
        <v>1327.15</v>
      </c>
      <c r="AK63">
        <v>33545278.750000007</v>
      </c>
      <c r="AL63">
        <v>361</v>
      </c>
      <c r="AM63">
        <v>393</v>
      </c>
      <c r="AN63">
        <v>9365612</v>
      </c>
      <c r="AR63">
        <v>0</v>
      </c>
      <c r="AS63">
        <v>435</v>
      </c>
      <c r="AT63">
        <v>6231310</v>
      </c>
      <c r="AX63">
        <v>2140</v>
      </c>
      <c r="AY63">
        <v>2610</v>
      </c>
      <c r="AZ63">
        <v>21665440</v>
      </c>
      <c r="BA63">
        <v>510.6</v>
      </c>
      <c r="BB63">
        <v>510.6</v>
      </c>
      <c r="BC63">
        <v>4655739</v>
      </c>
      <c r="BD63">
        <v>143.41333333333336</v>
      </c>
      <c r="BE63">
        <v>215.12</v>
      </c>
      <c r="BF63">
        <v>2439956.98</v>
      </c>
      <c r="BG63" s="169">
        <f>IFERROR(INDEX(RICE_!D:D,MATCH(Rice!D63,RICE_!A:A,0)),"no obs")</f>
        <v>235</v>
      </c>
      <c r="BH63" s="169">
        <f>IFERROR(INDEX(RICE_!I:I,MATCH(Rice!$D63,RICE_!$A:$A,0)),"no obs")</f>
        <v>262.92</v>
      </c>
      <c r="BI63" s="169">
        <f>IFERROR(INDEX(RICE_!R:R,MATCH(Rice!$D63,RICE_!$A:$A,0)),"no obs")</f>
        <v>3254161.4000000004</v>
      </c>
    </row>
    <row r="64" spans="1:61">
      <c r="A64" t="str">
        <f t="shared" si="0"/>
        <v>LupiCamarines Sur</v>
      </c>
      <c r="B64" s="1" t="s">
        <v>203</v>
      </c>
      <c r="C64" s="172" t="str">
        <f>INDEX([1]municipalities_overview!$D:$D,MATCH(A64,[1]municipalities_overview!$E:$E,0))</f>
        <v>PH051719000</v>
      </c>
      <c r="D64" s="1" t="s">
        <v>73</v>
      </c>
      <c r="X64">
        <v>27</v>
      </c>
      <c r="Y64">
        <v>19723</v>
      </c>
      <c r="AC64">
        <v>36</v>
      </c>
      <c r="AD64">
        <v>25</v>
      </c>
      <c r="AE64">
        <v>258775.99999999997</v>
      </c>
      <c r="AL64">
        <v>56</v>
      </c>
      <c r="AM64">
        <v>38.5</v>
      </c>
      <c r="AN64">
        <v>1457053</v>
      </c>
      <c r="AX64">
        <v>254</v>
      </c>
      <c r="AY64">
        <v>214</v>
      </c>
      <c r="AZ64">
        <v>4453488</v>
      </c>
      <c r="BA64">
        <v>328</v>
      </c>
      <c r="BB64">
        <v>328</v>
      </c>
      <c r="BC64">
        <v>12483548.800000001</v>
      </c>
      <c r="BD64">
        <v>177.33333333333334</v>
      </c>
      <c r="BE64">
        <v>266</v>
      </c>
      <c r="BF64">
        <v>2393622</v>
      </c>
      <c r="BG64" s="169">
        <f>IFERROR(INDEX(RICE_!D:D,MATCH(Rice!D64,RICE_!A:A,0)),"no obs")</f>
        <v>73</v>
      </c>
      <c r="BH64" s="169">
        <f>IFERROR(INDEX(RICE_!I:I,MATCH(Rice!$D64,RICE_!$A:$A,0)),"no obs")</f>
        <v>74.540000000000006</v>
      </c>
      <c r="BI64" s="169">
        <f>IFERROR(INDEX(RICE_!R:R,MATCH(Rice!$D64,RICE_!$A:$A,0)),"no obs")</f>
        <v>536468.80500000005</v>
      </c>
    </row>
    <row r="65" spans="1:61">
      <c r="A65" t="str">
        <f t="shared" si="0"/>
        <v>MagaraoCamarines Sur</v>
      </c>
      <c r="B65" s="1" t="s">
        <v>203</v>
      </c>
      <c r="C65" s="172" t="str">
        <f>INDEX([1]municipalities_overview!$D:$D,MATCH(A65,[1]municipalities_overview!$E:$E,0))</f>
        <v>PH051720000</v>
      </c>
      <c r="D65" s="1" t="s">
        <v>74</v>
      </c>
      <c r="F65">
        <v>433.5</v>
      </c>
      <c r="G65">
        <v>5503547.125</v>
      </c>
      <c r="K65">
        <v>148</v>
      </c>
      <c r="L65">
        <v>259</v>
      </c>
      <c r="M65">
        <v>3737724</v>
      </c>
      <c r="N65">
        <v>280</v>
      </c>
      <c r="O65">
        <v>370</v>
      </c>
      <c r="P65">
        <v>888900</v>
      </c>
      <c r="T65">
        <v>245</v>
      </c>
      <c r="U65">
        <v>577</v>
      </c>
      <c r="V65">
        <v>14351787.408016246</v>
      </c>
      <c r="AC65">
        <v>62</v>
      </c>
      <c r="AD65">
        <v>88</v>
      </c>
      <c r="AE65">
        <v>643604</v>
      </c>
      <c r="AI65">
        <v>493</v>
      </c>
      <c r="AJ65">
        <v>680</v>
      </c>
      <c r="AK65">
        <v>11745830</v>
      </c>
      <c r="AL65">
        <v>443</v>
      </c>
      <c r="AM65">
        <v>651</v>
      </c>
      <c r="AN65">
        <v>14987867.5</v>
      </c>
      <c r="AR65">
        <v>0</v>
      </c>
      <c r="AS65">
        <v>795</v>
      </c>
      <c r="AT65">
        <v>3355192.5</v>
      </c>
      <c r="AU65">
        <v>164</v>
      </c>
      <c r="AV65">
        <v>162</v>
      </c>
      <c r="AW65">
        <v>583428</v>
      </c>
      <c r="AX65">
        <v>743</v>
      </c>
      <c r="AY65">
        <v>1013</v>
      </c>
      <c r="AZ65">
        <v>19120484</v>
      </c>
      <c r="BA65">
        <v>197</v>
      </c>
      <c r="BB65">
        <v>200</v>
      </c>
      <c r="BC65">
        <v>4166869.9999999995</v>
      </c>
      <c r="BD65">
        <v>308.66666666666669</v>
      </c>
      <c r="BE65">
        <v>463</v>
      </c>
      <c r="BF65">
        <v>15465146.000000002</v>
      </c>
      <c r="BG65" s="169">
        <f>IFERROR(INDEX(RICE_!D:D,MATCH(Rice!D65,RICE_!A:A,0)),"no obs")</f>
        <v>323</v>
      </c>
      <c r="BH65" s="169">
        <f>IFERROR(INDEX(RICE_!I:I,MATCH(Rice!$D65,RICE_!$A:$A,0)),"no obs")</f>
        <v>566.68999999999994</v>
      </c>
      <c r="BI65" s="169">
        <f>IFERROR(INDEX(RICE_!R:R,MATCH(Rice!$D65,RICE_!$A:$A,0)),"no obs")</f>
        <v>10702411.649999999</v>
      </c>
    </row>
    <row r="66" spans="1:61">
      <c r="A66" t="str">
        <f t="shared" si="0"/>
        <v>MilaorCamarines Sur</v>
      </c>
      <c r="B66" s="1" t="s">
        <v>203</v>
      </c>
      <c r="C66" s="172" t="str">
        <f>INDEX([1]municipalities_overview!$D:$D,MATCH(A66,[1]municipalities_overview!$E:$E,0))</f>
        <v>PH051721000</v>
      </c>
      <c r="D66" s="1" t="s">
        <v>75</v>
      </c>
      <c r="F66">
        <v>898.32999999999993</v>
      </c>
      <c r="G66">
        <v>25851142.105000004</v>
      </c>
      <c r="K66">
        <v>534</v>
      </c>
      <c r="L66">
        <v>603.25</v>
      </c>
      <c r="M66">
        <v>9505773.2999999989</v>
      </c>
      <c r="N66">
        <v>428</v>
      </c>
      <c r="O66">
        <v>584</v>
      </c>
      <c r="P66">
        <v>1416445</v>
      </c>
      <c r="T66">
        <v>543</v>
      </c>
      <c r="U66">
        <v>804.35</v>
      </c>
      <c r="V66">
        <v>11255084.957051687</v>
      </c>
      <c r="AC66">
        <v>354</v>
      </c>
      <c r="AD66">
        <v>269.89999999999998</v>
      </c>
      <c r="AE66">
        <v>2502704.7999999998</v>
      </c>
      <c r="AF66">
        <v>141</v>
      </c>
      <c r="AG66">
        <v>130</v>
      </c>
      <c r="AH66">
        <v>2284040</v>
      </c>
      <c r="AI66">
        <v>1181</v>
      </c>
      <c r="AJ66">
        <v>1178.78</v>
      </c>
      <c r="AK66">
        <v>41731529.450000003</v>
      </c>
      <c r="AL66">
        <v>571</v>
      </c>
      <c r="AM66">
        <v>448.3</v>
      </c>
      <c r="AN66">
        <v>9895251.5</v>
      </c>
      <c r="AR66">
        <v>0</v>
      </c>
      <c r="AS66">
        <v>621.91</v>
      </c>
      <c r="AT66">
        <v>8497060.5999999996</v>
      </c>
      <c r="AU66">
        <v>1075</v>
      </c>
      <c r="AV66">
        <v>1605</v>
      </c>
      <c r="AW66">
        <v>43972360</v>
      </c>
      <c r="AX66">
        <v>908.29499999999996</v>
      </c>
      <c r="AY66">
        <v>1021.61</v>
      </c>
      <c r="AZ66">
        <v>39936612.5</v>
      </c>
      <c r="BD66">
        <v>1819.9999999999998</v>
      </c>
      <c r="BE66">
        <v>2730</v>
      </c>
      <c r="BF66">
        <v>80514370</v>
      </c>
      <c r="BG66" s="169">
        <f>IFERROR(INDEX(RICE_!D:D,MATCH(Rice!D66,RICE_!A:A,0)),"no obs")</f>
        <v>646</v>
      </c>
      <c r="BH66" s="169">
        <f>IFERROR(INDEX(RICE_!I:I,MATCH(Rice!$D66,RICE_!$A:$A,0)),"no obs")</f>
        <v>922.8</v>
      </c>
      <c r="BI66" s="169">
        <f>IFERROR(INDEX(RICE_!R:R,MATCH(Rice!$D66,RICE_!$A:$A,0)),"no obs")</f>
        <v>18786473</v>
      </c>
    </row>
    <row r="67" spans="1:61">
      <c r="A67" t="str">
        <f t="shared" si="0"/>
        <v>MinalabacCamarines Sur</v>
      </c>
      <c r="B67" s="1" t="s">
        <v>203</v>
      </c>
      <c r="C67" s="172" t="str">
        <f>INDEX([1]municipalities_overview!$D:$D,MATCH(A67,[1]municipalities_overview!$E:$E,0))</f>
        <v>PH051722000</v>
      </c>
      <c r="D67" s="1" t="s">
        <v>76</v>
      </c>
      <c r="F67">
        <v>2289</v>
      </c>
      <c r="G67">
        <v>25962697</v>
      </c>
      <c r="K67">
        <v>801</v>
      </c>
      <c r="L67">
        <v>1251</v>
      </c>
      <c r="M67">
        <v>13275666</v>
      </c>
      <c r="N67">
        <v>890</v>
      </c>
      <c r="O67">
        <v>1548</v>
      </c>
      <c r="P67">
        <v>4008536</v>
      </c>
      <c r="T67">
        <v>1062</v>
      </c>
      <c r="U67">
        <v>1844.5</v>
      </c>
      <c r="V67">
        <v>20804698.283131074</v>
      </c>
      <c r="AC67">
        <v>94</v>
      </c>
      <c r="AD67">
        <v>80</v>
      </c>
      <c r="AE67">
        <v>1189440</v>
      </c>
      <c r="AF67">
        <v>1</v>
      </c>
      <c r="AG67">
        <v>1</v>
      </c>
      <c r="AH67">
        <v>2200</v>
      </c>
      <c r="AI67">
        <v>4028</v>
      </c>
      <c r="AJ67">
        <v>5457</v>
      </c>
      <c r="AK67">
        <v>221142055.00000003</v>
      </c>
      <c r="AL67">
        <v>2146</v>
      </c>
      <c r="AM67">
        <v>3220</v>
      </c>
      <c r="AN67">
        <v>106975577</v>
      </c>
      <c r="AR67">
        <v>0</v>
      </c>
      <c r="AS67">
        <v>27</v>
      </c>
      <c r="AT67">
        <v>254176</v>
      </c>
      <c r="AU67">
        <v>1800</v>
      </c>
      <c r="AV67">
        <v>1917</v>
      </c>
      <c r="AW67">
        <v>34980924</v>
      </c>
      <c r="AX67">
        <v>1707</v>
      </c>
      <c r="AY67">
        <v>1343</v>
      </c>
      <c r="AZ67">
        <v>62347130</v>
      </c>
      <c r="BD67">
        <v>111.99999999999999</v>
      </c>
      <c r="BE67">
        <v>168</v>
      </c>
      <c r="BF67">
        <v>1788188</v>
      </c>
      <c r="BG67" s="169">
        <f>IFERROR(INDEX(RICE_!D:D,MATCH(Rice!D67,RICE_!A:A,0)),"no obs")</f>
        <v>3081</v>
      </c>
      <c r="BH67" s="169">
        <f>IFERROR(INDEX(RICE_!I:I,MATCH(Rice!$D67,RICE_!$A:$A,0)),"no obs")</f>
        <v>2567.36</v>
      </c>
      <c r="BI67" s="169">
        <f>IFERROR(INDEX(RICE_!R:R,MATCH(Rice!$D67,RICE_!$A:$A,0)),"no obs")</f>
        <v>99822794</v>
      </c>
    </row>
    <row r="68" spans="1:61">
      <c r="A68" t="str">
        <f t="shared" si="0"/>
        <v>NabuaCamarines Sur</v>
      </c>
      <c r="B68" s="1" t="s">
        <v>203</v>
      </c>
      <c r="C68" s="172" t="str">
        <f>INDEX([1]municipalities_overview!$D:$D,MATCH(A68,[1]municipalities_overview!$E:$E,0))</f>
        <v>PH051723000</v>
      </c>
      <c r="D68" s="1" t="s">
        <v>77</v>
      </c>
      <c r="F68">
        <v>1550</v>
      </c>
      <c r="G68">
        <v>56183510.700000003</v>
      </c>
      <c r="K68">
        <v>2337</v>
      </c>
      <c r="L68">
        <v>2537.25</v>
      </c>
      <c r="M68">
        <v>31255236</v>
      </c>
      <c r="N68">
        <v>307</v>
      </c>
      <c r="O68">
        <v>436</v>
      </c>
      <c r="P68">
        <v>1059096</v>
      </c>
      <c r="Q68">
        <v>808</v>
      </c>
      <c r="R68">
        <v>911</v>
      </c>
      <c r="S68">
        <v>8230998</v>
      </c>
      <c r="T68">
        <v>1103</v>
      </c>
      <c r="U68">
        <v>1051</v>
      </c>
      <c r="V68">
        <v>11860925</v>
      </c>
      <c r="X68">
        <v>108</v>
      </c>
      <c r="Y68">
        <v>137592</v>
      </c>
      <c r="Z68">
        <v>210</v>
      </c>
      <c r="AA68">
        <v>148</v>
      </c>
      <c r="AB68">
        <v>1603901.25</v>
      </c>
      <c r="AC68">
        <v>357</v>
      </c>
      <c r="AD68">
        <v>200.5</v>
      </c>
      <c r="AE68">
        <v>2896455</v>
      </c>
      <c r="AF68">
        <v>978</v>
      </c>
      <c r="AG68">
        <v>813</v>
      </c>
      <c r="AH68">
        <v>24279916</v>
      </c>
      <c r="AI68">
        <v>7532</v>
      </c>
      <c r="AJ68">
        <v>2938</v>
      </c>
      <c r="AK68">
        <v>77406836</v>
      </c>
      <c r="AL68">
        <v>1161</v>
      </c>
      <c r="AM68">
        <v>864.25</v>
      </c>
      <c r="AN68">
        <v>27385532.5</v>
      </c>
      <c r="AO68">
        <v>1564</v>
      </c>
      <c r="AP68">
        <v>974.7</v>
      </c>
      <c r="AQ68">
        <v>12156028</v>
      </c>
      <c r="AR68">
        <v>0</v>
      </c>
      <c r="AS68">
        <v>573</v>
      </c>
      <c r="AT68">
        <v>6483810</v>
      </c>
      <c r="AX68">
        <v>2021</v>
      </c>
      <c r="AY68">
        <v>1671.5</v>
      </c>
      <c r="AZ68">
        <v>71293190</v>
      </c>
      <c r="BD68">
        <v>1360</v>
      </c>
      <c r="BE68">
        <v>2040</v>
      </c>
      <c r="BF68">
        <v>36761290</v>
      </c>
      <c r="BG68" s="169" t="str">
        <f>IFERROR(INDEX(RICE_!D:D,MATCH(Rice!D68,RICE_!A:A,0)),"no obs")</f>
        <v>no obs</v>
      </c>
      <c r="BH68" s="169" t="str">
        <f>IFERROR(INDEX(RICE_!I:I,MATCH(Rice!$D68,RICE_!$A:$A,0)),"no obs")</f>
        <v>no obs</v>
      </c>
      <c r="BI68" s="169" t="str">
        <f>IFERROR(INDEX(RICE_!R:R,MATCH(Rice!$D68,RICE_!$A:$A,0)),"no obs")</f>
        <v>no obs</v>
      </c>
    </row>
    <row r="69" spans="1:61">
      <c r="A69" t="str">
        <f t="shared" si="0"/>
        <v>OcampoCamarines Sur</v>
      </c>
      <c r="B69" s="1" t="s">
        <v>203</v>
      </c>
      <c r="C69" s="172" t="str">
        <f>INDEX([1]municipalities_overview!$D:$D,MATCH(A69,[1]municipalities_overview!$E:$E,0))</f>
        <v>PH051725000</v>
      </c>
      <c r="D69" s="1" t="s">
        <v>78</v>
      </c>
      <c r="F69">
        <v>565</v>
      </c>
      <c r="G69">
        <v>12874567.500000002</v>
      </c>
      <c r="K69">
        <v>215</v>
      </c>
      <c r="L69">
        <v>225</v>
      </c>
      <c r="M69">
        <v>804200</v>
      </c>
      <c r="T69">
        <v>210</v>
      </c>
      <c r="U69">
        <v>210</v>
      </c>
      <c r="V69">
        <v>1689700.3476284873</v>
      </c>
      <c r="AC69">
        <v>320</v>
      </c>
      <c r="AD69">
        <v>490</v>
      </c>
      <c r="AE69">
        <v>5439210</v>
      </c>
      <c r="AL69">
        <v>2028</v>
      </c>
      <c r="AM69">
        <v>2470</v>
      </c>
      <c r="AN69">
        <v>73396095</v>
      </c>
      <c r="AU69">
        <v>2420</v>
      </c>
      <c r="AV69">
        <v>1800</v>
      </c>
      <c r="AW69">
        <v>27287025</v>
      </c>
      <c r="AX69">
        <v>2778</v>
      </c>
      <c r="AY69">
        <v>1852</v>
      </c>
      <c r="AZ69">
        <v>101273740</v>
      </c>
      <c r="BA69">
        <v>608</v>
      </c>
      <c r="BB69">
        <v>850</v>
      </c>
      <c r="BC69">
        <v>11155400</v>
      </c>
      <c r="BD69" t="s">
        <v>79</v>
      </c>
      <c r="BE69">
        <v>165</v>
      </c>
      <c r="BF69">
        <v>4014050</v>
      </c>
      <c r="BG69" s="169">
        <f>IFERROR(INDEX(RICE_!D:D,MATCH(Rice!D69,RICE_!A:A,0)),"no obs")</f>
        <v>612</v>
      </c>
      <c r="BH69" s="169">
        <f>IFERROR(INDEX(RICE_!I:I,MATCH(Rice!$D69,RICE_!$A:$A,0)),"no obs")</f>
        <v>713</v>
      </c>
      <c r="BI69" s="169">
        <f>IFERROR(INDEX(RICE_!R:R,MATCH(Rice!$D69,RICE_!$A:$A,0)),"no obs")</f>
        <v>3115810</v>
      </c>
    </row>
    <row r="70" spans="1:61">
      <c r="A70" t="str">
        <f t="shared" si="0"/>
        <v>PamplonaCamarines Sur</v>
      </c>
      <c r="B70" s="1" t="s">
        <v>203</v>
      </c>
      <c r="C70" s="172" t="str">
        <f>INDEX([1]municipalities_overview!$D:$D,MATCH(A70,[1]municipalities_overview!$E:$E,0))</f>
        <v>PH051726000</v>
      </c>
      <c r="D70" s="1" t="s">
        <v>80</v>
      </c>
      <c r="F70">
        <v>3335.92</v>
      </c>
      <c r="G70">
        <v>33400828.274999999</v>
      </c>
      <c r="K70">
        <v>90</v>
      </c>
      <c r="L70">
        <v>90</v>
      </c>
      <c r="M70">
        <v>108000</v>
      </c>
      <c r="O70">
        <v>198</v>
      </c>
      <c r="P70">
        <v>275010</v>
      </c>
      <c r="T70">
        <v>80</v>
      </c>
      <c r="U70">
        <v>97</v>
      </c>
      <c r="V70">
        <v>3808617.3935115789</v>
      </c>
      <c r="AC70">
        <v>150</v>
      </c>
      <c r="AD70">
        <v>305.29999999999995</v>
      </c>
      <c r="AE70">
        <v>6255463.1999999993</v>
      </c>
      <c r="AF70">
        <v>1</v>
      </c>
      <c r="AG70">
        <v>11</v>
      </c>
      <c r="AH70">
        <v>22220</v>
      </c>
      <c r="AI70">
        <v>1</v>
      </c>
      <c r="AJ70">
        <v>11</v>
      </c>
      <c r="AK70">
        <v>22220</v>
      </c>
      <c r="AL70">
        <v>2035</v>
      </c>
      <c r="AM70">
        <v>2128.5</v>
      </c>
      <c r="AN70">
        <v>4035584</v>
      </c>
      <c r="AR70">
        <v>0</v>
      </c>
      <c r="AS70">
        <v>5.75</v>
      </c>
      <c r="AT70">
        <v>155480</v>
      </c>
      <c r="AX70">
        <v>5269.08</v>
      </c>
      <c r="AY70">
        <v>3682.7200000000003</v>
      </c>
      <c r="AZ70">
        <v>115947266.40000001</v>
      </c>
      <c r="BD70">
        <v>0</v>
      </c>
      <c r="BE70">
        <v>294</v>
      </c>
      <c r="BF70">
        <v>1275493.75</v>
      </c>
      <c r="BG70" s="169">
        <f>IFERROR(INDEX(RICE_!D:D,MATCH(Rice!D70,RICE_!A:A,0)),"no obs")</f>
        <v>1315.5</v>
      </c>
      <c r="BH70" s="169">
        <f>IFERROR(INDEX(RICE_!I:I,MATCH(Rice!$D70,RICE_!$A:$A,0)),"no obs")</f>
        <v>933.06</v>
      </c>
      <c r="BI70" s="169">
        <f>IFERROR(INDEX(RICE_!R:R,MATCH(Rice!$D70,RICE_!$A:$A,0)),"no obs")</f>
        <v>38380365.479999997</v>
      </c>
    </row>
    <row r="71" spans="1:61">
      <c r="A71" t="str">
        <f t="shared" si="0"/>
        <v>PasacaoCamarines Sur</v>
      </c>
      <c r="B71" s="1" t="s">
        <v>203</v>
      </c>
      <c r="C71" s="172" t="str">
        <f>INDEX([1]municipalities_overview!$D:$D,MATCH(A71,[1]municipalities_overview!$E:$E,0))</f>
        <v>PH051727000</v>
      </c>
      <c r="D71" s="1" t="s">
        <v>81</v>
      </c>
      <c r="K71">
        <v>37</v>
      </c>
      <c r="L71">
        <v>36</v>
      </c>
      <c r="M71">
        <v>68244.5</v>
      </c>
      <c r="AL71">
        <v>462</v>
      </c>
      <c r="AM71">
        <v>551.5</v>
      </c>
      <c r="AN71">
        <v>4665528.5</v>
      </c>
      <c r="AX71">
        <v>570</v>
      </c>
      <c r="AY71">
        <v>872.5</v>
      </c>
      <c r="AZ71">
        <v>37230430</v>
      </c>
      <c r="BA71">
        <v>52</v>
      </c>
      <c r="BB71">
        <v>130</v>
      </c>
      <c r="BC71">
        <v>5544890</v>
      </c>
      <c r="BD71">
        <v>814</v>
      </c>
      <c r="BE71">
        <v>1221</v>
      </c>
      <c r="BF71">
        <v>36451718.999999993</v>
      </c>
      <c r="BG71" s="169" t="str">
        <f>IFERROR(INDEX(RICE_!D:D,MATCH(Rice!D71,RICE_!A:A,0)),"no obs")</f>
        <v>no obs</v>
      </c>
      <c r="BH71" s="169" t="str">
        <f>IFERROR(INDEX(RICE_!I:I,MATCH(Rice!$D71,RICE_!$A:$A,0)),"no obs")</f>
        <v>no obs</v>
      </c>
      <c r="BI71" s="169" t="str">
        <f>IFERROR(INDEX(RICE_!R:R,MATCH(Rice!$D71,RICE_!$A:$A,0)),"no obs")</f>
        <v>no obs</v>
      </c>
    </row>
    <row r="72" spans="1:61">
      <c r="A72" t="str">
        <f t="shared" si="0"/>
        <v>PiliCamarines Sur</v>
      </c>
      <c r="B72" s="1" t="s">
        <v>203</v>
      </c>
      <c r="C72" s="172" t="str">
        <f>INDEX([1]municipalities_overview!$D:$D,MATCH(A72,[1]municipalities_overview!$E:$E,0))</f>
        <v>PH051728000</v>
      </c>
      <c r="D72" s="1" t="s">
        <v>82</v>
      </c>
      <c r="F72">
        <v>3109.14</v>
      </c>
      <c r="G72">
        <v>26222517.150000002</v>
      </c>
      <c r="T72">
        <v>2652</v>
      </c>
      <c r="U72">
        <v>1979</v>
      </c>
      <c r="V72">
        <v>16246699.911424844</v>
      </c>
      <c r="AC72">
        <v>736</v>
      </c>
      <c r="AD72">
        <v>708</v>
      </c>
      <c r="AE72">
        <v>12443112</v>
      </c>
      <c r="AF72">
        <v>2</v>
      </c>
      <c r="AG72">
        <v>2</v>
      </c>
      <c r="AH72">
        <v>27312.5</v>
      </c>
      <c r="AI72">
        <v>2</v>
      </c>
      <c r="AJ72">
        <v>2</v>
      </c>
      <c r="AK72">
        <v>27312.5</v>
      </c>
      <c r="AL72">
        <v>2908</v>
      </c>
      <c r="AM72">
        <v>3801</v>
      </c>
      <c r="AN72">
        <v>88305445.200000018</v>
      </c>
      <c r="AR72">
        <v>0</v>
      </c>
      <c r="AS72">
        <v>2245</v>
      </c>
      <c r="AT72">
        <v>95756152.799999982</v>
      </c>
      <c r="AU72">
        <v>1406</v>
      </c>
      <c r="AV72">
        <v>1937</v>
      </c>
      <c r="AW72">
        <v>56575018.25</v>
      </c>
      <c r="AX72">
        <v>2982</v>
      </c>
      <c r="AY72">
        <v>3615</v>
      </c>
      <c r="AZ72">
        <v>158698530</v>
      </c>
      <c r="BA72">
        <v>901</v>
      </c>
      <c r="BB72">
        <v>1146</v>
      </c>
      <c r="BC72">
        <v>24086448</v>
      </c>
      <c r="BG72" s="169">
        <f>IFERROR(INDEX(RICE_!D:D,MATCH(Rice!D72,RICE_!A:A,0)),"no obs")</f>
        <v>1670</v>
      </c>
      <c r="BH72" s="169">
        <f>IFERROR(INDEX(RICE_!I:I,MATCH(Rice!$D72,RICE_!$A:$A,0)),"no obs")</f>
        <v>1605.11</v>
      </c>
      <c r="BI72" s="169">
        <f>IFERROR(INDEX(RICE_!R:R,MATCH(Rice!$D72,RICE_!$A:$A,0)),"no obs")</f>
        <v>57972982.015000001</v>
      </c>
    </row>
    <row r="73" spans="1:61">
      <c r="A73" t="str">
        <f t="shared" si="0"/>
        <v>PresentacionCamarines Sur</v>
      </c>
      <c r="B73" s="1" t="s">
        <v>203</v>
      </c>
      <c r="C73" s="172" t="str">
        <f>INDEX([1]municipalities_overview!$D:$D,MATCH(A73,[1]municipalities_overview!$E:$E,0))</f>
        <v>PH051729000</v>
      </c>
      <c r="D73" s="1" t="s">
        <v>83</v>
      </c>
      <c r="BG73" s="169" t="str">
        <f>IFERROR(INDEX(RICE_!D:D,MATCH(Rice!D73,RICE_!A:A,0)),"no obs")</f>
        <v>no obs</v>
      </c>
      <c r="BH73" s="169" t="str">
        <f>IFERROR(INDEX(RICE_!I:I,MATCH(Rice!$D73,RICE_!$A:$A,0)),"no obs")</f>
        <v>no obs</v>
      </c>
      <c r="BI73" s="169" t="str">
        <f>IFERROR(INDEX(RICE_!R:R,MATCH(Rice!$D73,RICE_!$A:$A,0)),"no obs")</f>
        <v>no obs</v>
      </c>
    </row>
    <row r="74" spans="1:61">
      <c r="A74" t="str">
        <f t="shared" si="0"/>
        <v>RagayCamarines Sur</v>
      </c>
      <c r="B74" s="1" t="s">
        <v>203</v>
      </c>
      <c r="C74" s="172" t="str">
        <f>INDEX([1]municipalities_overview!$D:$D,MATCH(A74,[1]municipalities_overview!$E:$E,0))</f>
        <v>PH051730000</v>
      </c>
      <c r="D74" s="1" t="s">
        <v>84</v>
      </c>
      <c r="T74">
        <v>155</v>
      </c>
      <c r="U74">
        <v>162</v>
      </c>
      <c r="V74">
        <v>1555705.3712348307</v>
      </c>
      <c r="AL74">
        <v>124</v>
      </c>
      <c r="AM74">
        <v>123.5</v>
      </c>
      <c r="AN74">
        <v>2189668</v>
      </c>
      <c r="AX74">
        <v>1397.3575000000001</v>
      </c>
      <c r="AY74">
        <v>901</v>
      </c>
      <c r="AZ74">
        <v>42804280</v>
      </c>
      <c r="BA74">
        <v>100</v>
      </c>
      <c r="BB74">
        <v>192</v>
      </c>
      <c r="BC74">
        <v>7165704</v>
      </c>
      <c r="BG74" s="169">
        <f>IFERROR(INDEX(RICE_!D:D,MATCH(Rice!D74,RICE_!A:A,0)),"no obs")</f>
        <v>0</v>
      </c>
      <c r="BH74" s="169">
        <f>IFERROR(INDEX(RICE_!I:I,MATCH(Rice!$D74,RICE_!$A:$A,0)),"no obs")</f>
        <v>159</v>
      </c>
      <c r="BI74" s="169">
        <f>IFERROR(INDEX(RICE_!R:R,MATCH(Rice!$D74,RICE_!$A:$A,0)),"no obs")</f>
        <v>694830</v>
      </c>
    </row>
    <row r="75" spans="1:61">
      <c r="A75" t="str">
        <f t="shared" si="0"/>
        <v>SagnayCamarines Sur</v>
      </c>
      <c r="B75" s="1" t="s">
        <v>203</v>
      </c>
      <c r="C75" s="172" t="str">
        <f>INDEX([1]municipalities_overview!$D:$D,MATCH(A75,[1]municipalities_overview!$E:$E,0))</f>
        <v>PH051731000</v>
      </c>
      <c r="D75" s="1" t="s">
        <v>240</v>
      </c>
      <c r="F75">
        <v>256</v>
      </c>
      <c r="G75">
        <v>4209006.2750000004</v>
      </c>
      <c r="K75">
        <v>260</v>
      </c>
      <c r="L75">
        <v>288.5</v>
      </c>
      <c r="M75">
        <v>1170718.75</v>
      </c>
      <c r="T75">
        <v>423</v>
      </c>
      <c r="U75">
        <v>395</v>
      </c>
      <c r="V75">
        <v>10147302.545810569</v>
      </c>
      <c r="AC75">
        <v>179</v>
      </c>
      <c r="AD75">
        <v>143</v>
      </c>
      <c r="AE75">
        <v>5801888</v>
      </c>
      <c r="AI75">
        <v>100</v>
      </c>
      <c r="AJ75">
        <v>88.45</v>
      </c>
      <c r="AK75">
        <v>2237885</v>
      </c>
      <c r="AL75">
        <v>769</v>
      </c>
      <c r="AM75">
        <v>767.34999999999991</v>
      </c>
      <c r="AN75">
        <v>7272764.0000000009</v>
      </c>
      <c r="AR75">
        <v>0</v>
      </c>
      <c r="AS75">
        <v>84.449999999999989</v>
      </c>
      <c r="AT75">
        <v>1401131.25</v>
      </c>
      <c r="AU75">
        <v>531</v>
      </c>
      <c r="AV75">
        <v>488.70000000000005</v>
      </c>
      <c r="AW75">
        <v>2342946.1999999997</v>
      </c>
      <c r="AX75">
        <v>1128</v>
      </c>
      <c r="AY75">
        <v>1238.55</v>
      </c>
      <c r="AZ75">
        <v>22466196.100000001</v>
      </c>
      <c r="BA75">
        <v>139.19999999999999</v>
      </c>
      <c r="BB75">
        <v>139.19999999999999</v>
      </c>
      <c r="BC75">
        <v>4010598.5</v>
      </c>
      <c r="BD75">
        <v>77.13333333333334</v>
      </c>
      <c r="BE75">
        <v>115.7</v>
      </c>
      <c r="BF75">
        <v>1516827</v>
      </c>
      <c r="BG75" s="169" t="str">
        <f>IFERROR(INDEX(RICE_!D:D,MATCH(Rice!D75,RICE_!A:A,0)),"no obs")</f>
        <v>no obs</v>
      </c>
      <c r="BH75" s="169" t="str">
        <f>IFERROR(INDEX(RICE_!I:I,MATCH(Rice!$D75,RICE_!$A:$A,0)),"no obs")</f>
        <v>no obs</v>
      </c>
      <c r="BI75" s="169" t="str">
        <f>IFERROR(INDEX(RICE_!R:R,MATCH(Rice!$D75,RICE_!$A:$A,0)),"no obs")</f>
        <v>no obs</v>
      </c>
    </row>
    <row r="76" spans="1:61">
      <c r="A76" t="str">
        <f t="shared" si="0"/>
        <v>San FernandoCamarines Sur</v>
      </c>
      <c r="B76" s="1" t="s">
        <v>203</v>
      </c>
      <c r="C76" s="172" t="str">
        <f>INDEX([1]municipalities_overview!$D:$D,MATCH(A76,[1]municipalities_overview!$E:$E,0))</f>
        <v>PH051732000</v>
      </c>
      <c r="D76" s="1" t="s">
        <v>85</v>
      </c>
      <c r="F76">
        <v>245</v>
      </c>
      <c r="G76">
        <v>7597912</v>
      </c>
      <c r="K76">
        <v>195</v>
      </c>
      <c r="L76">
        <v>277.55</v>
      </c>
      <c r="M76">
        <v>4203787</v>
      </c>
      <c r="N76">
        <v>158</v>
      </c>
      <c r="O76">
        <v>210</v>
      </c>
      <c r="P76">
        <v>535080</v>
      </c>
      <c r="AI76">
        <v>180</v>
      </c>
      <c r="AJ76">
        <v>246.4</v>
      </c>
      <c r="AK76">
        <v>8993025.5</v>
      </c>
      <c r="AL76">
        <v>271</v>
      </c>
      <c r="AM76">
        <v>382.79999999999995</v>
      </c>
      <c r="AN76">
        <v>4725664</v>
      </c>
      <c r="AR76">
        <v>0</v>
      </c>
      <c r="AS76">
        <v>282</v>
      </c>
      <c r="AT76">
        <v>4733610</v>
      </c>
      <c r="AU76">
        <v>148</v>
      </c>
      <c r="AV76">
        <v>125</v>
      </c>
      <c r="AW76">
        <v>776340</v>
      </c>
      <c r="AX76">
        <v>518</v>
      </c>
      <c r="AY76">
        <v>1139</v>
      </c>
      <c r="AZ76">
        <v>45581800.999999993</v>
      </c>
      <c r="BD76">
        <v>176.53333333333333</v>
      </c>
      <c r="BE76">
        <v>264.8</v>
      </c>
      <c r="BF76">
        <v>6280046.4000000004</v>
      </c>
      <c r="BG76" s="169">
        <f>IFERROR(INDEX(RICE_!D:D,MATCH(Rice!D76,RICE_!A:A,0)),"no obs")</f>
        <v>172</v>
      </c>
      <c r="BH76" s="169">
        <f>IFERROR(INDEX(RICE_!I:I,MATCH(Rice!$D76,RICE_!$A:$A,0)),"no obs")</f>
        <v>179.08999999999997</v>
      </c>
      <c r="BI76" s="169">
        <f>IFERROR(INDEX(RICE_!R:R,MATCH(Rice!$D76,RICE_!$A:$A,0)),"no obs")</f>
        <v>4044179</v>
      </c>
    </row>
    <row r="77" spans="1:61">
      <c r="A77" t="str">
        <f t="shared" si="0"/>
        <v>San JoseCamarines Sur</v>
      </c>
      <c r="B77" s="1" t="s">
        <v>203</v>
      </c>
      <c r="C77" s="172" t="str">
        <f>INDEX([1]municipalities_overview!$D:$D,MATCH(A77,[1]municipalities_overview!$E:$E,0))</f>
        <v>PH051733000</v>
      </c>
      <c r="D77" s="1" t="s">
        <v>86</v>
      </c>
      <c r="F77">
        <v>315</v>
      </c>
      <c r="G77">
        <v>5574555</v>
      </c>
      <c r="K77">
        <v>123</v>
      </c>
      <c r="L77">
        <v>137.4</v>
      </c>
      <c r="M77">
        <v>1636718.4000000004</v>
      </c>
      <c r="T77">
        <v>1388</v>
      </c>
      <c r="U77">
        <v>1655.1799999999998</v>
      </c>
      <c r="V77">
        <v>24057160.192730743</v>
      </c>
      <c r="Z77">
        <v>20</v>
      </c>
      <c r="AA77">
        <v>25</v>
      </c>
      <c r="AB77">
        <v>5500</v>
      </c>
      <c r="AC77">
        <v>119</v>
      </c>
      <c r="AD77">
        <v>137</v>
      </c>
      <c r="AE77">
        <v>1927130.9999999998</v>
      </c>
      <c r="AL77">
        <v>161</v>
      </c>
      <c r="AM77">
        <v>160.25</v>
      </c>
      <c r="AN77">
        <v>7359635.5000000009</v>
      </c>
      <c r="AU77">
        <v>112</v>
      </c>
      <c r="AV77">
        <v>121</v>
      </c>
      <c r="AW77">
        <v>5133392</v>
      </c>
      <c r="AX77">
        <v>566.54999999999995</v>
      </c>
      <c r="AY77">
        <v>785.5</v>
      </c>
      <c r="AZ77">
        <v>38832400</v>
      </c>
      <c r="BA77">
        <v>35</v>
      </c>
      <c r="BB77">
        <v>43</v>
      </c>
      <c r="BC77">
        <v>564332</v>
      </c>
      <c r="BD77">
        <v>13.333333333333334</v>
      </c>
      <c r="BE77">
        <v>20</v>
      </c>
      <c r="BF77">
        <v>87400</v>
      </c>
      <c r="BG77" s="169">
        <f>IFERROR(INDEX(RICE_!D:D,MATCH(Rice!D77,RICE_!A:A,0)),"no obs")</f>
        <v>20</v>
      </c>
      <c r="BH77" s="169">
        <f>IFERROR(INDEX(RICE_!I:I,MATCH(Rice!$D77,RICE_!$A:$A,0)),"no obs")</f>
        <v>20</v>
      </c>
      <c r="BI77" s="169">
        <f>IFERROR(INDEX(RICE_!R:R,MATCH(Rice!$D77,RICE_!$A:$A,0)),"no obs")</f>
        <v>123318</v>
      </c>
    </row>
    <row r="78" spans="1:61">
      <c r="A78" t="str">
        <f t="shared" ref="A78:A131" si="1">D78&amp;B78</f>
        <v>SipocotCamarines Sur</v>
      </c>
      <c r="B78" s="1" t="s">
        <v>203</v>
      </c>
      <c r="C78" s="172" t="str">
        <f>INDEX([1]municipalities_overview!$D:$D,MATCH(A78,[1]municipalities_overview!$E:$E,0))</f>
        <v>PH051734000</v>
      </c>
      <c r="D78" s="1" t="s">
        <v>87</v>
      </c>
      <c r="F78">
        <v>231.54</v>
      </c>
      <c r="G78">
        <v>4917170.4400000004</v>
      </c>
      <c r="L78">
        <v>70.95</v>
      </c>
      <c r="M78">
        <v>755739.78</v>
      </c>
      <c r="N78">
        <v>1013</v>
      </c>
      <c r="O78">
        <v>817</v>
      </c>
      <c r="P78">
        <v>1040858</v>
      </c>
      <c r="T78">
        <v>430</v>
      </c>
      <c r="U78">
        <v>74.5</v>
      </c>
      <c r="V78">
        <v>291236.5732727361</v>
      </c>
      <c r="AC78">
        <v>703</v>
      </c>
      <c r="AD78">
        <v>532.91</v>
      </c>
      <c r="AE78">
        <v>10161006.279999999</v>
      </c>
      <c r="AL78">
        <v>537</v>
      </c>
      <c r="AM78">
        <v>424.4</v>
      </c>
      <c r="AN78">
        <v>5911054.7199999997</v>
      </c>
      <c r="AR78">
        <v>0</v>
      </c>
      <c r="AS78">
        <v>122.75</v>
      </c>
      <c r="AT78">
        <v>659868</v>
      </c>
      <c r="AX78">
        <v>1518</v>
      </c>
      <c r="AY78">
        <v>841.88000000000011</v>
      </c>
      <c r="AZ78">
        <v>12223100.059999999</v>
      </c>
      <c r="BA78">
        <v>1567</v>
      </c>
      <c r="BB78">
        <v>400</v>
      </c>
      <c r="BC78">
        <v>3602600</v>
      </c>
      <c r="BD78">
        <v>180.00000000000003</v>
      </c>
      <c r="BE78">
        <v>270</v>
      </c>
      <c r="BF78">
        <v>4888650</v>
      </c>
      <c r="BG78" s="169" t="str">
        <f>IFERROR(INDEX(RICE_!D:D,MATCH(Rice!D78,RICE_!A:A,0)),"no obs")</f>
        <v>no obs</v>
      </c>
      <c r="BH78" s="169" t="str">
        <f>IFERROR(INDEX(RICE_!I:I,MATCH(Rice!$D78,RICE_!$A:$A,0)),"no obs")</f>
        <v>no obs</v>
      </c>
      <c r="BI78" s="169" t="str">
        <f>IFERROR(INDEX(RICE_!R:R,MATCH(Rice!$D78,RICE_!$A:$A,0)),"no obs")</f>
        <v>no obs</v>
      </c>
    </row>
    <row r="79" spans="1:61">
      <c r="A79" t="str">
        <f t="shared" si="1"/>
        <v>SirumaCamarines Sur</v>
      </c>
      <c r="B79" s="1" t="s">
        <v>203</v>
      </c>
      <c r="C79" s="172" t="str">
        <f>INDEX([1]municipalities_overview!$D:$D,MATCH(A79,[1]municipalities_overview!$E:$E,0))</f>
        <v>PH051735000</v>
      </c>
      <c r="D79" s="1" t="s">
        <v>88</v>
      </c>
      <c r="T79">
        <v>11</v>
      </c>
      <c r="U79">
        <v>17.5</v>
      </c>
      <c r="V79">
        <v>44590</v>
      </c>
      <c r="AC79">
        <v>0</v>
      </c>
      <c r="AD79">
        <v>21.5</v>
      </c>
      <c r="AE79">
        <v>1065540</v>
      </c>
      <c r="AY79">
        <v>220.33</v>
      </c>
      <c r="AZ79">
        <v>14458054.6</v>
      </c>
      <c r="BG79" s="169" t="str">
        <f>IFERROR(INDEX(RICE_!D:D,MATCH(Rice!D79,RICE_!A:A,0)),"no obs")</f>
        <v>no obs</v>
      </c>
      <c r="BH79" s="169" t="str">
        <f>IFERROR(INDEX(RICE_!I:I,MATCH(Rice!$D79,RICE_!$A:$A,0)),"no obs")</f>
        <v>no obs</v>
      </c>
      <c r="BI79" s="169" t="str">
        <f>IFERROR(INDEX(RICE_!R:R,MATCH(Rice!$D79,RICE_!$A:$A,0)),"no obs")</f>
        <v>no obs</v>
      </c>
    </row>
    <row r="80" spans="1:61">
      <c r="A80" t="str">
        <f t="shared" si="1"/>
        <v>TigaonCamarines Sur</v>
      </c>
      <c r="B80" s="1" t="s">
        <v>203</v>
      </c>
      <c r="C80" s="172" t="str">
        <f>INDEX([1]municipalities_overview!$D:$D,MATCH(A80,[1]municipalities_overview!$E:$E,0))</f>
        <v>PH051736000</v>
      </c>
      <c r="D80" s="1" t="s">
        <v>89</v>
      </c>
      <c r="F80">
        <v>84</v>
      </c>
      <c r="G80">
        <v>743274</v>
      </c>
      <c r="K80">
        <v>136</v>
      </c>
      <c r="L80">
        <v>269.78999999999996</v>
      </c>
      <c r="M80">
        <v>1634070.0899999999</v>
      </c>
      <c r="N80">
        <v>241</v>
      </c>
      <c r="O80">
        <v>329</v>
      </c>
      <c r="P80">
        <v>1327515</v>
      </c>
      <c r="T80">
        <v>556</v>
      </c>
      <c r="U80">
        <v>693.05</v>
      </c>
      <c r="V80">
        <v>5736097.1004689848</v>
      </c>
      <c r="AC80">
        <v>110</v>
      </c>
      <c r="AD80">
        <v>175.4</v>
      </c>
      <c r="AE80">
        <v>1422844.8</v>
      </c>
      <c r="AI80">
        <v>654</v>
      </c>
      <c r="AJ80">
        <v>183</v>
      </c>
      <c r="AK80">
        <v>4737844</v>
      </c>
      <c r="AN80">
        <v>24412585.199999999</v>
      </c>
      <c r="AR80">
        <v>0</v>
      </c>
      <c r="AS80">
        <v>1531.27</v>
      </c>
      <c r="AT80">
        <v>35718495.853</v>
      </c>
      <c r="AU80">
        <v>636</v>
      </c>
      <c r="AV80">
        <v>720.88</v>
      </c>
      <c r="AW80">
        <v>7687813.8379999995</v>
      </c>
      <c r="AX80">
        <v>1426</v>
      </c>
      <c r="AY80">
        <v>1500</v>
      </c>
      <c r="AZ80">
        <v>98430000</v>
      </c>
      <c r="BG80" s="169">
        <f>IFERROR(INDEX(RICE_!D:D,MATCH(Rice!D80,RICE_!A:A,0)),"no obs")</f>
        <v>349</v>
      </c>
      <c r="BH80" s="169">
        <f>IFERROR(INDEX(RICE_!I:I,MATCH(Rice!$D80,RICE_!$A:$A,0)),"no obs")</f>
        <v>938.05000000000007</v>
      </c>
      <c r="BI80" s="169">
        <f>IFERROR(INDEX(RICE_!R:R,MATCH(Rice!$D80,RICE_!$A:$A,0)),"no obs")</f>
        <v>16559659.500000002</v>
      </c>
    </row>
    <row r="81" spans="1:61">
      <c r="A81" t="str">
        <f t="shared" si="1"/>
        <v>TinambacCamarines Sur</v>
      </c>
      <c r="B81" s="1" t="s">
        <v>203</v>
      </c>
      <c r="C81" s="172" t="str">
        <f>INDEX([1]municipalities_overview!$D:$D,MATCH(A81,[1]municipalities_overview!$E:$E,0))</f>
        <v>PH051737000</v>
      </c>
      <c r="D81" s="1" t="s">
        <v>90</v>
      </c>
      <c r="AX81">
        <v>45</v>
      </c>
      <c r="AY81">
        <v>30</v>
      </c>
      <c r="AZ81">
        <v>446160</v>
      </c>
      <c r="BG81" s="169">
        <f>IFERROR(INDEX(RICE_!D:D,MATCH(Rice!D81,RICE_!A:A,0)),"no obs")</f>
        <v>245</v>
      </c>
      <c r="BH81" s="169">
        <f>IFERROR(INDEX(RICE_!I:I,MATCH(Rice!$D81,RICE_!$A:$A,0)),"no obs")</f>
        <v>270</v>
      </c>
      <c r="BI81" s="169">
        <f>IFERROR(INDEX(RICE_!R:R,MATCH(Rice!$D81,RICE_!$A:$A,0)),"no obs")</f>
        <v>4115376</v>
      </c>
    </row>
    <row r="82" spans="1:61" s="9" customFormat="1">
      <c r="A82" t="str">
        <f t="shared" si="1"/>
        <v>CATANDUANES</v>
      </c>
      <c r="B82" s="1"/>
      <c r="C82" s="172" t="e">
        <f>INDEX([1]municipalities_overview!$D:$D,MATCH(A82,[1]municipalities_overview!$E:$E,0))</f>
        <v>#N/A</v>
      </c>
      <c r="D82" s="10" t="s">
        <v>91</v>
      </c>
      <c r="F82" s="9">
        <v>961.92000000000007</v>
      </c>
      <c r="G82" s="9">
        <v>12996553.390000001</v>
      </c>
      <c r="H82" s="9">
        <v>194</v>
      </c>
      <c r="I82" s="9">
        <v>167.72</v>
      </c>
      <c r="J82" s="9">
        <v>2217494.79</v>
      </c>
      <c r="K82" s="9">
        <v>180</v>
      </c>
      <c r="L82" s="9">
        <v>168.07999999999998</v>
      </c>
      <c r="M82" s="9">
        <v>1420038.48</v>
      </c>
      <c r="N82" s="9">
        <v>262</v>
      </c>
      <c r="O82" s="9">
        <v>208.35</v>
      </c>
      <c r="P82" s="9">
        <v>696906.58000000007</v>
      </c>
      <c r="T82" s="9">
        <v>190</v>
      </c>
      <c r="U82" s="9">
        <v>139.88</v>
      </c>
      <c r="V82" s="9">
        <v>685558.52390692919</v>
      </c>
      <c r="AC82" s="9">
        <v>1057</v>
      </c>
      <c r="AD82" s="9">
        <v>604.48</v>
      </c>
      <c r="AE82" s="9">
        <v>6325422.9199999999</v>
      </c>
      <c r="AF82" s="9">
        <v>47</v>
      </c>
      <c r="AG82" s="9">
        <v>82.09</v>
      </c>
      <c r="AH82" s="9">
        <v>884431.125</v>
      </c>
      <c r="AI82" s="9">
        <v>47</v>
      </c>
      <c r="AJ82" s="9">
        <v>82.09</v>
      </c>
      <c r="AK82" s="9">
        <v>884431.125</v>
      </c>
      <c r="AL82" s="9">
        <v>1579</v>
      </c>
      <c r="AM82" s="9">
        <v>902.31500000000005</v>
      </c>
      <c r="AN82" s="9">
        <v>14782815.039999999</v>
      </c>
      <c r="AS82" s="9">
        <v>258.75</v>
      </c>
      <c r="AT82" s="9">
        <v>1544856.875</v>
      </c>
      <c r="AU82" s="9">
        <v>787</v>
      </c>
      <c r="AV82" s="9">
        <v>15</v>
      </c>
      <c r="AW82" s="9">
        <v>16500</v>
      </c>
      <c r="AX82" s="9">
        <v>3347.01</v>
      </c>
      <c r="AY82" s="9">
        <v>3519.08</v>
      </c>
      <c r="AZ82" s="9">
        <v>98132342.099999994</v>
      </c>
      <c r="BG82" s="168">
        <f>IFERROR(INDEX(RICE_!D:D,MATCH(Rice!D82,RICE_!A:A,0)),"no obs")</f>
        <v>0</v>
      </c>
      <c r="BH82" s="168">
        <f>IFERROR(INDEX(RICE_!I:I,MATCH(Rice!$D82,RICE_!$A:$A,0)),"no obs")</f>
        <v>1417.7</v>
      </c>
      <c r="BI82" s="168">
        <f>IFERROR(INDEX(RICE_!R:R,MATCH(Rice!$D82,RICE_!$A:$A,0)),"no obs")</f>
        <v>11196941.84</v>
      </c>
    </row>
    <row r="83" spans="1:61">
      <c r="A83" t="str">
        <f t="shared" si="1"/>
        <v>BagamanocCatanduanes</v>
      </c>
      <c r="B83" s="1" t="s">
        <v>213</v>
      </c>
      <c r="C83" s="172" t="str">
        <f>INDEX([1]municipalities_overview!$D:$D,MATCH(A83,[1]municipalities_overview!$E:$E,0))</f>
        <v>PH052001000</v>
      </c>
      <c r="D83" s="1" t="s">
        <v>92</v>
      </c>
      <c r="F83">
        <v>46</v>
      </c>
      <c r="G83">
        <v>431613.00000000006</v>
      </c>
      <c r="AL83">
        <v>68</v>
      </c>
      <c r="AM83">
        <v>17</v>
      </c>
      <c r="AN83">
        <v>87339.200000000012</v>
      </c>
      <c r="AX83">
        <v>68</v>
      </c>
      <c r="AY83">
        <v>317.03999999999996</v>
      </c>
      <c r="AZ83">
        <v>7363284</v>
      </c>
      <c r="BG83" s="169">
        <f>IFERROR(INDEX(RICE_!D:D,MATCH(Rice!D83,RICE_!A:A,0)),"no obs")</f>
        <v>0</v>
      </c>
      <c r="BH83" s="169">
        <f>IFERROR(INDEX(RICE_!I:I,MATCH(Rice!$D83,RICE_!$A:$A,0)),"no obs")</f>
        <v>178.5</v>
      </c>
      <c r="BI83" s="169">
        <f>IFERROR(INDEX(RICE_!R:R,MATCH(Rice!$D83,RICE_!$A:$A,0)),"no obs")</f>
        <v>2994462.8</v>
      </c>
    </row>
    <row r="84" spans="1:61">
      <c r="A84" t="str">
        <f t="shared" si="1"/>
        <v>BarasCatanduanes</v>
      </c>
      <c r="B84" s="1" t="s">
        <v>213</v>
      </c>
      <c r="C84" s="172" t="str">
        <f>INDEX([1]municipalities_overview!$D:$D,MATCH(A84,[1]municipalities_overview!$E:$E,0))</f>
        <v>PH052002000</v>
      </c>
      <c r="D84" s="1" t="s">
        <v>93</v>
      </c>
      <c r="K84">
        <v>62</v>
      </c>
      <c r="L84">
        <v>32</v>
      </c>
      <c r="M84">
        <v>75166</v>
      </c>
      <c r="N84">
        <v>103</v>
      </c>
      <c r="O84">
        <v>52.7</v>
      </c>
      <c r="P84">
        <v>135935.80000000002</v>
      </c>
      <c r="T84">
        <v>10</v>
      </c>
      <c r="U84">
        <v>3</v>
      </c>
      <c r="V84">
        <v>11470.263359754543</v>
      </c>
      <c r="AL84">
        <v>43</v>
      </c>
      <c r="AM84">
        <v>17.25</v>
      </c>
      <c r="AN84">
        <v>586353.37500000012</v>
      </c>
      <c r="AX84">
        <v>45</v>
      </c>
      <c r="AY84">
        <v>29.96</v>
      </c>
      <c r="AZ84">
        <v>810118.4</v>
      </c>
      <c r="BG84" s="169">
        <f>IFERROR(INDEX(RICE_!D:D,MATCH(Rice!D84,RICE_!A:A,0)),"no obs")</f>
        <v>0</v>
      </c>
      <c r="BH84" s="169">
        <f>IFERROR(INDEX(RICE_!I:I,MATCH(Rice!$D84,RICE_!$A:$A,0)),"no obs")</f>
        <v>46.06</v>
      </c>
      <c r="BI84" s="169">
        <f>IFERROR(INDEX(RICE_!R:R,MATCH(Rice!$D84,RICE_!$A:$A,0)),"no obs")</f>
        <v>550237.79999999993</v>
      </c>
    </row>
    <row r="85" spans="1:61">
      <c r="A85" t="str">
        <f t="shared" si="1"/>
        <v>BatoCatanduanes</v>
      </c>
      <c r="B85" s="1" t="s">
        <v>213</v>
      </c>
      <c r="C85" s="172" t="str">
        <f>INDEX([1]municipalities_overview!$D:$D,MATCH(A85,[1]municipalities_overview!$E:$E,0))</f>
        <v>PH052003000</v>
      </c>
      <c r="D85" s="1" t="s">
        <v>58</v>
      </c>
      <c r="F85">
        <v>115.5</v>
      </c>
      <c r="G85">
        <v>1070732.25</v>
      </c>
      <c r="H85">
        <v>26</v>
      </c>
      <c r="I85">
        <v>13.5</v>
      </c>
      <c r="J85">
        <v>121657.95000000003</v>
      </c>
      <c r="N85">
        <v>23</v>
      </c>
      <c r="O85">
        <v>14</v>
      </c>
      <c r="P85">
        <v>66277</v>
      </c>
      <c r="AC85">
        <v>137</v>
      </c>
      <c r="AD85">
        <v>76.5</v>
      </c>
      <c r="AE85">
        <v>526857</v>
      </c>
      <c r="AL85">
        <v>5</v>
      </c>
      <c r="AM85">
        <v>3</v>
      </c>
      <c r="AN85">
        <v>6600</v>
      </c>
      <c r="AS85">
        <v>89.5</v>
      </c>
      <c r="AT85">
        <v>456875</v>
      </c>
      <c r="AX85">
        <v>50</v>
      </c>
      <c r="AY85">
        <v>14.34</v>
      </c>
      <c r="AZ85">
        <v>467300.79999999993</v>
      </c>
      <c r="BG85" s="169">
        <f>IFERROR(INDEX(RICE_!D:D,MATCH(Rice!D85,RICE_!A:A,0)),"no obs")</f>
        <v>270</v>
      </c>
      <c r="BH85" s="169">
        <f>IFERROR(INDEX(RICE_!I:I,MATCH(Rice!$D85,RICE_!$A:$A,0)),"no obs")</f>
        <v>242</v>
      </c>
      <c r="BI85" s="169">
        <f>IFERROR(INDEX(RICE_!R:R,MATCH(Rice!$D85,RICE_!$A:$A,0)),"no obs")</f>
        <v>5708143.2000000002</v>
      </c>
    </row>
    <row r="86" spans="1:61">
      <c r="A86" t="str">
        <f t="shared" si="1"/>
        <v>CaramoranCatanduanes</v>
      </c>
      <c r="B86" s="1" t="s">
        <v>213</v>
      </c>
      <c r="C86" s="172" t="str">
        <f>INDEX([1]municipalities_overview!$D:$D,MATCH(A86,[1]municipalities_overview!$E:$E,0))</f>
        <v>PH052004000</v>
      </c>
      <c r="D86" s="1" t="s">
        <v>94</v>
      </c>
      <c r="F86">
        <v>51.25</v>
      </c>
      <c r="G86">
        <v>954528.75</v>
      </c>
      <c r="H86">
        <v>18</v>
      </c>
      <c r="I86">
        <v>20.25</v>
      </c>
      <c r="J86">
        <v>489999.32999999996</v>
      </c>
      <c r="K86">
        <v>15</v>
      </c>
      <c r="L86">
        <v>23.1</v>
      </c>
      <c r="M86">
        <v>121422.20000000001</v>
      </c>
      <c r="N86">
        <v>41</v>
      </c>
      <c r="O86">
        <v>29.65</v>
      </c>
      <c r="P86">
        <v>109800.78</v>
      </c>
      <c r="T86">
        <v>18</v>
      </c>
      <c r="U86">
        <v>30</v>
      </c>
      <c r="V86">
        <v>172053.95039631805</v>
      </c>
      <c r="AL86">
        <v>13</v>
      </c>
      <c r="AM86">
        <v>18.900000000000002</v>
      </c>
      <c r="AN86">
        <v>177923.20000000001</v>
      </c>
      <c r="AX86">
        <v>30</v>
      </c>
      <c r="AY86">
        <v>154.84</v>
      </c>
      <c r="AZ86">
        <v>4338085.0999999996</v>
      </c>
      <c r="BG86" s="169">
        <f>IFERROR(INDEX(RICE_!D:D,MATCH(Rice!D86,RICE_!A:A,0)),"no obs")</f>
        <v>0</v>
      </c>
      <c r="BH86" s="169">
        <f>IFERROR(INDEX(RICE_!I:I,MATCH(Rice!$D86,RICE_!$A:$A,0)),"no obs")</f>
        <v>44.36</v>
      </c>
      <c r="BI86" s="169">
        <f>IFERROR(INDEX(RICE_!R:R,MATCH(Rice!$D86,RICE_!$A:$A,0)),"no obs")</f>
        <v>643900.66</v>
      </c>
    </row>
    <row r="87" spans="1:61">
      <c r="A87" t="str">
        <f t="shared" si="1"/>
        <v>GigmotoCatanduanes</v>
      </c>
      <c r="B87" s="1" t="s">
        <v>213</v>
      </c>
      <c r="C87" s="172" t="str">
        <f>INDEX([1]municipalities_overview!$D:$D,MATCH(A87,[1]municipalities_overview!$E:$E,0))</f>
        <v>PH052005000</v>
      </c>
      <c r="D87" s="1" t="s">
        <v>95</v>
      </c>
      <c r="F87">
        <v>64.13</v>
      </c>
      <c r="G87">
        <v>1021808.205</v>
      </c>
      <c r="H87">
        <v>58</v>
      </c>
      <c r="I87">
        <v>20.329999999999998</v>
      </c>
      <c r="J87">
        <v>217229.40000000002</v>
      </c>
      <c r="T87">
        <v>2</v>
      </c>
      <c r="U87">
        <v>11.88</v>
      </c>
      <c r="V87">
        <v>81457.986959856818</v>
      </c>
      <c r="AL87">
        <v>238</v>
      </c>
      <c r="AM87">
        <v>98.5</v>
      </c>
      <c r="AN87">
        <v>195868</v>
      </c>
      <c r="AX87">
        <v>45</v>
      </c>
      <c r="AY87">
        <v>30.56</v>
      </c>
      <c r="AZ87">
        <v>1558559.9999999998</v>
      </c>
      <c r="BG87" s="169">
        <f>IFERROR(INDEX(RICE_!D:D,MATCH(Rice!D87,RICE_!A:A,0)),"no obs")</f>
        <v>0</v>
      </c>
      <c r="BH87" s="169">
        <f>IFERROR(INDEX(RICE_!I:I,MATCH(Rice!$D87,RICE_!$A:$A,0)),"no obs")</f>
        <v>13.7</v>
      </c>
      <c r="BI87" s="169">
        <f>IFERROR(INDEX(RICE_!R:R,MATCH(Rice!$D87,RICE_!$A:$A,0)),"no obs")</f>
        <v>175547.44</v>
      </c>
    </row>
    <row r="88" spans="1:61">
      <c r="A88" t="str">
        <f t="shared" si="1"/>
        <v>PandanCatanduanes</v>
      </c>
      <c r="B88" s="1" t="s">
        <v>213</v>
      </c>
      <c r="C88" s="172" t="str">
        <f>INDEX([1]municipalities_overview!$D:$D,MATCH(A88,[1]municipalities_overview!$E:$E,0))</f>
        <v>PH052006000</v>
      </c>
      <c r="D88" s="1" t="s">
        <v>96</v>
      </c>
      <c r="F88">
        <v>162.55000000000001</v>
      </c>
      <c r="G88">
        <v>1141995.8250000002</v>
      </c>
      <c r="H88">
        <v>16</v>
      </c>
      <c r="I88">
        <v>10.870000000000001</v>
      </c>
      <c r="J88">
        <v>462347.63999999996</v>
      </c>
      <c r="N88">
        <v>29</v>
      </c>
      <c r="O88">
        <v>47</v>
      </c>
      <c r="P88">
        <v>117207.99999999999</v>
      </c>
      <c r="T88">
        <v>98</v>
      </c>
      <c r="U88">
        <v>50</v>
      </c>
      <c r="V88">
        <v>248522.37279468167</v>
      </c>
      <c r="AC88">
        <v>52</v>
      </c>
      <c r="AD88">
        <v>23.25</v>
      </c>
      <c r="AE88">
        <v>212888.48</v>
      </c>
      <c r="AF88">
        <v>47</v>
      </c>
      <c r="AG88">
        <v>82.09</v>
      </c>
      <c r="AH88">
        <v>884431.125</v>
      </c>
      <c r="AI88">
        <v>47</v>
      </c>
      <c r="AJ88">
        <v>82.09</v>
      </c>
      <c r="AK88">
        <v>884431.125</v>
      </c>
      <c r="AL88">
        <v>68</v>
      </c>
      <c r="AM88">
        <v>17.375</v>
      </c>
      <c r="AN88">
        <v>275132</v>
      </c>
      <c r="AX88">
        <v>157</v>
      </c>
      <c r="AY88">
        <v>55.93</v>
      </c>
      <c r="AZ88">
        <v>1512347.2</v>
      </c>
      <c r="BG88" s="169">
        <f>IFERROR(INDEX(RICE_!D:D,MATCH(Rice!D88,RICE_!A:A,0)),"no obs")</f>
        <v>0</v>
      </c>
      <c r="BH88" s="169">
        <f>IFERROR(INDEX(RICE_!I:I,MATCH(Rice!$D88,RICE_!$A:$A,0)),"no obs")</f>
        <v>10.68</v>
      </c>
      <c r="BI88" s="169">
        <f>IFERROR(INDEX(RICE_!R:R,MATCH(Rice!$D88,RICE_!$A:$A,0)),"no obs")</f>
        <v>196819.52</v>
      </c>
    </row>
    <row r="89" spans="1:61">
      <c r="A89" t="str">
        <f t="shared" si="1"/>
        <v>PanganibanCatanduanes</v>
      </c>
      <c r="B89" s="1" t="s">
        <v>213</v>
      </c>
      <c r="C89" s="172" t="str">
        <f>INDEX([1]municipalities_overview!$D:$D,MATCH(A89,[1]municipalities_overview!$E:$E,0))</f>
        <v>PH052007000</v>
      </c>
      <c r="D89" s="1" t="s">
        <v>214</v>
      </c>
      <c r="AL89">
        <v>93</v>
      </c>
      <c r="AM89">
        <v>66.8</v>
      </c>
      <c r="AN89">
        <v>186711.2</v>
      </c>
      <c r="AX89">
        <v>136</v>
      </c>
      <c r="AY89">
        <v>480.65</v>
      </c>
      <c r="AZ89">
        <v>10745821.1</v>
      </c>
      <c r="BG89" s="169">
        <f>IFERROR(INDEX(RICE_!D:D,MATCH(Rice!D89,RICE_!A:A,0)),"no obs")</f>
        <v>0</v>
      </c>
      <c r="BH89" s="169">
        <f>IFERROR(INDEX(RICE_!I:I,MATCH(Rice!$D89,RICE_!$A:$A,0)),"no obs")</f>
        <v>230.98000000000002</v>
      </c>
      <c r="BI89" s="169">
        <f>IFERROR(INDEX(RICE_!R:R,MATCH(Rice!$D89,RICE_!$A:$A,0)),"no obs")</f>
        <v>1268213.2000000002</v>
      </c>
    </row>
    <row r="90" spans="1:61">
      <c r="A90" t="str">
        <f t="shared" si="1"/>
        <v>San AndresCatanduanes</v>
      </c>
      <c r="B90" s="1" t="s">
        <v>213</v>
      </c>
      <c r="C90" s="172" t="str">
        <f>INDEX([1]municipalities_overview!$D:$D,MATCH(A90,[1]municipalities_overview!$E:$E,0))</f>
        <v>PH052008000</v>
      </c>
      <c r="D90" s="1" t="s">
        <v>215</v>
      </c>
      <c r="F90">
        <v>170</v>
      </c>
      <c r="G90">
        <v>4612567.5</v>
      </c>
      <c r="H90">
        <v>32</v>
      </c>
      <c r="I90">
        <v>25</v>
      </c>
      <c r="J90">
        <v>225292.5</v>
      </c>
      <c r="K90">
        <v>15</v>
      </c>
      <c r="L90">
        <v>15</v>
      </c>
      <c r="M90">
        <v>96840</v>
      </c>
      <c r="N90">
        <v>47</v>
      </c>
      <c r="O90">
        <v>40</v>
      </c>
      <c r="P90">
        <v>146795</v>
      </c>
      <c r="T90">
        <v>48</v>
      </c>
      <c r="U90">
        <v>30</v>
      </c>
      <c r="V90">
        <v>114702.63359754538</v>
      </c>
      <c r="AC90">
        <v>455</v>
      </c>
      <c r="AD90">
        <v>171.3</v>
      </c>
      <c r="AE90">
        <v>2647786.4</v>
      </c>
      <c r="AL90">
        <v>424</v>
      </c>
      <c r="AM90">
        <v>156.5</v>
      </c>
      <c r="AN90">
        <v>5845652.6399999997</v>
      </c>
      <c r="AX90">
        <v>265</v>
      </c>
      <c r="AY90">
        <v>198.93</v>
      </c>
      <c r="AZ90">
        <v>4346620.5</v>
      </c>
      <c r="BG90" s="169">
        <f>IFERROR(INDEX(RICE_!D:D,MATCH(Rice!D90,RICE_!A:A,0)),"no obs")</f>
        <v>0</v>
      </c>
      <c r="BH90" s="169">
        <f>IFERROR(INDEX(RICE_!I:I,MATCH(Rice!$D90,RICE_!$A:$A,0)),"no obs")</f>
        <v>152.1</v>
      </c>
      <c r="BI90" s="169">
        <f>IFERROR(INDEX(RICE_!R:R,MATCH(Rice!$D90,RICE_!$A:$A,0)),"no obs")</f>
        <v>937628.38</v>
      </c>
    </row>
    <row r="91" spans="1:61">
      <c r="A91" t="str">
        <f t="shared" si="1"/>
        <v>San MiguelCatanduanes</v>
      </c>
      <c r="B91" s="1" t="s">
        <v>213</v>
      </c>
      <c r="C91" s="172" t="str">
        <f>INDEX([1]municipalities_overview!$D:$D,MATCH(A91,[1]municipalities_overview!$E:$E,0))</f>
        <v>PH052009000</v>
      </c>
      <c r="D91" s="1" t="s">
        <v>97</v>
      </c>
      <c r="F91">
        <v>12.75</v>
      </c>
      <c r="G91">
        <v>115112.61</v>
      </c>
      <c r="T91">
        <v>14</v>
      </c>
      <c r="U91">
        <v>15</v>
      </c>
      <c r="V91">
        <v>57351.316798772692</v>
      </c>
      <c r="AL91">
        <v>30</v>
      </c>
      <c r="AM91">
        <v>10</v>
      </c>
      <c r="AN91">
        <v>270400</v>
      </c>
      <c r="AS91">
        <v>3</v>
      </c>
      <c r="AT91">
        <v>65550</v>
      </c>
      <c r="AX91">
        <v>38</v>
      </c>
      <c r="AY91">
        <v>215.24</v>
      </c>
      <c r="AZ91">
        <v>5782514</v>
      </c>
      <c r="BG91" s="169">
        <f>IFERROR(INDEX(RICE_!D:D,MATCH(Rice!D91,RICE_!A:A,0)),"no obs")</f>
        <v>0</v>
      </c>
      <c r="BH91" s="169">
        <f>IFERROR(INDEX(RICE_!I:I,MATCH(Rice!$D91,RICE_!$A:$A,0)),"no obs")</f>
        <v>102.42999999999999</v>
      </c>
      <c r="BI91" s="169">
        <f>IFERROR(INDEX(RICE_!R:R,MATCH(Rice!$D91,RICE_!$A:$A,0)),"no obs")</f>
        <v>572329.84</v>
      </c>
    </row>
    <row r="92" spans="1:61">
      <c r="A92" t="str">
        <f t="shared" si="1"/>
        <v>VigaCatanduanes</v>
      </c>
      <c r="B92" s="1" t="s">
        <v>213</v>
      </c>
      <c r="C92" s="172" t="str">
        <f>INDEX([1]municipalities_overview!$D:$D,MATCH(A92,[1]municipalities_overview!$E:$E,0))</f>
        <v>PH052010000</v>
      </c>
      <c r="D92" s="1" t="s">
        <v>98</v>
      </c>
      <c r="F92">
        <v>56.05</v>
      </c>
      <c r="G92">
        <v>505319.22</v>
      </c>
      <c r="K92">
        <v>49</v>
      </c>
      <c r="L92">
        <v>53</v>
      </c>
      <c r="M92">
        <v>501956</v>
      </c>
      <c r="AC92">
        <v>8</v>
      </c>
      <c r="AD92">
        <v>4</v>
      </c>
      <c r="AE92">
        <v>150080</v>
      </c>
      <c r="AL92">
        <v>52</v>
      </c>
      <c r="AM92">
        <v>52</v>
      </c>
      <c r="AN92">
        <v>211944.99999999997</v>
      </c>
      <c r="AS92">
        <v>56</v>
      </c>
      <c r="AT92">
        <v>382500</v>
      </c>
      <c r="AU92">
        <v>787</v>
      </c>
      <c r="AV92">
        <v>15</v>
      </c>
      <c r="AW92">
        <v>16500</v>
      </c>
      <c r="AX92">
        <v>639</v>
      </c>
      <c r="AY92">
        <v>772.25</v>
      </c>
      <c r="AZ92">
        <v>18141060.5</v>
      </c>
      <c r="BG92" s="169">
        <f>IFERROR(INDEX(RICE_!D:D,MATCH(Rice!D92,RICE_!A:A,0)),"no obs")</f>
        <v>0</v>
      </c>
      <c r="BH92" s="169">
        <f>IFERROR(INDEX(RICE_!I:I,MATCH(Rice!$D92,RICE_!$A:$A,0)),"no obs")</f>
        <v>286.27</v>
      </c>
      <c r="BI92" s="169">
        <f>IFERROR(INDEX(RICE_!R:R,MATCH(Rice!$D92,RICE_!$A:$A,0)),"no obs")</f>
        <v>1462190.48</v>
      </c>
    </row>
    <row r="93" spans="1:61">
      <c r="A93" t="str">
        <f t="shared" si="1"/>
        <v>ViracCatanduanes</v>
      </c>
      <c r="B93" s="1" t="s">
        <v>213</v>
      </c>
      <c r="C93" s="172" t="str">
        <f>INDEX([1]municipalities_overview!$D:$D,MATCH(A93,[1]municipalities_overview!$E:$E,0))</f>
        <v>PH052011000</v>
      </c>
      <c r="D93" s="1" t="s">
        <v>99</v>
      </c>
      <c r="F93">
        <v>283.69</v>
      </c>
      <c r="G93">
        <v>3142876.0300000003</v>
      </c>
      <c r="H93">
        <v>44</v>
      </c>
      <c r="I93">
        <v>77.77</v>
      </c>
      <c r="J93">
        <v>700967.97</v>
      </c>
      <c r="K93">
        <v>39</v>
      </c>
      <c r="L93">
        <v>44.980000000000004</v>
      </c>
      <c r="M93">
        <v>624654.28</v>
      </c>
      <c r="N93">
        <v>19</v>
      </c>
      <c r="O93">
        <v>25</v>
      </c>
      <c r="P93">
        <v>120890</v>
      </c>
      <c r="AC93">
        <v>405</v>
      </c>
      <c r="AD93">
        <v>329.43</v>
      </c>
      <c r="AE93">
        <v>2787811.04</v>
      </c>
      <c r="AL93">
        <v>545</v>
      </c>
      <c r="AM93">
        <v>444.99</v>
      </c>
      <c r="AN93">
        <v>6938890.4249999998</v>
      </c>
      <c r="AS93">
        <v>110.25</v>
      </c>
      <c r="AT93">
        <v>639931.875</v>
      </c>
      <c r="AX93">
        <v>1874.0100000000002</v>
      </c>
      <c r="AY93">
        <v>1249.3400000000001</v>
      </c>
      <c r="AZ93">
        <v>43066630.5</v>
      </c>
      <c r="BG93" s="169">
        <f>IFERROR(INDEX(RICE_!D:D,MATCH(Rice!D93,RICE_!A:A,0)),"no obs")</f>
        <v>0</v>
      </c>
      <c r="BH93" s="169">
        <f>IFERROR(INDEX(RICE_!I:I,MATCH(Rice!$D93,RICE_!$A:$A,0)),"no obs")</f>
        <v>313.75</v>
      </c>
      <c r="BI93" s="169">
        <f>IFERROR(INDEX(RICE_!R:R,MATCH(Rice!$D93,RICE_!$A:$A,0)),"no obs")</f>
        <v>1780980.6</v>
      </c>
    </row>
    <row r="94" spans="1:61" s="9" customFormat="1">
      <c r="A94" t="str">
        <f t="shared" si="1"/>
        <v>MASBATE</v>
      </c>
      <c r="B94" s="1"/>
      <c r="C94" s="172" t="e">
        <f>INDEX([1]municipalities_overview!$D:$D,MATCH(A94,[1]municipalities_overview!$E:$E,0))</f>
        <v>#N/A</v>
      </c>
      <c r="D94" s="10" t="s">
        <v>100</v>
      </c>
      <c r="N94" s="9">
        <v>370</v>
      </c>
      <c r="O94" s="9">
        <v>289</v>
      </c>
      <c r="P94" s="9">
        <v>1030084</v>
      </c>
      <c r="X94" s="9">
        <v>2.5</v>
      </c>
      <c r="Y94" s="9">
        <v>300</v>
      </c>
      <c r="AC94" s="9">
        <v>186</v>
      </c>
      <c r="AD94" s="9">
        <v>765.7</v>
      </c>
      <c r="AE94" s="9">
        <v>31520092.800000001</v>
      </c>
      <c r="AL94" s="9">
        <v>1565</v>
      </c>
      <c r="AM94" s="9">
        <v>1949.35</v>
      </c>
      <c r="AN94" s="9">
        <v>45912147.5</v>
      </c>
      <c r="AS94" s="9">
        <v>51</v>
      </c>
      <c r="AT94" s="9">
        <v>62700</v>
      </c>
      <c r="AU94" s="9">
        <v>607</v>
      </c>
      <c r="AV94" s="9">
        <v>760.75300000000004</v>
      </c>
      <c r="AW94" s="9">
        <v>6168112.96</v>
      </c>
      <c r="BD94" s="9">
        <v>1396.5</v>
      </c>
      <c r="BE94" s="9">
        <v>931</v>
      </c>
      <c r="BF94" s="9">
        <v>9233567</v>
      </c>
      <c r="BG94" s="168">
        <f>IFERROR(INDEX(RICE_!D:D,MATCH(Rice!D94,RICE_!A:A,0)),"no obs")</f>
        <v>808</v>
      </c>
      <c r="BH94" s="168">
        <f>IFERROR(INDEX(RICE_!I:I,MATCH(Rice!$D94,RICE_!$A:$A,0)),"no obs")</f>
        <v>1221.6999999999998</v>
      </c>
      <c r="BI94" s="168">
        <f>IFERROR(INDEX(RICE_!R:R,MATCH(Rice!$D94,RICE_!$A:$A,0)),"no obs")</f>
        <v>33499002.52</v>
      </c>
    </row>
    <row r="95" spans="1:61">
      <c r="A95" t="str">
        <f t="shared" si="1"/>
        <v>Masbate CityMasbate</v>
      </c>
      <c r="B95" s="172" t="s">
        <v>236</v>
      </c>
      <c r="C95" s="172" t="str">
        <f>INDEX([1]municipalities_overview!$D:$D,MATCH(A95,[1]municipalities_overview!$E:$E,0))</f>
        <v>PH054111000</v>
      </c>
      <c r="D95" s="1" t="s">
        <v>101</v>
      </c>
      <c r="AC95">
        <v>0</v>
      </c>
      <c r="AD95">
        <v>30</v>
      </c>
      <c r="AE95">
        <v>1243200</v>
      </c>
      <c r="AU95">
        <v>162</v>
      </c>
      <c r="AV95">
        <v>42.253</v>
      </c>
      <c r="AW95">
        <v>478110.56</v>
      </c>
      <c r="BD95">
        <v>131.25</v>
      </c>
      <c r="BE95">
        <v>87.5</v>
      </c>
      <c r="BF95">
        <v>0</v>
      </c>
      <c r="BG95" s="169">
        <f>IFERROR(INDEX(RICE_!D:D,MATCH(Rice!D95,RICE_!A:A,0)),"no obs")</f>
        <v>156</v>
      </c>
      <c r="BH95" s="169">
        <f>IFERROR(INDEX(RICE_!I:I,MATCH(Rice!$D95,RICE_!$A:$A,0)),"no obs")</f>
        <v>131.12</v>
      </c>
      <c r="BI95" s="169">
        <f>IFERROR(INDEX(RICE_!R:R,MATCH(Rice!$D95,RICE_!$A:$A,0)),"no obs")</f>
        <v>2021702.04</v>
      </c>
    </row>
    <row r="96" spans="1:61">
      <c r="A96" t="str">
        <f t="shared" si="1"/>
        <v>AroroyMasbate</v>
      </c>
      <c r="B96" s="172" t="s">
        <v>236</v>
      </c>
      <c r="C96" s="172" t="str">
        <f>INDEX([1]municipalities_overview!$D:$D,MATCH(A96,[1]municipalities_overview!$E:$E,0))</f>
        <v>PH054101000</v>
      </c>
      <c r="D96" s="1" t="s">
        <v>102</v>
      </c>
      <c r="AC96">
        <v>186</v>
      </c>
      <c r="AD96">
        <v>264.5</v>
      </c>
      <c r="AE96">
        <v>10960880</v>
      </c>
      <c r="AL96">
        <v>417</v>
      </c>
      <c r="AM96">
        <v>413.4</v>
      </c>
      <c r="AN96">
        <v>14707800</v>
      </c>
      <c r="BD96">
        <v>60</v>
      </c>
      <c r="BE96">
        <v>40</v>
      </c>
      <c r="BF96">
        <v>390320.00000000006</v>
      </c>
      <c r="BG96" s="169">
        <f>IFERROR(INDEX(RICE_!D:D,MATCH(Rice!D96,RICE_!A:A,0)),"no obs")</f>
        <v>137</v>
      </c>
      <c r="BH96" s="169">
        <f>IFERROR(INDEX(RICE_!I:I,MATCH(Rice!$D96,RICE_!$A:$A,0)),"no obs")</f>
        <v>114.04</v>
      </c>
      <c r="BI96" s="169">
        <f>IFERROR(INDEX(RICE_!R:R,MATCH(Rice!$D96,RICE_!$A:$A,0)),"no obs")</f>
        <v>2491774</v>
      </c>
    </row>
    <row r="97" spans="1:61">
      <c r="A97" t="str">
        <f t="shared" si="1"/>
        <v>BalenoMasbate</v>
      </c>
      <c r="B97" s="172" t="s">
        <v>236</v>
      </c>
      <c r="C97" s="172" t="str">
        <f>INDEX([1]municipalities_overview!$D:$D,MATCH(A97,[1]municipalities_overview!$E:$E,0))</f>
        <v>PH054102000</v>
      </c>
      <c r="D97" s="1" t="s">
        <v>103</v>
      </c>
      <c r="AU97">
        <v>71</v>
      </c>
      <c r="AV97">
        <v>63.5</v>
      </c>
      <c r="AW97">
        <v>111832.40000000001</v>
      </c>
      <c r="BD97">
        <v>9</v>
      </c>
      <c r="BE97">
        <v>6</v>
      </c>
      <c r="BF97">
        <v>234192</v>
      </c>
      <c r="BG97" s="169" t="str">
        <f>IFERROR(INDEX(RICE_!D:D,MATCH(Rice!D97,RICE_!A:A,0)),"no obs")</f>
        <v>no obs</v>
      </c>
      <c r="BH97" s="169" t="str">
        <f>IFERROR(INDEX(RICE_!I:I,MATCH(Rice!$D97,RICE_!$A:$A,0)),"no obs")</f>
        <v>no obs</v>
      </c>
      <c r="BI97" s="169" t="str">
        <f>IFERROR(INDEX(RICE_!R:R,MATCH(Rice!$D97,RICE_!$A:$A,0)),"no obs")</f>
        <v>no obs</v>
      </c>
    </row>
    <row r="98" spans="1:61">
      <c r="A98" t="str">
        <f t="shared" si="1"/>
        <v>BaludMasbate</v>
      </c>
      <c r="B98" s="172" t="s">
        <v>236</v>
      </c>
      <c r="C98" s="172" t="str">
        <f>INDEX([1]municipalities_overview!$D:$D,MATCH(A98,[1]municipalities_overview!$E:$E,0))</f>
        <v>PH054103000</v>
      </c>
      <c r="D98" s="1" t="s">
        <v>104</v>
      </c>
      <c r="AL98">
        <v>180</v>
      </c>
      <c r="AM98">
        <v>180</v>
      </c>
      <c r="AN98">
        <v>5530600</v>
      </c>
      <c r="AU98">
        <v>60</v>
      </c>
      <c r="AV98">
        <v>60</v>
      </c>
      <c r="AW98">
        <v>433920</v>
      </c>
      <c r="BD98">
        <v>171.75</v>
      </c>
      <c r="BE98">
        <v>114.5</v>
      </c>
      <c r="BF98">
        <v>625741</v>
      </c>
      <c r="BG98" s="169">
        <f>IFERROR(INDEX(RICE_!D:D,MATCH(Rice!D98,RICE_!A:A,0)),"no obs")</f>
        <v>171</v>
      </c>
      <c r="BH98" s="169">
        <f>IFERROR(INDEX(RICE_!I:I,MATCH(Rice!$D98,RICE_!$A:$A,0)),"no obs")</f>
        <v>142.77000000000001</v>
      </c>
      <c r="BI98" s="169">
        <f>IFERROR(INDEX(RICE_!R:R,MATCH(Rice!$D98,RICE_!$A:$A,0)),"no obs")</f>
        <v>3860500.8000000003</v>
      </c>
    </row>
    <row r="99" spans="1:61">
      <c r="A99" t="str">
        <f t="shared" si="1"/>
        <v>BatuanMasbate</v>
      </c>
      <c r="B99" s="172" t="s">
        <v>236</v>
      </c>
      <c r="C99" s="172" t="str">
        <f>INDEX([1]municipalities_overview!$D:$D,MATCH(A99,[1]municipalities_overview!$E:$E,0))</f>
        <v>PH054104000</v>
      </c>
      <c r="D99" s="1" t="s">
        <v>105</v>
      </c>
      <c r="X99">
        <v>2.5</v>
      </c>
      <c r="Y99">
        <v>300</v>
      </c>
      <c r="AC99">
        <v>0</v>
      </c>
      <c r="AD99">
        <v>92</v>
      </c>
      <c r="AE99">
        <v>3812480</v>
      </c>
      <c r="AL99">
        <v>30</v>
      </c>
      <c r="AM99">
        <v>30</v>
      </c>
      <c r="AN99">
        <v>1254600</v>
      </c>
      <c r="BD99">
        <v>60</v>
      </c>
      <c r="BE99">
        <v>40</v>
      </c>
      <c r="BF99">
        <v>216320</v>
      </c>
      <c r="BG99" s="169" t="str">
        <f>IFERROR(INDEX(RICE_!D:D,MATCH(Rice!D99,RICE_!A:A,0)),"no obs")</f>
        <v>no obs</v>
      </c>
      <c r="BH99" s="169" t="str">
        <f>IFERROR(INDEX(RICE_!I:I,MATCH(Rice!$D99,RICE_!$A:$A,0)),"no obs")</f>
        <v>no obs</v>
      </c>
      <c r="BI99" s="169" t="str">
        <f>IFERROR(INDEX(RICE_!R:R,MATCH(Rice!$D99,RICE_!$A:$A,0)),"no obs")</f>
        <v>no obs</v>
      </c>
    </row>
    <row r="100" spans="1:61">
      <c r="A100" t="str">
        <f t="shared" si="1"/>
        <v>CatainganMasbate</v>
      </c>
      <c r="B100" s="172" t="s">
        <v>236</v>
      </c>
      <c r="C100" s="172" t="str">
        <f>INDEX([1]municipalities_overview!$D:$D,MATCH(A100,[1]municipalities_overview!$E:$E,0))</f>
        <v>PH054105000</v>
      </c>
      <c r="D100" s="1" t="s">
        <v>106</v>
      </c>
      <c r="AC100">
        <v>0</v>
      </c>
      <c r="AD100">
        <v>231</v>
      </c>
      <c r="AE100">
        <v>9572640</v>
      </c>
      <c r="AL100">
        <v>200</v>
      </c>
      <c r="AM100">
        <v>200</v>
      </c>
      <c r="AN100">
        <v>440000</v>
      </c>
      <c r="BD100">
        <v>25.5</v>
      </c>
      <c r="BE100">
        <v>17</v>
      </c>
      <c r="BF100">
        <v>91936</v>
      </c>
      <c r="BG100" s="169">
        <f>IFERROR(INDEX(RICE_!D:D,MATCH(Rice!D100,RICE_!A:A,0)),"no obs")</f>
        <v>12</v>
      </c>
      <c r="BH100" s="169">
        <f>IFERROR(INDEX(RICE_!I:I,MATCH(Rice!$D100,RICE_!$A:$A,0)),"no obs")</f>
        <v>12.79</v>
      </c>
      <c r="BI100" s="169">
        <f>IFERROR(INDEX(RICE_!R:R,MATCH(Rice!$D100,RICE_!$A:$A,0)),"no obs")</f>
        <v>647941.39999999991</v>
      </c>
    </row>
    <row r="101" spans="1:61">
      <c r="A101" t="str">
        <f t="shared" si="1"/>
        <v>CawayanMasbate</v>
      </c>
      <c r="B101" s="172" t="s">
        <v>236</v>
      </c>
      <c r="C101" s="172" t="str">
        <f>INDEX([1]municipalities_overview!$D:$D,MATCH(A101,[1]municipalities_overview!$E:$E,0))</f>
        <v>PH054106000</v>
      </c>
      <c r="D101" s="1" t="s">
        <v>107</v>
      </c>
      <c r="AU101">
        <v>272</v>
      </c>
      <c r="AV101">
        <v>560</v>
      </c>
      <c r="AW101">
        <v>4469600</v>
      </c>
      <c r="BG101" s="169">
        <f>IFERROR(INDEX(RICE_!D:D,MATCH(Rice!D101,RICE_!A:A,0)),"no obs")</f>
        <v>0</v>
      </c>
      <c r="BH101" s="169">
        <f>IFERROR(INDEX(RICE_!I:I,MATCH(Rice!$D101,RICE_!$A:$A,0)),"no obs")</f>
        <v>43.42</v>
      </c>
      <c r="BI101" s="169">
        <f>IFERROR(INDEX(RICE_!R:R,MATCH(Rice!$D101,RICE_!$A:$A,0)),"no obs")</f>
        <v>2199657.2000000002</v>
      </c>
    </row>
    <row r="102" spans="1:61">
      <c r="A102" t="str">
        <f t="shared" si="1"/>
        <v>ClaveriaMasbate</v>
      </c>
      <c r="B102" s="172" t="s">
        <v>236</v>
      </c>
      <c r="C102" s="172" t="str">
        <f>INDEX([1]municipalities_overview!$D:$D,MATCH(A102,[1]municipalities_overview!$E:$E,0))</f>
        <v>PH054107000</v>
      </c>
      <c r="D102" s="1" t="s">
        <v>108</v>
      </c>
      <c r="N102">
        <v>234</v>
      </c>
      <c r="O102">
        <v>181</v>
      </c>
      <c r="P102">
        <v>797524</v>
      </c>
      <c r="BG102" s="169" t="str">
        <f>IFERROR(INDEX(RICE_!D:D,MATCH(Rice!D102,RICE_!A:A,0)),"no obs")</f>
        <v>no obs</v>
      </c>
      <c r="BH102" s="169" t="str">
        <f>IFERROR(INDEX(RICE_!I:I,MATCH(Rice!$D102,RICE_!$A:$A,0)),"no obs")</f>
        <v>no obs</v>
      </c>
      <c r="BI102" s="169" t="str">
        <f>IFERROR(INDEX(RICE_!R:R,MATCH(Rice!$D102,RICE_!$A:$A,0)),"no obs")</f>
        <v>no obs</v>
      </c>
    </row>
    <row r="103" spans="1:61">
      <c r="A103" t="str">
        <f t="shared" si="1"/>
        <v>DimasalangMasbate</v>
      </c>
      <c r="B103" s="172" t="s">
        <v>236</v>
      </c>
      <c r="C103" s="172" t="str">
        <f>INDEX([1]municipalities_overview!$D:$D,MATCH(A103,[1]municipalities_overview!$E:$E,0))</f>
        <v>PH054108000</v>
      </c>
      <c r="D103" s="1" t="s">
        <v>109</v>
      </c>
      <c r="AC103">
        <v>0</v>
      </c>
      <c r="AD103">
        <v>60</v>
      </c>
      <c r="AE103">
        <v>2486400</v>
      </c>
      <c r="BD103">
        <v>405</v>
      </c>
      <c r="BE103">
        <v>270</v>
      </c>
      <c r="BF103">
        <v>1943600.0000000002</v>
      </c>
      <c r="BG103" s="169" t="str">
        <f>IFERROR(INDEX(RICE_!D:D,MATCH(Rice!D103,RICE_!A:A,0)),"no obs")</f>
        <v>no obs</v>
      </c>
      <c r="BH103" s="169" t="str">
        <f>IFERROR(INDEX(RICE_!I:I,MATCH(Rice!$D103,RICE_!$A:$A,0)),"no obs")</f>
        <v>no obs</v>
      </c>
      <c r="BI103" s="169" t="str">
        <f>IFERROR(INDEX(RICE_!R:R,MATCH(Rice!$D103,RICE_!$A:$A,0)),"no obs")</f>
        <v>no obs</v>
      </c>
    </row>
    <row r="104" spans="1:61">
      <c r="A104" t="str">
        <f t="shared" si="1"/>
        <v>EsperanzaMasbate</v>
      </c>
      <c r="B104" s="172" t="s">
        <v>236</v>
      </c>
      <c r="C104" s="172" t="str">
        <f>INDEX([1]municipalities_overview!$D:$D,MATCH(A104,[1]municipalities_overview!$E:$E,0))</f>
        <v>PH054109000</v>
      </c>
      <c r="D104" s="1" t="s">
        <v>110</v>
      </c>
      <c r="BG104" s="169" t="str">
        <f>IFERROR(INDEX(RICE_!D:D,MATCH(Rice!D104,RICE_!A:A,0)),"no obs")</f>
        <v>no obs</v>
      </c>
      <c r="BH104" s="169" t="str">
        <f>IFERROR(INDEX(RICE_!I:I,MATCH(Rice!$D104,RICE_!$A:$A,0)),"no obs")</f>
        <v>no obs</v>
      </c>
      <c r="BI104" s="169" t="str">
        <f>IFERROR(INDEX(RICE_!R:R,MATCH(Rice!$D104,RICE_!$A:$A,0)),"no obs")</f>
        <v>no obs</v>
      </c>
    </row>
    <row r="105" spans="1:61">
      <c r="A105" t="str">
        <f t="shared" si="1"/>
        <v>MandaonMasbate</v>
      </c>
      <c r="B105" s="172" t="s">
        <v>236</v>
      </c>
      <c r="C105" s="172" t="str">
        <f>INDEX([1]municipalities_overview!$D:$D,MATCH(A105,[1]municipalities_overview!$E:$E,0))</f>
        <v>PH054110000</v>
      </c>
      <c r="D105" s="1" t="s">
        <v>111</v>
      </c>
      <c r="AL105">
        <v>342</v>
      </c>
      <c r="AM105">
        <v>407</v>
      </c>
      <c r="AN105">
        <v>16022240</v>
      </c>
      <c r="BD105">
        <v>18</v>
      </c>
      <c r="BE105">
        <v>12</v>
      </c>
      <c r="BF105">
        <v>64896.000000000007</v>
      </c>
      <c r="BG105" s="169">
        <f>IFERROR(INDEX(RICE_!D:D,MATCH(Rice!D105,RICE_!A:A,0)),"no obs")</f>
        <v>48</v>
      </c>
      <c r="BH105" s="169">
        <f>IFERROR(INDEX(RICE_!I:I,MATCH(Rice!$D105,RICE_!$A:$A,0)),"no obs")</f>
        <v>39.68</v>
      </c>
      <c r="BI105" s="169">
        <f>IFERROR(INDEX(RICE_!R:R,MATCH(Rice!$D105,RICE_!$A:$A,0)),"no obs")</f>
        <v>1072947.2</v>
      </c>
    </row>
    <row r="106" spans="1:61">
      <c r="A106" t="str">
        <f t="shared" si="1"/>
        <v>MilagrosMasbate</v>
      </c>
      <c r="B106" s="172" t="s">
        <v>236</v>
      </c>
      <c r="C106" s="172" t="str">
        <f>INDEX([1]municipalities_overview!$D:$D,MATCH(A106,[1]municipalities_overview!$E:$E,0))</f>
        <v>PH054112000</v>
      </c>
      <c r="D106" s="1" t="s">
        <v>112</v>
      </c>
      <c r="AL106">
        <v>245</v>
      </c>
      <c r="AM106">
        <v>243.95</v>
      </c>
      <c r="AN106">
        <v>5330307.5</v>
      </c>
      <c r="AR106">
        <v>0</v>
      </c>
      <c r="AS106">
        <v>51</v>
      </c>
      <c r="AT106">
        <v>62700</v>
      </c>
      <c r="BG106" s="169">
        <f>IFERROR(INDEX(RICE_!D:D,MATCH(Rice!D106,RICE_!A:A,0)),"no obs")</f>
        <v>124</v>
      </c>
      <c r="BH106" s="169">
        <f>IFERROR(INDEX(RICE_!I:I,MATCH(Rice!$D106,RICE_!$A:$A,0)),"no obs")</f>
        <v>83</v>
      </c>
      <c r="BI106" s="169">
        <f>IFERROR(INDEX(RICE_!R:R,MATCH(Rice!$D106,RICE_!$A:$A,0)),"no obs")</f>
        <v>1813550</v>
      </c>
    </row>
    <row r="107" spans="1:61">
      <c r="A107" t="str">
        <f t="shared" si="1"/>
        <v>MoboMasbate</v>
      </c>
      <c r="B107" s="172" t="s">
        <v>236</v>
      </c>
      <c r="C107" s="172" t="str">
        <f>INDEX([1]municipalities_overview!$D:$D,MATCH(A107,[1]municipalities_overview!$E:$E,0))</f>
        <v>PH054113000</v>
      </c>
      <c r="D107" s="1" t="s">
        <v>113</v>
      </c>
      <c r="AL107">
        <v>45</v>
      </c>
      <c r="AM107">
        <v>45</v>
      </c>
      <c r="AN107">
        <v>888200</v>
      </c>
      <c r="AU107">
        <v>32</v>
      </c>
      <c r="AV107">
        <v>25</v>
      </c>
      <c r="AW107">
        <v>239450</v>
      </c>
      <c r="BD107">
        <v>112.5</v>
      </c>
      <c r="BE107">
        <v>75</v>
      </c>
      <c r="BF107">
        <v>427350</v>
      </c>
      <c r="BG107" s="169">
        <f>IFERROR(INDEX(RICE_!D:D,MATCH(Rice!D107,RICE_!A:A,0)),"no obs")</f>
        <v>10</v>
      </c>
      <c r="BH107" s="169">
        <f>IFERROR(INDEX(RICE_!I:I,MATCH(Rice!$D107,RICE_!$A:$A,0)),"no obs")</f>
        <v>15</v>
      </c>
      <c r="BI107" s="169">
        <f>IFERROR(INDEX(RICE_!R:R,MATCH(Rice!$D107,RICE_!$A:$A,0)),"no obs")</f>
        <v>327750</v>
      </c>
    </row>
    <row r="108" spans="1:61">
      <c r="A108" t="str">
        <f t="shared" si="1"/>
        <v>MonrealMasbate</v>
      </c>
      <c r="B108" s="172" t="s">
        <v>236</v>
      </c>
      <c r="C108" s="172" t="str">
        <f>INDEX([1]municipalities_overview!$D:$D,MATCH(A108,[1]municipalities_overview!$E:$E,0))</f>
        <v>PH054114000</v>
      </c>
      <c r="D108" s="1" t="s">
        <v>114</v>
      </c>
      <c r="N108">
        <v>136</v>
      </c>
      <c r="O108">
        <v>23</v>
      </c>
      <c r="P108">
        <v>177540</v>
      </c>
      <c r="BG108" s="169" t="str">
        <f>IFERROR(INDEX(RICE_!D:D,MATCH(Rice!D108,RICE_!A:A,0)),"no obs")</f>
        <v>no obs</v>
      </c>
      <c r="BH108" s="169" t="str">
        <f>IFERROR(INDEX(RICE_!I:I,MATCH(Rice!$D108,RICE_!$A:$A,0)),"no obs")</f>
        <v>no obs</v>
      </c>
      <c r="BI108" s="169" t="str">
        <f>IFERROR(INDEX(RICE_!R:R,MATCH(Rice!$D108,RICE_!$A:$A,0)),"no obs")</f>
        <v>no obs</v>
      </c>
    </row>
    <row r="109" spans="1:61">
      <c r="A109" t="str">
        <f t="shared" si="1"/>
        <v>PalanasMasbate</v>
      </c>
      <c r="B109" s="172" t="s">
        <v>236</v>
      </c>
      <c r="C109" s="172" t="str">
        <f>INDEX([1]municipalities_overview!$D:$D,MATCH(A109,[1]municipalities_overview!$E:$E,0))</f>
        <v>PH054115000</v>
      </c>
      <c r="D109" s="1" t="s">
        <v>115</v>
      </c>
      <c r="O109">
        <v>70</v>
      </c>
      <c r="P109">
        <v>16800</v>
      </c>
      <c r="AL109">
        <v>70</v>
      </c>
      <c r="AM109">
        <v>394</v>
      </c>
      <c r="AN109">
        <v>1659200</v>
      </c>
      <c r="BD109">
        <v>217.5</v>
      </c>
      <c r="BE109">
        <v>145</v>
      </c>
      <c r="BF109">
        <v>655548</v>
      </c>
      <c r="BG109" s="169" t="str">
        <f>IFERROR(INDEX(RICE_!D:D,MATCH(Rice!D109,RICE_!A:A,0)),"no obs")</f>
        <v>no obs</v>
      </c>
      <c r="BH109" s="169" t="str">
        <f>IFERROR(INDEX(RICE_!I:I,MATCH(Rice!$D109,RICE_!$A:$A,0)),"no obs")</f>
        <v>no obs</v>
      </c>
      <c r="BI109" s="169" t="str">
        <f>IFERROR(INDEX(RICE_!R:R,MATCH(Rice!$D109,RICE_!$A:$A,0)),"no obs")</f>
        <v>no obs</v>
      </c>
    </row>
    <row r="110" spans="1:61">
      <c r="A110" t="str">
        <f t="shared" si="1"/>
        <v>Pio V. CorpuzMasbate</v>
      </c>
      <c r="B110" s="172" t="s">
        <v>236</v>
      </c>
      <c r="C110" s="172" t="str">
        <f>INDEX([1]municipalities_overview!$D:$D,MATCH(A110,[1]municipalities_overview!$E:$E,0))</f>
        <v>PH054116000</v>
      </c>
      <c r="D110" s="1" t="s">
        <v>116</v>
      </c>
      <c r="AD110">
        <v>50</v>
      </c>
      <c r="AE110">
        <v>2072000</v>
      </c>
      <c r="BG110" s="169" t="str">
        <f>IFERROR(INDEX(RICE_!D:D,MATCH(Rice!D110,RICE_!A:A,0)),"no obs")</f>
        <v>no obs</v>
      </c>
      <c r="BH110" s="169" t="str">
        <f>IFERROR(INDEX(RICE_!I:I,MATCH(Rice!$D110,RICE_!$A:$A,0)),"no obs")</f>
        <v>no obs</v>
      </c>
      <c r="BI110" s="169" t="str">
        <f>IFERROR(INDEX(RICE_!R:R,MATCH(Rice!$D110,RICE_!$A:$A,0)),"no obs")</f>
        <v>no obs</v>
      </c>
    </row>
    <row r="111" spans="1:61">
      <c r="A111" t="str">
        <f t="shared" si="1"/>
        <v>PlacerMasbate</v>
      </c>
      <c r="B111" s="172" t="s">
        <v>236</v>
      </c>
      <c r="C111" s="172" t="str">
        <f>INDEX([1]municipalities_overview!$D:$D,MATCH(A111,[1]municipalities_overview!$E:$E,0))</f>
        <v>PH054117000</v>
      </c>
      <c r="D111" s="1" t="s">
        <v>117</v>
      </c>
      <c r="BG111" s="169" t="str">
        <f>IFERROR(INDEX(RICE_!D:D,MATCH(Rice!D111,RICE_!A:A,0)),"no obs")</f>
        <v>no obs</v>
      </c>
      <c r="BH111" s="169" t="str">
        <f>IFERROR(INDEX(RICE_!I:I,MATCH(Rice!$D111,RICE_!$A:$A,0)),"no obs")</f>
        <v>no obs</v>
      </c>
      <c r="BI111" s="169" t="str">
        <f>IFERROR(INDEX(RICE_!R:R,MATCH(Rice!$D111,RICE_!$A:$A,0)),"no obs")</f>
        <v>no obs</v>
      </c>
    </row>
    <row r="112" spans="1:61">
      <c r="A112" t="str">
        <f t="shared" si="1"/>
        <v>San FernandoMasbate</v>
      </c>
      <c r="B112" s="172" t="s">
        <v>236</v>
      </c>
      <c r="C112" s="172" t="str">
        <f>INDEX([1]municipalities_overview!$D:$D,MATCH(A112,[1]municipalities_overview!$E:$E,0))</f>
        <v>PH054118000</v>
      </c>
      <c r="D112" s="1" t="s">
        <v>85</v>
      </c>
      <c r="AC112">
        <v>0</v>
      </c>
      <c r="AD112">
        <v>13.2</v>
      </c>
      <c r="AE112">
        <v>336492.79999999993</v>
      </c>
      <c r="BD112">
        <v>93</v>
      </c>
      <c r="BE112">
        <v>62</v>
      </c>
      <c r="BF112">
        <v>2037184</v>
      </c>
      <c r="BG112" s="169">
        <f>IFERROR(INDEX(RICE_!D:D,MATCH(Rice!D112,RICE_!A:A,0)),"no obs")</f>
        <v>172</v>
      </c>
      <c r="BH112" s="169">
        <f>IFERROR(INDEX(RICE_!I:I,MATCH(Rice!$D112,RICE_!$A:$A,0)),"no obs")</f>
        <v>179.08999999999997</v>
      </c>
      <c r="BI112" s="169">
        <f>IFERROR(INDEX(RICE_!R:R,MATCH(Rice!$D112,RICE_!$A:$A,0)),"no obs")</f>
        <v>4044179</v>
      </c>
    </row>
    <row r="113" spans="1:61">
      <c r="A113" t="str">
        <f t="shared" si="1"/>
        <v>San JacintoMasbate</v>
      </c>
      <c r="B113" s="172" t="s">
        <v>236</v>
      </c>
      <c r="C113" s="172" t="str">
        <f>INDEX([1]municipalities_overview!$D:$D,MATCH(A113,[1]municipalities_overview!$E:$E,0))</f>
        <v>PH054119000</v>
      </c>
      <c r="D113" s="1" t="s">
        <v>118</v>
      </c>
      <c r="AC113">
        <v>0</v>
      </c>
      <c r="AD113">
        <v>5</v>
      </c>
      <c r="AE113">
        <v>207200</v>
      </c>
      <c r="AU113">
        <v>10</v>
      </c>
      <c r="AV113">
        <v>10</v>
      </c>
      <c r="AW113">
        <v>435200</v>
      </c>
      <c r="BG113" s="169">
        <f>IFERROR(INDEX(RICE_!D:D,MATCH(Rice!D113,RICE_!A:A,0)),"no obs")</f>
        <v>0</v>
      </c>
      <c r="BH113" s="169">
        <f>IFERROR(INDEX(RICE_!I:I,MATCH(Rice!$D113,RICE_!$A:$A,0)),"no obs")</f>
        <v>8.2100000000000009</v>
      </c>
      <c r="BI113" s="169">
        <f>IFERROR(INDEX(RICE_!R:R,MATCH(Rice!$D113,RICE_!$A:$A,0)),"no obs")</f>
        <v>44399.680000000008</v>
      </c>
    </row>
    <row r="114" spans="1:61">
      <c r="A114" t="str">
        <f t="shared" si="1"/>
        <v>San PascualMasbate</v>
      </c>
      <c r="B114" s="172" t="s">
        <v>236</v>
      </c>
      <c r="C114" s="172" t="str">
        <f>INDEX([1]municipalities_overview!$D:$D,MATCH(A114,[1]municipalities_overview!$E:$E,0))</f>
        <v>PH054120000</v>
      </c>
      <c r="D114" s="1" t="s">
        <v>119</v>
      </c>
      <c r="BG114" s="169" t="str">
        <f>IFERROR(INDEX(RICE_!D:D,MATCH(Rice!D114,RICE_!A:A,0)),"no obs")</f>
        <v>no obs</v>
      </c>
      <c r="BH114" s="169" t="str">
        <f>IFERROR(INDEX(RICE_!I:I,MATCH(Rice!$D114,RICE_!$A:$A,0)),"no obs")</f>
        <v>no obs</v>
      </c>
      <c r="BI114" s="169" t="str">
        <f>IFERROR(INDEX(RICE_!R:R,MATCH(Rice!$D114,RICE_!$A:$A,0)),"no obs")</f>
        <v>no obs</v>
      </c>
    </row>
    <row r="115" spans="1:61">
      <c r="A115" t="str">
        <f t="shared" si="1"/>
        <v>UsonMasbate</v>
      </c>
      <c r="B115" s="172" t="s">
        <v>236</v>
      </c>
      <c r="C115" s="172" t="str">
        <f>INDEX([1]municipalities_overview!$D:$D,MATCH(A115,[1]municipalities_overview!$E:$E,0))</f>
        <v>PH054121000</v>
      </c>
      <c r="D115" s="1" t="s">
        <v>120</v>
      </c>
      <c r="O115">
        <v>15</v>
      </c>
      <c r="P115">
        <v>38220</v>
      </c>
      <c r="AC115">
        <v>0</v>
      </c>
      <c r="AD115">
        <v>20</v>
      </c>
      <c r="AE115">
        <v>828800</v>
      </c>
      <c r="AL115">
        <v>36</v>
      </c>
      <c r="AM115">
        <v>36</v>
      </c>
      <c r="AN115">
        <v>79200</v>
      </c>
      <c r="BD115">
        <v>93</v>
      </c>
      <c r="BE115">
        <v>62</v>
      </c>
      <c r="BF115">
        <v>2546480</v>
      </c>
      <c r="BG115" s="169">
        <f>IFERROR(INDEX(RICE_!D:D,MATCH(Rice!D115,RICE_!A:A,0)),"no obs")</f>
        <v>0</v>
      </c>
      <c r="BH115" s="169">
        <f>IFERROR(INDEX(RICE_!I:I,MATCH(Rice!$D115,RICE_!$A:$A,0)),"no obs")</f>
        <v>506.32000000000005</v>
      </c>
      <c r="BI115" s="169">
        <f>IFERROR(INDEX(RICE_!R:R,MATCH(Rice!$D115,RICE_!$A:$A,0)),"no obs")</f>
        <v>16279882.699999999</v>
      </c>
    </row>
    <row r="116" spans="1:61" s="9" customFormat="1">
      <c r="A116" t="str">
        <f t="shared" si="1"/>
        <v>SORSOGON</v>
      </c>
      <c r="B116" s="1"/>
      <c r="C116" s="172" t="e">
        <f>INDEX([1]municipalities_overview!$D:$D,MATCH(A116,[1]municipalities_overview!$E:$E,0))</f>
        <v>#N/A</v>
      </c>
      <c r="D116" s="10" t="s">
        <v>121</v>
      </c>
      <c r="F116" s="9">
        <v>335</v>
      </c>
      <c r="G116" s="9">
        <v>2998417.5</v>
      </c>
      <c r="K116" s="9">
        <v>557</v>
      </c>
      <c r="L116" s="9">
        <v>722.02</v>
      </c>
      <c r="M116" s="9">
        <v>2396344.1850000001</v>
      </c>
      <c r="N116" s="9">
        <v>2003</v>
      </c>
      <c r="O116" s="9">
        <v>2526.5500000000002</v>
      </c>
      <c r="P116" s="9">
        <v>8829045.7330000009</v>
      </c>
      <c r="T116" s="9">
        <v>3629</v>
      </c>
      <c r="U116" s="9">
        <v>1936.0945000000002</v>
      </c>
      <c r="V116" s="9">
        <v>23934827.624506913</v>
      </c>
      <c r="AC116" s="9">
        <v>1368</v>
      </c>
      <c r="AD116" s="9">
        <v>2094.7999999999997</v>
      </c>
      <c r="AE116" s="9">
        <v>26170554.480000004</v>
      </c>
      <c r="AL116" s="9">
        <v>533</v>
      </c>
      <c r="AM116" s="9">
        <v>527.79999999999995</v>
      </c>
      <c r="AN116" s="9">
        <v>1445680</v>
      </c>
      <c r="AO116" s="9">
        <v>149</v>
      </c>
      <c r="AP116" s="9">
        <v>161.57</v>
      </c>
      <c r="AQ116" s="9">
        <v>927877</v>
      </c>
      <c r="AS116" s="9">
        <v>1809.84</v>
      </c>
      <c r="AT116" s="9">
        <v>27012903.699999999</v>
      </c>
      <c r="AU116" s="9">
        <v>6614</v>
      </c>
      <c r="AV116" s="9">
        <v>6288.6500000000005</v>
      </c>
      <c r="AW116" s="9">
        <v>33043143.399999999</v>
      </c>
      <c r="BD116" s="9">
        <v>496.58666666666664</v>
      </c>
      <c r="BE116" s="9">
        <v>744.88</v>
      </c>
      <c r="BF116" s="9">
        <v>5613825.9837500006</v>
      </c>
      <c r="BG116" s="168">
        <f>IFERROR(INDEX(RICE_!D:D,MATCH(Rice!D116,RICE_!A:A,0)),"no obs")</f>
        <v>3988</v>
      </c>
      <c r="BH116" s="168">
        <f>IFERROR(INDEX(RICE_!I:I,MATCH(Rice!$D116,RICE_!$A:$A,0)),"no obs")</f>
        <v>4038.61</v>
      </c>
      <c r="BI116" s="168">
        <f>IFERROR(INDEX(RICE_!R:R,MATCH(Rice!$D116,RICE_!$A:$A,0)),"no obs")</f>
        <v>286804127.60000002</v>
      </c>
    </row>
    <row r="117" spans="1:61">
      <c r="A117" t="str">
        <f t="shared" si="1"/>
        <v>Sorsogon CitySorsogon</v>
      </c>
      <c r="B117" s="172" t="s">
        <v>212</v>
      </c>
      <c r="C117" s="172" t="str">
        <f>INDEX([1]municipalities_overview!$D:$D,MATCH(A117,[1]municipalities_overview!$E:$E,0))</f>
        <v>PH056216000</v>
      </c>
      <c r="D117" s="1" t="s">
        <v>122</v>
      </c>
      <c r="K117">
        <v>35</v>
      </c>
      <c r="L117">
        <v>24.11</v>
      </c>
      <c r="M117">
        <v>59534.775000000001</v>
      </c>
      <c r="N117">
        <v>87</v>
      </c>
      <c r="O117">
        <v>68.36</v>
      </c>
      <c r="P117">
        <v>330823.82</v>
      </c>
      <c r="T117">
        <v>495</v>
      </c>
      <c r="U117">
        <v>383.81000000000006</v>
      </c>
      <c r="V117">
        <v>5318874.0727922237</v>
      </c>
      <c r="AD117">
        <v>778</v>
      </c>
      <c r="AE117">
        <v>5783652</v>
      </c>
      <c r="AU117">
        <v>899</v>
      </c>
      <c r="AV117">
        <v>700</v>
      </c>
      <c r="AW117">
        <v>2983400.0000000005</v>
      </c>
      <c r="BG117" s="169">
        <f>IFERROR(INDEX(RICE_!D:D,MATCH(Rice!D117,RICE_!A:A,0)),"no obs")</f>
        <v>492</v>
      </c>
      <c r="BH117" s="169">
        <f>IFERROR(INDEX(RICE_!I:I,MATCH(Rice!$D117,RICE_!$A:$A,0)),"no obs")</f>
        <v>503.23</v>
      </c>
      <c r="BI117" s="169">
        <f>IFERROR(INDEX(RICE_!R:R,MATCH(Rice!$D117,RICE_!$A:$A,0)),"no obs")</f>
        <v>20898337.100000001</v>
      </c>
    </row>
    <row r="118" spans="1:61">
      <c r="A118" t="str">
        <f t="shared" si="1"/>
        <v>BarcelonaSorsogon</v>
      </c>
      <c r="B118" s="172" t="s">
        <v>212</v>
      </c>
      <c r="C118" s="172" t="str">
        <f>INDEX([1]municipalities_overview!$D:$D,MATCH(A118,[1]municipalities_overview!$E:$E,0))</f>
        <v>PH056202000</v>
      </c>
      <c r="D118" s="1" t="s">
        <v>123</v>
      </c>
      <c r="T118">
        <v>270</v>
      </c>
      <c r="U118">
        <v>177</v>
      </c>
      <c r="V118">
        <v>2126093.403326306</v>
      </c>
      <c r="AU118">
        <v>410</v>
      </c>
      <c r="AV118">
        <v>415.5</v>
      </c>
      <c r="AW118">
        <v>914100</v>
      </c>
      <c r="BD118">
        <v>0.5</v>
      </c>
      <c r="BE118">
        <v>0.75</v>
      </c>
      <c r="BF118">
        <v>13110.000000000002</v>
      </c>
      <c r="BG118" s="169">
        <f>IFERROR(INDEX(RICE_!D:D,MATCH(Rice!D118,RICE_!A:A,0)),"no obs")</f>
        <v>287</v>
      </c>
      <c r="BH118" s="169">
        <f>IFERROR(INDEX(RICE_!I:I,MATCH(Rice!$D118,RICE_!$A:$A,0)),"no obs")</f>
        <v>238.86</v>
      </c>
      <c r="BI118" s="169">
        <f>IFERROR(INDEX(RICE_!R:R,MATCH(Rice!$D118,RICE_!$A:$A,0)),"no obs")</f>
        <v>18881883</v>
      </c>
    </row>
    <row r="119" spans="1:61">
      <c r="A119" t="str">
        <f t="shared" si="1"/>
        <v>BulanSorsogon</v>
      </c>
      <c r="B119" s="172" t="s">
        <v>212</v>
      </c>
      <c r="C119" s="172" t="str">
        <f>INDEX([1]municipalities_overview!$D:$D,MATCH(A119,[1]municipalities_overview!$E:$E,0))</f>
        <v>PH056203000</v>
      </c>
      <c r="D119" s="1" t="s">
        <v>124</v>
      </c>
      <c r="F119">
        <v>335</v>
      </c>
      <c r="G119">
        <v>2998417.5</v>
      </c>
      <c r="K119">
        <v>142</v>
      </c>
      <c r="L119">
        <v>104.89999999999999</v>
      </c>
      <c r="M119">
        <v>523150</v>
      </c>
      <c r="N119">
        <v>337</v>
      </c>
      <c r="O119">
        <v>390.18</v>
      </c>
      <c r="P119">
        <v>1910883.4000000001</v>
      </c>
      <c r="T119">
        <v>109</v>
      </c>
      <c r="U119">
        <v>84.19</v>
      </c>
      <c r="V119">
        <v>643345.01423049881</v>
      </c>
      <c r="AC119">
        <v>265</v>
      </c>
      <c r="AD119">
        <v>251</v>
      </c>
      <c r="AE119">
        <v>4846968</v>
      </c>
      <c r="AR119">
        <v>0</v>
      </c>
      <c r="AS119">
        <v>932</v>
      </c>
      <c r="AT119">
        <v>16158075</v>
      </c>
      <c r="AU119">
        <v>1443</v>
      </c>
      <c r="AV119">
        <v>1398</v>
      </c>
      <c r="AW119">
        <v>18597120</v>
      </c>
      <c r="BD119">
        <v>76.100000000000009</v>
      </c>
      <c r="BE119">
        <v>114.15</v>
      </c>
      <c r="BF119">
        <v>1625879.13375</v>
      </c>
      <c r="BG119" s="169">
        <f>IFERROR(INDEX(RICE_!D:D,MATCH(Rice!D119,RICE_!A:A,0)),"no obs")</f>
        <v>407</v>
      </c>
      <c r="BH119" s="169">
        <f>IFERROR(INDEX(RICE_!I:I,MATCH(Rice!$D119,RICE_!$A:$A,0)),"no obs")</f>
        <v>395.37</v>
      </c>
      <c r="BI119" s="169">
        <f>IFERROR(INDEX(RICE_!R:R,MATCH(Rice!$D119,RICE_!$A:$A,0)),"no obs")</f>
        <v>31253998.5</v>
      </c>
    </row>
    <row r="120" spans="1:61">
      <c r="A120" t="str">
        <f t="shared" si="1"/>
        <v>BulusanSorsogon</v>
      </c>
      <c r="B120" s="172" t="s">
        <v>212</v>
      </c>
      <c r="C120" s="172" t="str">
        <f>INDEX([1]municipalities_overview!$D:$D,MATCH(A120,[1]municipalities_overview!$E:$E,0))</f>
        <v>PH056204000</v>
      </c>
      <c r="D120" s="1" t="s">
        <v>125</v>
      </c>
      <c r="BD120">
        <v>262</v>
      </c>
      <c r="BE120">
        <v>393</v>
      </c>
      <c r="BF120">
        <v>1759137.6</v>
      </c>
      <c r="BG120" s="169">
        <f>IFERROR(INDEX(RICE_!D:D,MATCH(Rice!D120,RICE_!A:A,0)),"no obs")</f>
        <v>91</v>
      </c>
      <c r="BH120" s="169">
        <f>IFERROR(INDEX(RICE_!I:I,MATCH(Rice!$D120,RICE_!$A:$A,0)),"no obs")</f>
        <v>75.540000000000006</v>
      </c>
      <c r="BI120" s="169">
        <f>IFERROR(INDEX(RICE_!R:R,MATCH(Rice!$D120,RICE_!$A:$A,0)),"no obs")</f>
        <v>5971437</v>
      </c>
    </row>
    <row r="121" spans="1:61">
      <c r="A121" t="str">
        <f t="shared" si="1"/>
        <v>CasiguranSorsogon</v>
      </c>
      <c r="B121" s="172" t="s">
        <v>212</v>
      </c>
      <c r="C121" s="172" t="str">
        <f>INDEX([1]municipalities_overview!$D:$D,MATCH(A121,[1]municipalities_overview!$E:$E,0))</f>
        <v>PH056205000</v>
      </c>
      <c r="D121" s="1" t="s">
        <v>126</v>
      </c>
      <c r="K121">
        <v>139</v>
      </c>
      <c r="L121">
        <v>108.99</v>
      </c>
      <c r="M121">
        <v>94112.865000000005</v>
      </c>
      <c r="T121">
        <v>88</v>
      </c>
      <c r="U121">
        <v>109.67</v>
      </c>
      <c r="V121">
        <v>2438531.5592644648</v>
      </c>
      <c r="AL121">
        <v>25</v>
      </c>
      <c r="AM121">
        <v>25</v>
      </c>
      <c r="AN121">
        <v>55000</v>
      </c>
      <c r="AU121">
        <v>701</v>
      </c>
      <c r="AV121">
        <v>558.77</v>
      </c>
      <c r="AW121">
        <v>1141294</v>
      </c>
      <c r="BG121" s="169">
        <f>IFERROR(INDEX(RICE_!D:D,MATCH(Rice!D121,RICE_!A:A,0)),"no obs")</f>
        <v>604</v>
      </c>
      <c r="BH121" s="169">
        <f>IFERROR(INDEX(RICE_!I:I,MATCH(Rice!$D121,RICE_!$A:$A,0)),"no obs")</f>
        <v>503.58</v>
      </c>
      <c r="BI121" s="169">
        <f>IFERROR(INDEX(RICE_!R:R,MATCH(Rice!$D121,RICE_!$A:$A,0)),"no obs")</f>
        <v>39807999</v>
      </c>
    </row>
    <row r="122" spans="1:61">
      <c r="A122" t="str">
        <f t="shared" si="1"/>
        <v>CastillaSorsogon</v>
      </c>
      <c r="B122" s="172" t="s">
        <v>212</v>
      </c>
      <c r="C122" s="172" t="str">
        <f>INDEX([1]municipalities_overview!$D:$D,MATCH(A122,[1]municipalities_overview!$E:$E,0))</f>
        <v>PH056206000</v>
      </c>
      <c r="D122" s="1" t="s">
        <v>127</v>
      </c>
      <c r="N122">
        <v>12</v>
      </c>
      <c r="O122">
        <v>7.5</v>
      </c>
      <c r="P122">
        <v>33015</v>
      </c>
      <c r="T122">
        <v>160</v>
      </c>
      <c r="U122">
        <v>149.5</v>
      </c>
      <c r="AC122">
        <v>0</v>
      </c>
      <c r="AD122">
        <v>311</v>
      </c>
      <c r="AE122">
        <v>2311974</v>
      </c>
      <c r="AL122">
        <v>100</v>
      </c>
      <c r="AM122">
        <v>100</v>
      </c>
      <c r="AN122">
        <v>220000</v>
      </c>
      <c r="AU122">
        <v>0</v>
      </c>
      <c r="AV122">
        <v>70</v>
      </c>
      <c r="AW122">
        <v>154000</v>
      </c>
      <c r="BG122" s="169">
        <f>IFERROR(INDEX(RICE_!D:D,MATCH(Rice!D122,RICE_!A:A,0)),"no obs")</f>
        <v>253</v>
      </c>
      <c r="BH122" s="169">
        <f>IFERROR(INDEX(RICE_!I:I,MATCH(Rice!$D122,RICE_!$A:$A,0)),"no obs")</f>
        <v>263.32</v>
      </c>
      <c r="BI122" s="169">
        <f>IFERROR(INDEX(RICE_!R:R,MATCH(Rice!$D122,RICE_!$A:$A,0)),"no obs")</f>
        <v>16579156.5</v>
      </c>
    </row>
    <row r="123" spans="1:61">
      <c r="A123" t="str">
        <f t="shared" si="1"/>
        <v>DonsolSorsogon</v>
      </c>
      <c r="B123" s="172" t="s">
        <v>212</v>
      </c>
      <c r="C123" s="172" t="str">
        <f>INDEX([1]municipalities_overview!$D:$D,MATCH(A123,[1]municipalities_overview!$E:$E,0))</f>
        <v>PH056207000</v>
      </c>
      <c r="D123" s="1" t="s">
        <v>128</v>
      </c>
      <c r="N123">
        <v>584</v>
      </c>
      <c r="O123">
        <v>726.60000000000014</v>
      </c>
      <c r="P123">
        <v>2692726.4000000004</v>
      </c>
      <c r="BG123" s="169">
        <f>IFERROR(INDEX(RICE_!D:D,MATCH(Rice!D123,RICE_!A:A,0)),"no obs")</f>
        <v>344</v>
      </c>
      <c r="BH123" s="169">
        <f>IFERROR(INDEX(RICE_!I:I,MATCH(Rice!$D123,RICE_!$A:$A,0)),"no obs")</f>
        <v>345.37</v>
      </c>
      <c r="BI123" s="169">
        <f>IFERROR(INDEX(RICE_!R:R,MATCH(Rice!$D123,RICE_!$A:$A,0)),"no obs")</f>
        <v>21138833.600000001</v>
      </c>
    </row>
    <row r="124" spans="1:61">
      <c r="A124" t="str">
        <f t="shared" si="1"/>
        <v>GubatSorsogon</v>
      </c>
      <c r="B124" s="172" t="s">
        <v>212</v>
      </c>
      <c r="C124" s="172" t="str">
        <f>INDEX([1]municipalities_overview!$D:$D,MATCH(A124,[1]municipalities_overview!$E:$E,0))</f>
        <v>PH056208000</v>
      </c>
      <c r="D124" s="1" t="s">
        <v>129</v>
      </c>
      <c r="N124">
        <v>180</v>
      </c>
      <c r="O124">
        <v>162.77000000000001</v>
      </c>
      <c r="P124">
        <v>407826.18000000005</v>
      </c>
      <c r="T124">
        <v>8</v>
      </c>
      <c r="U124">
        <v>12</v>
      </c>
      <c r="V124">
        <v>91699.016163035834</v>
      </c>
      <c r="AL124">
        <v>300</v>
      </c>
      <c r="AM124">
        <v>300</v>
      </c>
      <c r="AN124">
        <v>660000</v>
      </c>
      <c r="AR124">
        <v>0</v>
      </c>
      <c r="AS124">
        <v>500</v>
      </c>
      <c r="AT124">
        <v>5462500</v>
      </c>
      <c r="AU124">
        <v>300</v>
      </c>
      <c r="AV124">
        <v>200</v>
      </c>
      <c r="AW124">
        <v>440000</v>
      </c>
      <c r="BE124">
        <v>393</v>
      </c>
      <c r="BF124">
        <v>1759137.6</v>
      </c>
      <c r="BG124" s="169">
        <f>IFERROR(INDEX(RICE_!D:D,MATCH(Rice!D124,RICE_!A:A,0)),"no obs")</f>
        <v>192</v>
      </c>
      <c r="BH124" s="169">
        <f>IFERROR(INDEX(RICE_!I:I,MATCH(Rice!$D124,RICE_!$A:$A,0)),"no obs")</f>
        <v>180.55</v>
      </c>
      <c r="BI124" s="169">
        <f>IFERROR(INDEX(RICE_!R:R,MATCH(Rice!$D124,RICE_!$A:$A,0)),"no obs")</f>
        <v>14272477.5</v>
      </c>
    </row>
    <row r="125" spans="1:61">
      <c r="A125" t="str">
        <f t="shared" si="1"/>
        <v>IrosinSorsogon</v>
      </c>
      <c r="B125" s="172" t="s">
        <v>212</v>
      </c>
      <c r="C125" s="172" t="str">
        <f>INDEX([1]municipalities_overview!$D:$D,MATCH(A125,[1]municipalities_overview!$E:$E,0))</f>
        <v>PH056209000</v>
      </c>
      <c r="D125" s="1" t="s">
        <v>130</v>
      </c>
      <c r="K125">
        <v>10</v>
      </c>
      <c r="L125">
        <v>308.7</v>
      </c>
      <c r="M125">
        <v>543969</v>
      </c>
      <c r="N125">
        <v>214</v>
      </c>
      <c r="O125">
        <v>543.17999999999995</v>
      </c>
      <c r="P125">
        <v>1027031.7949999999</v>
      </c>
      <c r="T125">
        <v>1942</v>
      </c>
      <c r="U125">
        <v>519.38400000000001</v>
      </c>
      <c r="V125">
        <v>5742918.3426739275</v>
      </c>
      <c r="AC125">
        <v>820</v>
      </c>
      <c r="AD125">
        <v>409.16999999999996</v>
      </c>
      <c r="AE125">
        <v>7300088.8800000008</v>
      </c>
      <c r="AU125">
        <v>1368</v>
      </c>
      <c r="AV125">
        <v>1425.83</v>
      </c>
      <c r="AW125">
        <v>3300005.4</v>
      </c>
      <c r="BD125">
        <v>126.07333333333334</v>
      </c>
      <c r="BE125">
        <v>189.11</v>
      </c>
      <c r="BF125">
        <v>2066026.7500000002</v>
      </c>
      <c r="BG125" s="169">
        <f>IFERROR(INDEX(RICE_!D:D,MATCH(Rice!D125,RICE_!A:A,0)),"no obs")</f>
        <v>417</v>
      </c>
      <c r="BH125" s="169">
        <f>IFERROR(INDEX(RICE_!I:I,MATCH(Rice!$D125,RICE_!$A:$A,0)),"no obs")</f>
        <v>515.07000000000005</v>
      </c>
      <c r="BI125" s="169">
        <f>IFERROR(INDEX(RICE_!R:R,MATCH(Rice!$D125,RICE_!$A:$A,0)),"no obs")</f>
        <v>40716283.5</v>
      </c>
    </row>
    <row r="126" spans="1:61">
      <c r="A126" t="str">
        <f t="shared" si="1"/>
        <v>JubanSorsogon</v>
      </c>
      <c r="B126" s="172" t="s">
        <v>212</v>
      </c>
      <c r="C126" s="172" t="str">
        <f>INDEX([1]municipalities_overview!$D:$D,MATCH(A126,[1]municipalities_overview!$E:$E,0))</f>
        <v>PH056210000</v>
      </c>
      <c r="D126" s="1" t="s">
        <v>131</v>
      </c>
      <c r="K126">
        <v>177</v>
      </c>
      <c r="L126">
        <v>138.5</v>
      </c>
      <c r="M126">
        <v>866030.06499999994</v>
      </c>
      <c r="N126">
        <v>159</v>
      </c>
      <c r="O126">
        <v>115.00999999999999</v>
      </c>
      <c r="P126">
        <v>713939.40799999994</v>
      </c>
      <c r="T126">
        <v>376</v>
      </c>
      <c r="U126">
        <v>440.59050000000002</v>
      </c>
      <c r="V126">
        <v>6865246.035686343</v>
      </c>
      <c r="AC126">
        <v>116</v>
      </c>
      <c r="AD126">
        <v>42.83</v>
      </c>
      <c r="AE126">
        <v>403170.6</v>
      </c>
      <c r="AL126">
        <v>66</v>
      </c>
      <c r="AM126">
        <v>66</v>
      </c>
      <c r="AN126">
        <v>145200</v>
      </c>
      <c r="AR126">
        <v>0</v>
      </c>
      <c r="AS126">
        <v>302.08999999999997</v>
      </c>
      <c r="AT126">
        <v>3728356.2</v>
      </c>
      <c r="AU126">
        <v>401</v>
      </c>
      <c r="AV126">
        <v>348.5</v>
      </c>
      <c r="AW126">
        <v>766700</v>
      </c>
      <c r="BD126">
        <v>23.333333333333332</v>
      </c>
      <c r="BE126">
        <v>35</v>
      </c>
      <c r="BG126" s="169">
        <f>IFERROR(INDEX(RICE_!D:D,MATCH(Rice!D126,RICE_!A:A,0)),"no obs")</f>
        <v>389</v>
      </c>
      <c r="BH126" s="169">
        <f>IFERROR(INDEX(RICE_!I:I,MATCH(Rice!$D126,RICE_!$A:$A,0)),"no obs")</f>
        <v>482.3</v>
      </c>
      <c r="BI126" s="169">
        <f>IFERROR(INDEX(RICE_!R:R,MATCH(Rice!$D126,RICE_!$A:$A,0)),"no obs")</f>
        <v>38125815</v>
      </c>
    </row>
    <row r="127" spans="1:61">
      <c r="A127" t="str">
        <f t="shared" si="1"/>
        <v>MagallanesSorsogon</v>
      </c>
      <c r="B127" s="172" t="s">
        <v>212</v>
      </c>
      <c r="C127" s="172" t="str">
        <f>INDEX([1]municipalities_overview!$D:$D,MATCH(A127,[1]municipalities_overview!$E:$E,0))</f>
        <v>PH056211000</v>
      </c>
      <c r="D127" s="1" t="s">
        <v>132</v>
      </c>
      <c r="T127">
        <v>181</v>
      </c>
      <c r="U127">
        <v>59.95</v>
      </c>
      <c r="V127">
        <v>708120.18037010997</v>
      </c>
      <c r="AC127">
        <v>0</v>
      </c>
      <c r="AD127">
        <v>9</v>
      </c>
      <c r="AE127">
        <v>111510</v>
      </c>
      <c r="AL127">
        <v>35</v>
      </c>
      <c r="AM127">
        <v>35</v>
      </c>
      <c r="AN127">
        <v>363500</v>
      </c>
      <c r="AU127">
        <v>107</v>
      </c>
      <c r="AV127">
        <v>63.75</v>
      </c>
      <c r="AW127">
        <v>419700</v>
      </c>
      <c r="BG127" s="169">
        <f>IFERROR(INDEX(RICE_!D:D,MATCH(Rice!D127,RICE_!A:A,0)),"no obs")</f>
        <v>12</v>
      </c>
      <c r="BH127" s="169">
        <f>IFERROR(INDEX(RICE_!I:I,MATCH(Rice!$D127,RICE_!$A:$A,0)),"no obs")</f>
        <v>14.24</v>
      </c>
      <c r="BI127" s="169">
        <f>IFERROR(INDEX(RICE_!R:R,MATCH(Rice!$D127,RICE_!$A:$A,0)),"no obs")</f>
        <v>1125672</v>
      </c>
    </row>
    <row r="128" spans="1:61">
      <c r="A128" t="str">
        <f t="shared" si="1"/>
        <v>MatnogSorsogon</v>
      </c>
      <c r="B128" s="172" t="s">
        <v>212</v>
      </c>
      <c r="C128" s="172" t="str">
        <f>INDEX([1]municipalities_overview!$D:$D,MATCH(A128,[1]municipalities_overview!$E:$E,0))</f>
        <v>PH056212000</v>
      </c>
      <c r="D128" s="1" t="s">
        <v>133</v>
      </c>
      <c r="K128">
        <v>54</v>
      </c>
      <c r="L128">
        <v>36.82</v>
      </c>
      <c r="M128">
        <v>309547.48</v>
      </c>
      <c r="N128">
        <v>52</v>
      </c>
      <c r="O128">
        <v>12.940000000000001</v>
      </c>
      <c r="P128">
        <v>16177.350000000002</v>
      </c>
      <c r="AC128">
        <v>54</v>
      </c>
      <c r="AD128">
        <v>32.5</v>
      </c>
      <c r="AE128">
        <v>821457</v>
      </c>
      <c r="AU128">
        <v>214</v>
      </c>
      <c r="AV128">
        <v>442.8</v>
      </c>
      <c r="AW128">
        <v>665144</v>
      </c>
      <c r="BG128" s="169">
        <f>IFERROR(INDEX(RICE_!D:D,MATCH(Rice!D128,RICE_!A:A,0)),"no obs")</f>
        <v>200</v>
      </c>
      <c r="BH128" s="169">
        <f>IFERROR(INDEX(RICE_!I:I,MATCH(Rice!$D128,RICE_!$A:$A,0)),"no obs")</f>
        <v>215.24</v>
      </c>
      <c r="BI128" s="169">
        <f>IFERROR(INDEX(RICE_!R:R,MATCH(Rice!$D128,RICE_!$A:$A,0)),"no obs")</f>
        <v>17014722</v>
      </c>
    </row>
    <row r="129" spans="1:61">
      <c r="A129" t="str">
        <f t="shared" si="1"/>
        <v>PilarSorsogon</v>
      </c>
      <c r="B129" s="172" t="s">
        <v>212</v>
      </c>
      <c r="C129" s="172" t="str">
        <f>INDEX([1]municipalities_overview!$D:$D,MATCH(A129,[1]municipalities_overview!$E:$E,0))</f>
        <v>PH056213000</v>
      </c>
      <c r="D129" s="1" t="s">
        <v>134</v>
      </c>
      <c r="N129">
        <v>378</v>
      </c>
      <c r="O129">
        <v>500.01</v>
      </c>
      <c r="P129">
        <v>1696622.3800000001</v>
      </c>
      <c r="AC129">
        <v>49</v>
      </c>
      <c r="AD129">
        <v>169.70000000000002</v>
      </c>
      <c r="AE129">
        <v>3397338.0000000005</v>
      </c>
      <c r="AR129">
        <v>0</v>
      </c>
      <c r="AS129">
        <v>42.75</v>
      </c>
      <c r="AT129">
        <v>1155960</v>
      </c>
      <c r="AU129">
        <v>103</v>
      </c>
      <c r="AV129">
        <v>90</v>
      </c>
      <c r="AW129">
        <v>2813580</v>
      </c>
      <c r="BG129" s="169">
        <f>IFERROR(INDEX(RICE_!D:D,MATCH(Rice!D129,RICE_!A:A,0)),"no obs")</f>
        <v>212</v>
      </c>
      <c r="BH129" s="169">
        <f>IFERROR(INDEX(RICE_!I:I,MATCH(Rice!$D129,RICE_!$A:$A,0)),"no obs")</f>
        <v>213.84</v>
      </c>
      <c r="BI129" s="169">
        <f>IFERROR(INDEX(RICE_!R:R,MATCH(Rice!$D129,RICE_!$A:$A,0)),"no obs")</f>
        <v>13737007.9</v>
      </c>
    </row>
    <row r="130" spans="1:61">
      <c r="A130" t="str">
        <f t="shared" si="1"/>
        <v>Prieto DiazSorsogon</v>
      </c>
      <c r="B130" s="172" t="s">
        <v>212</v>
      </c>
      <c r="C130" s="172" t="str">
        <f>INDEX([1]municipalities_overview!$D:$D,MATCH(A130,[1]municipalities_overview!$E:$E,0))</f>
        <v>PH056214000</v>
      </c>
      <c r="D130" s="1" t="s">
        <v>135</v>
      </c>
      <c r="AC130">
        <v>0</v>
      </c>
      <c r="AD130">
        <v>64.599999999999994</v>
      </c>
      <c r="AE130">
        <v>800393.99999999988</v>
      </c>
      <c r="AU130">
        <v>267</v>
      </c>
      <c r="AV130">
        <v>227</v>
      </c>
      <c r="AW130">
        <v>81400</v>
      </c>
      <c r="BG130" s="169">
        <f>IFERROR(INDEX(RICE_!D:D,MATCH(Rice!D130,RICE_!A:A,0)),"no obs")</f>
        <v>79</v>
      </c>
      <c r="BH130" s="169">
        <f>IFERROR(INDEX(RICE_!I:I,MATCH(Rice!$D130,RICE_!$A:$A,0)),"no obs")</f>
        <v>79.27</v>
      </c>
      <c r="BI130" s="169">
        <f>IFERROR(INDEX(RICE_!R:R,MATCH(Rice!$D130,RICE_!$A:$A,0)),"no obs")</f>
        <v>6266293.5</v>
      </c>
    </row>
    <row r="131" spans="1:61">
      <c r="A131" t="str">
        <f t="shared" si="1"/>
        <v>Santa MagdalenaSorsogon</v>
      </c>
      <c r="B131" s="172" t="s">
        <v>212</v>
      </c>
      <c r="C131" s="172" t="str">
        <f>INDEX([1]municipalities_overview!$D:$D,MATCH(A131,[1]municipalities_overview!$E:$E,0))</f>
        <v>PH056215000</v>
      </c>
      <c r="D131" s="1" t="s">
        <v>136</v>
      </c>
      <c r="AC131">
        <v>64</v>
      </c>
      <c r="AD131">
        <v>27</v>
      </c>
      <c r="AE131">
        <v>394002.00000000006</v>
      </c>
      <c r="AL131">
        <v>7</v>
      </c>
      <c r="AM131">
        <v>1.8</v>
      </c>
      <c r="AN131">
        <v>1980</v>
      </c>
      <c r="AO131">
        <v>19</v>
      </c>
      <c r="AP131">
        <v>6.85</v>
      </c>
      <c r="AQ131">
        <v>8173</v>
      </c>
      <c r="AR131">
        <v>0</v>
      </c>
      <c r="AS131">
        <v>33</v>
      </c>
      <c r="AT131">
        <v>508012.5</v>
      </c>
      <c r="BG131" s="169">
        <f>IFERROR(INDEX(RICE_!D:D,MATCH(Rice!D131,RICE_!A:A,0)),"no obs")</f>
        <v>9</v>
      </c>
      <c r="BH131" s="169">
        <f>IFERROR(INDEX(RICE_!I:I,MATCH(Rice!$D131,RICE_!$A:$A,0)),"no obs")</f>
        <v>12.83</v>
      </c>
      <c r="BI131" s="169">
        <f>IFERROR(INDEX(RICE_!R:R,MATCH(Rice!$D131,RICE_!$A:$A,0)),"no obs")</f>
        <v>1014211.5</v>
      </c>
    </row>
    <row r="132" spans="1:61">
      <c r="C132" s="172" t="e">
        <f>INDEX([1]municipalities_overview!$D:$D,MATCH(A132,[1]municipalities_overview!$E:$E,0))</f>
        <v>#N/A</v>
      </c>
      <c r="AO132" s="11">
        <v>130</v>
      </c>
      <c r="AP132" s="11">
        <v>154.72</v>
      </c>
      <c r="AQ132" s="11">
        <v>919704</v>
      </c>
    </row>
    <row r="137" spans="1:61">
      <c r="F137">
        <f>COUNTIF(8:131,0)</f>
        <v>77</v>
      </c>
    </row>
  </sheetData>
  <mergeCells count="38">
    <mergeCell ref="AU9:AW9"/>
    <mergeCell ref="AX9:AZ9"/>
    <mergeCell ref="BA9:BC9"/>
    <mergeCell ref="BD9:BF9"/>
    <mergeCell ref="BG9:BI9"/>
    <mergeCell ref="AF9:AH9"/>
    <mergeCell ref="AI9:AK9"/>
    <mergeCell ref="AL9:AN9"/>
    <mergeCell ref="AO9:AQ9"/>
    <mergeCell ref="AR9:AT9"/>
    <mergeCell ref="Q9:S9"/>
    <mergeCell ref="T9:V9"/>
    <mergeCell ref="W9:Y9"/>
    <mergeCell ref="Z9:AB9"/>
    <mergeCell ref="AC9:AE9"/>
    <mergeCell ref="N8:P8"/>
    <mergeCell ref="E9:G9"/>
    <mergeCell ref="H9:J9"/>
    <mergeCell ref="K9:M9"/>
    <mergeCell ref="N9:P9"/>
    <mergeCell ref="E8:G8"/>
    <mergeCell ref="H8:J8"/>
    <mergeCell ref="K8:M8"/>
    <mergeCell ref="AR8:AT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BD8:BF8"/>
    <mergeCell ref="BG8:BI8"/>
    <mergeCell ref="AU8:AW8"/>
    <mergeCell ref="AX8:AZ8"/>
    <mergeCell ref="BA8:BC8"/>
  </mergeCells>
  <phoneticPr fontId="1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183-2AD4-4E2C-B99C-4FCC5AE06888}">
  <sheetPr>
    <tabColor theme="9"/>
    <pageSetUpPr fitToPage="1"/>
  </sheetPr>
  <dimension ref="A1:AE1050"/>
  <sheetViews>
    <sheetView zoomScale="40" zoomScaleNormal="40" workbookViewId="0">
      <pane ySplit="13" topLeftCell="A257" activePane="bottomLeft" state="frozen"/>
      <selection pane="bottomLeft" activeCell="A257" sqref="A257"/>
    </sheetView>
  </sheetViews>
  <sheetFormatPr defaultColWidth="14.42578125" defaultRowHeight="15" customHeight="1"/>
  <cols>
    <col min="1" max="1" width="29.42578125" style="13" customWidth="1"/>
    <col min="2" max="2" width="17.85546875" style="13" customWidth="1"/>
    <col min="3" max="3" width="21" style="13" hidden="1" customWidth="1"/>
    <col min="4" max="4" width="22.140625" style="13" customWidth="1"/>
    <col min="5" max="5" width="25.28515625" style="13" customWidth="1"/>
    <col min="6" max="6" width="24.85546875" style="13" customWidth="1"/>
    <col min="7" max="7" width="28.85546875" style="13" customWidth="1"/>
    <col min="8" max="8" width="25.5703125" style="13" customWidth="1"/>
    <col min="9" max="9" width="23.85546875" style="13" customWidth="1"/>
    <col min="10" max="10" width="17.85546875" style="13" customWidth="1"/>
    <col min="11" max="11" width="14" style="13" customWidth="1"/>
    <col min="12" max="12" width="17.140625" style="13" customWidth="1"/>
    <col min="13" max="13" width="27.140625" style="13" customWidth="1"/>
    <col min="14" max="14" width="35.7109375" style="13" customWidth="1"/>
    <col min="15" max="15" width="24.7109375" style="13" customWidth="1"/>
    <col min="16" max="16" width="13.85546875" style="13" customWidth="1"/>
    <col min="17" max="17" width="35.28515625" style="13" customWidth="1"/>
    <col min="18" max="18" width="38.42578125" style="13" customWidth="1"/>
    <col min="19" max="19" width="20.28515625" style="13" customWidth="1"/>
    <col min="20" max="31" width="11.42578125" style="13" customWidth="1"/>
    <col min="32" max="16384" width="14.42578125" style="13"/>
  </cols>
  <sheetData>
    <row r="1" spans="1:31" ht="18" customHeight="1">
      <c r="A1" s="14"/>
      <c r="B1" s="14"/>
      <c r="C1" s="14"/>
      <c r="D1" s="15"/>
      <c r="E1" s="16"/>
      <c r="F1" s="16"/>
      <c r="G1" s="16"/>
      <c r="H1" s="16"/>
      <c r="I1" s="16"/>
      <c r="J1" s="14"/>
      <c r="K1" s="14"/>
      <c r="L1" s="14"/>
      <c r="M1" s="16"/>
      <c r="N1" s="16"/>
      <c r="O1" s="16"/>
      <c r="P1" s="16"/>
      <c r="Q1" s="16"/>
      <c r="R1" s="16"/>
      <c r="S1" s="16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24.75" customHeight="1">
      <c r="A2" s="17" t="s">
        <v>137</v>
      </c>
      <c r="B2" s="18"/>
      <c r="C2" s="19"/>
      <c r="D2" s="20"/>
      <c r="E2" s="21"/>
      <c r="F2" s="21"/>
      <c r="G2" s="21"/>
      <c r="H2" s="21"/>
      <c r="I2" s="21"/>
      <c r="J2" s="22"/>
      <c r="K2" s="22"/>
      <c r="L2" s="22"/>
      <c r="M2" s="23"/>
      <c r="N2" s="24" t="s">
        <v>138</v>
      </c>
      <c r="O2" s="21"/>
      <c r="P2" s="21"/>
      <c r="Q2" s="21"/>
      <c r="R2" s="21"/>
      <c r="S2" s="25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24.75" customHeight="1">
      <c r="A3" s="17" t="s">
        <v>139</v>
      </c>
      <c r="B3" s="26"/>
      <c r="C3" s="27"/>
      <c r="D3" s="15"/>
      <c r="E3" s="16"/>
      <c r="F3" s="16"/>
      <c r="G3" s="16"/>
      <c r="H3" s="16"/>
      <c r="I3" s="16"/>
      <c r="J3" s="14"/>
      <c r="K3" s="14"/>
      <c r="L3" s="14"/>
      <c r="M3" s="16"/>
      <c r="N3" s="28" t="s">
        <v>140</v>
      </c>
      <c r="O3" s="28"/>
      <c r="P3" s="28" t="s">
        <v>141</v>
      </c>
      <c r="Q3" s="16"/>
      <c r="R3" s="16"/>
      <c r="S3" s="29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24.75" customHeight="1">
      <c r="A4" s="17" t="s">
        <v>142</v>
      </c>
      <c r="B4" s="26"/>
      <c r="C4" s="27"/>
      <c r="D4" s="15"/>
      <c r="E4" s="16"/>
      <c r="F4" s="16"/>
      <c r="G4" s="16"/>
      <c r="H4" s="16"/>
      <c r="I4" s="16"/>
      <c r="J4" s="14"/>
      <c r="K4" s="14"/>
      <c r="L4" s="14"/>
      <c r="M4" s="16"/>
      <c r="N4" s="30" t="s">
        <v>143</v>
      </c>
      <c r="O4" s="31"/>
      <c r="P4" s="16"/>
      <c r="Q4" s="30" t="s">
        <v>144</v>
      </c>
      <c r="R4" s="30"/>
      <c r="S4" s="29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23.25" customHeight="1">
      <c r="A5" s="17" t="s">
        <v>145</v>
      </c>
      <c r="B5" s="26"/>
      <c r="C5" s="27"/>
      <c r="D5" s="15"/>
      <c r="E5" s="16"/>
      <c r="F5" s="16"/>
      <c r="G5" s="16"/>
      <c r="H5" s="16"/>
      <c r="I5" s="16"/>
      <c r="J5" s="14"/>
      <c r="K5" s="14"/>
      <c r="L5" s="14"/>
      <c r="M5" s="16"/>
      <c r="N5" s="30" t="s">
        <v>146</v>
      </c>
      <c r="O5" s="31"/>
      <c r="P5" s="16"/>
      <c r="Q5" s="30" t="s">
        <v>147</v>
      </c>
      <c r="R5" s="30"/>
      <c r="S5" s="29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24" customHeight="1">
      <c r="A6" s="17"/>
      <c r="B6" s="32"/>
      <c r="C6" s="33"/>
      <c r="D6" s="34"/>
      <c r="E6" s="35"/>
      <c r="F6" s="35"/>
      <c r="G6" s="35"/>
      <c r="H6" s="35"/>
      <c r="I6" s="35"/>
      <c r="J6" s="36"/>
      <c r="K6" s="36"/>
      <c r="L6" s="36"/>
      <c r="M6" s="35"/>
      <c r="N6" s="37" t="s">
        <v>148</v>
      </c>
      <c r="O6" s="38"/>
      <c r="P6" s="35"/>
      <c r="Q6" s="37" t="s">
        <v>149</v>
      </c>
      <c r="R6" s="37"/>
      <c r="S6" s="39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3.5" customHeight="1">
      <c r="A7" s="40"/>
      <c r="B7" s="41"/>
      <c r="C7" s="41"/>
      <c r="D7" s="42"/>
      <c r="E7" s="43"/>
      <c r="F7" s="43"/>
      <c r="G7" s="43"/>
      <c r="H7" s="43"/>
      <c r="I7" s="43"/>
      <c r="J7" s="44"/>
      <c r="K7" s="44"/>
      <c r="L7" s="44"/>
      <c r="M7" s="43"/>
      <c r="N7" s="45"/>
      <c r="O7" s="46"/>
      <c r="P7" s="43"/>
      <c r="Q7" s="45"/>
      <c r="R7" s="45"/>
      <c r="S7" s="47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35.25" customHeight="1">
      <c r="A8" s="194" t="s">
        <v>150</v>
      </c>
      <c r="B8" s="194" t="s">
        <v>151</v>
      </c>
      <c r="C8" s="198" t="s">
        <v>152</v>
      </c>
      <c r="D8" s="199" t="s">
        <v>153</v>
      </c>
      <c r="E8" s="185" t="s">
        <v>154</v>
      </c>
      <c r="F8" s="185" t="s">
        <v>155</v>
      </c>
      <c r="G8" s="187" t="s">
        <v>156</v>
      </c>
      <c r="H8" s="188"/>
      <c r="I8" s="189"/>
      <c r="J8" s="193" t="s">
        <v>157</v>
      </c>
      <c r="K8" s="189"/>
      <c r="L8" s="194" t="s">
        <v>158</v>
      </c>
      <c r="M8" s="195" t="s">
        <v>159</v>
      </c>
      <c r="N8" s="196"/>
      <c r="O8" s="196"/>
      <c r="P8" s="196"/>
      <c r="Q8" s="196"/>
      <c r="R8" s="197"/>
      <c r="S8" s="185" t="s">
        <v>160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35.25" customHeight="1">
      <c r="A9" s="186"/>
      <c r="B9" s="186"/>
      <c r="C9" s="186"/>
      <c r="D9" s="186"/>
      <c r="E9" s="186"/>
      <c r="F9" s="186"/>
      <c r="G9" s="190"/>
      <c r="H9" s="191"/>
      <c r="I9" s="192"/>
      <c r="J9" s="190"/>
      <c r="K9" s="192"/>
      <c r="L9" s="186"/>
      <c r="M9" s="195" t="s">
        <v>161</v>
      </c>
      <c r="N9" s="197"/>
      <c r="O9" s="195" t="s">
        <v>162</v>
      </c>
      <c r="P9" s="196"/>
      <c r="Q9" s="197"/>
      <c r="R9" s="185" t="s">
        <v>163</v>
      </c>
      <c r="S9" s="186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63.75" customHeight="1">
      <c r="A10" s="184"/>
      <c r="B10" s="184"/>
      <c r="C10" s="184"/>
      <c r="D10" s="184"/>
      <c r="E10" s="184"/>
      <c r="F10" s="184"/>
      <c r="G10" s="48" t="s">
        <v>164</v>
      </c>
      <c r="H10" s="48" t="s">
        <v>165</v>
      </c>
      <c r="I10" s="48" t="s">
        <v>166</v>
      </c>
      <c r="J10" s="49" t="s">
        <v>167</v>
      </c>
      <c r="K10" s="49" t="s">
        <v>168</v>
      </c>
      <c r="L10" s="184"/>
      <c r="M10" s="48" t="s">
        <v>169</v>
      </c>
      <c r="N10" s="48" t="s">
        <v>170</v>
      </c>
      <c r="O10" s="48" t="s">
        <v>171</v>
      </c>
      <c r="P10" s="48" t="s">
        <v>172</v>
      </c>
      <c r="Q10" s="48" t="s">
        <v>173</v>
      </c>
      <c r="R10" s="184"/>
      <c r="S10" s="18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45.75" customHeight="1">
      <c r="A11" s="50" t="s">
        <v>174</v>
      </c>
      <c r="B11" s="50" t="s">
        <v>175</v>
      </c>
      <c r="C11" s="51" t="s">
        <v>176</v>
      </c>
      <c r="D11" s="52" t="s">
        <v>177</v>
      </c>
      <c r="E11" s="53" t="s">
        <v>178</v>
      </c>
      <c r="F11" s="53" t="s">
        <v>179</v>
      </c>
      <c r="G11" s="53" t="s">
        <v>180</v>
      </c>
      <c r="H11" s="53" t="s">
        <v>181</v>
      </c>
      <c r="I11" s="53" t="s">
        <v>182</v>
      </c>
      <c r="J11" s="50" t="s">
        <v>183</v>
      </c>
      <c r="K11" s="50" t="s">
        <v>184</v>
      </c>
      <c r="L11" s="50" t="s">
        <v>185</v>
      </c>
      <c r="M11" s="53" t="s">
        <v>186</v>
      </c>
      <c r="N11" s="53" t="s">
        <v>187</v>
      </c>
      <c r="O11" s="53" t="s">
        <v>188</v>
      </c>
      <c r="P11" s="53" t="s">
        <v>189</v>
      </c>
      <c r="Q11" s="53" t="s">
        <v>190</v>
      </c>
      <c r="R11" s="53" t="s">
        <v>191</v>
      </c>
      <c r="S11" s="53" t="s">
        <v>192</v>
      </c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 spans="1:31" ht="40.5" customHeight="1">
      <c r="A12" s="55" t="s">
        <v>193</v>
      </c>
      <c r="B12" s="55"/>
      <c r="C12" s="55"/>
      <c r="D12" s="56">
        <v>14255</v>
      </c>
      <c r="E12" s="57">
        <v>45704.69</v>
      </c>
      <c r="F12" s="57"/>
      <c r="G12" s="57">
        <v>13990.5</v>
      </c>
      <c r="H12" s="57">
        <v>9317.1299999999992</v>
      </c>
      <c r="I12" s="57">
        <v>23290.63</v>
      </c>
      <c r="J12" s="57"/>
      <c r="K12" s="57"/>
      <c r="L12" s="57"/>
      <c r="M12" s="57">
        <v>97780</v>
      </c>
      <c r="N12" s="57">
        <v>118787372.72</v>
      </c>
      <c r="O12" s="57">
        <v>41419.25</v>
      </c>
      <c r="P12" s="57"/>
      <c r="Q12" s="58">
        <f>Q13+Q63+Q207+Q341+Q230+Q279</f>
        <v>790384889.84239936</v>
      </c>
      <c r="R12" s="58">
        <f>R13+R63+R207+R341+R230+R279</f>
        <v>939931352.73239934</v>
      </c>
      <c r="S12" s="59"/>
      <c r="T12" s="60"/>
      <c r="U12" s="60"/>
      <c r="V12" s="61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 ht="20.25" customHeight="1">
      <c r="A13" s="62" t="s">
        <v>194</v>
      </c>
      <c r="B13" s="63"/>
      <c r="C13" s="64"/>
      <c r="D13" s="63">
        <v>173</v>
      </c>
      <c r="E13" s="63">
        <v>6661.16</v>
      </c>
      <c r="F13" s="63" t="s">
        <v>195</v>
      </c>
      <c r="G13" s="63">
        <v>2464.84</v>
      </c>
      <c r="H13" s="63">
        <v>3529.93</v>
      </c>
      <c r="I13" s="63">
        <v>5994.76</v>
      </c>
      <c r="J13" s="63"/>
      <c r="K13" s="63"/>
      <c r="L13" s="63"/>
      <c r="M13" s="63" t="s">
        <v>195</v>
      </c>
      <c r="N13" s="63">
        <v>783117.7</v>
      </c>
      <c r="O13" s="63">
        <v>13510.42</v>
      </c>
      <c r="P13" s="63"/>
      <c r="Q13" s="63">
        <v>229677186.65000001</v>
      </c>
      <c r="R13" s="63">
        <v>230460304.34999999</v>
      </c>
      <c r="S13" s="65"/>
      <c r="T13" s="66"/>
      <c r="U13" s="66"/>
      <c r="V13" s="67"/>
      <c r="W13" s="66"/>
      <c r="X13" s="66"/>
      <c r="Y13" s="66"/>
      <c r="Z13" s="66"/>
      <c r="AA13" s="66"/>
      <c r="AB13" s="66"/>
      <c r="AC13" s="66"/>
      <c r="AD13" s="66"/>
      <c r="AE13" s="66"/>
    </row>
    <row r="14" spans="1:31" ht="20.25" customHeight="1">
      <c r="A14" s="68" t="s">
        <v>39</v>
      </c>
      <c r="B14" s="69"/>
      <c r="C14" s="70"/>
      <c r="D14" s="69" t="s">
        <v>195</v>
      </c>
      <c r="E14" s="71">
        <v>164.86</v>
      </c>
      <c r="F14" s="69"/>
      <c r="G14" s="71">
        <v>73.63</v>
      </c>
      <c r="H14" s="71">
        <v>91.23</v>
      </c>
      <c r="I14" s="71">
        <v>164.86</v>
      </c>
      <c r="J14" s="69"/>
      <c r="K14" s="69"/>
      <c r="L14" s="69"/>
      <c r="M14" s="71"/>
      <c r="N14" s="71">
        <v>699344.8</v>
      </c>
      <c r="O14" s="71">
        <v>321.02999999999997</v>
      </c>
      <c r="P14" s="71"/>
      <c r="Q14" s="71">
        <v>5457455.5999999996</v>
      </c>
      <c r="R14" s="71">
        <v>6156800.4000000004</v>
      </c>
      <c r="S14" s="72"/>
      <c r="T14" s="66"/>
      <c r="U14" s="66"/>
      <c r="V14" s="67"/>
      <c r="W14" s="66"/>
      <c r="X14" s="66"/>
      <c r="Y14" s="66"/>
      <c r="Z14" s="66"/>
      <c r="AA14" s="66"/>
      <c r="AB14" s="66"/>
      <c r="AC14" s="66"/>
      <c r="AD14" s="66"/>
      <c r="AE14" s="66"/>
    </row>
    <row r="15" spans="1:31" ht="31.5" customHeight="1">
      <c r="A15" s="73"/>
      <c r="B15" s="74"/>
      <c r="C15" s="75"/>
      <c r="D15" s="76"/>
      <c r="E15" s="77">
        <v>10.88</v>
      </c>
      <c r="F15" s="75" t="s">
        <v>196</v>
      </c>
      <c r="G15" s="77"/>
      <c r="H15" s="78">
        <v>10.88</v>
      </c>
      <c r="I15" s="77">
        <v>10.88</v>
      </c>
      <c r="J15" s="79"/>
      <c r="K15" s="79"/>
      <c r="L15" s="80">
        <v>0.2</v>
      </c>
      <c r="M15" s="78">
        <v>21850</v>
      </c>
      <c r="N15" s="71">
        <v>47545.599999999999</v>
      </c>
      <c r="O15" s="78"/>
      <c r="P15" s="78"/>
      <c r="Q15" s="78" t="s">
        <v>195</v>
      </c>
      <c r="R15" s="78">
        <v>47545.599999999999</v>
      </c>
      <c r="S15" s="8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31.5" customHeight="1">
      <c r="A16" s="73"/>
      <c r="B16" s="74"/>
      <c r="C16" s="75"/>
      <c r="D16" s="76"/>
      <c r="E16" s="77">
        <v>80.349999999999994</v>
      </c>
      <c r="F16" s="75" t="s">
        <v>197</v>
      </c>
      <c r="G16" s="77"/>
      <c r="H16" s="78">
        <v>80.349999999999994</v>
      </c>
      <c r="I16" s="77">
        <v>80.349999999999994</v>
      </c>
      <c r="J16" s="79"/>
      <c r="K16" s="79"/>
      <c r="L16" s="80">
        <v>0.3</v>
      </c>
      <c r="M16" s="78">
        <v>27040</v>
      </c>
      <c r="N16" s="71">
        <v>651799.19999999995</v>
      </c>
      <c r="O16" s="78"/>
      <c r="P16" s="78"/>
      <c r="Q16" s="78"/>
      <c r="R16" s="78">
        <v>651799.19999999995</v>
      </c>
      <c r="S16" s="8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45" customHeight="1">
      <c r="A17" s="73"/>
      <c r="B17" s="74"/>
      <c r="C17" s="82" t="s">
        <v>198</v>
      </c>
      <c r="D17" s="76"/>
      <c r="E17" s="77">
        <v>73.63</v>
      </c>
      <c r="F17" s="75" t="s">
        <v>199</v>
      </c>
      <c r="G17" s="78">
        <v>73.63</v>
      </c>
      <c r="H17" s="78"/>
      <c r="I17" s="77">
        <v>73.63</v>
      </c>
      <c r="J17" s="79">
        <v>4.3600000000000003</v>
      </c>
      <c r="K17" s="79"/>
      <c r="L17" s="80">
        <v>1</v>
      </c>
      <c r="M17" s="78"/>
      <c r="N17" s="78"/>
      <c r="O17" s="78">
        <v>321.02999999999997</v>
      </c>
      <c r="P17" s="78">
        <v>17</v>
      </c>
      <c r="Q17" s="78">
        <v>5457455.5999999996</v>
      </c>
      <c r="R17" s="78">
        <v>5457455.5999999996</v>
      </c>
      <c r="S17" s="8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31.5" customHeight="1">
      <c r="A18" s="83" t="s">
        <v>32</v>
      </c>
      <c r="B18" s="69"/>
      <c r="C18" s="70"/>
      <c r="D18" s="69" t="s">
        <v>195</v>
      </c>
      <c r="E18" s="71">
        <v>419.42</v>
      </c>
      <c r="F18" s="69" t="s">
        <v>195</v>
      </c>
      <c r="G18" s="71">
        <v>251.65</v>
      </c>
      <c r="H18" s="71" t="s">
        <v>195</v>
      </c>
      <c r="I18" s="71">
        <v>251.65</v>
      </c>
      <c r="J18" s="69"/>
      <c r="K18" s="69"/>
      <c r="L18" s="69"/>
      <c r="M18" s="71"/>
      <c r="N18" s="71" t="s">
        <v>195</v>
      </c>
      <c r="O18" s="71">
        <v>1097.2</v>
      </c>
      <c r="P18" s="71"/>
      <c r="Q18" s="71">
        <v>18652446.239999998</v>
      </c>
      <c r="R18" s="71">
        <v>18652446.239999998</v>
      </c>
      <c r="S18" s="72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</row>
    <row r="19" spans="1:31" ht="31.5" customHeight="1">
      <c r="A19" s="73"/>
      <c r="B19" s="74"/>
      <c r="C19" s="82"/>
      <c r="D19" s="76"/>
      <c r="E19" s="77">
        <v>419.42</v>
      </c>
      <c r="F19" s="75" t="s">
        <v>199</v>
      </c>
      <c r="G19" s="78">
        <v>251.65</v>
      </c>
      <c r="H19" s="78"/>
      <c r="I19" s="77">
        <v>251.65</v>
      </c>
      <c r="J19" s="79">
        <v>4.3600000000000003</v>
      </c>
      <c r="K19" s="79"/>
      <c r="L19" s="80">
        <v>1</v>
      </c>
      <c r="M19" s="78"/>
      <c r="N19" s="78"/>
      <c r="O19" s="78">
        <v>1097.2</v>
      </c>
      <c r="P19" s="78">
        <v>17</v>
      </c>
      <c r="Q19" s="78">
        <v>18652446.239999998</v>
      </c>
      <c r="R19" s="78">
        <v>18652446.239999998</v>
      </c>
      <c r="S19" s="81"/>
      <c r="T19" s="12"/>
      <c r="U19" s="12"/>
      <c r="V19" s="12"/>
      <c r="W19" s="166"/>
      <c r="X19" s="12"/>
      <c r="Y19" s="12"/>
      <c r="Z19" s="12"/>
      <c r="AA19" s="12"/>
      <c r="AB19" s="12"/>
      <c r="AC19" s="12"/>
      <c r="AD19" s="12"/>
      <c r="AE19" s="12"/>
    </row>
    <row r="20" spans="1:31" ht="31.5" customHeight="1">
      <c r="A20" s="83" t="s">
        <v>25</v>
      </c>
      <c r="B20" s="69"/>
      <c r="C20" s="70"/>
      <c r="D20" s="69">
        <v>173</v>
      </c>
      <c r="E20" s="71">
        <v>151.54</v>
      </c>
      <c r="F20" s="69" t="s">
        <v>195</v>
      </c>
      <c r="G20" s="71" t="s">
        <v>195</v>
      </c>
      <c r="H20" s="71">
        <v>151.54</v>
      </c>
      <c r="I20" s="71">
        <v>151.54</v>
      </c>
      <c r="J20" s="69"/>
      <c r="K20" s="69"/>
      <c r="L20" s="69"/>
      <c r="M20" s="71"/>
      <c r="N20" s="71">
        <v>83772.899999999994</v>
      </c>
      <c r="O20" s="71">
        <v>76.25</v>
      </c>
      <c r="P20" s="71"/>
      <c r="Q20" s="71">
        <v>1296167.04</v>
      </c>
      <c r="R20" s="71">
        <v>1379939.94</v>
      </c>
      <c r="S20" s="72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</row>
    <row r="21" spans="1:31" ht="48" customHeight="1">
      <c r="A21" s="73"/>
      <c r="B21" s="74" t="s">
        <v>200</v>
      </c>
      <c r="C21" s="75" t="s">
        <v>198</v>
      </c>
      <c r="D21" s="76">
        <v>8</v>
      </c>
      <c r="E21" s="77">
        <v>19.170000000000002</v>
      </c>
      <c r="F21" s="75" t="s">
        <v>196</v>
      </c>
      <c r="G21" s="77"/>
      <c r="H21" s="78">
        <v>19.170000000000002</v>
      </c>
      <c r="I21" s="77">
        <v>19.170000000000002</v>
      </c>
      <c r="J21" s="79"/>
      <c r="K21" s="79"/>
      <c r="L21" s="80">
        <v>0.2</v>
      </c>
      <c r="M21" s="78">
        <v>21850</v>
      </c>
      <c r="N21" s="71">
        <v>83772.899999999994</v>
      </c>
      <c r="O21" s="78"/>
      <c r="P21" s="78"/>
      <c r="Q21" s="78" t="s">
        <v>195</v>
      </c>
      <c r="R21" s="78">
        <v>83772.899999999994</v>
      </c>
      <c r="S21" s="8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39" customHeight="1">
      <c r="A22" s="73"/>
      <c r="B22" s="74" t="s">
        <v>200</v>
      </c>
      <c r="C22" s="75" t="s">
        <v>198</v>
      </c>
      <c r="D22" s="76">
        <v>165</v>
      </c>
      <c r="E22" s="77">
        <v>132.37</v>
      </c>
      <c r="F22" s="75" t="s">
        <v>199</v>
      </c>
      <c r="G22" s="78"/>
      <c r="H22" s="78">
        <v>132.37</v>
      </c>
      <c r="I22" s="77">
        <v>132.37</v>
      </c>
      <c r="J22" s="79">
        <v>3.84</v>
      </c>
      <c r="K22" s="79"/>
      <c r="L22" s="80">
        <v>0.15</v>
      </c>
      <c r="M22" s="78"/>
      <c r="N22" s="78"/>
      <c r="O22" s="78">
        <v>76.25</v>
      </c>
      <c r="P22" s="78">
        <v>17</v>
      </c>
      <c r="Q22" s="78">
        <v>1296167.04</v>
      </c>
      <c r="R22" s="78">
        <v>1296167.04</v>
      </c>
      <c r="S22" s="8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31.5" customHeight="1">
      <c r="A23" s="83" t="s">
        <v>31</v>
      </c>
      <c r="B23" s="69"/>
      <c r="C23" s="70"/>
      <c r="D23" s="69" t="s">
        <v>195</v>
      </c>
      <c r="E23" s="71">
        <v>30.61</v>
      </c>
      <c r="F23" s="69" t="s">
        <v>195</v>
      </c>
      <c r="G23" s="71">
        <v>30.61</v>
      </c>
      <c r="H23" s="71" t="s">
        <v>195</v>
      </c>
      <c r="I23" s="71">
        <v>30.61</v>
      </c>
      <c r="J23" s="69"/>
      <c r="K23" s="69"/>
      <c r="L23" s="69"/>
      <c r="M23" s="71"/>
      <c r="N23" s="71" t="s">
        <v>195</v>
      </c>
      <c r="O23" s="71">
        <v>133.46</v>
      </c>
      <c r="P23" s="71"/>
      <c r="Q23" s="71">
        <v>2268813.2000000002</v>
      </c>
      <c r="R23" s="71">
        <v>2268813.2000000002</v>
      </c>
      <c r="S23" s="72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</row>
    <row r="24" spans="1:31" ht="31.5" customHeight="1">
      <c r="A24" s="73"/>
      <c r="B24" s="74"/>
      <c r="C24" s="82"/>
      <c r="D24" s="76"/>
      <c r="E24" s="77">
        <v>30.61</v>
      </c>
      <c r="F24" s="75" t="s">
        <v>199</v>
      </c>
      <c r="G24" s="78">
        <v>30.61</v>
      </c>
      <c r="H24" s="78"/>
      <c r="I24" s="77">
        <v>30.61</v>
      </c>
      <c r="J24" s="79">
        <v>4.3600000000000003</v>
      </c>
      <c r="K24" s="79"/>
      <c r="L24" s="80">
        <v>1</v>
      </c>
      <c r="M24" s="78"/>
      <c r="N24" s="78"/>
      <c r="O24" s="78">
        <v>133.46</v>
      </c>
      <c r="P24" s="78">
        <v>17</v>
      </c>
      <c r="Q24" s="78">
        <v>2268813.2000000002</v>
      </c>
      <c r="R24" s="78">
        <v>2268813.2000000002</v>
      </c>
      <c r="S24" s="8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31.5" customHeight="1">
      <c r="A25" s="83" t="s">
        <v>26</v>
      </c>
      <c r="B25" s="69"/>
      <c r="C25" s="70"/>
      <c r="D25" s="69" t="s">
        <v>195</v>
      </c>
      <c r="E25" s="71">
        <v>172.13</v>
      </c>
      <c r="F25" s="69" t="s">
        <v>195</v>
      </c>
      <c r="G25" s="71">
        <v>103.28</v>
      </c>
      <c r="H25" s="71">
        <v>68.849999999999994</v>
      </c>
      <c r="I25" s="71">
        <v>172.13</v>
      </c>
      <c r="J25" s="69"/>
      <c r="K25" s="69"/>
      <c r="L25" s="69"/>
      <c r="M25" s="71" t="s">
        <v>195</v>
      </c>
      <c r="N25" s="71" t="s">
        <v>195</v>
      </c>
      <c r="O25" s="71">
        <v>495.32</v>
      </c>
      <c r="P25" s="71">
        <v>34</v>
      </c>
      <c r="Q25" s="71">
        <v>8420461.9000000004</v>
      </c>
      <c r="R25" s="71">
        <v>8420461.9000000004</v>
      </c>
      <c r="S25" s="72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</row>
    <row r="26" spans="1:31" ht="31.5" customHeight="1">
      <c r="A26" s="73"/>
      <c r="B26" s="74"/>
      <c r="C26" s="82"/>
      <c r="D26" s="76"/>
      <c r="E26" s="183">
        <v>172.13</v>
      </c>
      <c r="F26" s="75" t="s">
        <v>199</v>
      </c>
      <c r="G26" s="78"/>
      <c r="H26" s="78">
        <v>68.849999999999994</v>
      </c>
      <c r="I26" s="77">
        <v>68.849999999999994</v>
      </c>
      <c r="J26" s="79">
        <v>4.3600000000000003</v>
      </c>
      <c r="K26" s="79"/>
      <c r="L26" s="80">
        <v>0.15</v>
      </c>
      <c r="M26" s="78"/>
      <c r="N26" s="78"/>
      <c r="O26" s="78">
        <v>45.03</v>
      </c>
      <c r="P26" s="78">
        <v>17</v>
      </c>
      <c r="Q26" s="78">
        <v>765496.54</v>
      </c>
      <c r="R26" s="78">
        <v>765496.54</v>
      </c>
      <c r="S26" s="8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31.5" customHeight="1">
      <c r="A27" s="73"/>
      <c r="B27" s="76"/>
      <c r="C27" s="85"/>
      <c r="D27" s="76"/>
      <c r="E27" s="184"/>
      <c r="F27" s="85" t="s">
        <v>199</v>
      </c>
      <c r="G27" s="78">
        <v>103.28</v>
      </c>
      <c r="H27" s="78"/>
      <c r="I27" s="77">
        <v>103.28</v>
      </c>
      <c r="J27" s="86">
        <v>4.3600000000000003</v>
      </c>
      <c r="K27" s="86"/>
      <c r="L27" s="80">
        <v>1</v>
      </c>
      <c r="M27" s="78"/>
      <c r="N27" s="78"/>
      <c r="O27" s="78">
        <v>450.29</v>
      </c>
      <c r="P27" s="78">
        <v>17</v>
      </c>
      <c r="Q27" s="78">
        <v>7654965.3600000003</v>
      </c>
      <c r="R27" s="78">
        <v>7654965.3600000003</v>
      </c>
      <c r="S27" s="7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31.5" customHeight="1">
      <c r="A28" s="83" t="s">
        <v>38</v>
      </c>
      <c r="B28" s="87"/>
      <c r="C28" s="88"/>
      <c r="D28" s="69" t="s">
        <v>195</v>
      </c>
      <c r="E28" s="71">
        <v>254.5</v>
      </c>
      <c r="F28" s="87" t="s">
        <v>195</v>
      </c>
      <c r="G28" s="71">
        <v>52.7</v>
      </c>
      <c r="H28" s="71" t="s">
        <v>195</v>
      </c>
      <c r="I28" s="71">
        <v>52.7</v>
      </c>
      <c r="J28" s="89"/>
      <c r="K28" s="89"/>
      <c r="L28" s="90"/>
      <c r="M28" s="71"/>
      <c r="N28" s="71" t="s">
        <v>195</v>
      </c>
      <c r="O28" s="71">
        <v>229.77</v>
      </c>
      <c r="P28" s="71"/>
      <c r="Q28" s="71">
        <v>3906124</v>
      </c>
      <c r="R28" s="71">
        <v>3906124</v>
      </c>
      <c r="S28" s="8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31.5" customHeight="1">
      <c r="A29" s="73"/>
      <c r="B29" s="76"/>
      <c r="C29" s="85"/>
      <c r="D29" s="76"/>
      <c r="E29" s="183">
        <v>254.5</v>
      </c>
      <c r="F29" s="85" t="s">
        <v>199</v>
      </c>
      <c r="G29" s="78"/>
      <c r="H29" s="78">
        <v>51.84</v>
      </c>
      <c r="I29" s="77">
        <v>51.84</v>
      </c>
      <c r="J29" s="86">
        <v>4.3600000000000003</v>
      </c>
      <c r="K29" s="86"/>
      <c r="L29" s="80">
        <v>0.15</v>
      </c>
      <c r="M29" s="78"/>
      <c r="N29" s="78"/>
      <c r="O29" s="78">
        <v>33.9</v>
      </c>
      <c r="P29" s="78">
        <v>17</v>
      </c>
      <c r="Q29" s="78">
        <v>576357.12</v>
      </c>
      <c r="R29" s="78">
        <v>576357.12</v>
      </c>
      <c r="S29" s="72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</row>
    <row r="30" spans="1:31" ht="31.5" customHeight="1">
      <c r="A30" s="73"/>
      <c r="B30" s="74"/>
      <c r="C30" s="82"/>
      <c r="D30" s="76"/>
      <c r="E30" s="184"/>
      <c r="F30" s="75" t="s">
        <v>199</v>
      </c>
      <c r="G30" s="78">
        <v>52.7</v>
      </c>
      <c r="H30" s="78"/>
      <c r="I30" s="77">
        <v>52.7</v>
      </c>
      <c r="J30" s="79">
        <v>4.3600000000000003</v>
      </c>
      <c r="K30" s="79"/>
      <c r="L30" s="80">
        <v>1</v>
      </c>
      <c r="M30" s="78"/>
      <c r="N30" s="78"/>
      <c r="O30" s="78">
        <v>229.77</v>
      </c>
      <c r="P30" s="78">
        <v>17</v>
      </c>
      <c r="Q30" s="78">
        <v>3906124</v>
      </c>
      <c r="R30" s="78">
        <v>3906124</v>
      </c>
      <c r="S30" s="8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31.5" customHeight="1">
      <c r="A31" s="83" t="s">
        <v>23</v>
      </c>
      <c r="B31" s="69"/>
      <c r="C31" s="70"/>
      <c r="D31" s="69" t="s">
        <v>195</v>
      </c>
      <c r="E31" s="71">
        <v>106.46</v>
      </c>
      <c r="F31" s="69" t="s">
        <v>195</v>
      </c>
      <c r="G31" s="71">
        <v>106.46</v>
      </c>
      <c r="H31" s="71" t="s">
        <v>195</v>
      </c>
      <c r="I31" s="71">
        <v>106.46</v>
      </c>
      <c r="J31" s="69"/>
      <c r="K31" s="69"/>
      <c r="L31" s="69"/>
      <c r="M31" s="71"/>
      <c r="N31" s="71" t="s">
        <v>195</v>
      </c>
      <c r="O31" s="71">
        <v>464.17</v>
      </c>
      <c r="P31" s="71"/>
      <c r="Q31" s="71">
        <v>7890815.2000000002</v>
      </c>
      <c r="R31" s="71">
        <v>7890815.2000000002</v>
      </c>
      <c r="S31" s="72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</row>
    <row r="32" spans="1:31" ht="31.5" customHeight="1">
      <c r="A32" s="73"/>
      <c r="B32" s="74"/>
      <c r="C32" s="82"/>
      <c r="D32" s="76"/>
      <c r="E32" s="77">
        <v>106.46</v>
      </c>
      <c r="F32" s="75" t="s">
        <v>199</v>
      </c>
      <c r="G32" s="78">
        <v>106.46</v>
      </c>
      <c r="H32" s="78"/>
      <c r="I32" s="77">
        <v>106.46</v>
      </c>
      <c r="J32" s="79">
        <v>4.3600000000000003</v>
      </c>
      <c r="K32" s="79"/>
      <c r="L32" s="80">
        <v>1</v>
      </c>
      <c r="M32" s="78"/>
      <c r="N32" s="78"/>
      <c r="O32" s="78">
        <v>464.17</v>
      </c>
      <c r="P32" s="78">
        <v>17</v>
      </c>
      <c r="Q32" s="78">
        <v>7890815.2000000002</v>
      </c>
      <c r="R32" s="78">
        <v>7890815.2000000002</v>
      </c>
      <c r="S32" s="8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31.5" customHeight="1">
      <c r="A33" s="83" t="s">
        <v>37</v>
      </c>
      <c r="B33" s="69"/>
      <c r="C33" s="70"/>
      <c r="D33" s="69" t="s">
        <v>195</v>
      </c>
      <c r="E33" s="71">
        <v>20.47</v>
      </c>
      <c r="F33" s="69" t="s">
        <v>195</v>
      </c>
      <c r="G33" s="71">
        <v>20.47</v>
      </c>
      <c r="H33" s="71" t="s">
        <v>195</v>
      </c>
      <c r="I33" s="71">
        <v>20.47</v>
      </c>
      <c r="J33" s="69"/>
      <c r="K33" s="69"/>
      <c r="L33" s="69"/>
      <c r="M33" s="71"/>
      <c r="N33" s="71" t="s">
        <v>195</v>
      </c>
      <c r="O33" s="71">
        <v>89.25</v>
      </c>
      <c r="P33" s="71"/>
      <c r="Q33" s="71">
        <v>1517236.4</v>
      </c>
      <c r="R33" s="71">
        <v>1517236.4</v>
      </c>
      <c r="S33" s="72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</row>
    <row r="34" spans="1:31" ht="31.5" customHeight="1">
      <c r="A34" s="73"/>
      <c r="B34" s="74"/>
      <c r="C34" s="82"/>
      <c r="D34" s="76"/>
      <c r="E34" s="77">
        <v>20.47</v>
      </c>
      <c r="F34" s="75" t="s">
        <v>199</v>
      </c>
      <c r="G34" s="78">
        <v>20.47</v>
      </c>
      <c r="H34" s="78"/>
      <c r="I34" s="77">
        <v>20.47</v>
      </c>
      <c r="J34" s="79">
        <v>4.3600000000000003</v>
      </c>
      <c r="K34" s="79"/>
      <c r="L34" s="80">
        <v>1</v>
      </c>
      <c r="M34" s="78"/>
      <c r="N34" s="78"/>
      <c r="O34" s="78">
        <v>89.25</v>
      </c>
      <c r="P34" s="78">
        <v>17</v>
      </c>
      <c r="Q34" s="78">
        <v>1517236.4</v>
      </c>
      <c r="R34" s="78">
        <v>1517236.4</v>
      </c>
      <c r="S34" s="8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31.5" customHeight="1">
      <c r="A35" s="83" t="s">
        <v>201</v>
      </c>
      <c r="B35" s="69"/>
      <c r="C35" s="70"/>
      <c r="D35" s="69" t="s">
        <v>195</v>
      </c>
      <c r="E35" s="71">
        <v>149.11000000000001</v>
      </c>
      <c r="F35" s="69" t="s">
        <v>195</v>
      </c>
      <c r="G35" s="71">
        <v>127.14</v>
      </c>
      <c r="H35" s="71" t="s">
        <v>195</v>
      </c>
      <c r="I35" s="71">
        <v>127.14</v>
      </c>
      <c r="J35" s="69"/>
      <c r="K35" s="69"/>
      <c r="L35" s="69"/>
      <c r="M35" s="71"/>
      <c r="N35" s="71" t="s">
        <v>195</v>
      </c>
      <c r="O35" s="71">
        <v>554.33000000000004</v>
      </c>
      <c r="P35" s="71"/>
      <c r="Q35" s="71">
        <v>9423616.8000000007</v>
      </c>
      <c r="R35" s="71">
        <v>9423616.8000000007</v>
      </c>
      <c r="S35" s="72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</row>
    <row r="36" spans="1:31" ht="31.5" customHeight="1">
      <c r="A36" s="73"/>
      <c r="B36" s="74"/>
      <c r="C36" s="82"/>
      <c r="D36" s="76"/>
      <c r="E36" s="77">
        <v>149.11000000000001</v>
      </c>
      <c r="F36" s="75" t="s">
        <v>199</v>
      </c>
      <c r="G36" s="78">
        <v>127.14</v>
      </c>
      <c r="H36" s="78"/>
      <c r="I36" s="77">
        <v>127.14</v>
      </c>
      <c r="J36" s="79">
        <v>4.3600000000000003</v>
      </c>
      <c r="K36" s="79"/>
      <c r="L36" s="80">
        <v>1</v>
      </c>
      <c r="M36" s="78"/>
      <c r="N36" s="78"/>
      <c r="O36" s="78">
        <v>554.33000000000004</v>
      </c>
      <c r="P36" s="78">
        <v>17</v>
      </c>
      <c r="Q36" s="78">
        <v>9423616.8000000007</v>
      </c>
      <c r="R36" s="78">
        <v>9423616.8000000007</v>
      </c>
      <c r="S36" s="8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31.5" customHeight="1">
      <c r="A37" s="83" t="s">
        <v>27</v>
      </c>
      <c r="B37" s="69"/>
      <c r="C37" s="70"/>
      <c r="D37" s="69" t="s">
        <v>195</v>
      </c>
      <c r="E37" s="71">
        <v>424.21</v>
      </c>
      <c r="F37" s="69" t="s">
        <v>195</v>
      </c>
      <c r="G37" s="71">
        <v>149.35</v>
      </c>
      <c r="H37" s="71" t="s">
        <v>195</v>
      </c>
      <c r="I37" s="71">
        <v>149.35</v>
      </c>
      <c r="J37" s="69"/>
      <c r="K37" s="69"/>
      <c r="L37" s="69"/>
      <c r="M37" s="71"/>
      <c r="N37" s="71" t="s">
        <v>195</v>
      </c>
      <c r="O37" s="71">
        <v>651.16999999999996</v>
      </c>
      <c r="P37" s="71"/>
      <c r="Q37" s="71">
        <v>11069822</v>
      </c>
      <c r="R37" s="71">
        <v>11069822</v>
      </c>
      <c r="S37" s="72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</row>
    <row r="38" spans="1:31" ht="36" customHeight="1">
      <c r="A38" s="73"/>
      <c r="B38" s="74"/>
      <c r="C38" s="75"/>
      <c r="D38" s="76"/>
      <c r="E38" s="183">
        <v>424.21</v>
      </c>
      <c r="F38" s="75" t="s">
        <v>199</v>
      </c>
      <c r="G38" s="78"/>
      <c r="H38" s="78">
        <v>54.89</v>
      </c>
      <c r="I38" s="77">
        <v>54.89</v>
      </c>
      <c r="J38" s="79">
        <v>4.3600000000000003</v>
      </c>
      <c r="K38" s="79"/>
      <c r="L38" s="80">
        <v>0.15</v>
      </c>
      <c r="M38" s="78"/>
      <c r="N38" s="78"/>
      <c r="O38" s="78">
        <v>35.9</v>
      </c>
      <c r="P38" s="78">
        <v>17</v>
      </c>
      <c r="Q38" s="78">
        <v>610267.02</v>
      </c>
      <c r="R38" s="78">
        <v>610267.02</v>
      </c>
      <c r="S38" s="8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31.5" customHeight="1">
      <c r="A39" s="73"/>
      <c r="B39" s="74"/>
      <c r="C39" s="82"/>
      <c r="D39" s="76"/>
      <c r="E39" s="184"/>
      <c r="F39" s="75" t="s">
        <v>199</v>
      </c>
      <c r="G39" s="78">
        <v>149.35</v>
      </c>
      <c r="H39" s="78"/>
      <c r="I39" s="77">
        <v>149.35</v>
      </c>
      <c r="J39" s="79">
        <v>4.3600000000000003</v>
      </c>
      <c r="K39" s="79"/>
      <c r="L39" s="80">
        <v>1</v>
      </c>
      <c r="M39" s="78"/>
      <c r="N39" s="78"/>
      <c r="O39" s="78">
        <v>651.16999999999996</v>
      </c>
      <c r="P39" s="78">
        <v>17</v>
      </c>
      <c r="Q39" s="78">
        <v>11069822</v>
      </c>
      <c r="R39" s="78">
        <v>11069822</v>
      </c>
      <c r="S39" s="8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31.5" customHeight="1">
      <c r="A40" s="83" t="s">
        <v>28</v>
      </c>
      <c r="B40" s="69"/>
      <c r="C40" s="70"/>
      <c r="D40" s="69" t="s">
        <v>195</v>
      </c>
      <c r="E40" s="71">
        <v>552.51</v>
      </c>
      <c r="F40" s="69" t="s">
        <v>195</v>
      </c>
      <c r="G40" s="71">
        <v>153.84</v>
      </c>
      <c r="H40" s="71">
        <v>398.67</v>
      </c>
      <c r="I40" s="71">
        <v>552.51</v>
      </c>
      <c r="J40" s="69"/>
      <c r="K40" s="69"/>
      <c r="L40" s="69"/>
      <c r="M40" s="71"/>
      <c r="N40" s="71" t="s">
        <v>195</v>
      </c>
      <c r="O40" s="71">
        <v>1018.38</v>
      </c>
      <c r="P40" s="71"/>
      <c r="Q40" s="71">
        <v>17312504.879999999</v>
      </c>
      <c r="R40" s="71">
        <v>17312504.879999999</v>
      </c>
      <c r="S40" s="72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</row>
    <row r="41" spans="1:31" ht="31.5" customHeight="1">
      <c r="A41" s="73"/>
      <c r="B41" s="74"/>
      <c r="C41" s="82"/>
      <c r="D41" s="76"/>
      <c r="E41" s="77">
        <v>398.67</v>
      </c>
      <c r="F41" s="75" t="s">
        <v>202</v>
      </c>
      <c r="G41" s="77"/>
      <c r="H41" s="77">
        <v>398.67</v>
      </c>
      <c r="I41" s="77">
        <v>398.67</v>
      </c>
      <c r="J41" s="79">
        <v>4.3600000000000003</v>
      </c>
      <c r="K41" s="79"/>
      <c r="L41" s="80">
        <v>0.2</v>
      </c>
      <c r="M41" s="78"/>
      <c r="N41" s="71"/>
      <c r="O41" s="78">
        <v>347.64</v>
      </c>
      <c r="P41" s="78">
        <v>17</v>
      </c>
      <c r="Q41" s="78">
        <v>5909884.0800000001</v>
      </c>
      <c r="R41" s="78">
        <v>5909884.0800000001</v>
      </c>
      <c r="S41" s="8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31.5" customHeight="1">
      <c r="A42" s="73"/>
      <c r="B42" s="76"/>
      <c r="C42" s="85"/>
      <c r="D42" s="76"/>
      <c r="E42" s="77">
        <v>153.84</v>
      </c>
      <c r="F42" s="85" t="s">
        <v>199</v>
      </c>
      <c r="G42" s="78">
        <v>153.84</v>
      </c>
      <c r="H42" s="78"/>
      <c r="I42" s="77">
        <v>153.84</v>
      </c>
      <c r="J42" s="86">
        <v>4.3600000000000003</v>
      </c>
      <c r="K42" s="86"/>
      <c r="L42" s="80">
        <v>1</v>
      </c>
      <c r="M42" s="78"/>
      <c r="N42" s="78"/>
      <c r="O42" s="78">
        <v>670.74</v>
      </c>
      <c r="P42" s="78">
        <v>17</v>
      </c>
      <c r="Q42" s="78">
        <v>11402620.800000001</v>
      </c>
      <c r="R42" s="78">
        <v>11402620.800000001</v>
      </c>
      <c r="S42" s="72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</row>
    <row r="43" spans="1:31" ht="36" customHeight="1">
      <c r="A43" s="83" t="s">
        <v>29</v>
      </c>
      <c r="B43" s="87"/>
      <c r="C43" s="91"/>
      <c r="D43" s="69" t="s">
        <v>195</v>
      </c>
      <c r="E43" s="71">
        <v>10.29</v>
      </c>
      <c r="F43" s="87" t="s">
        <v>195</v>
      </c>
      <c r="G43" s="71">
        <v>10.29</v>
      </c>
      <c r="H43" s="71" t="s">
        <v>195</v>
      </c>
      <c r="I43" s="71">
        <v>10.29</v>
      </c>
      <c r="J43" s="89"/>
      <c r="K43" s="89"/>
      <c r="L43" s="90"/>
      <c r="M43" s="71"/>
      <c r="N43" s="71" t="s">
        <v>195</v>
      </c>
      <c r="O43" s="71">
        <v>44.86</v>
      </c>
      <c r="P43" s="71"/>
      <c r="Q43" s="71">
        <v>762694.8</v>
      </c>
      <c r="R43" s="71">
        <v>762694.8</v>
      </c>
      <c r="S43" s="8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31.5" customHeight="1">
      <c r="A44" s="73"/>
      <c r="B44" s="74"/>
      <c r="C44" s="82"/>
      <c r="D44" s="76"/>
      <c r="E44" s="77">
        <v>10.29</v>
      </c>
      <c r="F44" s="75" t="s">
        <v>199</v>
      </c>
      <c r="G44" s="78">
        <v>10.29</v>
      </c>
      <c r="H44" s="78"/>
      <c r="I44" s="77">
        <v>10.29</v>
      </c>
      <c r="J44" s="79">
        <v>4.3600000000000003</v>
      </c>
      <c r="K44" s="79"/>
      <c r="L44" s="80">
        <v>1</v>
      </c>
      <c r="M44" s="78"/>
      <c r="N44" s="78"/>
      <c r="O44" s="78">
        <v>44.86</v>
      </c>
      <c r="P44" s="78">
        <v>17</v>
      </c>
      <c r="Q44" s="78">
        <v>762694.8</v>
      </c>
      <c r="R44" s="78">
        <v>762694.8</v>
      </c>
      <c r="S44" s="8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31.5" customHeight="1">
      <c r="A45" s="83" t="s">
        <v>24</v>
      </c>
      <c r="B45" s="69"/>
      <c r="C45" s="70"/>
      <c r="D45" s="69" t="s">
        <v>195</v>
      </c>
      <c r="E45" s="71">
        <v>1327.39</v>
      </c>
      <c r="F45" s="69" t="s">
        <v>195</v>
      </c>
      <c r="G45" s="71">
        <v>324.74</v>
      </c>
      <c r="H45" s="71">
        <v>1002.65</v>
      </c>
      <c r="I45" s="71">
        <v>1327.39</v>
      </c>
      <c r="J45" s="69"/>
      <c r="K45" s="69"/>
      <c r="L45" s="69"/>
      <c r="M45" s="71"/>
      <c r="N45" s="71" t="s">
        <v>195</v>
      </c>
      <c r="O45" s="71">
        <v>2243</v>
      </c>
      <c r="P45" s="71"/>
      <c r="Q45" s="71">
        <v>38130915.409999996</v>
      </c>
      <c r="R45" s="71">
        <v>38130915.409999996</v>
      </c>
      <c r="S45" s="72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</row>
    <row r="46" spans="1:31" ht="36" customHeight="1">
      <c r="A46" s="73"/>
      <c r="B46" s="74"/>
      <c r="C46" s="75"/>
      <c r="D46" s="76"/>
      <c r="E46" s="77">
        <v>786.15</v>
      </c>
      <c r="F46" s="75" t="s">
        <v>202</v>
      </c>
      <c r="G46" s="77"/>
      <c r="H46" s="77">
        <v>786.15</v>
      </c>
      <c r="I46" s="77">
        <v>786.15</v>
      </c>
      <c r="J46" s="79">
        <v>4.3600000000000003</v>
      </c>
      <c r="K46" s="79"/>
      <c r="L46" s="80">
        <v>0.2</v>
      </c>
      <c r="M46" s="78"/>
      <c r="N46" s="71"/>
      <c r="O46" s="78">
        <v>685.52</v>
      </c>
      <c r="P46" s="78">
        <v>17</v>
      </c>
      <c r="Q46" s="78">
        <v>11653887.6</v>
      </c>
      <c r="R46" s="78">
        <v>11653887.6</v>
      </c>
      <c r="S46" s="8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31.5" customHeight="1">
      <c r="A47" s="73"/>
      <c r="B47" s="74"/>
      <c r="C47" s="82"/>
      <c r="D47" s="76"/>
      <c r="E47" s="183">
        <v>541.24</v>
      </c>
      <c r="F47" s="75" t="s">
        <v>199</v>
      </c>
      <c r="G47" s="78"/>
      <c r="H47" s="78">
        <v>216.5</v>
      </c>
      <c r="I47" s="77">
        <v>216.5</v>
      </c>
      <c r="J47" s="79">
        <v>4.3600000000000003</v>
      </c>
      <c r="K47" s="79"/>
      <c r="L47" s="80">
        <v>0.15</v>
      </c>
      <c r="M47" s="78"/>
      <c r="N47" s="78"/>
      <c r="O47" s="78">
        <v>141.59</v>
      </c>
      <c r="P47" s="78">
        <v>17</v>
      </c>
      <c r="Q47" s="78">
        <v>2407002.5299999998</v>
      </c>
      <c r="R47" s="78">
        <v>2407002.5299999998</v>
      </c>
      <c r="S47" s="8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31.5" customHeight="1">
      <c r="A48" s="73"/>
      <c r="B48" s="76"/>
      <c r="C48" s="85"/>
      <c r="D48" s="76"/>
      <c r="E48" s="184"/>
      <c r="F48" s="85" t="s">
        <v>199</v>
      </c>
      <c r="G48" s="78">
        <v>324.74</v>
      </c>
      <c r="H48" s="78"/>
      <c r="I48" s="77">
        <v>324.74</v>
      </c>
      <c r="J48" s="86">
        <v>4.3600000000000003</v>
      </c>
      <c r="K48" s="86"/>
      <c r="L48" s="80">
        <v>1</v>
      </c>
      <c r="M48" s="78"/>
      <c r="N48" s="78"/>
      <c r="O48" s="78">
        <v>1415.88</v>
      </c>
      <c r="P48" s="78">
        <v>17</v>
      </c>
      <c r="Q48" s="78">
        <v>24070025.280000001</v>
      </c>
      <c r="R48" s="78">
        <v>24070025.280000001</v>
      </c>
      <c r="S48" s="72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1:31" ht="36" customHeight="1">
      <c r="A49" s="83" t="s">
        <v>35</v>
      </c>
      <c r="B49" s="87"/>
      <c r="C49" s="91"/>
      <c r="D49" s="69" t="s">
        <v>195</v>
      </c>
      <c r="E49" s="71">
        <v>234.68</v>
      </c>
      <c r="F49" s="87" t="s">
        <v>195</v>
      </c>
      <c r="G49" s="71">
        <v>82.53</v>
      </c>
      <c r="H49" s="71">
        <v>152.15</v>
      </c>
      <c r="I49" s="71">
        <v>234.68</v>
      </c>
      <c r="J49" s="89"/>
      <c r="K49" s="89"/>
      <c r="L49" s="90"/>
      <c r="M49" s="71"/>
      <c r="N49" s="71" t="s">
        <v>195</v>
      </c>
      <c r="O49" s="71">
        <v>492.51</v>
      </c>
      <c r="P49" s="71"/>
      <c r="Q49" s="71">
        <v>8372595.2000000002</v>
      </c>
      <c r="R49" s="71">
        <v>8372595.2000000002</v>
      </c>
      <c r="S49" s="8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31.5" customHeight="1">
      <c r="A50" s="73"/>
      <c r="B50" s="74"/>
      <c r="C50" s="82"/>
      <c r="D50" s="76"/>
      <c r="E50" s="77">
        <v>152.15</v>
      </c>
      <c r="F50" s="75" t="s">
        <v>202</v>
      </c>
      <c r="G50" s="77"/>
      <c r="H50" s="77">
        <v>152.15</v>
      </c>
      <c r="I50" s="77">
        <v>152.15</v>
      </c>
      <c r="J50" s="79">
        <v>4.3600000000000003</v>
      </c>
      <c r="K50" s="79"/>
      <c r="L50" s="80">
        <v>0.2</v>
      </c>
      <c r="M50" s="78"/>
      <c r="N50" s="71"/>
      <c r="O50" s="78">
        <v>132.66999999999999</v>
      </c>
      <c r="P50" s="78">
        <v>17</v>
      </c>
      <c r="Q50" s="78">
        <v>2255471.6</v>
      </c>
      <c r="R50" s="78">
        <v>2255471.6</v>
      </c>
      <c r="S50" s="8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31.5" customHeight="1">
      <c r="A51" s="73"/>
      <c r="B51" s="76"/>
      <c r="C51" s="85"/>
      <c r="D51" s="76"/>
      <c r="E51" s="77">
        <v>82.53</v>
      </c>
      <c r="F51" s="85" t="s">
        <v>199</v>
      </c>
      <c r="G51" s="78">
        <v>82.53</v>
      </c>
      <c r="H51" s="78"/>
      <c r="I51" s="77">
        <v>82.53</v>
      </c>
      <c r="J51" s="86">
        <v>4.3600000000000003</v>
      </c>
      <c r="K51" s="86"/>
      <c r="L51" s="80">
        <v>1</v>
      </c>
      <c r="M51" s="78"/>
      <c r="N51" s="78"/>
      <c r="O51" s="78">
        <v>359.83</v>
      </c>
      <c r="P51" s="78">
        <v>17</v>
      </c>
      <c r="Q51" s="78">
        <v>6117123.5999999996</v>
      </c>
      <c r="R51" s="78">
        <v>6117123.5999999996</v>
      </c>
      <c r="S51" s="72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</row>
    <row r="52" spans="1:31" ht="36" customHeight="1">
      <c r="A52" s="83" t="s">
        <v>34</v>
      </c>
      <c r="B52" s="87"/>
      <c r="C52" s="91"/>
      <c r="D52" s="69" t="s">
        <v>195</v>
      </c>
      <c r="E52" s="71">
        <v>1119.96</v>
      </c>
      <c r="F52" s="87" t="s">
        <v>195</v>
      </c>
      <c r="G52" s="71">
        <v>313.17</v>
      </c>
      <c r="H52" s="71">
        <v>806.79</v>
      </c>
      <c r="I52" s="71">
        <v>1119.96</v>
      </c>
      <c r="J52" s="89"/>
      <c r="K52" s="89"/>
      <c r="L52" s="90"/>
      <c r="M52" s="71"/>
      <c r="N52" s="71" t="s">
        <v>195</v>
      </c>
      <c r="O52" s="71">
        <v>2023.43</v>
      </c>
      <c r="P52" s="71"/>
      <c r="Q52" s="71">
        <v>34398276.68</v>
      </c>
      <c r="R52" s="71">
        <v>34398276.68</v>
      </c>
      <c r="S52" s="8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31.5" customHeight="1">
      <c r="A53" s="73"/>
      <c r="B53" s="74"/>
      <c r="C53" s="82"/>
      <c r="D53" s="76"/>
      <c r="E53" s="77">
        <v>598.01</v>
      </c>
      <c r="F53" s="75" t="s">
        <v>202</v>
      </c>
      <c r="G53" s="77"/>
      <c r="H53" s="77">
        <v>598.01</v>
      </c>
      <c r="I53" s="77">
        <v>598.01</v>
      </c>
      <c r="J53" s="79">
        <v>4.3600000000000003</v>
      </c>
      <c r="K53" s="79"/>
      <c r="L53" s="80">
        <v>0.2</v>
      </c>
      <c r="M53" s="78"/>
      <c r="N53" s="71"/>
      <c r="O53" s="78">
        <v>521.46</v>
      </c>
      <c r="P53" s="78">
        <v>17</v>
      </c>
      <c r="Q53" s="78">
        <v>8864900.2400000002</v>
      </c>
      <c r="R53" s="78">
        <v>8864900.2400000002</v>
      </c>
      <c r="S53" s="8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31.5" customHeight="1">
      <c r="A54" s="73"/>
      <c r="B54" s="76"/>
      <c r="C54" s="85"/>
      <c r="D54" s="76"/>
      <c r="E54" s="183">
        <v>521.95000000000005</v>
      </c>
      <c r="F54" s="85" t="s">
        <v>199</v>
      </c>
      <c r="G54" s="78"/>
      <c r="H54" s="78">
        <v>208.78</v>
      </c>
      <c r="I54" s="77">
        <v>208.78</v>
      </c>
      <c r="J54" s="86">
        <v>4.3600000000000003</v>
      </c>
      <c r="K54" s="86"/>
      <c r="L54" s="80">
        <v>0.15</v>
      </c>
      <c r="M54" s="78"/>
      <c r="N54" s="78"/>
      <c r="O54" s="78">
        <v>136.54</v>
      </c>
      <c r="P54" s="78">
        <v>17</v>
      </c>
      <c r="Q54" s="78">
        <v>2321216.04</v>
      </c>
      <c r="R54" s="78">
        <v>2321216.04</v>
      </c>
      <c r="S54" s="72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ht="31.5" customHeight="1">
      <c r="A55" s="73"/>
      <c r="B55" s="74"/>
      <c r="C55" s="82"/>
      <c r="D55" s="76"/>
      <c r="E55" s="184"/>
      <c r="F55" s="75" t="s">
        <v>199</v>
      </c>
      <c r="G55" s="78">
        <v>313.17</v>
      </c>
      <c r="H55" s="78"/>
      <c r="I55" s="77">
        <v>313.17</v>
      </c>
      <c r="J55" s="79">
        <v>4.3600000000000003</v>
      </c>
      <c r="K55" s="79"/>
      <c r="L55" s="80">
        <v>1</v>
      </c>
      <c r="M55" s="78"/>
      <c r="N55" s="78"/>
      <c r="O55" s="78">
        <v>1365.42</v>
      </c>
      <c r="P55" s="78">
        <v>17</v>
      </c>
      <c r="Q55" s="78">
        <v>23212160.399999999</v>
      </c>
      <c r="R55" s="78">
        <v>23212160.399999999</v>
      </c>
      <c r="S55" s="8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40.5" customHeight="1">
      <c r="A56" s="83" t="s">
        <v>36</v>
      </c>
      <c r="B56" s="87"/>
      <c r="C56" s="91"/>
      <c r="D56" s="92" t="s">
        <v>195</v>
      </c>
      <c r="E56" s="71">
        <v>706.65</v>
      </c>
      <c r="F56" s="71" t="s">
        <v>195</v>
      </c>
      <c r="G56" s="71">
        <v>175.15</v>
      </c>
      <c r="H56" s="71">
        <v>531.5</v>
      </c>
      <c r="I56" s="71">
        <v>706.65</v>
      </c>
      <c r="J56" s="89"/>
      <c r="K56" s="89"/>
      <c r="L56" s="90"/>
      <c r="M56" s="71"/>
      <c r="N56" s="71" t="s">
        <v>195</v>
      </c>
      <c r="O56" s="71">
        <v>1227.1199999999999</v>
      </c>
      <c r="P56" s="71"/>
      <c r="Q56" s="71">
        <v>20861074</v>
      </c>
      <c r="R56" s="71">
        <v>20861074</v>
      </c>
      <c r="S56" s="93"/>
      <c r="T56" s="66"/>
      <c r="U56" s="66"/>
      <c r="V56" s="67"/>
      <c r="W56" s="66"/>
      <c r="X56" s="66"/>
      <c r="Y56" s="66"/>
      <c r="Z56" s="66"/>
      <c r="AA56" s="66"/>
      <c r="AB56" s="66"/>
      <c r="AC56" s="66"/>
      <c r="AD56" s="66"/>
      <c r="AE56" s="66"/>
    </row>
    <row r="57" spans="1:31" ht="40.5" customHeight="1">
      <c r="A57" s="73"/>
      <c r="B57" s="74"/>
      <c r="C57" s="75"/>
      <c r="D57" s="94"/>
      <c r="E57" s="77">
        <v>531.5</v>
      </c>
      <c r="F57" s="95" t="s">
        <v>202</v>
      </c>
      <c r="G57" s="77"/>
      <c r="H57" s="77">
        <v>531.5</v>
      </c>
      <c r="I57" s="77">
        <v>531.5</v>
      </c>
      <c r="J57" s="79">
        <v>4.3600000000000003</v>
      </c>
      <c r="K57" s="79"/>
      <c r="L57" s="80">
        <v>0.2</v>
      </c>
      <c r="M57" s="78"/>
      <c r="N57" s="71"/>
      <c r="O57" s="78">
        <v>463.47</v>
      </c>
      <c r="P57" s="78">
        <v>17</v>
      </c>
      <c r="Q57" s="78">
        <v>7878956</v>
      </c>
      <c r="R57" s="78">
        <v>7878956</v>
      </c>
      <c r="S57" s="93"/>
      <c r="T57" s="66"/>
      <c r="U57" s="66"/>
      <c r="V57" s="67"/>
      <c r="W57" s="66"/>
      <c r="X57" s="66"/>
      <c r="Y57" s="66"/>
      <c r="Z57" s="66"/>
      <c r="AA57" s="66"/>
      <c r="AB57" s="66"/>
      <c r="AC57" s="66"/>
      <c r="AD57" s="66"/>
      <c r="AE57" s="66"/>
    </row>
    <row r="58" spans="1:31" ht="40.5" customHeight="1">
      <c r="A58" s="73"/>
      <c r="B58" s="74"/>
      <c r="C58" s="75"/>
      <c r="D58" s="94"/>
      <c r="E58" s="77">
        <v>175.15</v>
      </c>
      <c r="F58" s="95" t="s">
        <v>199</v>
      </c>
      <c r="G58" s="78">
        <v>175.15</v>
      </c>
      <c r="H58" s="78"/>
      <c r="I58" s="77">
        <v>175.15</v>
      </c>
      <c r="J58" s="79">
        <v>4.3600000000000003</v>
      </c>
      <c r="K58" s="79"/>
      <c r="L58" s="80">
        <v>1</v>
      </c>
      <c r="M58" s="78"/>
      <c r="N58" s="78"/>
      <c r="O58" s="78">
        <v>763.65</v>
      </c>
      <c r="P58" s="78">
        <v>17</v>
      </c>
      <c r="Q58" s="78">
        <v>12982118</v>
      </c>
      <c r="R58" s="78">
        <v>12982118</v>
      </c>
      <c r="S58" s="93"/>
      <c r="T58" s="66"/>
      <c r="U58" s="66"/>
      <c r="V58" s="67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 ht="40.5" customHeight="1">
      <c r="A59" s="83" t="s">
        <v>30</v>
      </c>
      <c r="B59" s="87"/>
      <c r="C59" s="91"/>
      <c r="D59" s="92" t="s">
        <v>195</v>
      </c>
      <c r="E59" s="71">
        <v>816.37</v>
      </c>
      <c r="F59" s="71" t="s">
        <v>195</v>
      </c>
      <c r="G59" s="71">
        <v>489.82</v>
      </c>
      <c r="H59" s="71">
        <v>326.55</v>
      </c>
      <c r="I59" s="71">
        <v>816.37</v>
      </c>
      <c r="J59" s="89"/>
      <c r="K59" s="89"/>
      <c r="L59" s="90"/>
      <c r="M59" s="71" t="s">
        <v>195</v>
      </c>
      <c r="N59" s="71" t="s">
        <v>195</v>
      </c>
      <c r="O59" s="71">
        <v>2349.19</v>
      </c>
      <c r="P59" s="71"/>
      <c r="Q59" s="71">
        <v>39936167.299999997</v>
      </c>
      <c r="R59" s="71">
        <v>39936167.299999997</v>
      </c>
      <c r="S59" s="93"/>
      <c r="T59" s="66"/>
      <c r="U59" s="66"/>
      <c r="V59" s="67"/>
      <c r="W59" s="66"/>
      <c r="X59" s="66"/>
      <c r="Y59" s="66"/>
      <c r="Z59" s="66"/>
      <c r="AA59" s="66"/>
      <c r="AB59" s="66"/>
      <c r="AC59" s="66"/>
      <c r="AD59" s="66"/>
      <c r="AE59" s="66"/>
    </row>
    <row r="60" spans="1:31" ht="40.5" customHeight="1">
      <c r="A60" s="73"/>
      <c r="B60" s="74"/>
      <c r="C60" s="75"/>
      <c r="D60" s="94"/>
      <c r="E60" s="183">
        <v>816.37</v>
      </c>
      <c r="F60" s="95" t="s">
        <v>199</v>
      </c>
      <c r="G60" s="78"/>
      <c r="H60" s="78">
        <v>326.55</v>
      </c>
      <c r="I60" s="77">
        <v>326.55</v>
      </c>
      <c r="J60" s="79">
        <v>4.3600000000000003</v>
      </c>
      <c r="K60" s="79"/>
      <c r="L60" s="80">
        <v>0.15</v>
      </c>
      <c r="M60" s="78"/>
      <c r="N60" s="78"/>
      <c r="O60" s="78">
        <v>213.56</v>
      </c>
      <c r="P60" s="78">
        <v>17</v>
      </c>
      <c r="Q60" s="78">
        <v>3630560.66</v>
      </c>
      <c r="R60" s="78">
        <v>3630560.66</v>
      </c>
      <c r="S60" s="93"/>
      <c r="T60" s="66"/>
      <c r="U60" s="66"/>
      <c r="V60" s="67"/>
      <c r="W60" s="66"/>
      <c r="X60" s="66"/>
      <c r="Y60" s="66"/>
      <c r="Z60" s="66"/>
      <c r="AA60" s="66"/>
      <c r="AB60" s="66"/>
      <c r="AC60" s="66"/>
      <c r="AD60" s="66"/>
      <c r="AE60" s="66"/>
    </row>
    <row r="61" spans="1:31" ht="40.5" customHeight="1">
      <c r="A61" s="73"/>
      <c r="B61" s="74"/>
      <c r="C61" s="75"/>
      <c r="D61" s="94"/>
      <c r="E61" s="184"/>
      <c r="F61" s="95" t="s">
        <v>199</v>
      </c>
      <c r="G61" s="78">
        <v>489.82</v>
      </c>
      <c r="H61" s="78"/>
      <c r="I61" s="77">
        <v>489.82</v>
      </c>
      <c r="J61" s="79">
        <v>4.3600000000000003</v>
      </c>
      <c r="K61" s="79"/>
      <c r="L61" s="80">
        <v>1</v>
      </c>
      <c r="M61" s="78"/>
      <c r="N61" s="78"/>
      <c r="O61" s="78">
        <v>2135.62</v>
      </c>
      <c r="P61" s="78">
        <v>17</v>
      </c>
      <c r="Q61" s="78">
        <v>36305606.640000001</v>
      </c>
      <c r="R61" s="78">
        <v>36305606.640000001</v>
      </c>
      <c r="S61" s="93"/>
      <c r="T61" s="66"/>
      <c r="U61" s="66"/>
      <c r="V61" s="67"/>
      <c r="W61" s="66"/>
      <c r="X61" s="66"/>
      <c r="Y61" s="66"/>
      <c r="Z61" s="66"/>
      <c r="AA61" s="66"/>
      <c r="AB61" s="66"/>
      <c r="AC61" s="66"/>
      <c r="AD61" s="66"/>
      <c r="AE61" s="66"/>
    </row>
    <row r="62" spans="1:31" ht="40.5" customHeight="1">
      <c r="A62" s="75"/>
      <c r="B62" s="74"/>
      <c r="C62" s="96"/>
      <c r="D62" s="94"/>
      <c r="E62" s="77"/>
      <c r="F62" s="95"/>
      <c r="G62" s="78"/>
      <c r="H62" s="78"/>
      <c r="I62" s="77"/>
      <c r="J62" s="79"/>
      <c r="K62" s="79"/>
      <c r="L62" s="97"/>
      <c r="M62" s="78"/>
      <c r="N62" s="71"/>
      <c r="O62" s="78"/>
      <c r="P62" s="78"/>
      <c r="Q62" s="78"/>
      <c r="R62" s="78"/>
      <c r="S62" s="93"/>
      <c r="T62" s="66"/>
      <c r="U62" s="66"/>
      <c r="V62" s="67"/>
      <c r="W62" s="66"/>
      <c r="X62" s="66"/>
      <c r="Y62" s="66"/>
      <c r="Z62" s="66"/>
      <c r="AA62" s="66"/>
      <c r="AB62" s="66"/>
      <c r="AC62" s="66"/>
      <c r="AD62" s="66"/>
      <c r="AE62" s="66"/>
    </row>
    <row r="63" spans="1:31" ht="40.5" customHeight="1">
      <c r="A63" s="98" t="s">
        <v>203</v>
      </c>
      <c r="B63" s="98"/>
      <c r="C63" s="99"/>
      <c r="D63" s="100">
        <f>D64+D71+D77+D83+D96+D101+D104+D112+D120+D124+D128+D130+D133+D138+D140+D145+D149+D153+D160+D165+D167+D172+D179+D181+D186+D191+D196+D201</f>
        <v>12023.5</v>
      </c>
      <c r="E63" s="101">
        <f t="shared" ref="E63:R63" si="0">E64+E71+E77+E83+E96+E101+E104+E112+E120+E124+E128+E130+E133+E138+E140+E145+E149+E153+E160+E165+E167+E172+E179+E181+E186+E191+E196+E201</f>
        <v>24663.959999999995</v>
      </c>
      <c r="F63" s="101">
        <f t="shared" si="0"/>
        <v>0</v>
      </c>
      <c r="G63" s="101">
        <f t="shared" si="0"/>
        <v>8242.85</v>
      </c>
      <c r="H63" s="101">
        <f t="shared" si="0"/>
        <v>5684.6402740859985</v>
      </c>
      <c r="I63" s="101">
        <f t="shared" si="0"/>
        <v>13910.490274085998</v>
      </c>
      <c r="J63" s="101"/>
      <c r="K63" s="101"/>
      <c r="L63" s="101"/>
      <c r="M63" s="101">
        <f t="shared" si="0"/>
        <v>146670</v>
      </c>
      <c r="N63" s="101">
        <f t="shared" si="0"/>
        <v>95592860.269999996</v>
      </c>
      <c r="O63" s="101">
        <f t="shared" si="0"/>
        <v>16383.248200141144</v>
      </c>
      <c r="P63" s="101"/>
      <c r="Q63" s="101">
        <f t="shared" si="0"/>
        <v>269925106.65239942</v>
      </c>
      <c r="R63" s="101">
        <f t="shared" si="0"/>
        <v>377040566.92239934</v>
      </c>
      <c r="S63" s="93"/>
      <c r="T63" s="66"/>
      <c r="U63" s="66"/>
      <c r="V63" s="67"/>
      <c r="W63" s="66"/>
      <c r="X63" s="66"/>
      <c r="Y63" s="66"/>
      <c r="Z63" s="66"/>
      <c r="AA63" s="66"/>
      <c r="AB63" s="66"/>
      <c r="AC63" s="66"/>
      <c r="AD63" s="66"/>
      <c r="AE63" s="66"/>
    </row>
    <row r="64" spans="1:31" ht="40.5" customHeight="1">
      <c r="A64" s="102" t="s">
        <v>67</v>
      </c>
      <c r="B64" s="103"/>
      <c r="C64" s="104"/>
      <c r="D64" s="105">
        <f>SUM(D65:D70)</f>
        <v>0</v>
      </c>
      <c r="E64" s="106">
        <f t="shared" ref="E64:I64" si="1">SUM(E65:E70)</f>
        <v>85.73</v>
      </c>
      <c r="F64" s="106"/>
      <c r="G64" s="106">
        <f t="shared" si="1"/>
        <v>23.65</v>
      </c>
      <c r="H64" s="106">
        <f t="shared" si="1"/>
        <v>9.6</v>
      </c>
      <c r="I64" s="106">
        <f t="shared" si="1"/>
        <v>33.25</v>
      </c>
      <c r="J64" s="103"/>
      <c r="K64" s="103"/>
      <c r="L64" s="103"/>
      <c r="M64" s="106"/>
      <c r="N64" s="106">
        <f>SUM(N65:N70)</f>
        <v>236600</v>
      </c>
      <c r="O64" s="106">
        <f>SUM(O65:O70)</f>
        <v>65.815749999999994</v>
      </c>
      <c r="P64" s="106"/>
      <c r="Q64" s="106">
        <f>SUM(Q65:Q70)</f>
        <v>1118867.75</v>
      </c>
      <c r="R64" s="106">
        <f>SUM(R65:R70)</f>
        <v>1355467.75</v>
      </c>
      <c r="S64" s="93"/>
      <c r="T64" s="66"/>
      <c r="U64" s="66"/>
      <c r="V64" s="67"/>
      <c r="W64" s="66"/>
      <c r="X64" s="66"/>
      <c r="Y64" s="66"/>
      <c r="Z64" s="66"/>
      <c r="AA64" s="66"/>
      <c r="AB64" s="66"/>
      <c r="AC64" s="66"/>
      <c r="AD64" s="66"/>
      <c r="AE64" s="66"/>
    </row>
    <row r="65" spans="1:31" ht="20.25" customHeight="1">
      <c r="A65" s="107"/>
      <c r="B65" s="108" t="s">
        <v>204</v>
      </c>
      <c r="C65" s="109" t="s">
        <v>205</v>
      </c>
      <c r="D65" s="110"/>
      <c r="E65" s="111">
        <v>24.24</v>
      </c>
      <c r="F65" s="112" t="s">
        <v>197</v>
      </c>
      <c r="G65" s="111">
        <v>8.25</v>
      </c>
      <c r="H65" s="113"/>
      <c r="I65" s="114">
        <f t="shared" ref="I65:I70" si="2">SUM(G65:H65)</f>
        <v>8.25</v>
      </c>
      <c r="J65" s="115">
        <v>3.85</v>
      </c>
      <c r="K65" s="115"/>
      <c r="L65" s="116"/>
      <c r="M65" s="113">
        <v>27040</v>
      </c>
      <c r="N65" s="106">
        <f>(G65*M65)+(H65*L65*M65)</f>
        <v>223080</v>
      </c>
      <c r="O65" s="113"/>
      <c r="P65" s="113"/>
      <c r="Q65" s="113"/>
      <c r="R65" s="113">
        <f t="shared" ref="R65:R70" si="3">SUM(N65,Q65)</f>
        <v>223080</v>
      </c>
      <c r="S65" s="65"/>
      <c r="T65" s="66"/>
      <c r="U65" s="66"/>
      <c r="V65" s="67"/>
      <c r="W65" s="66"/>
      <c r="X65" s="66"/>
      <c r="Y65" s="66"/>
      <c r="Z65" s="66"/>
      <c r="AA65" s="66"/>
      <c r="AB65" s="66"/>
      <c r="AC65" s="66"/>
      <c r="AD65" s="66"/>
      <c r="AE65" s="66"/>
    </row>
    <row r="66" spans="1:31" ht="31.5" customHeight="1">
      <c r="A66" s="107"/>
      <c r="B66" s="108" t="s">
        <v>204</v>
      </c>
      <c r="C66" s="109" t="s">
        <v>205</v>
      </c>
      <c r="D66" s="110"/>
      <c r="E66" s="111"/>
      <c r="F66" s="112" t="s">
        <v>197</v>
      </c>
      <c r="G66" s="111"/>
      <c r="H66" s="113">
        <v>2.5</v>
      </c>
      <c r="I66" s="114">
        <f t="shared" si="2"/>
        <v>2.5</v>
      </c>
      <c r="J66" s="115">
        <v>3.85</v>
      </c>
      <c r="K66" s="115"/>
      <c r="L66" s="116">
        <v>0.2</v>
      </c>
      <c r="M66" s="113">
        <v>27040</v>
      </c>
      <c r="N66" s="106">
        <f>(G66*M66)+(H66*L66*M66)</f>
        <v>13520</v>
      </c>
      <c r="O66" s="113"/>
      <c r="P66" s="113"/>
      <c r="Q66" s="113"/>
      <c r="R66" s="113">
        <f t="shared" si="3"/>
        <v>13520</v>
      </c>
      <c r="S66" s="72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</row>
    <row r="67" spans="1:31" ht="48" customHeight="1">
      <c r="A67" s="107"/>
      <c r="B67" s="108" t="s">
        <v>204</v>
      </c>
      <c r="C67" s="109" t="s">
        <v>205</v>
      </c>
      <c r="D67" s="110"/>
      <c r="E67" s="111">
        <v>11.4</v>
      </c>
      <c r="F67" s="112" t="s">
        <v>206</v>
      </c>
      <c r="G67" s="111">
        <v>5.05</v>
      </c>
      <c r="H67" s="113"/>
      <c r="I67" s="114">
        <f t="shared" si="2"/>
        <v>5.05</v>
      </c>
      <c r="J67" s="115">
        <v>3.85</v>
      </c>
      <c r="K67" s="115"/>
      <c r="L67" s="116">
        <v>1</v>
      </c>
      <c r="M67" s="113"/>
      <c r="N67" s="106"/>
      <c r="O67" s="113">
        <f>SUM(I67*L67*J67)</f>
        <v>19.442499999999999</v>
      </c>
      <c r="P67" s="113">
        <v>17</v>
      </c>
      <c r="Q67" s="113">
        <f>SUM(O67*P67*1000)</f>
        <v>330522.5</v>
      </c>
      <c r="R67" s="113">
        <f t="shared" si="3"/>
        <v>330522.5</v>
      </c>
      <c r="S67" s="8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51" customHeight="1">
      <c r="A68" s="107"/>
      <c r="B68" s="108" t="s">
        <v>204</v>
      </c>
      <c r="C68" s="109" t="s">
        <v>205</v>
      </c>
      <c r="D68" s="110"/>
      <c r="E68" s="111"/>
      <c r="F68" s="112" t="s">
        <v>206</v>
      </c>
      <c r="G68" s="111"/>
      <c r="H68" s="113">
        <v>4.2</v>
      </c>
      <c r="I68" s="114">
        <f t="shared" si="2"/>
        <v>4.2</v>
      </c>
      <c r="J68" s="115">
        <v>3.85</v>
      </c>
      <c r="K68" s="115"/>
      <c r="L68" s="116">
        <v>0.3</v>
      </c>
      <c r="M68" s="113"/>
      <c r="N68" s="106"/>
      <c r="O68" s="113">
        <f>SUM(I68*L68*J68)</f>
        <v>4.851</v>
      </c>
      <c r="P68" s="113">
        <v>17</v>
      </c>
      <c r="Q68" s="113">
        <f>SUM(O68*P68*1000)</f>
        <v>82467</v>
      </c>
      <c r="R68" s="113">
        <f t="shared" si="3"/>
        <v>82467</v>
      </c>
      <c r="S68" s="8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45" customHeight="1">
      <c r="A69" s="107"/>
      <c r="B69" s="108" t="s">
        <v>204</v>
      </c>
      <c r="C69" s="109" t="s">
        <v>205</v>
      </c>
      <c r="D69" s="110"/>
      <c r="E69" s="111">
        <v>50.09</v>
      </c>
      <c r="F69" s="112" t="s">
        <v>207</v>
      </c>
      <c r="G69" s="113">
        <v>10.35</v>
      </c>
      <c r="H69" s="113"/>
      <c r="I69" s="114">
        <f t="shared" si="2"/>
        <v>10.35</v>
      </c>
      <c r="J69" s="115">
        <v>3.85</v>
      </c>
      <c r="K69" s="115"/>
      <c r="L69" s="116">
        <v>1</v>
      </c>
      <c r="M69" s="113"/>
      <c r="N69" s="113"/>
      <c r="O69" s="113">
        <f>SUM(I69*L69*J69)</f>
        <v>39.847499999999997</v>
      </c>
      <c r="P69" s="113">
        <v>17</v>
      </c>
      <c r="Q69" s="113">
        <f>SUM(O69*P69*1000)</f>
        <v>677407.49999999988</v>
      </c>
      <c r="R69" s="113">
        <f t="shared" si="3"/>
        <v>677407.49999999988</v>
      </c>
      <c r="S69" s="8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31.5" customHeight="1">
      <c r="A70" s="107"/>
      <c r="B70" s="108" t="s">
        <v>204</v>
      </c>
      <c r="C70" s="109" t="s">
        <v>205</v>
      </c>
      <c r="D70" s="110"/>
      <c r="E70" s="111"/>
      <c r="F70" s="112" t="s">
        <v>207</v>
      </c>
      <c r="G70" s="113"/>
      <c r="H70" s="113">
        <v>2.9</v>
      </c>
      <c r="I70" s="114">
        <f t="shared" si="2"/>
        <v>2.9</v>
      </c>
      <c r="J70" s="115">
        <v>3.85</v>
      </c>
      <c r="K70" s="115"/>
      <c r="L70" s="116">
        <v>0.15</v>
      </c>
      <c r="M70" s="113"/>
      <c r="N70" s="113"/>
      <c r="O70" s="113">
        <f>SUM(I70*L70*J70)</f>
        <v>1.67475</v>
      </c>
      <c r="P70" s="113">
        <v>17</v>
      </c>
      <c r="Q70" s="113">
        <f>SUM(O70*P70*1000)</f>
        <v>28470.75</v>
      </c>
      <c r="R70" s="113">
        <f t="shared" si="3"/>
        <v>28470.75</v>
      </c>
      <c r="S70" s="72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</row>
    <row r="71" spans="1:31" ht="46.5" customHeight="1">
      <c r="A71" s="102" t="s">
        <v>76</v>
      </c>
      <c r="B71" s="103"/>
      <c r="C71" s="104"/>
      <c r="D71" s="105">
        <f t="shared" ref="D71:I71" si="4">SUM(D72:D76)</f>
        <v>3081</v>
      </c>
      <c r="E71" s="106">
        <f t="shared" si="4"/>
        <v>2587.34</v>
      </c>
      <c r="F71" s="106">
        <f t="shared" si="4"/>
        <v>0</v>
      </c>
      <c r="G71" s="106">
        <f t="shared" si="4"/>
        <v>2441.06</v>
      </c>
      <c r="H71" s="106">
        <f t="shared" si="4"/>
        <v>126.3</v>
      </c>
      <c r="I71" s="106">
        <f t="shared" si="4"/>
        <v>2567.36</v>
      </c>
      <c r="J71" s="103"/>
      <c r="K71" s="103"/>
      <c r="L71" s="103"/>
      <c r="M71" s="106"/>
      <c r="N71" s="106">
        <f>SUM(N72:N76)</f>
        <v>37297100</v>
      </c>
      <c r="O71" s="106">
        <f>SUM(O72:O76)</f>
        <v>3677.982</v>
      </c>
      <c r="P71" s="106"/>
      <c r="Q71" s="106">
        <f>SUM(Q72:Q76)</f>
        <v>62525693.999999993</v>
      </c>
      <c r="R71" s="106">
        <f>SUM(R72:R76)</f>
        <v>99822794</v>
      </c>
      <c r="S71" s="8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49.5" customHeight="1">
      <c r="A72" s="107"/>
      <c r="B72" s="108" t="s">
        <v>200</v>
      </c>
      <c r="C72" s="109" t="s">
        <v>205</v>
      </c>
      <c r="D72" s="110">
        <v>823</v>
      </c>
      <c r="E72" s="111">
        <v>700.62</v>
      </c>
      <c r="F72" s="112" t="s">
        <v>208</v>
      </c>
      <c r="G72" s="111">
        <v>686</v>
      </c>
      <c r="H72" s="113"/>
      <c r="I72" s="114">
        <f>SUM(G72:H72)</f>
        <v>686</v>
      </c>
      <c r="J72" s="115"/>
      <c r="K72" s="115"/>
      <c r="L72" s="116"/>
      <c r="M72" s="113">
        <v>21850</v>
      </c>
      <c r="N72" s="106">
        <f>(G72*M72)+(H72*L72*M72)</f>
        <v>14989100</v>
      </c>
      <c r="O72" s="113"/>
      <c r="P72" s="113"/>
      <c r="Q72" s="113">
        <v>0</v>
      </c>
      <c r="R72" s="113">
        <f>SUM(N72,Q72)</f>
        <v>14989100</v>
      </c>
      <c r="S72" s="8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57" customHeight="1">
      <c r="A73" s="107"/>
      <c r="B73" s="108" t="s">
        <v>200</v>
      </c>
      <c r="C73" s="109" t="s">
        <v>205</v>
      </c>
      <c r="D73" s="110">
        <v>990</v>
      </c>
      <c r="E73" s="111">
        <v>830.36</v>
      </c>
      <c r="F73" s="112" t="s">
        <v>197</v>
      </c>
      <c r="G73" s="111">
        <v>825</v>
      </c>
      <c r="H73" s="113"/>
      <c r="I73" s="114">
        <f>SUM(G73:H73)</f>
        <v>825</v>
      </c>
      <c r="J73" s="115"/>
      <c r="K73" s="115"/>
      <c r="L73" s="116"/>
      <c r="M73" s="113">
        <v>27040</v>
      </c>
      <c r="N73" s="106">
        <f>(G73*M73)+(H73*L73*M73)</f>
        <v>22308000</v>
      </c>
      <c r="O73" s="113"/>
      <c r="P73" s="113"/>
      <c r="Q73" s="113"/>
      <c r="R73" s="113">
        <f>SUM(N73,Q73)</f>
        <v>22308000</v>
      </c>
      <c r="S73" s="8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46.5" customHeight="1">
      <c r="A74" s="107"/>
      <c r="B74" s="108" t="s">
        <v>200</v>
      </c>
      <c r="C74" s="109" t="s">
        <v>205</v>
      </c>
      <c r="D74" s="179">
        <v>1268</v>
      </c>
      <c r="E74" s="175">
        <v>1056.3599999999999</v>
      </c>
      <c r="F74" s="112" t="s">
        <v>206</v>
      </c>
      <c r="G74" s="111">
        <v>726.18</v>
      </c>
      <c r="H74" s="113"/>
      <c r="I74" s="114">
        <f>SUM(G74:H74)</f>
        <v>726.18</v>
      </c>
      <c r="J74" s="115">
        <v>3.85</v>
      </c>
      <c r="K74" s="115"/>
      <c r="L74" s="116">
        <v>1</v>
      </c>
      <c r="M74" s="113"/>
      <c r="N74" s="106"/>
      <c r="O74" s="113">
        <f>SUM(I74*L74*J74)</f>
        <v>2795.7929999999997</v>
      </c>
      <c r="P74" s="113">
        <v>17</v>
      </c>
      <c r="Q74" s="113">
        <f>SUM(O74*P74*1000)</f>
        <v>47528480.999999993</v>
      </c>
      <c r="R74" s="113">
        <f>SUM(N74,Q74)</f>
        <v>47528480.999999993</v>
      </c>
      <c r="S74" s="8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31.5" customHeight="1">
      <c r="A75" s="107"/>
      <c r="B75" s="108" t="s">
        <v>200</v>
      </c>
      <c r="C75" s="109" t="s">
        <v>205</v>
      </c>
      <c r="D75" s="180"/>
      <c r="E75" s="182"/>
      <c r="F75" s="112" t="s">
        <v>206</v>
      </c>
      <c r="G75" s="111"/>
      <c r="H75" s="113">
        <v>126.3</v>
      </c>
      <c r="I75" s="114">
        <f>SUM(G75:H75)</f>
        <v>126.3</v>
      </c>
      <c r="J75" s="115">
        <v>3.85</v>
      </c>
      <c r="K75" s="115"/>
      <c r="L75" s="116">
        <v>0.2</v>
      </c>
      <c r="M75" s="113"/>
      <c r="N75" s="106"/>
      <c r="O75" s="113">
        <f>SUM(I75*L75*J75)</f>
        <v>97.251000000000005</v>
      </c>
      <c r="P75" s="113">
        <v>17</v>
      </c>
      <c r="Q75" s="113">
        <f>SUM(O75*P75*1000)</f>
        <v>1653267</v>
      </c>
      <c r="R75" s="113">
        <f>SUM(N75,Q75)</f>
        <v>1653267</v>
      </c>
      <c r="S75" s="72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</row>
    <row r="76" spans="1:31" ht="53.25" customHeight="1">
      <c r="A76" s="107"/>
      <c r="B76" s="108" t="s">
        <v>204</v>
      </c>
      <c r="C76" s="109" t="s">
        <v>205</v>
      </c>
      <c r="D76" s="181"/>
      <c r="E76" s="176"/>
      <c r="F76" s="112" t="s">
        <v>206</v>
      </c>
      <c r="G76" s="111">
        <v>203.88</v>
      </c>
      <c r="H76" s="113"/>
      <c r="I76" s="114">
        <f>SUM(G76:H76)</f>
        <v>203.88</v>
      </c>
      <c r="J76" s="115">
        <v>3.85</v>
      </c>
      <c r="K76" s="115"/>
      <c r="L76" s="116">
        <v>1</v>
      </c>
      <c r="M76" s="113"/>
      <c r="N76" s="106"/>
      <c r="O76" s="113">
        <f>SUM(I76*L76*J76)</f>
        <v>784.93799999999999</v>
      </c>
      <c r="P76" s="113">
        <v>17</v>
      </c>
      <c r="Q76" s="113">
        <f>SUM(O76*P76*1000)</f>
        <v>13343946</v>
      </c>
      <c r="R76" s="113">
        <f>SUM(N76,Q76)</f>
        <v>13343946</v>
      </c>
      <c r="S76" s="8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51" customHeight="1">
      <c r="A77" s="102" t="s">
        <v>80</v>
      </c>
      <c r="B77" s="103"/>
      <c r="C77" s="104"/>
      <c r="D77" s="105">
        <f t="shared" ref="D77:I77" si="5">SUM(D78:D82)</f>
        <v>1315.5</v>
      </c>
      <c r="E77" s="106">
        <f>SUM(E78:E82)</f>
        <v>1404.4</v>
      </c>
      <c r="F77" s="106">
        <f t="shared" si="5"/>
        <v>0</v>
      </c>
      <c r="G77" s="106">
        <f t="shared" si="5"/>
        <v>544</v>
      </c>
      <c r="H77" s="106">
        <f t="shared" si="5"/>
        <v>389.06</v>
      </c>
      <c r="I77" s="106">
        <f t="shared" si="5"/>
        <v>933.06</v>
      </c>
      <c r="J77" s="103"/>
      <c r="K77" s="103"/>
      <c r="L77" s="103"/>
      <c r="M77" s="106"/>
      <c r="N77" s="106">
        <f>SUM(N78:N82)</f>
        <v>2290997.48</v>
      </c>
      <c r="O77" s="106">
        <f>SUM(O78:O82)</f>
        <v>2122.904</v>
      </c>
      <c r="P77" s="106"/>
      <c r="Q77" s="106">
        <f>SUM(Q78:Q82)</f>
        <v>36089367.999999993</v>
      </c>
      <c r="R77" s="106">
        <f>SUM(R78:R82)</f>
        <v>38380365.479999997</v>
      </c>
      <c r="S77" s="8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51" customHeight="1">
      <c r="A78" s="107"/>
      <c r="B78" s="108" t="s">
        <v>200</v>
      </c>
      <c r="C78" s="109" t="s">
        <v>205</v>
      </c>
      <c r="D78" s="110">
        <v>163</v>
      </c>
      <c r="E78" s="111">
        <v>327.84</v>
      </c>
      <c r="F78" s="112" t="s">
        <v>208</v>
      </c>
      <c r="G78" s="111"/>
      <c r="H78" s="113">
        <v>163</v>
      </c>
      <c r="I78" s="114">
        <f t="shared" ref="I78:I82" si="6">SUM(G78:H78)</f>
        <v>163</v>
      </c>
      <c r="J78" s="115">
        <v>4.2</v>
      </c>
      <c r="K78" s="115"/>
      <c r="L78" s="116">
        <v>0.3</v>
      </c>
      <c r="M78" s="113">
        <v>21850</v>
      </c>
      <c r="N78" s="106">
        <f>(G78*M78)+(H78*L78*M78)</f>
        <v>1068465</v>
      </c>
      <c r="O78" s="113"/>
      <c r="P78" s="113"/>
      <c r="Q78" s="113">
        <v>0</v>
      </c>
      <c r="R78" s="113">
        <f t="shared" ref="R78:R82" si="7">SUM(N78,Q78)</f>
        <v>1068465</v>
      </c>
      <c r="S78" s="8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36" customHeight="1">
      <c r="A79" s="107"/>
      <c r="B79" s="108" t="s">
        <v>200</v>
      </c>
      <c r="C79" s="109" t="s">
        <v>205</v>
      </c>
      <c r="D79" s="110">
        <v>237</v>
      </c>
      <c r="E79" s="111">
        <v>226.06</v>
      </c>
      <c r="F79" s="112" t="s">
        <v>197</v>
      </c>
      <c r="G79" s="111"/>
      <c r="H79" s="113">
        <v>158.13</v>
      </c>
      <c r="I79" s="114">
        <f t="shared" si="6"/>
        <v>158.13</v>
      </c>
      <c r="J79" s="115">
        <v>4.2</v>
      </c>
      <c r="K79" s="115"/>
      <c r="L79" s="116">
        <v>0.2</v>
      </c>
      <c r="M79" s="113">
        <v>27040</v>
      </c>
      <c r="N79" s="106">
        <f>(G79*M79)+(H79*L79*M79)</f>
        <v>855167.04</v>
      </c>
      <c r="O79" s="113"/>
      <c r="P79" s="113"/>
      <c r="Q79" s="113"/>
      <c r="R79" s="113">
        <f t="shared" si="7"/>
        <v>855167.04</v>
      </c>
      <c r="S79" s="8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53.25" customHeight="1">
      <c r="A80" s="107"/>
      <c r="B80" s="108" t="s">
        <v>204</v>
      </c>
      <c r="C80" s="109" t="s">
        <v>205</v>
      </c>
      <c r="D80" s="110">
        <v>100.5</v>
      </c>
      <c r="E80" s="111"/>
      <c r="F80" s="112" t="s">
        <v>197</v>
      </c>
      <c r="G80" s="111"/>
      <c r="H80" s="113">
        <v>67.930000000000007</v>
      </c>
      <c r="I80" s="114">
        <f t="shared" si="6"/>
        <v>67.930000000000007</v>
      </c>
      <c r="J80" s="115">
        <v>3.8</v>
      </c>
      <c r="K80" s="115"/>
      <c r="L80" s="116">
        <v>0.2</v>
      </c>
      <c r="M80" s="113">
        <v>27040</v>
      </c>
      <c r="N80" s="106">
        <f>(G80*M80)+(H80*L80*M80)</f>
        <v>367365.44000000006</v>
      </c>
      <c r="O80" s="113"/>
      <c r="P80" s="113"/>
      <c r="Q80" s="113"/>
      <c r="R80" s="113">
        <f t="shared" si="7"/>
        <v>367365.44000000006</v>
      </c>
      <c r="S80" s="8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53.25" customHeight="1">
      <c r="A81" s="107"/>
      <c r="B81" s="108" t="s">
        <v>200</v>
      </c>
      <c r="C81" s="109" t="s">
        <v>205</v>
      </c>
      <c r="D81" s="110">
        <v>209</v>
      </c>
      <c r="E81" s="175">
        <v>850.5</v>
      </c>
      <c r="F81" s="112" t="s">
        <v>207</v>
      </c>
      <c r="G81" s="113">
        <v>139.26</v>
      </c>
      <c r="H81" s="113"/>
      <c r="I81" s="114">
        <f t="shared" si="6"/>
        <v>139.26</v>
      </c>
      <c r="J81" s="115">
        <v>4.2</v>
      </c>
      <c r="K81" s="115"/>
      <c r="L81" s="116">
        <v>1</v>
      </c>
      <c r="M81" s="113"/>
      <c r="N81" s="113"/>
      <c r="O81" s="113">
        <f>SUM(I81*L81*J81)</f>
        <v>584.89199999999994</v>
      </c>
      <c r="P81" s="113">
        <v>17</v>
      </c>
      <c r="Q81" s="113">
        <f>SUM(O81*P81*1000)</f>
        <v>9943163.9999999981</v>
      </c>
      <c r="R81" s="113">
        <f t="shared" si="7"/>
        <v>9943163.9999999981</v>
      </c>
      <c r="S81" s="8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31.5" customHeight="1">
      <c r="A82" s="107"/>
      <c r="B82" s="108" t="s">
        <v>204</v>
      </c>
      <c r="C82" s="109" t="s">
        <v>205</v>
      </c>
      <c r="D82" s="110">
        <v>606</v>
      </c>
      <c r="E82" s="176"/>
      <c r="F82" s="112" t="s">
        <v>207</v>
      </c>
      <c r="G82" s="113">
        <v>404.74</v>
      </c>
      <c r="H82" s="113"/>
      <c r="I82" s="114">
        <f t="shared" si="6"/>
        <v>404.74</v>
      </c>
      <c r="J82" s="115">
        <v>3.8</v>
      </c>
      <c r="K82" s="115"/>
      <c r="L82" s="116">
        <v>1</v>
      </c>
      <c r="M82" s="113"/>
      <c r="N82" s="113"/>
      <c r="O82" s="113">
        <f>SUM(I82*L82*J82)</f>
        <v>1538.0119999999999</v>
      </c>
      <c r="P82" s="113">
        <v>17</v>
      </c>
      <c r="Q82" s="113">
        <f>SUM(O82*P82*1000)</f>
        <v>26146203.999999996</v>
      </c>
      <c r="R82" s="113">
        <f t="shared" si="7"/>
        <v>26146203.999999996</v>
      </c>
      <c r="S82" s="72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</row>
    <row r="83" spans="1:31" ht="51" customHeight="1">
      <c r="A83" s="102" t="s">
        <v>75</v>
      </c>
      <c r="B83" s="103"/>
      <c r="C83" s="104"/>
      <c r="D83" s="105">
        <f t="shared" ref="D83:I83" si="8">SUM(D84:D95)</f>
        <v>646</v>
      </c>
      <c r="E83" s="106">
        <f t="shared" si="8"/>
        <v>1194.33</v>
      </c>
      <c r="F83" s="106">
        <f t="shared" si="8"/>
        <v>0</v>
      </c>
      <c r="G83" s="106">
        <f t="shared" si="8"/>
        <v>589</v>
      </c>
      <c r="H83" s="106">
        <f t="shared" si="8"/>
        <v>333.8</v>
      </c>
      <c r="I83" s="106">
        <f t="shared" si="8"/>
        <v>922.8</v>
      </c>
      <c r="J83" s="103"/>
      <c r="K83" s="103"/>
      <c r="L83" s="103"/>
      <c r="M83" s="106"/>
      <c r="N83" s="106">
        <f>SUM(N84:N95)</f>
        <v>10166113</v>
      </c>
      <c r="O83" s="106">
        <f>SUM(O84:O95)</f>
        <v>507.08</v>
      </c>
      <c r="P83" s="106"/>
      <c r="Q83" s="106">
        <f>SUM(Q84:Q95)</f>
        <v>8620360</v>
      </c>
      <c r="R83" s="106">
        <f>SUM(R84:R95)</f>
        <v>18786473</v>
      </c>
      <c r="S83" s="8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46.5" customHeight="1">
      <c r="A84" s="107"/>
      <c r="B84" s="108" t="s">
        <v>200</v>
      </c>
      <c r="C84" s="109" t="s">
        <v>209</v>
      </c>
      <c r="D84" s="179">
        <v>184</v>
      </c>
      <c r="E84" s="175">
        <v>395.14</v>
      </c>
      <c r="F84" s="112" t="s">
        <v>208</v>
      </c>
      <c r="G84" s="111">
        <v>122</v>
      </c>
      <c r="H84" s="113"/>
      <c r="I84" s="114">
        <f>SUM(G84:H84)</f>
        <v>122</v>
      </c>
      <c r="J84" s="115">
        <v>4</v>
      </c>
      <c r="K84" s="115"/>
      <c r="L84" s="116"/>
      <c r="M84" s="113">
        <v>25150</v>
      </c>
      <c r="N84" s="106">
        <f t="shared" ref="N84:N89" si="9">(G84*M84)+(H84*L84*M84)</f>
        <v>3068300</v>
      </c>
      <c r="O84" s="113"/>
      <c r="P84" s="113"/>
      <c r="Q84" s="113">
        <v>0</v>
      </c>
      <c r="R84" s="113">
        <f t="shared" ref="R84:R95" si="10">SUM(N84,Q84)</f>
        <v>3068300</v>
      </c>
      <c r="S84" s="81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46.5" customHeight="1">
      <c r="A85" s="107"/>
      <c r="B85" s="108" t="s">
        <v>200</v>
      </c>
      <c r="C85" s="109" t="s">
        <v>209</v>
      </c>
      <c r="D85" s="181"/>
      <c r="E85" s="182"/>
      <c r="F85" s="112" t="s">
        <v>208</v>
      </c>
      <c r="G85" s="111"/>
      <c r="H85" s="113">
        <v>65.5</v>
      </c>
      <c r="I85" s="114">
        <f>SUM(G85:H85)</f>
        <v>65.5</v>
      </c>
      <c r="J85" s="115">
        <v>4</v>
      </c>
      <c r="K85" s="115"/>
      <c r="L85" s="116">
        <v>0.2</v>
      </c>
      <c r="M85" s="113">
        <v>25150</v>
      </c>
      <c r="N85" s="106">
        <f t="shared" si="9"/>
        <v>329465.00000000006</v>
      </c>
      <c r="O85" s="113"/>
      <c r="P85" s="113"/>
      <c r="Q85" s="113">
        <v>0</v>
      </c>
      <c r="R85" s="113">
        <f t="shared" si="10"/>
        <v>329465.00000000006</v>
      </c>
      <c r="S85" s="81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49.5" customHeight="1">
      <c r="A86" s="107"/>
      <c r="B86" s="108" t="s">
        <v>204</v>
      </c>
      <c r="C86" s="109" t="s">
        <v>205</v>
      </c>
      <c r="D86" s="110">
        <v>163</v>
      </c>
      <c r="E86" s="182"/>
      <c r="F86" s="112" t="s">
        <v>208</v>
      </c>
      <c r="G86" s="111">
        <v>132.5</v>
      </c>
      <c r="H86" s="113"/>
      <c r="I86" s="114">
        <f>SUM(G86:H86)</f>
        <v>132.5</v>
      </c>
      <c r="J86" s="115">
        <v>4</v>
      </c>
      <c r="K86" s="115"/>
      <c r="L86" s="116">
        <v>1</v>
      </c>
      <c r="M86" s="113">
        <v>21850</v>
      </c>
      <c r="N86" s="106">
        <f t="shared" si="9"/>
        <v>2895125</v>
      </c>
      <c r="O86" s="113"/>
      <c r="P86" s="113"/>
      <c r="Q86" s="113">
        <v>0</v>
      </c>
      <c r="R86" s="113">
        <f t="shared" si="10"/>
        <v>2895125</v>
      </c>
      <c r="S86" s="81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51" customHeight="1">
      <c r="A87" s="107"/>
      <c r="B87" s="108" t="s">
        <v>204</v>
      </c>
      <c r="C87" s="109" t="s">
        <v>205</v>
      </c>
      <c r="D87" s="110"/>
      <c r="E87" s="176"/>
      <c r="F87" s="112" t="s">
        <v>208</v>
      </c>
      <c r="G87" s="111"/>
      <c r="H87" s="113">
        <f>27.5+60</f>
        <v>87.5</v>
      </c>
      <c r="I87" s="114">
        <f>SUM(G87:H87)</f>
        <v>87.5</v>
      </c>
      <c r="J87" s="115">
        <v>4</v>
      </c>
      <c r="K87" s="115"/>
      <c r="L87" s="116">
        <v>0.2</v>
      </c>
      <c r="M87" s="113">
        <v>21850</v>
      </c>
      <c r="N87" s="106">
        <f t="shared" si="9"/>
        <v>382375</v>
      </c>
      <c r="O87" s="113"/>
      <c r="P87" s="113"/>
      <c r="Q87" s="113">
        <v>0</v>
      </c>
      <c r="R87" s="113">
        <f t="shared" si="10"/>
        <v>382375</v>
      </c>
      <c r="S87" s="8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49.5" customHeight="1">
      <c r="A88" s="107"/>
      <c r="B88" s="108" t="s">
        <v>200</v>
      </c>
      <c r="C88" s="109" t="s">
        <v>209</v>
      </c>
      <c r="D88" s="110">
        <v>83</v>
      </c>
      <c r="E88" s="175">
        <v>230.54</v>
      </c>
      <c r="F88" s="112" t="s">
        <v>197</v>
      </c>
      <c r="G88" s="111">
        <v>100</v>
      </c>
      <c r="H88" s="113">
        <v>8</v>
      </c>
      <c r="I88" s="114">
        <f t="shared" ref="I88:I95" si="11">SUM(G88:H88)</f>
        <v>108</v>
      </c>
      <c r="J88" s="115">
        <v>4</v>
      </c>
      <c r="K88" s="115"/>
      <c r="L88" s="116">
        <v>0.2</v>
      </c>
      <c r="M88" s="113">
        <v>30340</v>
      </c>
      <c r="N88" s="106">
        <f t="shared" si="9"/>
        <v>3082544</v>
      </c>
      <c r="O88" s="113"/>
      <c r="P88" s="113"/>
      <c r="Q88" s="113"/>
      <c r="R88" s="113">
        <f t="shared" si="10"/>
        <v>3082544</v>
      </c>
      <c r="S88" s="81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49.5" customHeight="1">
      <c r="A89" s="107"/>
      <c r="B89" s="108" t="s">
        <v>200</v>
      </c>
      <c r="C89" s="109" t="s">
        <v>205</v>
      </c>
      <c r="D89" s="110">
        <v>67</v>
      </c>
      <c r="E89" s="176"/>
      <c r="F89" s="112" t="s">
        <v>197</v>
      </c>
      <c r="G89" s="111"/>
      <c r="H89" s="113">
        <v>75.5</v>
      </c>
      <c r="I89" s="114">
        <f t="shared" si="11"/>
        <v>75.5</v>
      </c>
      <c r="J89" s="115">
        <v>4</v>
      </c>
      <c r="K89" s="115"/>
      <c r="L89" s="116">
        <v>0.2</v>
      </c>
      <c r="M89" s="113">
        <v>27040</v>
      </c>
      <c r="N89" s="106">
        <f t="shared" si="9"/>
        <v>408304.00000000006</v>
      </c>
      <c r="O89" s="113"/>
      <c r="P89" s="113"/>
      <c r="Q89" s="113"/>
      <c r="R89" s="113">
        <f t="shared" si="10"/>
        <v>408304.00000000006</v>
      </c>
      <c r="S89" s="81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46.5" customHeight="1">
      <c r="A90" s="107"/>
      <c r="B90" s="108" t="s">
        <v>200</v>
      </c>
      <c r="C90" s="109" t="s">
        <v>209</v>
      </c>
      <c r="D90" s="110">
        <v>62</v>
      </c>
      <c r="E90" s="175">
        <v>391.76</v>
      </c>
      <c r="F90" s="112" t="s">
        <v>206</v>
      </c>
      <c r="G90" s="111">
        <v>75.5</v>
      </c>
      <c r="H90" s="113">
        <v>2.5</v>
      </c>
      <c r="I90" s="114">
        <f t="shared" si="11"/>
        <v>78</v>
      </c>
      <c r="J90" s="115">
        <v>4</v>
      </c>
      <c r="K90" s="115"/>
      <c r="L90" s="116">
        <v>0.2</v>
      </c>
      <c r="M90" s="113"/>
      <c r="N90" s="106"/>
      <c r="O90" s="113">
        <f t="shared" ref="O90:O95" si="12">SUM(I90*L90*J90)</f>
        <v>62.400000000000006</v>
      </c>
      <c r="P90" s="113">
        <v>17</v>
      </c>
      <c r="Q90" s="113">
        <f t="shared" ref="Q90:Q95" si="13">SUM(O90*P90*1000)</f>
        <v>1060800.0000000002</v>
      </c>
      <c r="R90" s="113">
        <f t="shared" si="10"/>
        <v>1060800.0000000002</v>
      </c>
      <c r="S90" s="81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31.5" customHeight="1">
      <c r="A91" s="107"/>
      <c r="B91" s="108" t="s">
        <v>200</v>
      </c>
      <c r="C91" s="109" t="s">
        <v>205</v>
      </c>
      <c r="D91" s="110">
        <v>87</v>
      </c>
      <c r="E91" s="176"/>
      <c r="F91" s="112" t="s">
        <v>206</v>
      </c>
      <c r="G91" s="111">
        <v>73</v>
      </c>
      <c r="H91" s="113">
        <v>6</v>
      </c>
      <c r="I91" s="114">
        <f t="shared" si="11"/>
        <v>79</v>
      </c>
      <c r="J91" s="115">
        <v>4</v>
      </c>
      <c r="K91" s="115"/>
      <c r="L91" s="116">
        <v>0.15</v>
      </c>
      <c r="M91" s="113"/>
      <c r="N91" s="106"/>
      <c r="O91" s="113">
        <f t="shared" si="12"/>
        <v>47.4</v>
      </c>
      <c r="P91" s="113">
        <v>17</v>
      </c>
      <c r="Q91" s="113">
        <f t="shared" si="13"/>
        <v>805800</v>
      </c>
      <c r="R91" s="113">
        <f t="shared" si="10"/>
        <v>805800</v>
      </c>
      <c r="S91" s="72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</row>
    <row r="92" spans="1:31" ht="46.5" customHeight="1">
      <c r="A92" s="107"/>
      <c r="B92" s="108" t="s">
        <v>200</v>
      </c>
      <c r="C92" s="109" t="s">
        <v>209</v>
      </c>
      <c r="D92" s="110"/>
      <c r="E92" s="175">
        <v>176.89</v>
      </c>
      <c r="F92" s="112" t="s">
        <v>207</v>
      </c>
      <c r="G92" s="113"/>
      <c r="H92" s="113">
        <v>52.3</v>
      </c>
      <c r="I92" s="114">
        <f t="shared" si="11"/>
        <v>52.3</v>
      </c>
      <c r="J92" s="115">
        <v>4</v>
      </c>
      <c r="K92" s="115"/>
      <c r="L92" s="116">
        <v>0.15</v>
      </c>
      <c r="M92" s="113"/>
      <c r="N92" s="113"/>
      <c r="O92" s="113">
        <f t="shared" si="12"/>
        <v>31.379999999999995</v>
      </c>
      <c r="P92" s="113">
        <v>17</v>
      </c>
      <c r="Q92" s="113">
        <f t="shared" si="13"/>
        <v>533459.99999999988</v>
      </c>
      <c r="R92" s="113">
        <f t="shared" si="10"/>
        <v>533459.99999999988</v>
      </c>
      <c r="S92" s="8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20.25" customHeight="1">
      <c r="A93" s="107"/>
      <c r="B93" s="108" t="s">
        <v>200</v>
      </c>
      <c r="C93" s="109" t="s">
        <v>209</v>
      </c>
      <c r="D93" s="110"/>
      <c r="E93" s="182"/>
      <c r="F93" s="112" t="s">
        <v>207</v>
      </c>
      <c r="G93" s="113">
        <v>61</v>
      </c>
      <c r="H93" s="113"/>
      <c r="I93" s="114">
        <f t="shared" ref="I93:I94" si="14">SUM(G93:H93)</f>
        <v>61</v>
      </c>
      <c r="J93" s="115">
        <v>4</v>
      </c>
      <c r="K93" s="115"/>
      <c r="L93" s="116">
        <v>1</v>
      </c>
      <c r="M93" s="113"/>
      <c r="N93" s="113"/>
      <c r="O93" s="113">
        <f t="shared" si="12"/>
        <v>244</v>
      </c>
      <c r="P93" s="113">
        <v>17</v>
      </c>
      <c r="Q93" s="113">
        <f t="shared" si="13"/>
        <v>4148000</v>
      </c>
      <c r="R93" s="113">
        <f t="shared" si="10"/>
        <v>4148000</v>
      </c>
      <c r="S93" s="8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54" customHeight="1">
      <c r="A94" s="107"/>
      <c r="B94" s="108" t="s">
        <v>200</v>
      </c>
      <c r="C94" s="109" t="s">
        <v>205</v>
      </c>
      <c r="D94" s="110"/>
      <c r="E94" s="182"/>
      <c r="F94" s="112" t="s">
        <v>207</v>
      </c>
      <c r="G94" s="113"/>
      <c r="H94" s="113">
        <v>36.5</v>
      </c>
      <c r="I94" s="114">
        <f t="shared" si="14"/>
        <v>36.5</v>
      </c>
      <c r="J94" s="115">
        <v>4</v>
      </c>
      <c r="K94" s="115"/>
      <c r="L94" s="116">
        <v>0.15</v>
      </c>
      <c r="M94" s="113"/>
      <c r="N94" s="113"/>
      <c r="O94" s="113">
        <f t="shared" si="12"/>
        <v>21.9</v>
      </c>
      <c r="P94" s="113">
        <v>17</v>
      </c>
      <c r="Q94" s="113">
        <f t="shared" si="13"/>
        <v>372299.99999999994</v>
      </c>
      <c r="R94" s="113">
        <f t="shared" si="10"/>
        <v>372299.99999999994</v>
      </c>
      <c r="S94" s="81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55.5" customHeight="1">
      <c r="A95" s="107"/>
      <c r="B95" s="108" t="s">
        <v>200</v>
      </c>
      <c r="C95" s="109" t="s">
        <v>205</v>
      </c>
      <c r="D95" s="110"/>
      <c r="E95" s="176"/>
      <c r="F95" s="112" t="s">
        <v>207</v>
      </c>
      <c r="G95" s="113">
        <v>25</v>
      </c>
      <c r="H95" s="113"/>
      <c r="I95" s="114">
        <f t="shared" si="11"/>
        <v>25</v>
      </c>
      <c r="J95" s="115">
        <v>4</v>
      </c>
      <c r="K95" s="115"/>
      <c r="L95" s="116">
        <v>1</v>
      </c>
      <c r="M95" s="113"/>
      <c r="N95" s="113"/>
      <c r="O95" s="113">
        <f t="shared" si="12"/>
        <v>100</v>
      </c>
      <c r="P95" s="113">
        <v>17</v>
      </c>
      <c r="Q95" s="113">
        <f t="shared" si="13"/>
        <v>1700000</v>
      </c>
      <c r="R95" s="113">
        <f t="shared" si="10"/>
        <v>1700000</v>
      </c>
      <c r="S95" s="81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31.5" customHeight="1">
      <c r="A96" s="102" t="s">
        <v>59</v>
      </c>
      <c r="B96" s="103"/>
      <c r="C96" s="104"/>
      <c r="D96" s="105">
        <f t="shared" ref="D96:I96" si="15">SUM(D97:D100)</f>
        <v>94</v>
      </c>
      <c r="E96" s="106">
        <f t="shared" si="15"/>
        <v>748.61</v>
      </c>
      <c r="F96" s="106">
        <f t="shared" si="15"/>
        <v>0</v>
      </c>
      <c r="G96" s="106">
        <f t="shared" si="15"/>
        <v>101</v>
      </c>
      <c r="H96" s="106">
        <f t="shared" si="15"/>
        <v>7</v>
      </c>
      <c r="I96" s="106">
        <f t="shared" si="15"/>
        <v>108</v>
      </c>
      <c r="J96" s="103"/>
      <c r="K96" s="103"/>
      <c r="L96" s="103"/>
      <c r="M96" s="106"/>
      <c r="N96" s="106">
        <f>SUM(N97:N100)</f>
        <v>649656</v>
      </c>
      <c r="O96" s="106">
        <f>SUM(O97:O100)</f>
        <v>281.05</v>
      </c>
      <c r="P96" s="106"/>
      <c r="Q96" s="106">
        <f>SUM(Q97:Q100)</f>
        <v>4777850</v>
      </c>
      <c r="R96" s="106">
        <f>SUM(R97:R100)</f>
        <v>5427506</v>
      </c>
      <c r="S96" s="72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</row>
    <row r="97" spans="1:31" ht="56.25" customHeight="1">
      <c r="A97" s="107"/>
      <c r="B97" s="108" t="s">
        <v>200</v>
      </c>
      <c r="C97" s="109" t="s">
        <v>205</v>
      </c>
      <c r="D97" s="110">
        <v>17</v>
      </c>
      <c r="E97" s="111">
        <v>482.53</v>
      </c>
      <c r="F97" s="112" t="s">
        <v>208</v>
      </c>
      <c r="G97" s="111">
        <v>28</v>
      </c>
      <c r="H97" s="113"/>
      <c r="I97" s="114">
        <f>SUM(G97:H97)</f>
        <v>28</v>
      </c>
      <c r="J97" s="115"/>
      <c r="K97" s="115"/>
      <c r="L97" s="116"/>
      <c r="M97" s="113">
        <v>21850</v>
      </c>
      <c r="N97" s="106">
        <f>(G97*M97)+(H97*L97*M97)</f>
        <v>611800</v>
      </c>
      <c r="O97" s="113"/>
      <c r="P97" s="113"/>
      <c r="Q97" s="113">
        <v>0</v>
      </c>
      <c r="R97" s="113">
        <f>SUM(N97,Q97)</f>
        <v>611800</v>
      </c>
      <c r="S97" s="8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48.75" customHeight="1">
      <c r="A98" s="107"/>
      <c r="B98" s="108" t="s">
        <v>200</v>
      </c>
      <c r="C98" s="109" t="s">
        <v>205</v>
      </c>
      <c r="D98" s="110">
        <v>3</v>
      </c>
      <c r="E98" s="111">
        <v>83.96</v>
      </c>
      <c r="F98" s="112" t="s">
        <v>197</v>
      </c>
      <c r="G98" s="111"/>
      <c r="H98" s="113">
        <v>7</v>
      </c>
      <c r="I98" s="114">
        <f>SUM(G98:H98)</f>
        <v>7</v>
      </c>
      <c r="J98" s="115"/>
      <c r="K98" s="115"/>
      <c r="L98" s="116">
        <v>0.2</v>
      </c>
      <c r="M98" s="113">
        <v>27040</v>
      </c>
      <c r="N98" s="106">
        <f>(G98*M98)+(H98*L98*M98)</f>
        <v>37856</v>
      </c>
      <c r="O98" s="113"/>
      <c r="P98" s="113"/>
      <c r="Q98" s="113"/>
      <c r="R98" s="113">
        <f>SUM(N98,Q98)</f>
        <v>37856</v>
      </c>
      <c r="S98" s="81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31.5" customHeight="1">
      <c r="A99" s="107"/>
      <c r="B99" s="108" t="s">
        <v>200</v>
      </c>
      <c r="C99" s="109" t="s">
        <v>205</v>
      </c>
      <c r="D99" s="110">
        <v>18</v>
      </c>
      <c r="E99" s="111">
        <v>134.83000000000001</v>
      </c>
      <c r="F99" s="112" t="s">
        <v>206</v>
      </c>
      <c r="G99" s="111">
        <v>26</v>
      </c>
      <c r="H99" s="113"/>
      <c r="I99" s="114">
        <f>SUM(G99:H99)</f>
        <v>26</v>
      </c>
      <c r="J99" s="115">
        <v>3.85</v>
      </c>
      <c r="K99" s="115"/>
      <c r="L99" s="116">
        <v>1</v>
      </c>
      <c r="M99" s="113"/>
      <c r="N99" s="106"/>
      <c r="O99" s="113">
        <f>SUM(I99*L99*J99)</f>
        <v>100.10000000000001</v>
      </c>
      <c r="P99" s="113">
        <v>17</v>
      </c>
      <c r="Q99" s="113">
        <f>SUM(O99*P99*1000)</f>
        <v>1701700</v>
      </c>
      <c r="R99" s="113">
        <f>SUM(N99,Q99)</f>
        <v>1701700</v>
      </c>
      <c r="S99" s="72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</row>
    <row r="100" spans="1:31" ht="43.5" customHeight="1">
      <c r="A100" s="107"/>
      <c r="B100" s="108" t="s">
        <v>200</v>
      </c>
      <c r="C100" s="109" t="s">
        <v>205</v>
      </c>
      <c r="D100" s="110">
        <v>56</v>
      </c>
      <c r="E100" s="111">
        <v>47.29</v>
      </c>
      <c r="F100" s="112" t="s">
        <v>207</v>
      </c>
      <c r="G100" s="113">
        <v>47</v>
      </c>
      <c r="H100" s="113"/>
      <c r="I100" s="114">
        <f>SUM(G100:H100)</f>
        <v>47</v>
      </c>
      <c r="J100" s="115">
        <v>3.85</v>
      </c>
      <c r="K100" s="115"/>
      <c r="L100" s="116">
        <v>1</v>
      </c>
      <c r="M100" s="113"/>
      <c r="N100" s="113"/>
      <c r="O100" s="113">
        <f>SUM(I100*L100*J100)</f>
        <v>180.95000000000002</v>
      </c>
      <c r="P100" s="113">
        <v>17</v>
      </c>
      <c r="Q100" s="113">
        <f>SUM(O100*P100*1000)</f>
        <v>3076150</v>
      </c>
      <c r="R100" s="113">
        <f>SUM(N100,Q100)</f>
        <v>3076150</v>
      </c>
      <c r="S100" s="8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57" customHeight="1">
      <c r="A101" s="102" t="s">
        <v>63</v>
      </c>
      <c r="B101" s="103"/>
      <c r="C101" s="104"/>
      <c r="D101" s="105">
        <f>SUM(D102:D103)</f>
        <v>74</v>
      </c>
      <c r="E101" s="106"/>
      <c r="F101" s="106">
        <f>SUM(F102:F103)</f>
        <v>0</v>
      </c>
      <c r="G101" s="106">
        <f>SUM(G102:G103)</f>
        <v>612.94999999999993</v>
      </c>
      <c r="H101" s="106">
        <f>SUM(H102:H103)</f>
        <v>0</v>
      </c>
      <c r="I101" s="106">
        <f>SUM(I102:I103)</f>
        <v>612.94999999999993</v>
      </c>
      <c r="J101" s="103"/>
      <c r="K101" s="103"/>
      <c r="L101" s="103"/>
      <c r="M101" s="106"/>
      <c r="N101" s="106">
        <f>SUM(N102:N103)</f>
        <v>0</v>
      </c>
      <c r="O101" s="106">
        <f>SUM(O102:O103)</f>
        <v>826.72899999999993</v>
      </c>
      <c r="P101" s="106"/>
      <c r="Q101" s="106">
        <f>SUM(Q102:Q103)</f>
        <v>14054393</v>
      </c>
      <c r="R101" s="106">
        <f>SUM(R102:R103)</f>
        <v>14054393</v>
      </c>
      <c r="S101" s="8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51" customHeight="1">
      <c r="A102" s="107"/>
      <c r="B102" s="108" t="s">
        <v>200</v>
      </c>
      <c r="C102" s="117" t="s">
        <v>205</v>
      </c>
      <c r="D102" s="110"/>
      <c r="E102" s="111">
        <v>514.4</v>
      </c>
      <c r="F102" s="112" t="s">
        <v>206</v>
      </c>
      <c r="G102" s="111">
        <v>514.4</v>
      </c>
      <c r="H102" s="113"/>
      <c r="I102" s="114">
        <f>SUM(G102:H102)</f>
        <v>514.4</v>
      </c>
      <c r="J102" s="115">
        <v>4.3</v>
      </c>
      <c r="K102" s="115">
        <v>0</v>
      </c>
      <c r="L102" s="116">
        <v>0.2</v>
      </c>
      <c r="M102" s="113"/>
      <c r="N102" s="106"/>
      <c r="O102" s="113">
        <f>SUM(I102*L102*J102)</f>
        <v>442.38399999999996</v>
      </c>
      <c r="P102" s="113">
        <v>17</v>
      </c>
      <c r="Q102" s="113">
        <f>SUM(O102*P102*1000)</f>
        <v>7520527.9999999991</v>
      </c>
      <c r="R102" s="113">
        <f>SUM(N102,Q102)</f>
        <v>7520527.9999999991</v>
      </c>
      <c r="S102" s="81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51" customHeight="1">
      <c r="A103" s="107"/>
      <c r="B103" s="108" t="s">
        <v>204</v>
      </c>
      <c r="C103" s="117" t="s">
        <v>205</v>
      </c>
      <c r="D103" s="110">
        <v>74</v>
      </c>
      <c r="E103" s="118">
        <v>100.35</v>
      </c>
      <c r="F103" s="112" t="s">
        <v>207</v>
      </c>
      <c r="G103" s="113">
        <v>98.55</v>
      </c>
      <c r="H103" s="113"/>
      <c r="I103" s="114">
        <f>SUM(G103:H103)</f>
        <v>98.55</v>
      </c>
      <c r="J103" s="115">
        <v>3.9</v>
      </c>
      <c r="K103" s="115">
        <v>0</v>
      </c>
      <c r="L103" s="116">
        <v>1</v>
      </c>
      <c r="M103" s="113"/>
      <c r="N103" s="113"/>
      <c r="O103" s="113">
        <f>SUM(I103*L103*J103)</f>
        <v>384.34499999999997</v>
      </c>
      <c r="P103" s="113">
        <v>17</v>
      </c>
      <c r="Q103" s="113">
        <f>SUM(O103*P103*1000)</f>
        <v>6533865</v>
      </c>
      <c r="R103" s="113">
        <f>SUM(N103,Q103)</f>
        <v>6533865</v>
      </c>
      <c r="S103" s="8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51" customHeight="1">
      <c r="A104" s="102" t="s">
        <v>65</v>
      </c>
      <c r="B104" s="103"/>
      <c r="C104" s="104"/>
      <c r="D104" s="105">
        <f t="shared" ref="D104:I104" si="16">SUM(D105:D111)</f>
        <v>976</v>
      </c>
      <c r="E104" s="106">
        <f t="shared" si="16"/>
        <v>1111.32</v>
      </c>
      <c r="F104" s="106">
        <f t="shared" si="16"/>
        <v>0</v>
      </c>
      <c r="G104" s="106">
        <f t="shared" si="16"/>
        <v>842.8</v>
      </c>
      <c r="H104" s="106">
        <f t="shared" si="16"/>
        <v>89.6</v>
      </c>
      <c r="I104" s="106">
        <f t="shared" si="16"/>
        <v>932.4</v>
      </c>
      <c r="J104" s="103"/>
      <c r="K104" s="103"/>
      <c r="L104" s="103"/>
      <c r="M104" s="106"/>
      <c r="N104" s="106">
        <f>SUM(N105:N111)</f>
        <v>7458789.5999999996</v>
      </c>
      <c r="O104" s="106">
        <f>SUM(O105:O111)</f>
        <v>2123.1979999999999</v>
      </c>
      <c r="P104" s="106"/>
      <c r="Q104" s="106">
        <f>SUM(Q105:Q111)</f>
        <v>36094366</v>
      </c>
      <c r="R104" s="106">
        <f>SUM(R105:R111)</f>
        <v>43553155.600000001</v>
      </c>
      <c r="S104" s="81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48" customHeight="1">
      <c r="A105" s="107"/>
      <c r="B105" s="108" t="s">
        <v>200</v>
      </c>
      <c r="C105" s="117" t="s">
        <v>205</v>
      </c>
      <c r="D105" s="110">
        <v>174</v>
      </c>
      <c r="E105" s="111">
        <v>43.64</v>
      </c>
      <c r="F105" s="112" t="s">
        <v>208</v>
      </c>
      <c r="G105" s="111">
        <v>174</v>
      </c>
      <c r="H105" s="113"/>
      <c r="I105" s="114">
        <f t="shared" ref="I105:I111" si="17">SUM(G105:H105)</f>
        <v>174</v>
      </c>
      <c r="J105" s="115"/>
      <c r="K105" s="115"/>
      <c r="L105" s="116"/>
      <c r="M105" s="113">
        <v>21850</v>
      </c>
      <c r="N105" s="106">
        <f>(G105*M105)+(H105*L105*M105)</f>
        <v>3801900</v>
      </c>
      <c r="O105" s="113"/>
      <c r="P105" s="113"/>
      <c r="Q105" s="113">
        <v>0</v>
      </c>
      <c r="R105" s="113">
        <f t="shared" ref="R105:R111" si="18">SUM(N105,Q105)</f>
        <v>3801900</v>
      </c>
      <c r="S105" s="8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31.5" customHeight="1">
      <c r="A106" s="107"/>
      <c r="B106" s="108" t="s">
        <v>200</v>
      </c>
      <c r="C106" s="117" t="s">
        <v>205</v>
      </c>
      <c r="D106" s="110">
        <v>128</v>
      </c>
      <c r="E106" s="111">
        <v>155.94</v>
      </c>
      <c r="F106" s="112" t="s">
        <v>197</v>
      </c>
      <c r="G106" s="111">
        <v>128.80000000000001</v>
      </c>
      <c r="H106" s="113"/>
      <c r="I106" s="114">
        <f t="shared" si="17"/>
        <v>128.80000000000001</v>
      </c>
      <c r="J106" s="115">
        <v>3.85</v>
      </c>
      <c r="K106" s="115"/>
      <c r="L106" s="116"/>
      <c r="M106" s="113">
        <v>27040</v>
      </c>
      <c r="N106" s="106">
        <f>(G106*M106)+(H106*L106*M106)</f>
        <v>3482752.0000000005</v>
      </c>
      <c r="O106" s="113"/>
      <c r="P106" s="113"/>
      <c r="Q106" s="113"/>
      <c r="R106" s="113">
        <f t="shared" si="18"/>
        <v>3482752.0000000005</v>
      </c>
      <c r="S106" s="72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</row>
    <row r="107" spans="1:31" ht="46.5" customHeight="1">
      <c r="A107" s="107"/>
      <c r="B107" s="108" t="s">
        <v>200</v>
      </c>
      <c r="C107" s="117" t="s">
        <v>205</v>
      </c>
      <c r="D107" s="110"/>
      <c r="E107" s="111"/>
      <c r="F107" s="112" t="s">
        <v>197</v>
      </c>
      <c r="G107" s="111"/>
      <c r="H107" s="113">
        <v>32.200000000000003</v>
      </c>
      <c r="I107" s="114">
        <f t="shared" si="17"/>
        <v>32.200000000000003</v>
      </c>
      <c r="J107" s="115">
        <v>3.85</v>
      </c>
      <c r="K107" s="115"/>
      <c r="L107" s="116">
        <v>0.2</v>
      </c>
      <c r="M107" s="113">
        <v>27040</v>
      </c>
      <c r="N107" s="106">
        <f>(G107*M107)+(H107*L107*M107)</f>
        <v>174137.60000000003</v>
      </c>
      <c r="O107" s="113"/>
      <c r="P107" s="113"/>
      <c r="Q107" s="113"/>
      <c r="R107" s="113">
        <f t="shared" si="18"/>
        <v>174137.60000000003</v>
      </c>
      <c r="S107" s="81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46.5" customHeight="1">
      <c r="A108" s="107"/>
      <c r="B108" s="108" t="s">
        <v>200</v>
      </c>
      <c r="C108" s="117" t="s">
        <v>205</v>
      </c>
      <c r="D108" s="110">
        <v>69</v>
      </c>
      <c r="E108" s="118">
        <v>300.37</v>
      </c>
      <c r="F108" s="112" t="s">
        <v>206</v>
      </c>
      <c r="G108" s="111"/>
      <c r="H108" s="113">
        <v>57.4</v>
      </c>
      <c r="I108" s="114">
        <f t="shared" si="17"/>
        <v>57.4</v>
      </c>
      <c r="J108" s="115">
        <v>3.85</v>
      </c>
      <c r="K108" s="115"/>
      <c r="L108" s="116">
        <v>0.2</v>
      </c>
      <c r="M108" s="113"/>
      <c r="N108" s="106"/>
      <c r="O108" s="113">
        <f>SUM(I108*L108*J108)</f>
        <v>44.198</v>
      </c>
      <c r="P108" s="113">
        <v>17</v>
      </c>
      <c r="Q108" s="113">
        <f>SUM(O108*P108*1000)</f>
        <v>751366</v>
      </c>
      <c r="R108" s="113">
        <f t="shared" si="18"/>
        <v>751366</v>
      </c>
      <c r="S108" s="8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46.5" customHeight="1">
      <c r="A109" s="107"/>
      <c r="B109" s="108" t="s">
        <v>200</v>
      </c>
      <c r="C109" s="117" t="s">
        <v>205</v>
      </c>
      <c r="D109" s="110">
        <v>229</v>
      </c>
      <c r="E109" s="118">
        <v>300.37</v>
      </c>
      <c r="F109" s="112" t="s">
        <v>206</v>
      </c>
      <c r="G109" s="111">
        <v>229</v>
      </c>
      <c r="H109" s="113"/>
      <c r="I109" s="114">
        <f t="shared" si="17"/>
        <v>229</v>
      </c>
      <c r="J109" s="115">
        <v>3.85</v>
      </c>
      <c r="K109" s="115"/>
      <c r="L109" s="116">
        <v>1</v>
      </c>
      <c r="M109" s="113"/>
      <c r="N109" s="106"/>
      <c r="O109" s="113">
        <f>SUM(I109*L109*J109)</f>
        <v>881.65</v>
      </c>
      <c r="P109" s="113">
        <v>17</v>
      </c>
      <c r="Q109" s="113">
        <f>SUM(O109*P109*1000)</f>
        <v>14988050</v>
      </c>
      <c r="R109" s="113">
        <f t="shared" si="18"/>
        <v>14988050</v>
      </c>
      <c r="S109" s="8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31.5" customHeight="1">
      <c r="A110" s="107"/>
      <c r="B110" s="108" t="s">
        <v>200</v>
      </c>
      <c r="C110" s="117" t="s">
        <v>205</v>
      </c>
      <c r="D110" s="110">
        <v>225</v>
      </c>
      <c r="E110" s="175">
        <v>311</v>
      </c>
      <c r="F110" s="112" t="s">
        <v>207</v>
      </c>
      <c r="G110" s="113">
        <v>187</v>
      </c>
      <c r="H110" s="113"/>
      <c r="I110" s="114">
        <f t="shared" si="17"/>
        <v>187</v>
      </c>
      <c r="J110" s="115">
        <v>3.85</v>
      </c>
      <c r="K110" s="115"/>
      <c r="L110" s="116">
        <v>1</v>
      </c>
      <c r="M110" s="113"/>
      <c r="N110" s="113"/>
      <c r="O110" s="113">
        <f>SUM(I110*L110*J110)</f>
        <v>719.95</v>
      </c>
      <c r="P110" s="113">
        <v>17</v>
      </c>
      <c r="Q110" s="113">
        <f>SUM(O110*P110*1000)</f>
        <v>12239150.000000002</v>
      </c>
      <c r="R110" s="113">
        <f t="shared" si="18"/>
        <v>12239150.000000002</v>
      </c>
      <c r="S110" s="72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</row>
    <row r="111" spans="1:31" ht="48" customHeight="1">
      <c r="A111" s="107"/>
      <c r="B111" s="108" t="s">
        <v>204</v>
      </c>
      <c r="C111" s="117" t="s">
        <v>205</v>
      </c>
      <c r="D111" s="110">
        <v>151</v>
      </c>
      <c r="E111" s="176"/>
      <c r="F111" s="112" t="s">
        <v>207</v>
      </c>
      <c r="G111" s="113">
        <v>124</v>
      </c>
      <c r="H111" s="113"/>
      <c r="I111" s="114">
        <f t="shared" si="17"/>
        <v>124</v>
      </c>
      <c r="J111" s="115">
        <v>3.85</v>
      </c>
      <c r="K111" s="115"/>
      <c r="L111" s="116">
        <v>1</v>
      </c>
      <c r="M111" s="113"/>
      <c r="N111" s="113"/>
      <c r="O111" s="113">
        <f>SUM(I111*L111*J111)</f>
        <v>477.40000000000003</v>
      </c>
      <c r="P111" s="113">
        <v>17</v>
      </c>
      <c r="Q111" s="113">
        <f>SUM(O111*P111*1000)</f>
        <v>8115800</v>
      </c>
      <c r="R111" s="113">
        <f t="shared" si="18"/>
        <v>8115800</v>
      </c>
      <c r="S111" s="8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51" customHeight="1">
      <c r="A112" s="102" t="s">
        <v>74</v>
      </c>
      <c r="B112" s="103"/>
      <c r="C112" s="104"/>
      <c r="D112" s="105">
        <f t="shared" ref="D112:I112" si="19">SUM(D113:D119)</f>
        <v>323</v>
      </c>
      <c r="E112" s="106">
        <f t="shared" si="19"/>
        <v>567</v>
      </c>
      <c r="F112" s="106">
        <f t="shared" si="19"/>
        <v>0</v>
      </c>
      <c r="G112" s="106">
        <f t="shared" si="19"/>
        <v>87</v>
      </c>
      <c r="H112" s="106">
        <f t="shared" si="19"/>
        <v>479.68999999999994</v>
      </c>
      <c r="I112" s="106">
        <f t="shared" si="19"/>
        <v>566.68999999999994</v>
      </c>
      <c r="J112" s="106"/>
      <c r="K112" s="103"/>
      <c r="L112" s="103"/>
      <c r="M112" s="106"/>
      <c r="N112" s="106">
        <f>SUM(N113:N119)</f>
        <v>1557227.65</v>
      </c>
      <c r="O112" s="106">
        <f>SUM(O113:O119)</f>
        <v>537.952</v>
      </c>
      <c r="P112" s="106"/>
      <c r="Q112" s="106">
        <f>SUM(Q113:Q119)</f>
        <v>9145184</v>
      </c>
      <c r="R112" s="106">
        <f>SUM(R113:R119)</f>
        <v>10702411.649999999</v>
      </c>
      <c r="S112" s="81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52.5" customHeight="1">
      <c r="A113" s="107"/>
      <c r="B113" s="108" t="s">
        <v>200</v>
      </c>
      <c r="C113" s="109" t="s">
        <v>205</v>
      </c>
      <c r="D113" s="179">
        <v>58</v>
      </c>
      <c r="E113" s="175">
        <v>137.22999999999999</v>
      </c>
      <c r="F113" s="112" t="s">
        <v>208</v>
      </c>
      <c r="G113" s="111"/>
      <c r="H113" s="113">
        <v>49</v>
      </c>
      <c r="I113" s="114">
        <f>SUM(G113:H113)</f>
        <v>49</v>
      </c>
      <c r="J113" s="115">
        <v>4</v>
      </c>
      <c r="K113" s="115"/>
      <c r="L113" s="116">
        <v>0.2</v>
      </c>
      <c r="M113" s="113">
        <v>21850</v>
      </c>
      <c r="N113" s="106">
        <f>(G113*M113)+(H113*L113*M113)</f>
        <v>214130.00000000003</v>
      </c>
      <c r="O113" s="113"/>
      <c r="P113" s="113"/>
      <c r="Q113" s="113">
        <f t="shared" ref="Q113:Q119" si="20">SUM(O113*P113*1000)</f>
        <v>0</v>
      </c>
      <c r="R113" s="113">
        <f>SUM(N113,Q113)</f>
        <v>214130.00000000003</v>
      </c>
      <c r="S113" s="81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31.5" customHeight="1">
      <c r="A114" s="107"/>
      <c r="B114" s="108" t="s">
        <v>200</v>
      </c>
      <c r="C114" s="109" t="s">
        <v>205</v>
      </c>
      <c r="D114" s="181"/>
      <c r="E114" s="182"/>
      <c r="F114" s="112" t="s">
        <v>208</v>
      </c>
      <c r="G114" s="111">
        <v>15</v>
      </c>
      <c r="H114" s="113"/>
      <c r="I114" s="114">
        <f>SUM(G114:H114)</f>
        <v>15</v>
      </c>
      <c r="J114" s="115">
        <v>4</v>
      </c>
      <c r="K114" s="115"/>
      <c r="L114" s="116"/>
      <c r="M114" s="113">
        <v>21850</v>
      </c>
      <c r="N114" s="106">
        <f>(G114*M114)+(H114*L114*M114)</f>
        <v>327750</v>
      </c>
      <c r="O114" s="113"/>
      <c r="P114" s="113"/>
      <c r="Q114" s="113">
        <f t="shared" si="20"/>
        <v>0</v>
      </c>
      <c r="R114" s="113">
        <f>SUM(N114,Q114)</f>
        <v>327750</v>
      </c>
      <c r="S114" s="72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</row>
    <row r="115" spans="1:31" ht="48" customHeight="1">
      <c r="A115" s="107"/>
      <c r="B115" s="108" t="s">
        <v>204</v>
      </c>
      <c r="C115" s="109" t="s">
        <v>205</v>
      </c>
      <c r="D115" s="110">
        <v>100</v>
      </c>
      <c r="E115" s="176"/>
      <c r="F115" s="112" t="s">
        <v>208</v>
      </c>
      <c r="G115" s="111">
        <v>35</v>
      </c>
      <c r="H115" s="113"/>
      <c r="I115" s="114">
        <f>SUM(G115:H115)</f>
        <v>35</v>
      </c>
      <c r="J115" s="115">
        <v>3</v>
      </c>
      <c r="K115" s="115"/>
      <c r="L115" s="116"/>
      <c r="M115" s="113">
        <v>21850</v>
      </c>
      <c r="N115" s="106">
        <f>(G115*M115)+(H115*L115*M115)</f>
        <v>764750</v>
      </c>
      <c r="O115" s="113"/>
      <c r="P115" s="113"/>
      <c r="Q115" s="113">
        <f t="shared" si="20"/>
        <v>0</v>
      </c>
      <c r="R115" s="113">
        <f>SUM(N115,Q115)</f>
        <v>764750</v>
      </c>
      <c r="S115" s="81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48" customHeight="1">
      <c r="A116" s="107"/>
      <c r="B116" s="108" t="s">
        <v>204</v>
      </c>
      <c r="C116" s="109" t="s">
        <v>205</v>
      </c>
      <c r="D116" s="110"/>
      <c r="E116" s="119"/>
      <c r="F116" s="112" t="s">
        <v>208</v>
      </c>
      <c r="G116" s="111"/>
      <c r="H116" s="113">
        <v>38.229999999999997</v>
      </c>
      <c r="I116" s="114">
        <f>SUM(G116:H116)</f>
        <v>38.229999999999997</v>
      </c>
      <c r="J116" s="115">
        <v>3</v>
      </c>
      <c r="K116" s="115"/>
      <c r="L116" s="116">
        <v>0.3</v>
      </c>
      <c r="M116" s="113">
        <v>21850</v>
      </c>
      <c r="N116" s="106">
        <f>(G116*M116)+(H116*L116*M116)</f>
        <v>250597.65</v>
      </c>
      <c r="O116" s="113"/>
      <c r="P116" s="113"/>
      <c r="Q116" s="113">
        <f t="shared" si="20"/>
        <v>0</v>
      </c>
      <c r="R116" s="113">
        <f>SUM(N116,Q116)</f>
        <v>250597.65</v>
      </c>
      <c r="S116" s="81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43.5" customHeight="1">
      <c r="A117" s="120"/>
      <c r="B117" s="108" t="s">
        <v>200</v>
      </c>
      <c r="C117" s="109" t="s">
        <v>205</v>
      </c>
      <c r="D117" s="110"/>
      <c r="E117" s="111">
        <v>257.45999999999998</v>
      </c>
      <c r="F117" s="121" t="s">
        <v>206</v>
      </c>
      <c r="G117" s="111"/>
      <c r="H117" s="113">
        <v>257.45999999999998</v>
      </c>
      <c r="I117" s="122">
        <f t="shared" ref="I117" si="21">SUM(G117:H117)</f>
        <v>257.45999999999998</v>
      </c>
      <c r="J117" s="123">
        <v>4</v>
      </c>
      <c r="K117" s="115"/>
      <c r="L117" s="116">
        <v>0.3</v>
      </c>
      <c r="M117" s="113"/>
      <c r="N117" s="106"/>
      <c r="O117" s="113">
        <f>SUM(I117*L117*J117)</f>
        <v>308.95199999999994</v>
      </c>
      <c r="P117" s="113">
        <v>17</v>
      </c>
      <c r="Q117" s="113">
        <f t="shared" si="20"/>
        <v>5252183.9999999991</v>
      </c>
      <c r="R117" s="113">
        <f t="shared" ref="R117" si="22">SUM(N117,Q117)</f>
        <v>5252183.9999999991</v>
      </c>
      <c r="S117" s="81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31.5" customHeight="1">
      <c r="A118" s="107"/>
      <c r="B118" s="108" t="s">
        <v>200</v>
      </c>
      <c r="C118" s="109" t="s">
        <v>205</v>
      </c>
      <c r="D118" s="179">
        <v>165</v>
      </c>
      <c r="E118" s="175">
        <v>172.31</v>
      </c>
      <c r="F118" s="112" t="s">
        <v>207</v>
      </c>
      <c r="G118" s="113"/>
      <c r="H118" s="113">
        <v>135</v>
      </c>
      <c r="I118" s="114">
        <f>SUM(G118:H118)</f>
        <v>135</v>
      </c>
      <c r="J118" s="115">
        <v>4</v>
      </c>
      <c r="K118" s="115"/>
      <c r="L118" s="116">
        <v>0.15</v>
      </c>
      <c r="M118" s="113"/>
      <c r="N118" s="113"/>
      <c r="O118" s="113">
        <f>SUM(I118*L118*J118)</f>
        <v>81</v>
      </c>
      <c r="P118" s="113">
        <v>17</v>
      </c>
      <c r="Q118" s="113">
        <f t="shared" si="20"/>
        <v>1377000</v>
      </c>
      <c r="R118" s="113">
        <f>SUM(N118,Q118)</f>
        <v>1377000</v>
      </c>
      <c r="S118" s="72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</row>
    <row r="119" spans="1:31" ht="50.25" customHeight="1">
      <c r="A119" s="107"/>
      <c r="B119" s="108" t="s">
        <v>200</v>
      </c>
      <c r="C119" s="109" t="s">
        <v>205</v>
      </c>
      <c r="D119" s="181"/>
      <c r="E119" s="176"/>
      <c r="F119" s="112" t="s">
        <v>207</v>
      </c>
      <c r="G119" s="113">
        <v>37</v>
      </c>
      <c r="H119" s="113"/>
      <c r="I119" s="114">
        <f>SUM(G119:H119)</f>
        <v>37</v>
      </c>
      <c r="J119" s="115">
        <v>4</v>
      </c>
      <c r="K119" s="115"/>
      <c r="L119" s="116">
        <v>1</v>
      </c>
      <c r="M119" s="113"/>
      <c r="N119" s="113"/>
      <c r="O119" s="113">
        <f>SUM(I119*L119*J119)</f>
        <v>148</v>
      </c>
      <c r="P119" s="113">
        <v>17</v>
      </c>
      <c r="Q119" s="113">
        <f t="shared" si="20"/>
        <v>2516000</v>
      </c>
      <c r="R119" s="113">
        <f>SUM(N119,Q119)</f>
        <v>2516000</v>
      </c>
      <c r="S119" s="81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31.5" customHeight="1">
      <c r="A120" s="102" t="s">
        <v>86</v>
      </c>
      <c r="B120" s="103"/>
      <c r="C120" s="104"/>
      <c r="D120" s="105">
        <f t="shared" ref="D120:I120" si="23">SUM(D121:D123)</f>
        <v>20</v>
      </c>
      <c r="E120" s="106">
        <f t="shared" si="23"/>
        <v>677.86999999999989</v>
      </c>
      <c r="F120" s="106">
        <f t="shared" si="23"/>
        <v>0</v>
      </c>
      <c r="G120" s="106">
        <f t="shared" si="23"/>
        <v>0</v>
      </c>
      <c r="H120" s="106">
        <f t="shared" si="23"/>
        <v>20</v>
      </c>
      <c r="I120" s="106">
        <f t="shared" si="23"/>
        <v>20</v>
      </c>
      <c r="J120" s="103"/>
      <c r="K120" s="103"/>
      <c r="L120" s="103"/>
      <c r="M120" s="106"/>
      <c r="N120" s="106">
        <f>SUM(N121:N123)</f>
        <v>70958</v>
      </c>
      <c r="O120" s="106">
        <f>SUM(O121:O123)</f>
        <v>3.08</v>
      </c>
      <c r="P120" s="106"/>
      <c r="Q120" s="106">
        <f>SUM(Q121:Q123)</f>
        <v>52360</v>
      </c>
      <c r="R120" s="106">
        <f>SUM(R121:R123)</f>
        <v>123318</v>
      </c>
      <c r="S120" s="72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</row>
    <row r="121" spans="1:31" ht="49.5" customHeight="1">
      <c r="A121" s="107"/>
      <c r="B121" s="108" t="s">
        <v>200</v>
      </c>
      <c r="C121" s="109" t="s">
        <v>205</v>
      </c>
      <c r="D121" s="110">
        <v>15</v>
      </c>
      <c r="E121" s="111">
        <v>47.02</v>
      </c>
      <c r="F121" s="112" t="s">
        <v>208</v>
      </c>
      <c r="G121" s="111"/>
      <c r="H121" s="113">
        <v>15</v>
      </c>
      <c r="I121" s="114">
        <f>SUM(G121:H121)</f>
        <v>15</v>
      </c>
      <c r="J121" s="115">
        <v>3.85</v>
      </c>
      <c r="K121" s="115"/>
      <c r="L121" s="116">
        <v>0.2</v>
      </c>
      <c r="M121" s="113">
        <v>21850</v>
      </c>
      <c r="N121" s="106">
        <f>(G121*M121)+(H121*L121*M121)</f>
        <v>65550</v>
      </c>
      <c r="O121" s="113"/>
      <c r="P121" s="113"/>
      <c r="Q121" s="113">
        <v>0</v>
      </c>
      <c r="R121" s="113">
        <f>SUM(N121,Q121)</f>
        <v>65550</v>
      </c>
      <c r="S121" s="81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43.5" customHeight="1">
      <c r="A122" s="107"/>
      <c r="B122" s="108" t="s">
        <v>200</v>
      </c>
      <c r="C122" s="109" t="s">
        <v>205</v>
      </c>
      <c r="D122" s="110">
        <v>1</v>
      </c>
      <c r="E122" s="111">
        <v>223.2</v>
      </c>
      <c r="F122" s="112" t="s">
        <v>197</v>
      </c>
      <c r="G122" s="111"/>
      <c r="H122" s="113">
        <v>1</v>
      </c>
      <c r="I122" s="114">
        <f>SUM(G122:H122)</f>
        <v>1</v>
      </c>
      <c r="J122" s="115">
        <v>3.85</v>
      </c>
      <c r="K122" s="115"/>
      <c r="L122" s="116">
        <v>0.2</v>
      </c>
      <c r="M122" s="113">
        <v>27040</v>
      </c>
      <c r="N122" s="106">
        <f>(G122*M122)+(H122*L122*M122)</f>
        <v>5408</v>
      </c>
      <c r="O122" s="113"/>
      <c r="P122" s="113"/>
      <c r="Q122" s="113"/>
      <c r="R122" s="113">
        <f>SUM(N122,Q122)</f>
        <v>5408</v>
      </c>
      <c r="S122" s="81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31.5" customHeight="1">
      <c r="A123" s="107"/>
      <c r="B123" s="108" t="s">
        <v>200</v>
      </c>
      <c r="C123" s="109" t="s">
        <v>205</v>
      </c>
      <c r="D123" s="110">
        <v>4</v>
      </c>
      <c r="E123" s="111">
        <v>407.65</v>
      </c>
      <c r="F123" s="112" t="s">
        <v>206</v>
      </c>
      <c r="G123" s="111"/>
      <c r="H123" s="113">
        <v>4</v>
      </c>
      <c r="I123" s="114">
        <f>SUM(G123:H123)</f>
        <v>4</v>
      </c>
      <c r="J123" s="115">
        <v>3.85</v>
      </c>
      <c r="K123" s="115"/>
      <c r="L123" s="116">
        <v>0.2</v>
      </c>
      <c r="M123" s="113"/>
      <c r="N123" s="106"/>
      <c r="O123" s="113">
        <f>SUM(I123*L123*J123)</f>
        <v>3.08</v>
      </c>
      <c r="P123" s="113">
        <v>17</v>
      </c>
      <c r="Q123" s="113">
        <f>SUM(O123*P123*1000)</f>
        <v>52360</v>
      </c>
      <c r="R123" s="113">
        <f>SUM(N123,Q123)</f>
        <v>52360</v>
      </c>
      <c r="S123" s="124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</row>
    <row r="124" spans="1:31" ht="24.75" customHeight="1">
      <c r="A124" s="102" t="s">
        <v>56</v>
      </c>
      <c r="B124" s="103"/>
      <c r="C124" s="104"/>
      <c r="D124" s="105">
        <f t="shared" ref="D124:I124" si="24">SUM(D125:D127)</f>
        <v>327</v>
      </c>
      <c r="E124" s="106">
        <f t="shared" si="24"/>
        <v>1047.6499999999999</v>
      </c>
      <c r="F124" s="106">
        <f t="shared" si="24"/>
        <v>0</v>
      </c>
      <c r="G124" s="106">
        <f t="shared" si="24"/>
        <v>0</v>
      </c>
      <c r="H124" s="106">
        <f t="shared" si="24"/>
        <v>723.93</v>
      </c>
      <c r="I124" s="106">
        <f t="shared" si="24"/>
        <v>723.93</v>
      </c>
      <c r="J124" s="103"/>
      <c r="K124" s="103"/>
      <c r="L124" s="103"/>
      <c r="M124" s="106"/>
      <c r="N124" s="106">
        <f>SUM(N125:N127)</f>
        <v>97344</v>
      </c>
      <c r="O124" s="106">
        <f>SUM(O125:O127)</f>
        <v>746.62664999999993</v>
      </c>
      <c r="P124" s="106"/>
      <c r="Q124" s="106">
        <f>SUM(Q125:Q127)</f>
        <v>12692653.049999999</v>
      </c>
      <c r="R124" s="106">
        <f>SUM(R125:R127)</f>
        <v>12789997.049999999</v>
      </c>
      <c r="S124" s="126"/>
      <c r="T124" s="12"/>
      <c r="U124" s="12"/>
      <c r="V124" s="12"/>
      <c r="W124" s="12"/>
      <c r="X124" s="12"/>
      <c r="Y124" s="12"/>
      <c r="Z124" s="127"/>
      <c r="AA124" s="127"/>
      <c r="AB124" s="12"/>
      <c r="AC124" s="127"/>
      <c r="AD124" s="127"/>
      <c r="AE124" s="12"/>
    </row>
    <row r="125" spans="1:31" ht="31.5" customHeight="1">
      <c r="A125" s="107"/>
      <c r="B125" s="108" t="s">
        <v>200</v>
      </c>
      <c r="C125" s="109" t="s">
        <v>205</v>
      </c>
      <c r="D125" s="110">
        <v>12</v>
      </c>
      <c r="E125" s="111">
        <v>341.21</v>
      </c>
      <c r="F125" s="112" t="s">
        <v>197</v>
      </c>
      <c r="G125" s="111"/>
      <c r="H125" s="113">
        <v>18</v>
      </c>
      <c r="I125" s="114">
        <f>SUM(G125:H125)</f>
        <v>18</v>
      </c>
      <c r="J125" s="115">
        <v>3.85</v>
      </c>
      <c r="K125" s="115"/>
      <c r="L125" s="116">
        <v>0.2</v>
      </c>
      <c r="M125" s="113">
        <v>27040</v>
      </c>
      <c r="N125" s="106">
        <f>(G125*M125)+(H125*L125*M125)</f>
        <v>97344</v>
      </c>
      <c r="O125" s="113"/>
      <c r="P125" s="113"/>
      <c r="Q125" s="113"/>
      <c r="R125" s="113">
        <f>SUM(N125,Q125)</f>
        <v>97344</v>
      </c>
      <c r="S125" s="81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31.5" customHeight="1">
      <c r="A126" s="107"/>
      <c r="B126" s="108" t="s">
        <v>200</v>
      </c>
      <c r="C126" s="109" t="s">
        <v>205</v>
      </c>
      <c r="D126" s="110">
        <v>136</v>
      </c>
      <c r="E126" s="111">
        <v>586.92999999999995</v>
      </c>
      <c r="F126" s="112" t="s">
        <v>206</v>
      </c>
      <c r="G126" s="111"/>
      <c r="H126" s="113">
        <v>586.92999999999995</v>
      </c>
      <c r="I126" s="114">
        <f>SUM(G126:H126)</f>
        <v>586.92999999999995</v>
      </c>
      <c r="J126" s="115">
        <v>3.85</v>
      </c>
      <c r="K126" s="115"/>
      <c r="L126" s="116">
        <v>0.3</v>
      </c>
      <c r="M126" s="113"/>
      <c r="N126" s="106"/>
      <c r="O126" s="113">
        <f>SUM(I126*L126*J126)</f>
        <v>677.90414999999996</v>
      </c>
      <c r="P126" s="113">
        <v>17</v>
      </c>
      <c r="Q126" s="113">
        <f>SUM(O126*P126*1000)</f>
        <v>11524370.549999999</v>
      </c>
      <c r="R126" s="113">
        <f>SUM(N126,Q126)</f>
        <v>11524370.549999999</v>
      </c>
      <c r="S126" s="81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31.5" customHeight="1">
      <c r="A127" s="107"/>
      <c r="B127" s="108" t="s">
        <v>200</v>
      </c>
      <c r="C127" s="109" t="s">
        <v>205</v>
      </c>
      <c r="D127" s="110">
        <v>179</v>
      </c>
      <c r="E127" s="111">
        <v>119.51</v>
      </c>
      <c r="F127" s="112" t="s">
        <v>207</v>
      </c>
      <c r="G127" s="113"/>
      <c r="H127" s="113">
        <v>119</v>
      </c>
      <c r="I127" s="114">
        <f>SUM(G127:H127)</f>
        <v>119</v>
      </c>
      <c r="J127" s="115">
        <v>3.85</v>
      </c>
      <c r="K127" s="115"/>
      <c r="L127" s="116">
        <v>0.15</v>
      </c>
      <c r="M127" s="113"/>
      <c r="N127" s="113"/>
      <c r="O127" s="113">
        <f>SUM(I127*L127*J127)</f>
        <v>68.722499999999997</v>
      </c>
      <c r="P127" s="113">
        <v>17</v>
      </c>
      <c r="Q127" s="113">
        <f>SUM(O127*P127*1000)</f>
        <v>1168282.5</v>
      </c>
      <c r="R127" s="113">
        <f>SUM(N127,Q127)</f>
        <v>1168282.5</v>
      </c>
      <c r="S127" s="81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31.5" customHeight="1">
      <c r="A128" s="102" t="s">
        <v>57</v>
      </c>
      <c r="B128" s="103"/>
      <c r="C128" s="104"/>
      <c r="D128" s="105">
        <f>SUM(D129:D129)</f>
        <v>17</v>
      </c>
      <c r="E128" s="105">
        <f t="shared" ref="E128:R128" si="25">SUM(E129:E129)</f>
        <v>57.1</v>
      </c>
      <c r="F128" s="105">
        <f t="shared" si="25"/>
        <v>0</v>
      </c>
      <c r="G128" s="105">
        <f t="shared" si="25"/>
        <v>0</v>
      </c>
      <c r="H128" s="105">
        <f t="shared" si="25"/>
        <v>17</v>
      </c>
      <c r="I128" s="105"/>
      <c r="J128" s="105"/>
      <c r="K128" s="105"/>
      <c r="L128" s="105"/>
      <c r="M128" s="106">
        <f>SUM(M129:M129)</f>
        <v>0</v>
      </c>
      <c r="N128" s="105">
        <f t="shared" si="25"/>
        <v>0</v>
      </c>
      <c r="O128" s="106">
        <f t="shared" si="25"/>
        <v>10.709999999999999</v>
      </c>
      <c r="P128" s="105"/>
      <c r="Q128" s="106">
        <f>SUM(Q129:Q129)</f>
        <v>182070</v>
      </c>
      <c r="R128" s="106">
        <f t="shared" si="25"/>
        <v>182070</v>
      </c>
      <c r="S128" s="81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31.5" customHeight="1">
      <c r="A129" s="107"/>
      <c r="B129" s="108" t="s">
        <v>200</v>
      </c>
      <c r="C129" s="117" t="s">
        <v>205</v>
      </c>
      <c r="D129" s="110">
        <v>17</v>
      </c>
      <c r="E129" s="111">
        <v>57.1</v>
      </c>
      <c r="F129" s="112" t="s">
        <v>207</v>
      </c>
      <c r="G129" s="113"/>
      <c r="H129" s="113">
        <v>17</v>
      </c>
      <c r="I129" s="114">
        <f>SUM(G129:H129)</f>
        <v>17</v>
      </c>
      <c r="J129" s="115">
        <v>4.2</v>
      </c>
      <c r="K129" s="115"/>
      <c r="L129" s="116">
        <v>0.15</v>
      </c>
      <c r="M129" s="113"/>
      <c r="N129" s="113"/>
      <c r="O129" s="113">
        <f>SUM(I129*L129*J129)</f>
        <v>10.709999999999999</v>
      </c>
      <c r="P129" s="113">
        <v>17</v>
      </c>
      <c r="Q129" s="113">
        <f>SUM(O129*P129*1000)</f>
        <v>182070</v>
      </c>
      <c r="R129" s="113">
        <f>SUM(N129,Q129)</f>
        <v>182070</v>
      </c>
      <c r="S129" s="81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20.25" customHeight="1">
      <c r="A130" s="102" t="s">
        <v>58</v>
      </c>
      <c r="B130" s="103"/>
      <c r="C130" s="104"/>
      <c r="D130" s="105">
        <f>SUM(D131:D132)</f>
        <v>270</v>
      </c>
      <c r="E130" s="106">
        <f t="shared" ref="E130:I130" si="26">SUM(E131:E132)</f>
        <v>395.59000000000003</v>
      </c>
      <c r="F130" s="106">
        <f t="shared" si="26"/>
        <v>0</v>
      </c>
      <c r="G130" s="106">
        <f t="shared" si="26"/>
        <v>242</v>
      </c>
      <c r="H130" s="106">
        <f t="shared" si="26"/>
        <v>0</v>
      </c>
      <c r="I130" s="106">
        <f t="shared" si="26"/>
        <v>242</v>
      </c>
      <c r="J130" s="103"/>
      <c r="K130" s="103"/>
      <c r="L130" s="103"/>
      <c r="M130" s="106"/>
      <c r="N130" s="106">
        <f>SUM(N131:N132)</f>
        <v>3940809.6</v>
      </c>
      <c r="O130" s="106">
        <f>SUM(O131:O132)</f>
        <v>103.96080000000001</v>
      </c>
      <c r="P130" s="106"/>
      <c r="Q130" s="106">
        <f>SUM(Q131:Q132)</f>
        <v>1767333.6</v>
      </c>
      <c r="R130" s="106">
        <f>SUM(R131:R132)</f>
        <v>5708143.2000000002</v>
      </c>
      <c r="S130" s="128"/>
      <c r="T130" s="66"/>
      <c r="U130" s="66"/>
      <c r="V130" s="67"/>
      <c r="W130" s="66"/>
      <c r="X130" s="66"/>
      <c r="Y130" s="66"/>
      <c r="Z130" s="66"/>
      <c r="AA130" s="66"/>
      <c r="AB130" s="66"/>
      <c r="AC130" s="66"/>
      <c r="AD130" s="66"/>
      <c r="AE130" s="66"/>
    </row>
    <row r="131" spans="1:31" ht="20.25" customHeight="1">
      <c r="A131" s="107"/>
      <c r="B131" s="108" t="s">
        <v>200</v>
      </c>
      <c r="C131" s="109" t="s">
        <v>205</v>
      </c>
      <c r="D131" s="110">
        <v>145</v>
      </c>
      <c r="E131" s="111">
        <v>145.74</v>
      </c>
      <c r="F131" s="112" t="s">
        <v>197</v>
      </c>
      <c r="G131" s="111">
        <v>145.74</v>
      </c>
      <c r="H131" s="113"/>
      <c r="I131" s="114">
        <f>SUM(G131:H131)</f>
        <v>145.74</v>
      </c>
      <c r="J131" s="115">
        <v>3.6</v>
      </c>
      <c r="K131" s="115"/>
      <c r="L131" s="116">
        <v>0.2</v>
      </c>
      <c r="M131" s="113">
        <v>27040</v>
      </c>
      <c r="N131" s="106">
        <f>(G131*M131)+(H131*L131*M131)</f>
        <v>3940809.6</v>
      </c>
      <c r="O131" s="113"/>
      <c r="P131" s="113"/>
      <c r="Q131" s="113"/>
      <c r="R131" s="113">
        <f>SUM(N131,Q131)</f>
        <v>3940809.6</v>
      </c>
      <c r="S131" s="129"/>
      <c r="T131" s="66"/>
      <c r="U131" s="66"/>
      <c r="V131" s="67"/>
      <c r="W131" s="66"/>
      <c r="X131" s="66"/>
      <c r="Y131" s="66"/>
      <c r="Z131" s="66"/>
      <c r="AA131" s="66"/>
      <c r="AB131" s="66"/>
      <c r="AC131" s="66"/>
      <c r="AD131" s="66"/>
      <c r="AE131" s="66"/>
    </row>
    <row r="132" spans="1:31" ht="36" customHeight="1">
      <c r="A132" s="107"/>
      <c r="B132" s="108" t="s">
        <v>200</v>
      </c>
      <c r="C132" s="109" t="s">
        <v>205</v>
      </c>
      <c r="D132" s="110">
        <v>125</v>
      </c>
      <c r="E132" s="111">
        <v>249.85</v>
      </c>
      <c r="F132" s="112" t="s">
        <v>206</v>
      </c>
      <c r="G132" s="111">
        <v>96.26</v>
      </c>
      <c r="H132" s="113"/>
      <c r="I132" s="114">
        <f>SUM(G132:H132)</f>
        <v>96.26</v>
      </c>
      <c r="J132" s="115">
        <v>3.6</v>
      </c>
      <c r="K132" s="115"/>
      <c r="L132" s="116">
        <v>0.3</v>
      </c>
      <c r="M132" s="113"/>
      <c r="N132" s="106"/>
      <c r="O132" s="113">
        <f>SUM(I132*L132*J132)</f>
        <v>103.96080000000001</v>
      </c>
      <c r="P132" s="113">
        <v>17</v>
      </c>
      <c r="Q132" s="113">
        <f>SUM(O132*P132*1000)</f>
        <v>1767333.6</v>
      </c>
      <c r="R132" s="113">
        <f>SUM(N132,Q132)</f>
        <v>1767333.6</v>
      </c>
      <c r="S132" s="130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31.5" customHeight="1">
      <c r="A133" s="131" t="s">
        <v>85</v>
      </c>
      <c r="B133" s="103"/>
      <c r="C133" s="104"/>
      <c r="D133" s="105">
        <f t="shared" ref="D133:I133" si="27">SUM(D134:D137)</f>
        <v>172</v>
      </c>
      <c r="E133" s="106">
        <f t="shared" si="27"/>
        <v>187.47</v>
      </c>
      <c r="F133" s="103">
        <f t="shared" si="27"/>
        <v>0</v>
      </c>
      <c r="G133" s="106">
        <f t="shared" si="27"/>
        <v>42.95</v>
      </c>
      <c r="H133" s="106">
        <f t="shared" si="27"/>
        <v>136.13999999999999</v>
      </c>
      <c r="I133" s="106">
        <f t="shared" si="27"/>
        <v>179.08999999999997</v>
      </c>
      <c r="J133" s="103"/>
      <c r="K133" s="103"/>
      <c r="L133" s="103"/>
      <c r="M133" s="106"/>
      <c r="N133" s="106">
        <f>SUM(N134:N137)</f>
        <v>537014.4</v>
      </c>
      <c r="O133" s="106">
        <f>SUM(O134:O137)</f>
        <v>206.3038</v>
      </c>
      <c r="P133" s="106"/>
      <c r="Q133" s="106">
        <f>SUM(Q134:Q137)</f>
        <v>3507164.6</v>
      </c>
      <c r="R133" s="106">
        <f>SUM(R134:R137)</f>
        <v>4044179</v>
      </c>
      <c r="S133" s="130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31.5" customHeight="1">
      <c r="A134" s="120"/>
      <c r="B134" s="108"/>
      <c r="C134" s="109"/>
      <c r="D134" s="179">
        <v>172</v>
      </c>
      <c r="E134" s="175">
        <v>149.38</v>
      </c>
      <c r="F134" s="121" t="s">
        <v>197</v>
      </c>
      <c r="G134" s="111">
        <v>3.71</v>
      </c>
      <c r="H134" s="113"/>
      <c r="I134" s="122">
        <f>SUM(G134:H134)</f>
        <v>3.71</v>
      </c>
      <c r="J134" s="123">
        <v>4.0999999999999996</v>
      </c>
      <c r="K134" s="115"/>
      <c r="L134" s="116"/>
      <c r="M134" s="113">
        <v>27040</v>
      </c>
      <c r="N134" s="106">
        <f>(G134*M134)+(H134*L134*M134)</f>
        <v>100318.39999999999</v>
      </c>
      <c r="O134" s="113"/>
      <c r="P134" s="113"/>
      <c r="Q134" s="113"/>
      <c r="R134" s="132">
        <f>SUM(N134,Q134)</f>
        <v>100318.39999999999</v>
      </c>
      <c r="S134" s="129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</row>
    <row r="135" spans="1:31" ht="36" customHeight="1">
      <c r="A135" s="120"/>
      <c r="B135" s="108"/>
      <c r="C135" s="109"/>
      <c r="D135" s="180"/>
      <c r="E135" s="176"/>
      <c r="F135" s="121" t="s">
        <v>197</v>
      </c>
      <c r="G135" s="111"/>
      <c r="H135" s="113">
        <v>80.75</v>
      </c>
      <c r="I135" s="122">
        <f>SUM(G135:H135)</f>
        <v>80.75</v>
      </c>
      <c r="J135" s="123">
        <v>4.0999999999999996</v>
      </c>
      <c r="K135" s="115"/>
      <c r="L135" s="116">
        <v>0.2</v>
      </c>
      <c r="M135" s="113">
        <v>27040</v>
      </c>
      <c r="N135" s="106">
        <f>(G135*M135)+(H135*L135*M135)</f>
        <v>436696.00000000006</v>
      </c>
      <c r="O135" s="113"/>
      <c r="P135" s="113"/>
      <c r="Q135" s="113"/>
      <c r="R135" s="132">
        <f>SUM(N135,Q135)</f>
        <v>436696.00000000006</v>
      </c>
      <c r="S135" s="130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31.5" customHeight="1">
      <c r="A136" s="120"/>
      <c r="B136" s="108"/>
      <c r="C136" s="109"/>
      <c r="D136" s="180"/>
      <c r="E136" s="175">
        <v>38.090000000000003</v>
      </c>
      <c r="F136" s="121" t="s">
        <v>206</v>
      </c>
      <c r="G136" s="111">
        <f>2.21+37.03</f>
        <v>39.24</v>
      </c>
      <c r="H136" s="113"/>
      <c r="I136" s="122">
        <f>SUM(G136:H136)</f>
        <v>39.24</v>
      </c>
      <c r="J136" s="123">
        <v>4.0999999999999996</v>
      </c>
      <c r="K136" s="115"/>
      <c r="L136" s="116">
        <v>1</v>
      </c>
      <c r="M136" s="113"/>
      <c r="N136" s="106"/>
      <c r="O136" s="113">
        <f>SUM(I136*L136*J136)</f>
        <v>160.88399999999999</v>
      </c>
      <c r="P136" s="113">
        <v>17</v>
      </c>
      <c r="Q136" s="113">
        <f>SUM(O136*P136*1000)</f>
        <v>2735028</v>
      </c>
      <c r="R136" s="113">
        <f>SUM(N136,Q136)</f>
        <v>2735028</v>
      </c>
      <c r="S136" s="130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31.5" customHeight="1">
      <c r="A137" s="120"/>
      <c r="B137" s="108"/>
      <c r="C137" s="109"/>
      <c r="D137" s="181"/>
      <c r="E137" s="176"/>
      <c r="F137" s="121" t="s">
        <v>206</v>
      </c>
      <c r="G137" s="111"/>
      <c r="H137" s="113">
        <f>41.51+13.88</f>
        <v>55.39</v>
      </c>
      <c r="I137" s="122">
        <f>SUM(G137:H137)</f>
        <v>55.39</v>
      </c>
      <c r="J137" s="123">
        <v>4.0999999999999996</v>
      </c>
      <c r="K137" s="115"/>
      <c r="L137" s="116">
        <v>0.2</v>
      </c>
      <c r="M137" s="113"/>
      <c r="N137" s="106"/>
      <c r="O137" s="113">
        <f>SUM(I137*L137*J137)</f>
        <v>45.419800000000002</v>
      </c>
      <c r="P137" s="113">
        <v>17</v>
      </c>
      <c r="Q137" s="113">
        <f>SUM(O137*P137*1000)</f>
        <v>772136.60000000009</v>
      </c>
      <c r="R137" s="113">
        <f>SUM(N137,Q137)</f>
        <v>772136.60000000009</v>
      </c>
      <c r="S137" s="129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</row>
    <row r="138" spans="1:31" ht="31.5" customHeight="1">
      <c r="A138" s="131" t="s">
        <v>84</v>
      </c>
      <c r="B138" s="103"/>
      <c r="C138" s="104"/>
      <c r="D138" s="105">
        <f t="shared" ref="D138:I138" si="28">SUM(D139:D139)</f>
        <v>0</v>
      </c>
      <c r="E138" s="106">
        <f t="shared" si="28"/>
        <v>367.91</v>
      </c>
      <c r="F138" s="103">
        <f t="shared" si="28"/>
        <v>0</v>
      </c>
      <c r="G138" s="106">
        <f t="shared" si="28"/>
        <v>0</v>
      </c>
      <c r="H138" s="106">
        <f t="shared" si="28"/>
        <v>159</v>
      </c>
      <c r="I138" s="106">
        <f t="shared" si="28"/>
        <v>159</v>
      </c>
      <c r="J138" s="103"/>
      <c r="K138" s="103"/>
      <c r="L138" s="103"/>
      <c r="M138" s="106"/>
      <c r="N138" s="106">
        <f>SUM(N139:N139)</f>
        <v>694830</v>
      </c>
      <c r="O138" s="106">
        <f>SUM(O139:O139)</f>
        <v>0</v>
      </c>
      <c r="P138" s="106"/>
      <c r="Q138" s="106">
        <f>SUM(Q139:Q139)</f>
        <v>0</v>
      </c>
      <c r="R138" s="106">
        <f>SUM(R139:R139)</f>
        <v>694830</v>
      </c>
      <c r="S138" s="130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36" customHeight="1">
      <c r="A139" s="120"/>
      <c r="B139" s="108"/>
      <c r="C139" s="109"/>
      <c r="D139" s="110"/>
      <c r="E139" s="111">
        <v>367.91</v>
      </c>
      <c r="F139" s="121" t="s">
        <v>208</v>
      </c>
      <c r="G139" s="111"/>
      <c r="H139" s="113">
        <v>159</v>
      </c>
      <c r="I139" s="122">
        <f>SUM(G139:H139)</f>
        <v>159</v>
      </c>
      <c r="J139" s="123"/>
      <c r="K139" s="115"/>
      <c r="L139" s="116">
        <v>0.2</v>
      </c>
      <c r="M139" s="132">
        <v>21850</v>
      </c>
      <c r="N139" s="106">
        <f>(G139*M139)+(H139*L139*M139)</f>
        <v>694830</v>
      </c>
      <c r="O139" s="132"/>
      <c r="P139" s="113"/>
      <c r="Q139" s="113">
        <v>0</v>
      </c>
      <c r="R139" s="132">
        <f>SUM(N139,Q139)</f>
        <v>694830</v>
      </c>
      <c r="S139" s="130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31.5" customHeight="1">
      <c r="A140" s="131" t="s">
        <v>72</v>
      </c>
      <c r="B140" s="103"/>
      <c r="C140" s="104"/>
      <c r="D140" s="105">
        <f t="shared" ref="D140:I140" si="29">SUM(D141:D144)</f>
        <v>235</v>
      </c>
      <c r="E140" s="106">
        <f t="shared" si="29"/>
        <v>1483.7800000000002</v>
      </c>
      <c r="F140" s="103">
        <f t="shared" si="29"/>
        <v>0</v>
      </c>
      <c r="G140" s="106">
        <f t="shared" si="29"/>
        <v>61.2</v>
      </c>
      <c r="H140" s="106">
        <f t="shared" si="29"/>
        <v>201.72</v>
      </c>
      <c r="I140" s="106">
        <f t="shared" si="29"/>
        <v>262.92</v>
      </c>
      <c r="J140" s="103"/>
      <c r="K140" s="103"/>
      <c r="L140" s="103"/>
      <c r="M140" s="106"/>
      <c r="N140" s="106">
        <f>SUM(N141:N144)</f>
        <v>1650636.4000000001</v>
      </c>
      <c r="O140" s="106">
        <f>SUM(O141:O144)</f>
        <v>94.325000000000003</v>
      </c>
      <c r="P140" s="106"/>
      <c r="Q140" s="106">
        <f>SUM(Q141:Q144)</f>
        <v>1603525</v>
      </c>
      <c r="R140" s="106">
        <f>SUM(R141:R144)</f>
        <v>3254161.4000000004</v>
      </c>
      <c r="S140" s="130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31.5" customHeight="1">
      <c r="A141" s="120"/>
      <c r="B141" s="108"/>
      <c r="C141" s="109"/>
      <c r="D141" s="110">
        <v>170</v>
      </c>
      <c r="E141" s="111">
        <v>302.14999999999998</v>
      </c>
      <c r="F141" s="121" t="s">
        <v>208</v>
      </c>
      <c r="G141" s="111">
        <v>41.2</v>
      </c>
      <c r="H141" s="113"/>
      <c r="I141" s="122">
        <f>SUM(G141:H141)</f>
        <v>41.2</v>
      </c>
      <c r="J141" s="123"/>
      <c r="K141" s="115"/>
      <c r="L141" s="116"/>
      <c r="M141" s="132">
        <v>21850</v>
      </c>
      <c r="N141" s="106">
        <f>(G141*M141)+(H141*L141*M141)</f>
        <v>900220.00000000012</v>
      </c>
      <c r="O141" s="132"/>
      <c r="P141" s="113"/>
      <c r="Q141" s="113">
        <v>0</v>
      </c>
      <c r="R141" s="132">
        <f>SUM(N141,Q141)</f>
        <v>900220.00000000012</v>
      </c>
      <c r="S141" s="129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</row>
    <row r="142" spans="1:31" ht="36" customHeight="1">
      <c r="A142" s="120"/>
      <c r="B142" s="108"/>
      <c r="C142" s="109"/>
      <c r="D142" s="110"/>
      <c r="E142" s="111"/>
      <c r="F142" s="121" t="s">
        <v>208</v>
      </c>
      <c r="G142" s="111"/>
      <c r="H142" s="113">
        <v>171.72</v>
      </c>
      <c r="I142" s="122">
        <f>SUM(G142:H142)</f>
        <v>171.72</v>
      </c>
      <c r="J142" s="123"/>
      <c r="K142" s="115"/>
      <c r="L142" s="116">
        <v>0.2</v>
      </c>
      <c r="M142" s="132">
        <v>21850</v>
      </c>
      <c r="N142" s="106">
        <f>(G142*M142)+(H142*L142*M142)</f>
        <v>750416.4</v>
      </c>
      <c r="O142" s="132"/>
      <c r="P142" s="113"/>
      <c r="Q142" s="113">
        <v>0</v>
      </c>
      <c r="R142" s="132">
        <f>SUM(N142,Q142)</f>
        <v>750416.4</v>
      </c>
      <c r="S142" s="130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31.5" customHeight="1">
      <c r="A143" s="133"/>
      <c r="B143" s="134"/>
      <c r="C143" s="135"/>
      <c r="D143" s="136">
        <v>65</v>
      </c>
      <c r="E143" s="137">
        <v>1181.6300000000001</v>
      </c>
      <c r="F143" s="138" t="s">
        <v>207</v>
      </c>
      <c r="G143" s="132">
        <v>20</v>
      </c>
      <c r="H143" s="113"/>
      <c r="I143" s="122">
        <f>SUM(G143:H143)</f>
        <v>20</v>
      </c>
      <c r="J143" s="123">
        <v>3.85</v>
      </c>
      <c r="K143" s="123"/>
      <c r="L143" s="139">
        <v>1</v>
      </c>
      <c r="M143" s="132"/>
      <c r="N143" s="132"/>
      <c r="O143" s="140">
        <f>SUM(I143*L143*J143)</f>
        <v>77</v>
      </c>
      <c r="P143" s="140">
        <v>17</v>
      </c>
      <c r="Q143" s="140">
        <f>SUM(O143*P143*1000)</f>
        <v>1309000</v>
      </c>
      <c r="R143" s="140">
        <f>SUM(N143,Q143)</f>
        <v>1309000</v>
      </c>
      <c r="S143" s="130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31.5" customHeight="1">
      <c r="A144" s="133"/>
      <c r="B144" s="134"/>
      <c r="C144" s="135"/>
      <c r="D144" s="136"/>
      <c r="E144" s="137"/>
      <c r="F144" s="138" t="s">
        <v>207</v>
      </c>
      <c r="G144" s="132"/>
      <c r="H144" s="113">
        <v>30</v>
      </c>
      <c r="I144" s="122">
        <f>SUM(G144:H144)</f>
        <v>30</v>
      </c>
      <c r="J144" s="123">
        <v>3.85</v>
      </c>
      <c r="K144" s="123"/>
      <c r="L144" s="139">
        <v>0.15</v>
      </c>
      <c r="M144" s="132"/>
      <c r="N144" s="132"/>
      <c r="O144" s="140">
        <f>SUM(I144*L144*J144)</f>
        <v>17.324999999999999</v>
      </c>
      <c r="P144" s="140">
        <v>17</v>
      </c>
      <c r="Q144" s="140">
        <f>SUM(O144*P144*1000)</f>
        <v>294525</v>
      </c>
      <c r="R144" s="140">
        <f>SUM(N144,Q144)</f>
        <v>294525</v>
      </c>
      <c r="S144" s="129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</row>
    <row r="145" spans="1:31" ht="31.5" customHeight="1">
      <c r="A145" s="131" t="s">
        <v>68</v>
      </c>
      <c r="B145" s="103"/>
      <c r="C145" s="104"/>
      <c r="D145" s="105">
        <f>SUM(D146:D148)</f>
        <v>197</v>
      </c>
      <c r="E145" s="106">
        <f t="shared" ref="E145:R145" si="30">SUM(E146:E148)</f>
        <v>196.88</v>
      </c>
      <c r="F145" s="106">
        <f t="shared" si="30"/>
        <v>0</v>
      </c>
      <c r="G145" s="106">
        <f t="shared" si="30"/>
        <v>169.35</v>
      </c>
      <c r="H145" s="106">
        <f t="shared" si="30"/>
        <v>27.53</v>
      </c>
      <c r="I145" s="106">
        <f t="shared" si="30"/>
        <v>196.88</v>
      </c>
      <c r="J145" s="106"/>
      <c r="K145" s="106"/>
      <c r="L145" s="106"/>
      <c r="M145" s="106">
        <f t="shared" si="30"/>
        <v>43700</v>
      </c>
      <c r="N145" s="106">
        <f t="shared" si="30"/>
        <v>557306.1</v>
      </c>
      <c r="O145" s="106"/>
      <c r="P145" s="106"/>
      <c r="Q145" s="106">
        <f t="shared" si="30"/>
        <v>2932487.2499999995</v>
      </c>
      <c r="R145" s="106">
        <f t="shared" si="30"/>
        <v>3489793.3499999996</v>
      </c>
      <c r="S145" s="130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36" customHeight="1">
      <c r="A146" s="120"/>
      <c r="B146" s="108"/>
      <c r="C146" s="109"/>
      <c r="D146" s="110">
        <v>18</v>
      </c>
      <c r="E146" s="111">
        <v>47.53</v>
      </c>
      <c r="F146" s="121" t="s">
        <v>208</v>
      </c>
      <c r="G146" s="111">
        <v>20</v>
      </c>
      <c r="H146" s="113"/>
      <c r="I146" s="122">
        <f>SUM(G146:H146)</f>
        <v>20</v>
      </c>
      <c r="J146" s="123">
        <v>3.85</v>
      </c>
      <c r="K146" s="115"/>
      <c r="L146" s="116"/>
      <c r="M146" s="132">
        <v>21850</v>
      </c>
      <c r="N146" s="106">
        <f>(G146*M146)+(H146*L146*M146)</f>
        <v>437000</v>
      </c>
      <c r="O146" s="132"/>
      <c r="P146" s="113"/>
      <c r="Q146" s="113">
        <v>0</v>
      </c>
      <c r="R146" s="132">
        <f>SUM(N146,Q146)</f>
        <v>437000</v>
      </c>
      <c r="S146" s="130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31.5" customHeight="1">
      <c r="A147" s="120"/>
      <c r="B147" s="108"/>
      <c r="C147" s="109"/>
      <c r="D147" s="110"/>
      <c r="E147" s="111"/>
      <c r="F147" s="121" t="s">
        <v>208</v>
      </c>
      <c r="G147" s="111"/>
      <c r="H147" s="113">
        <v>27.53</v>
      </c>
      <c r="I147" s="122">
        <f>SUM(G147:H147)</f>
        <v>27.53</v>
      </c>
      <c r="J147" s="123">
        <v>3.85</v>
      </c>
      <c r="K147" s="115"/>
      <c r="L147" s="116">
        <v>0.2</v>
      </c>
      <c r="M147" s="132">
        <v>21850</v>
      </c>
      <c r="N147" s="106">
        <f>(G147*M147)+(H147*L147*M147)</f>
        <v>120306.1</v>
      </c>
      <c r="O147" s="132"/>
      <c r="P147" s="113"/>
      <c r="Q147" s="113">
        <v>0</v>
      </c>
      <c r="R147" s="132">
        <f>SUM(N147,Q147)</f>
        <v>120306.1</v>
      </c>
      <c r="S147" s="130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31.5" customHeight="1">
      <c r="A148" s="120"/>
      <c r="B148" s="108"/>
      <c r="C148" s="109"/>
      <c r="D148" s="110">
        <v>179</v>
      </c>
      <c r="E148" s="111">
        <v>149.35</v>
      </c>
      <c r="F148" s="121" t="s">
        <v>206</v>
      </c>
      <c r="G148" s="111">
        <v>149.35</v>
      </c>
      <c r="H148" s="113"/>
      <c r="I148" s="122">
        <f t="shared" ref="I148" si="31">SUM(G148:H148)</f>
        <v>149.35</v>
      </c>
      <c r="J148" s="123">
        <v>3.85</v>
      </c>
      <c r="K148" s="115"/>
      <c r="L148" s="116">
        <v>0.3</v>
      </c>
      <c r="M148" s="113"/>
      <c r="N148" s="106"/>
      <c r="O148" s="113">
        <f>SUM(I148*L148*J148)</f>
        <v>172.49924999999999</v>
      </c>
      <c r="P148" s="113">
        <v>17</v>
      </c>
      <c r="Q148" s="113">
        <f>SUM(O148*P148*1000)</f>
        <v>2932487.2499999995</v>
      </c>
      <c r="R148" s="113">
        <f t="shared" ref="R148" si="32">SUM(N148,Q148)</f>
        <v>2932487.2499999995</v>
      </c>
      <c r="S148" s="129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48" customHeight="1">
      <c r="A149" s="131" t="s">
        <v>64</v>
      </c>
      <c r="B149" s="103"/>
      <c r="C149" s="104"/>
      <c r="D149" s="105">
        <f>SUM(D150:D152)</f>
        <v>134</v>
      </c>
      <c r="E149" s="106">
        <f t="shared" ref="E149:R149" si="33">SUM(E150:E152)</f>
        <v>179.91</v>
      </c>
      <c r="F149" s="106">
        <f t="shared" si="33"/>
        <v>0</v>
      </c>
      <c r="G149" s="106">
        <f t="shared" si="33"/>
        <v>120</v>
      </c>
      <c r="H149" s="106">
        <f t="shared" si="33"/>
        <v>0</v>
      </c>
      <c r="I149" s="106">
        <f t="shared" si="33"/>
        <v>120</v>
      </c>
      <c r="J149" s="106"/>
      <c r="K149" s="106"/>
      <c r="L149" s="106"/>
      <c r="M149" s="106">
        <f t="shared" si="33"/>
        <v>48890</v>
      </c>
      <c r="N149" s="106">
        <f t="shared" si="33"/>
        <v>2287162.7999999998</v>
      </c>
      <c r="O149" s="106">
        <f t="shared" si="33"/>
        <v>107.5305</v>
      </c>
      <c r="P149" s="106"/>
      <c r="Q149" s="106">
        <f t="shared" si="33"/>
        <v>1828018.5000000002</v>
      </c>
      <c r="R149" s="106">
        <f t="shared" si="33"/>
        <v>4115181.3</v>
      </c>
      <c r="S149" s="130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31.5" customHeight="1">
      <c r="A150" s="120"/>
      <c r="B150" s="108"/>
      <c r="C150" s="109"/>
      <c r="D150" s="110">
        <v>39</v>
      </c>
      <c r="E150" s="111">
        <v>48.51</v>
      </c>
      <c r="F150" s="121" t="s">
        <v>208</v>
      </c>
      <c r="G150" s="111">
        <v>39</v>
      </c>
      <c r="H150" s="113"/>
      <c r="I150" s="122">
        <f>SUM(G150:H150)</f>
        <v>39</v>
      </c>
      <c r="J150" s="123"/>
      <c r="K150" s="115"/>
      <c r="L150" s="116"/>
      <c r="M150" s="132">
        <v>21850</v>
      </c>
      <c r="N150" s="106">
        <f>(G150*M150)+(H150*L150*M150)</f>
        <v>852150</v>
      </c>
      <c r="O150" s="132"/>
      <c r="P150" s="113"/>
      <c r="Q150" s="113">
        <v>0</v>
      </c>
      <c r="R150" s="132">
        <f>SUM(N150,Q150)</f>
        <v>852150</v>
      </c>
      <c r="S150" s="130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52.5" customHeight="1">
      <c r="A151" s="120"/>
      <c r="B151" s="108"/>
      <c r="C151" s="109"/>
      <c r="D151" s="110">
        <v>61</v>
      </c>
      <c r="E151" s="111">
        <v>53.07</v>
      </c>
      <c r="F151" s="121" t="s">
        <v>197</v>
      </c>
      <c r="G151" s="111">
        <v>53.07</v>
      </c>
      <c r="H151" s="113"/>
      <c r="I151" s="122">
        <f>SUM(G151:H151)</f>
        <v>53.07</v>
      </c>
      <c r="J151" s="123"/>
      <c r="K151" s="115"/>
      <c r="L151" s="116"/>
      <c r="M151" s="113">
        <v>27040</v>
      </c>
      <c r="N151" s="106">
        <f>(G151*M151)+(H151*L151*M151)</f>
        <v>1435012.8</v>
      </c>
      <c r="O151" s="113"/>
      <c r="P151" s="113"/>
      <c r="Q151" s="113"/>
      <c r="R151" s="132">
        <f>SUM(N151,Q151)</f>
        <v>1435012.8</v>
      </c>
      <c r="S151" s="130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31.5" customHeight="1">
      <c r="A152" s="120"/>
      <c r="B152" s="108"/>
      <c r="C152" s="109"/>
      <c r="D152" s="110">
        <v>34</v>
      </c>
      <c r="E152" s="111">
        <v>78.33</v>
      </c>
      <c r="F152" s="121" t="s">
        <v>206</v>
      </c>
      <c r="G152" s="111">
        <v>27.93</v>
      </c>
      <c r="H152" s="113"/>
      <c r="I152" s="122">
        <f t="shared" ref="I152" si="34">SUM(G152:H152)</f>
        <v>27.93</v>
      </c>
      <c r="J152" s="123">
        <v>3.85</v>
      </c>
      <c r="K152" s="115"/>
      <c r="L152" s="116">
        <v>1</v>
      </c>
      <c r="M152" s="113"/>
      <c r="N152" s="106"/>
      <c r="O152" s="113">
        <f>SUM(I152*L152*J152)</f>
        <v>107.5305</v>
      </c>
      <c r="P152" s="113">
        <v>17</v>
      </c>
      <c r="Q152" s="113">
        <f>SUM(O152*P152*1000)</f>
        <v>1828018.5000000002</v>
      </c>
      <c r="R152" s="113">
        <f t="shared" ref="R152" si="35">SUM(N152,Q152)</f>
        <v>1828018.5000000002</v>
      </c>
      <c r="S152" s="130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31.5" customHeight="1">
      <c r="A153" s="131" t="s">
        <v>54</v>
      </c>
      <c r="B153" s="103"/>
      <c r="C153" s="104"/>
      <c r="D153" s="105">
        <f t="shared" ref="D153:I153" si="36">SUM(D154:D159)</f>
        <v>265</v>
      </c>
      <c r="E153" s="106">
        <f t="shared" si="36"/>
        <v>380.57</v>
      </c>
      <c r="F153" s="106">
        <f t="shared" si="36"/>
        <v>0</v>
      </c>
      <c r="G153" s="106">
        <f t="shared" si="36"/>
        <v>164.5</v>
      </c>
      <c r="H153" s="106">
        <f t="shared" si="36"/>
        <v>104.5</v>
      </c>
      <c r="I153" s="106">
        <f t="shared" si="36"/>
        <v>269</v>
      </c>
      <c r="J153" s="106"/>
      <c r="K153" s="106"/>
      <c r="L153" s="106"/>
      <c r="M153" s="106">
        <f>SUM(M154:M159)</f>
        <v>54080</v>
      </c>
      <c r="N153" s="106">
        <f>SUM(N154:N159)</f>
        <v>584064</v>
      </c>
      <c r="O153" s="106">
        <f>SUM(O154:O159)</f>
        <v>677.8</v>
      </c>
      <c r="P153" s="106"/>
      <c r="Q153" s="106"/>
      <c r="R153" s="106">
        <f>SUM(R154:R159)</f>
        <v>12106664</v>
      </c>
      <c r="S153" s="129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</row>
    <row r="154" spans="1:31" ht="36" customHeight="1">
      <c r="A154" s="120"/>
      <c r="B154" s="108"/>
      <c r="C154" s="109"/>
      <c r="D154" s="110">
        <v>43</v>
      </c>
      <c r="E154" s="111">
        <v>116.36</v>
      </c>
      <c r="F154" s="121" t="s">
        <v>197</v>
      </c>
      <c r="G154" s="111">
        <v>18</v>
      </c>
      <c r="H154" s="113"/>
      <c r="I154" s="122">
        <f t="shared" ref="I154:I159" si="37">SUM(G154:H154)</f>
        <v>18</v>
      </c>
      <c r="J154" s="123">
        <v>4</v>
      </c>
      <c r="K154" s="115"/>
      <c r="L154" s="116"/>
      <c r="M154" s="113">
        <v>27040</v>
      </c>
      <c r="N154" s="106">
        <f>(G154*M154)+(H154*L154*M154)</f>
        <v>486720</v>
      </c>
      <c r="O154" s="113"/>
      <c r="P154" s="113"/>
      <c r="Q154" s="113"/>
      <c r="R154" s="132">
        <f t="shared" ref="R154:R159" si="38">SUM(N154,Q154)</f>
        <v>486720</v>
      </c>
      <c r="S154" s="130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31.5" customHeight="1">
      <c r="A155" s="120"/>
      <c r="B155" s="108"/>
      <c r="C155" s="109"/>
      <c r="D155" s="110"/>
      <c r="E155" s="111"/>
      <c r="F155" s="121" t="s">
        <v>197</v>
      </c>
      <c r="G155" s="111"/>
      <c r="H155" s="113">
        <v>18</v>
      </c>
      <c r="I155" s="122">
        <f t="shared" si="37"/>
        <v>18</v>
      </c>
      <c r="J155" s="123">
        <v>4</v>
      </c>
      <c r="K155" s="115"/>
      <c r="L155" s="116">
        <v>0.2</v>
      </c>
      <c r="M155" s="113">
        <v>27040</v>
      </c>
      <c r="N155" s="106">
        <f>(G155*M155)+(H155*L155*M155)</f>
        <v>97344</v>
      </c>
      <c r="O155" s="113"/>
      <c r="P155" s="113"/>
      <c r="Q155" s="113"/>
      <c r="R155" s="132">
        <f t="shared" si="38"/>
        <v>97344</v>
      </c>
      <c r="S155" s="130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31.5" customHeight="1">
      <c r="A156" s="120"/>
      <c r="B156" s="108"/>
      <c r="C156" s="109"/>
      <c r="D156" s="110">
        <v>126</v>
      </c>
      <c r="E156" s="111">
        <v>163.72999999999999</v>
      </c>
      <c r="F156" s="121" t="s">
        <v>206</v>
      </c>
      <c r="G156" s="111">
        <v>66.5</v>
      </c>
      <c r="H156" s="113"/>
      <c r="I156" s="122">
        <f t="shared" si="37"/>
        <v>66.5</v>
      </c>
      <c r="J156" s="123">
        <v>4</v>
      </c>
      <c r="K156" s="115"/>
      <c r="L156" s="116">
        <v>1</v>
      </c>
      <c r="M156" s="113"/>
      <c r="N156" s="106"/>
      <c r="O156" s="113">
        <f>SUM(I156*L156*J156)</f>
        <v>266</v>
      </c>
      <c r="P156" s="113">
        <v>17</v>
      </c>
      <c r="Q156" s="113">
        <f>SUM(O156*P156*1000)</f>
        <v>4522000</v>
      </c>
      <c r="R156" s="113">
        <f t="shared" si="38"/>
        <v>4522000</v>
      </c>
      <c r="S156" s="129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</row>
    <row r="157" spans="1:31" ht="36" customHeight="1">
      <c r="A157" s="120"/>
      <c r="B157" s="108"/>
      <c r="C157" s="109"/>
      <c r="D157" s="110"/>
      <c r="E157" s="111"/>
      <c r="F157" s="121" t="s">
        <v>206</v>
      </c>
      <c r="G157" s="111"/>
      <c r="H157" s="113">
        <v>66.5</v>
      </c>
      <c r="I157" s="122">
        <f t="shared" si="37"/>
        <v>66.5</v>
      </c>
      <c r="J157" s="123">
        <v>4</v>
      </c>
      <c r="K157" s="115"/>
      <c r="L157" s="116">
        <v>0.3</v>
      </c>
      <c r="M157" s="113"/>
      <c r="N157" s="106"/>
      <c r="O157" s="113">
        <f>SUM(I157*L157*J157)</f>
        <v>79.8</v>
      </c>
      <c r="P157" s="113">
        <v>17</v>
      </c>
      <c r="Q157" s="113">
        <f>SUM(O157*P157*1000)</f>
        <v>1356600</v>
      </c>
      <c r="R157" s="113">
        <f t="shared" si="38"/>
        <v>1356600</v>
      </c>
      <c r="S157" s="130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31.5" customHeight="1">
      <c r="A158" s="133"/>
      <c r="B158" s="134"/>
      <c r="C158" s="135"/>
      <c r="D158" s="136">
        <v>96</v>
      </c>
      <c r="E158" s="137">
        <v>100.48</v>
      </c>
      <c r="F158" s="138" t="s">
        <v>207</v>
      </c>
      <c r="G158" s="132">
        <v>80</v>
      </c>
      <c r="H158" s="113"/>
      <c r="I158" s="122">
        <f t="shared" si="37"/>
        <v>80</v>
      </c>
      <c r="J158" s="123">
        <v>4</v>
      </c>
      <c r="K158" s="123"/>
      <c r="L158" s="139">
        <v>1</v>
      </c>
      <c r="M158" s="132"/>
      <c r="N158" s="132"/>
      <c r="O158" s="140">
        <f>SUM(I158*L158*J158)</f>
        <v>320</v>
      </c>
      <c r="P158" s="140">
        <v>17</v>
      </c>
      <c r="Q158" s="140">
        <f>SUM(O158*P158*1000)</f>
        <v>5440000</v>
      </c>
      <c r="R158" s="140">
        <f t="shared" si="38"/>
        <v>5440000</v>
      </c>
      <c r="S158" s="130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31.5" customHeight="1">
      <c r="A159" s="133"/>
      <c r="B159" s="134"/>
      <c r="C159" s="135"/>
      <c r="D159" s="136"/>
      <c r="E159" s="137"/>
      <c r="F159" s="138" t="s">
        <v>207</v>
      </c>
      <c r="G159" s="132"/>
      <c r="H159" s="113">
        <v>20</v>
      </c>
      <c r="I159" s="122">
        <f t="shared" si="37"/>
        <v>20</v>
      </c>
      <c r="J159" s="123">
        <v>4</v>
      </c>
      <c r="K159" s="123"/>
      <c r="L159" s="139">
        <v>0.15</v>
      </c>
      <c r="M159" s="132"/>
      <c r="N159" s="132"/>
      <c r="O159" s="140">
        <f>SUM(I159*L159*J159)</f>
        <v>12</v>
      </c>
      <c r="P159" s="140">
        <v>17</v>
      </c>
      <c r="Q159" s="140">
        <f>SUM(O159*P159*1000)</f>
        <v>204000</v>
      </c>
      <c r="R159" s="140">
        <f t="shared" si="38"/>
        <v>204000</v>
      </c>
      <c r="S159" s="129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</row>
    <row r="160" spans="1:31" ht="36" customHeight="1">
      <c r="A160" s="131" t="s">
        <v>82</v>
      </c>
      <c r="B160" s="103"/>
      <c r="C160" s="104"/>
      <c r="D160" s="105">
        <f t="shared" ref="D160:I160" si="39">SUM(D161:D164)</f>
        <v>1670</v>
      </c>
      <c r="E160" s="106">
        <f t="shared" si="39"/>
        <v>5198.04</v>
      </c>
      <c r="F160" s="103">
        <f t="shared" si="39"/>
        <v>0</v>
      </c>
      <c r="G160" s="106">
        <f t="shared" si="39"/>
        <v>822.5</v>
      </c>
      <c r="H160" s="106">
        <f t="shared" si="39"/>
        <v>782.61</v>
      </c>
      <c r="I160" s="106">
        <f t="shared" si="39"/>
        <v>1605.11</v>
      </c>
      <c r="J160" s="103"/>
      <c r="K160" s="103"/>
      <c r="L160" s="103"/>
      <c r="M160" s="106"/>
      <c r="N160" s="106">
        <f>SUM(N161:N164)</f>
        <v>3554612.24</v>
      </c>
      <c r="O160" s="106">
        <f>SUM(O161:O164)</f>
        <v>3201.080575</v>
      </c>
      <c r="P160" s="106"/>
      <c r="Q160" s="106">
        <f>SUM(Q161:Q164)</f>
        <v>54418369.774999999</v>
      </c>
      <c r="R160" s="106">
        <f>SUM(R161:R164)</f>
        <v>57972982.015000001</v>
      </c>
      <c r="S160" s="130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31.5" customHeight="1">
      <c r="A161" s="120"/>
      <c r="B161" s="108"/>
      <c r="C161" s="109"/>
      <c r="D161" s="110">
        <v>20</v>
      </c>
      <c r="E161" s="111">
        <v>3266.81</v>
      </c>
      <c r="F161" s="121" t="s">
        <v>208</v>
      </c>
      <c r="G161" s="111">
        <v>25</v>
      </c>
      <c r="H161" s="113"/>
      <c r="I161" s="122">
        <f>SUM(G161:H161)</f>
        <v>25</v>
      </c>
      <c r="J161" s="123">
        <v>3.85</v>
      </c>
      <c r="K161" s="115"/>
      <c r="L161" s="116"/>
      <c r="M161" s="132">
        <v>21850</v>
      </c>
      <c r="N161" s="106">
        <f>(G161*M161)+(H161*L161*M161)</f>
        <v>546250</v>
      </c>
      <c r="O161" s="132"/>
      <c r="P161" s="113"/>
      <c r="Q161" s="113">
        <v>0</v>
      </c>
      <c r="R161" s="132">
        <f>SUM(N161,Q161)</f>
        <v>546250</v>
      </c>
      <c r="S161" s="130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31.5" customHeight="1">
      <c r="A162" s="120"/>
      <c r="B162" s="108"/>
      <c r="C162" s="109"/>
      <c r="D162" s="110">
        <v>668</v>
      </c>
      <c r="E162" s="111">
        <v>556.28</v>
      </c>
      <c r="F162" s="121" t="s">
        <v>197</v>
      </c>
      <c r="G162" s="111"/>
      <c r="H162" s="113">
        <v>556.28</v>
      </c>
      <c r="I162" s="122">
        <f>SUM(G162:H162)</f>
        <v>556.28</v>
      </c>
      <c r="J162" s="123">
        <v>3.85</v>
      </c>
      <c r="K162" s="115"/>
      <c r="L162" s="116">
        <v>0.2</v>
      </c>
      <c r="M162" s="113">
        <v>27040</v>
      </c>
      <c r="N162" s="106">
        <f>(G162*M162)+(H162*L162*M162)</f>
        <v>3008362.24</v>
      </c>
      <c r="O162" s="113"/>
      <c r="P162" s="113"/>
      <c r="Q162" s="113"/>
      <c r="R162" s="132">
        <f>SUM(N162,Q162)</f>
        <v>3008362.24</v>
      </c>
      <c r="S162" s="129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</row>
    <row r="163" spans="1:31" ht="36" customHeight="1">
      <c r="A163" s="120"/>
      <c r="B163" s="108"/>
      <c r="C163" s="109"/>
      <c r="D163" s="110">
        <v>644</v>
      </c>
      <c r="E163" s="111">
        <v>1148.6199999999999</v>
      </c>
      <c r="F163" s="121" t="s">
        <v>206</v>
      </c>
      <c r="G163" s="111">
        <v>797.5</v>
      </c>
      <c r="H163" s="113"/>
      <c r="I163" s="122">
        <f>SUM(G163:H163)</f>
        <v>797.5</v>
      </c>
      <c r="J163" s="123">
        <v>3.85</v>
      </c>
      <c r="K163" s="115"/>
      <c r="L163" s="116">
        <v>1</v>
      </c>
      <c r="M163" s="113"/>
      <c r="N163" s="106"/>
      <c r="O163" s="113">
        <f>SUM(I163*L163*J163)</f>
        <v>3070.375</v>
      </c>
      <c r="P163" s="113">
        <v>17</v>
      </c>
      <c r="Q163" s="113">
        <f>SUM(O163*P163*1000)</f>
        <v>52196375</v>
      </c>
      <c r="R163" s="113">
        <f>SUM(N163,Q163)</f>
        <v>52196375</v>
      </c>
      <c r="S163" s="130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31.5" customHeight="1">
      <c r="A164" s="133"/>
      <c r="B164" s="134"/>
      <c r="C164" s="135"/>
      <c r="D164" s="136">
        <v>338</v>
      </c>
      <c r="E164" s="137">
        <v>226.33</v>
      </c>
      <c r="F164" s="138" t="s">
        <v>207</v>
      </c>
      <c r="G164" s="132"/>
      <c r="H164" s="113">
        <v>226.33</v>
      </c>
      <c r="I164" s="122">
        <f>SUM(G164:H164)</f>
        <v>226.33</v>
      </c>
      <c r="J164" s="123">
        <v>3.85</v>
      </c>
      <c r="K164" s="123"/>
      <c r="L164" s="139">
        <v>0.15</v>
      </c>
      <c r="M164" s="132"/>
      <c r="N164" s="132"/>
      <c r="O164" s="140">
        <f>SUM(I164*L164*J164)</f>
        <v>130.70557500000001</v>
      </c>
      <c r="P164" s="140">
        <v>17</v>
      </c>
      <c r="Q164" s="140">
        <f>SUM(O164*P164*1000)</f>
        <v>2221994.7749999999</v>
      </c>
      <c r="R164" s="140">
        <f>SUM(N164,Q164)</f>
        <v>2221994.7749999999</v>
      </c>
      <c r="S164" s="130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31.5" customHeight="1">
      <c r="A165" s="131" t="s">
        <v>78</v>
      </c>
      <c r="B165" s="103"/>
      <c r="C165" s="104"/>
      <c r="D165" s="105">
        <f t="shared" ref="D165:I165" si="40">SUM(D166:D166)</f>
        <v>612</v>
      </c>
      <c r="E165" s="106">
        <f t="shared" si="40"/>
        <v>1132.29</v>
      </c>
      <c r="F165" s="103">
        <f t="shared" si="40"/>
        <v>0</v>
      </c>
      <c r="G165" s="106">
        <f t="shared" si="40"/>
        <v>0</v>
      </c>
      <c r="H165" s="106">
        <f t="shared" si="40"/>
        <v>713</v>
      </c>
      <c r="I165" s="106">
        <f t="shared" si="40"/>
        <v>713</v>
      </c>
      <c r="J165" s="103"/>
      <c r="K165" s="103"/>
      <c r="L165" s="103"/>
      <c r="M165" s="106"/>
      <c r="N165" s="106">
        <f>SUM(N166:N166)</f>
        <v>3115810</v>
      </c>
      <c r="O165" s="106">
        <f>SUM(O166:O166)</f>
        <v>0</v>
      </c>
      <c r="P165" s="106"/>
      <c r="Q165" s="106">
        <f>SUM(Q166:Q166)</f>
        <v>0</v>
      </c>
      <c r="R165" s="106">
        <f>SUM(R166:R166)</f>
        <v>3115810</v>
      </c>
      <c r="S165" s="129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</row>
    <row r="166" spans="1:31" ht="36" customHeight="1">
      <c r="A166" s="120"/>
      <c r="B166" s="108"/>
      <c r="C166" s="109"/>
      <c r="D166" s="110">
        <v>612</v>
      </c>
      <c r="E166" s="111">
        <v>1132.29</v>
      </c>
      <c r="F166" s="121" t="s">
        <v>208</v>
      </c>
      <c r="G166" s="111"/>
      <c r="H166" s="113">
        <v>713</v>
      </c>
      <c r="I166" s="122">
        <f>SUM(G166:H166)</f>
        <v>713</v>
      </c>
      <c r="J166" s="123">
        <v>3.85</v>
      </c>
      <c r="K166" s="115"/>
      <c r="L166" s="116">
        <v>0.2</v>
      </c>
      <c r="M166" s="132">
        <v>21850</v>
      </c>
      <c r="N166" s="106">
        <f>(G166*M166)+(H166*L166*M166)</f>
        <v>3115810</v>
      </c>
      <c r="O166" s="132"/>
      <c r="P166" s="113"/>
      <c r="Q166" s="113">
        <v>0</v>
      </c>
      <c r="R166" s="132">
        <f>SUM(N166,Q166)</f>
        <v>3115810</v>
      </c>
      <c r="S166" s="130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31.5" customHeight="1">
      <c r="A167" s="131" t="s">
        <v>90</v>
      </c>
      <c r="B167" s="103"/>
      <c r="C167" s="104"/>
      <c r="D167" s="105">
        <f t="shared" ref="D167:I167" si="41">SUM(D168:D171)</f>
        <v>245</v>
      </c>
      <c r="E167" s="106">
        <f t="shared" si="41"/>
        <v>428.21</v>
      </c>
      <c r="F167" s="103">
        <f t="shared" si="41"/>
        <v>0</v>
      </c>
      <c r="G167" s="106">
        <f t="shared" si="41"/>
        <v>150</v>
      </c>
      <c r="H167" s="106">
        <f t="shared" si="41"/>
        <v>120</v>
      </c>
      <c r="I167" s="106">
        <f t="shared" si="41"/>
        <v>270</v>
      </c>
      <c r="J167" s="103"/>
      <c r="K167" s="103"/>
      <c r="L167" s="103"/>
      <c r="M167" s="106"/>
      <c r="N167" s="106">
        <f>SUM(N168:N171)</f>
        <v>4115376</v>
      </c>
      <c r="O167" s="106">
        <f>SUM(O168:O171)</f>
        <v>0</v>
      </c>
      <c r="P167" s="106"/>
      <c r="Q167" s="106">
        <f>SUM(Q168:Q171)</f>
        <v>0</v>
      </c>
      <c r="R167" s="106">
        <f>SUM(R168:R171)</f>
        <v>4115376</v>
      </c>
      <c r="S167" s="130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31.5" customHeight="1">
      <c r="A168" s="120"/>
      <c r="B168" s="108"/>
      <c r="C168" s="109"/>
      <c r="D168" s="110">
        <v>147</v>
      </c>
      <c r="E168" s="111">
        <v>307.77999999999997</v>
      </c>
      <c r="F168" s="121" t="s">
        <v>208</v>
      </c>
      <c r="G168" s="111">
        <v>100</v>
      </c>
      <c r="H168" s="113"/>
      <c r="I168" s="122">
        <f>SUM(G168:H168)</f>
        <v>100</v>
      </c>
      <c r="J168" s="123">
        <v>3.85</v>
      </c>
      <c r="K168" s="115"/>
      <c r="L168" s="116"/>
      <c r="M168" s="132">
        <v>21850</v>
      </c>
      <c r="N168" s="106">
        <f>(G168*M168)+(H168*L168*M168)</f>
        <v>2185000</v>
      </c>
      <c r="O168" s="132"/>
      <c r="P168" s="113"/>
      <c r="Q168" s="113">
        <v>0</v>
      </c>
      <c r="R168" s="132">
        <f>SUM(N168,Q168)</f>
        <v>2185000</v>
      </c>
      <c r="S168" s="129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</row>
    <row r="169" spans="1:31" ht="36" customHeight="1">
      <c r="A169" s="120"/>
      <c r="B169" s="108"/>
      <c r="C169" s="109"/>
      <c r="D169" s="110"/>
      <c r="E169" s="111"/>
      <c r="F169" s="121" t="s">
        <v>208</v>
      </c>
      <c r="G169" s="111"/>
      <c r="H169" s="113">
        <v>68</v>
      </c>
      <c r="I169" s="122">
        <f>SUM(G169:H169)</f>
        <v>68</v>
      </c>
      <c r="J169" s="123">
        <v>3.85</v>
      </c>
      <c r="K169" s="115"/>
      <c r="L169" s="116">
        <v>0.2</v>
      </c>
      <c r="M169" s="132">
        <v>21850</v>
      </c>
      <c r="N169" s="106">
        <f>(G169*M169)+(H169*L169*M169)</f>
        <v>297160.00000000006</v>
      </c>
      <c r="O169" s="132"/>
      <c r="P169" s="113"/>
      <c r="Q169" s="113">
        <v>0</v>
      </c>
      <c r="R169" s="132">
        <f>SUM(N169,Q169)</f>
        <v>297160.00000000006</v>
      </c>
      <c r="S169" s="130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31.5" customHeight="1">
      <c r="A170" s="120"/>
      <c r="B170" s="108"/>
      <c r="C170" s="109"/>
      <c r="D170" s="110">
        <v>98</v>
      </c>
      <c r="E170" s="111">
        <v>120.43</v>
      </c>
      <c r="F170" s="121" t="s">
        <v>197</v>
      </c>
      <c r="G170" s="111">
        <v>50</v>
      </c>
      <c r="H170" s="113"/>
      <c r="I170" s="122">
        <f>SUM(G170:H170)</f>
        <v>50</v>
      </c>
      <c r="J170" s="123">
        <v>3.85</v>
      </c>
      <c r="K170" s="115"/>
      <c r="L170" s="116"/>
      <c r="M170" s="113">
        <v>27040</v>
      </c>
      <c r="N170" s="106">
        <f>(G170*M170)+(H170*L170*M170)</f>
        <v>1352000</v>
      </c>
      <c r="O170" s="113"/>
      <c r="P170" s="113"/>
      <c r="Q170" s="113"/>
      <c r="R170" s="132">
        <f>SUM(N170,Q170)</f>
        <v>1352000</v>
      </c>
      <c r="S170" s="130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31.5" customHeight="1">
      <c r="A171" s="120"/>
      <c r="B171" s="108"/>
      <c r="C171" s="109"/>
      <c r="D171" s="110"/>
      <c r="E171" s="111"/>
      <c r="F171" s="121" t="s">
        <v>197</v>
      </c>
      <c r="G171" s="111"/>
      <c r="H171" s="113">
        <v>52</v>
      </c>
      <c r="I171" s="122">
        <f>SUM(G171:H171)</f>
        <v>52</v>
      </c>
      <c r="J171" s="123">
        <v>3.85</v>
      </c>
      <c r="K171" s="115"/>
      <c r="L171" s="116">
        <v>0.2</v>
      </c>
      <c r="M171" s="113">
        <v>27040</v>
      </c>
      <c r="N171" s="106">
        <f>(G171*M171)+(H171*L171*M171)</f>
        <v>281216</v>
      </c>
      <c r="O171" s="113"/>
      <c r="P171" s="113"/>
      <c r="Q171" s="113"/>
      <c r="R171" s="132">
        <f>SUM(N171,Q171)</f>
        <v>281216</v>
      </c>
      <c r="S171" s="129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</row>
    <row r="172" spans="1:31" ht="31.5" customHeight="1">
      <c r="A172" s="131" t="s">
        <v>89</v>
      </c>
      <c r="B172" s="103"/>
      <c r="C172" s="104"/>
      <c r="D172" s="105">
        <f t="shared" ref="D172:I172" si="42">SUM(D173:D178)</f>
        <v>349</v>
      </c>
      <c r="E172" s="106">
        <f t="shared" si="42"/>
        <v>973.85</v>
      </c>
      <c r="F172" s="103">
        <f t="shared" si="42"/>
        <v>0</v>
      </c>
      <c r="G172" s="106">
        <f t="shared" si="42"/>
        <v>653.92000000000007</v>
      </c>
      <c r="H172" s="106">
        <f t="shared" si="42"/>
        <v>284.13</v>
      </c>
      <c r="I172" s="106">
        <f t="shared" si="42"/>
        <v>938.05000000000007</v>
      </c>
      <c r="J172" s="103"/>
      <c r="K172" s="103"/>
      <c r="L172" s="103"/>
      <c r="M172" s="106"/>
      <c r="N172" s="106">
        <f>SUM(N173:N178)</f>
        <v>7862139.9000000004</v>
      </c>
      <c r="O172" s="106">
        <f>SUM(O173:O178)</f>
        <v>511.61879999999996</v>
      </c>
      <c r="P172" s="106"/>
      <c r="Q172" s="106">
        <f>SUM(Q173:Q178)</f>
        <v>8697519.5999999996</v>
      </c>
      <c r="R172" s="106">
        <f>SUM(R173:R178)</f>
        <v>16559659.500000002</v>
      </c>
      <c r="S172" s="129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</row>
    <row r="173" spans="1:31" ht="31.5" customHeight="1">
      <c r="A173" s="120"/>
      <c r="B173" s="108"/>
      <c r="C173" s="109"/>
      <c r="D173" s="179">
        <v>349</v>
      </c>
      <c r="E173" s="111">
        <v>80.64</v>
      </c>
      <c r="F173" s="121" t="s">
        <v>208</v>
      </c>
      <c r="G173" s="111">
        <v>120</v>
      </c>
      <c r="H173" s="113"/>
      <c r="I173" s="122">
        <f t="shared" ref="I173:I178" si="43">SUM(G173:H173)</f>
        <v>120</v>
      </c>
      <c r="J173" s="123">
        <v>3.85</v>
      </c>
      <c r="K173" s="115"/>
      <c r="L173" s="116"/>
      <c r="M173" s="132">
        <v>21850</v>
      </c>
      <c r="N173" s="106">
        <f>(G173*M173)+(H173*L173*M173)</f>
        <v>2622000</v>
      </c>
      <c r="O173" s="132"/>
      <c r="P173" s="113"/>
      <c r="Q173" s="113">
        <v>0</v>
      </c>
      <c r="R173" s="132">
        <f t="shared" ref="R173:R178" si="44">SUM(N173,Q173)</f>
        <v>2622000</v>
      </c>
      <c r="S173" s="129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</row>
    <row r="174" spans="1:31" ht="31.5" customHeight="1">
      <c r="A174" s="120"/>
      <c r="B174" s="108"/>
      <c r="C174" s="109"/>
      <c r="D174" s="180"/>
      <c r="E174" s="111"/>
      <c r="F174" s="121" t="s">
        <v>208</v>
      </c>
      <c r="G174" s="111"/>
      <c r="H174" s="113">
        <v>44.75</v>
      </c>
      <c r="I174" s="122">
        <f t="shared" si="43"/>
        <v>44.75</v>
      </c>
      <c r="J174" s="123">
        <v>3.85</v>
      </c>
      <c r="K174" s="115"/>
      <c r="L174" s="116">
        <v>0.2</v>
      </c>
      <c r="M174" s="132">
        <v>21850</v>
      </c>
      <c r="N174" s="106">
        <f>(G174*M174)+(H174*L174*M174)</f>
        <v>195557.50000000003</v>
      </c>
      <c r="O174" s="132"/>
      <c r="P174" s="113"/>
      <c r="Q174" s="113">
        <v>0</v>
      </c>
      <c r="R174" s="132">
        <f t="shared" si="44"/>
        <v>195557.50000000003</v>
      </c>
      <c r="S174" s="129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</row>
    <row r="175" spans="1:31" ht="31.5" customHeight="1">
      <c r="A175" s="120"/>
      <c r="B175" s="108"/>
      <c r="C175" s="109"/>
      <c r="D175" s="180"/>
      <c r="E175" s="111">
        <v>271.44</v>
      </c>
      <c r="F175" s="121" t="s">
        <v>197</v>
      </c>
      <c r="G175" s="111">
        <v>170.5</v>
      </c>
      <c r="H175" s="113"/>
      <c r="I175" s="122">
        <f t="shared" si="43"/>
        <v>170.5</v>
      </c>
      <c r="J175" s="123">
        <v>3.85</v>
      </c>
      <c r="K175" s="115"/>
      <c r="L175" s="116"/>
      <c r="M175" s="113">
        <v>27040</v>
      </c>
      <c r="N175" s="106">
        <f>(G175*M175)+(H175*L175*M175)</f>
        <v>4610320</v>
      </c>
      <c r="O175" s="113"/>
      <c r="P175" s="113"/>
      <c r="Q175" s="113"/>
      <c r="R175" s="132">
        <f t="shared" si="44"/>
        <v>4610320</v>
      </c>
      <c r="S175" s="129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</row>
    <row r="176" spans="1:31" ht="31.5" customHeight="1">
      <c r="A176" s="120"/>
      <c r="B176" s="108"/>
      <c r="C176" s="109"/>
      <c r="D176" s="180"/>
      <c r="E176" s="111"/>
      <c r="F176" s="121" t="s">
        <v>197</v>
      </c>
      <c r="G176" s="111"/>
      <c r="H176" s="113">
        <v>80.3</v>
      </c>
      <c r="I176" s="122">
        <f t="shared" si="43"/>
        <v>80.3</v>
      </c>
      <c r="J176" s="123">
        <v>3.85</v>
      </c>
      <c r="K176" s="115"/>
      <c r="L176" s="116">
        <v>0.2</v>
      </c>
      <c r="M176" s="113">
        <v>27040</v>
      </c>
      <c r="N176" s="106">
        <f>(G176*M176)+(H176*L176*M176)</f>
        <v>434262.39999999997</v>
      </c>
      <c r="O176" s="113"/>
      <c r="P176" s="113"/>
      <c r="Q176" s="113"/>
      <c r="R176" s="132">
        <f t="shared" si="44"/>
        <v>434262.39999999997</v>
      </c>
      <c r="S176" s="129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</row>
    <row r="177" spans="1:31" ht="31.5" customHeight="1">
      <c r="A177" s="120"/>
      <c r="B177" s="108"/>
      <c r="C177" s="109"/>
      <c r="D177" s="180"/>
      <c r="E177" s="111">
        <v>363.42</v>
      </c>
      <c r="F177" s="121" t="s">
        <v>206</v>
      </c>
      <c r="G177" s="111">
        <v>363.42</v>
      </c>
      <c r="H177" s="113"/>
      <c r="I177" s="122">
        <f t="shared" si="43"/>
        <v>363.42</v>
      </c>
      <c r="J177" s="123">
        <v>3.85</v>
      </c>
      <c r="K177" s="115"/>
      <c r="L177" s="116">
        <v>0.3</v>
      </c>
      <c r="M177" s="113"/>
      <c r="N177" s="106"/>
      <c r="O177" s="113">
        <f>SUM(I177*L177*J177)</f>
        <v>419.75009999999997</v>
      </c>
      <c r="P177" s="113">
        <v>17</v>
      </c>
      <c r="Q177" s="113">
        <f>SUM(O177*P177*1000)</f>
        <v>7135751.7000000002</v>
      </c>
      <c r="R177" s="113">
        <f t="shared" si="44"/>
        <v>7135751.7000000002</v>
      </c>
      <c r="S177" s="129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</row>
    <row r="178" spans="1:31" ht="31.5" customHeight="1">
      <c r="A178" s="133"/>
      <c r="B178" s="134"/>
      <c r="C178" s="135"/>
      <c r="D178" s="181"/>
      <c r="E178" s="137">
        <v>258.35000000000002</v>
      </c>
      <c r="F178" s="138" t="s">
        <v>207</v>
      </c>
      <c r="G178" s="132"/>
      <c r="H178" s="113">
        <v>159.08000000000001</v>
      </c>
      <c r="I178" s="122">
        <f t="shared" si="43"/>
        <v>159.08000000000001</v>
      </c>
      <c r="J178" s="123">
        <v>3.85</v>
      </c>
      <c r="K178" s="123"/>
      <c r="L178" s="139">
        <v>0.15</v>
      </c>
      <c r="M178" s="132"/>
      <c r="N178" s="132"/>
      <c r="O178" s="140">
        <f>SUM(I178*L178*J178)</f>
        <v>91.868700000000004</v>
      </c>
      <c r="P178" s="140">
        <v>17</v>
      </c>
      <c r="Q178" s="140">
        <f>SUM(O178*P178*1000)</f>
        <v>1561767.9000000001</v>
      </c>
      <c r="R178" s="140">
        <f t="shared" si="44"/>
        <v>1561767.9000000001</v>
      </c>
      <c r="S178" s="129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</row>
    <row r="179" spans="1:31" ht="31.5" customHeight="1">
      <c r="A179" s="131" t="s">
        <v>55</v>
      </c>
      <c r="B179" s="103"/>
      <c r="C179" s="104"/>
      <c r="D179" s="105">
        <f t="shared" ref="D179:I179" si="45">SUM(D180:D180)</f>
        <v>97</v>
      </c>
      <c r="E179" s="106">
        <f t="shared" si="45"/>
        <v>81.19</v>
      </c>
      <c r="F179" s="103">
        <f t="shared" si="45"/>
        <v>0</v>
      </c>
      <c r="G179" s="106">
        <f t="shared" si="45"/>
        <v>81.19</v>
      </c>
      <c r="H179" s="106">
        <f t="shared" si="45"/>
        <v>0</v>
      </c>
      <c r="I179" s="106">
        <f t="shared" si="45"/>
        <v>81.19</v>
      </c>
      <c r="J179" s="103"/>
      <c r="K179" s="103"/>
      <c r="L179" s="103"/>
      <c r="M179" s="106"/>
      <c r="N179" s="106">
        <f>SUM(N180:N180)</f>
        <v>1774001.5</v>
      </c>
      <c r="O179" s="106">
        <f>SUM(O180:O180)</f>
        <v>0</v>
      </c>
      <c r="P179" s="106"/>
      <c r="Q179" s="106">
        <f>SUM(Q180:Q180)</f>
        <v>0</v>
      </c>
      <c r="R179" s="106">
        <f>SUM(R180:R180)</f>
        <v>1774001.5</v>
      </c>
      <c r="S179" s="129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</row>
    <row r="180" spans="1:31" ht="31.5" customHeight="1">
      <c r="A180" s="120"/>
      <c r="B180" s="108"/>
      <c r="C180" s="109"/>
      <c r="D180" s="110">
        <v>97</v>
      </c>
      <c r="E180" s="111">
        <v>81.19</v>
      </c>
      <c r="F180" s="121" t="s">
        <v>208</v>
      </c>
      <c r="G180" s="111">
        <v>81.19</v>
      </c>
      <c r="H180" s="113"/>
      <c r="I180" s="122">
        <f>SUM(G180:H180)</f>
        <v>81.19</v>
      </c>
      <c r="J180" s="123">
        <v>3.85</v>
      </c>
      <c r="K180" s="115"/>
      <c r="L180" s="116"/>
      <c r="M180" s="132">
        <v>21850</v>
      </c>
      <c r="N180" s="106">
        <f>(G180*M180)+(H180*L180*M180)</f>
        <v>1774001.5</v>
      </c>
      <c r="O180" s="132"/>
      <c r="P180" s="113"/>
      <c r="Q180" s="113">
        <v>0</v>
      </c>
      <c r="R180" s="132">
        <f>SUM(N180,Q180)</f>
        <v>1774001.5</v>
      </c>
      <c r="S180" s="129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</row>
    <row r="181" spans="1:31" ht="31.5" customHeight="1">
      <c r="A181" s="131" t="s">
        <v>73</v>
      </c>
      <c r="B181" s="103"/>
      <c r="C181" s="104"/>
      <c r="D181" s="105">
        <f t="shared" ref="D181:I181" si="46">SUM(D182:D185)</f>
        <v>73</v>
      </c>
      <c r="E181" s="106">
        <f t="shared" si="46"/>
        <v>74.540000000000006</v>
      </c>
      <c r="F181" s="103">
        <f t="shared" si="46"/>
        <v>0</v>
      </c>
      <c r="G181" s="106">
        <f t="shared" si="46"/>
        <v>0</v>
      </c>
      <c r="H181" s="106">
        <f t="shared" si="46"/>
        <v>74.540000000000006</v>
      </c>
      <c r="I181" s="106">
        <f t="shared" si="46"/>
        <v>74.540000000000006</v>
      </c>
      <c r="J181" s="103"/>
      <c r="K181" s="103"/>
      <c r="L181" s="103"/>
      <c r="M181" s="106"/>
      <c r="N181" s="106">
        <f>SUM(N182:N185)</f>
        <v>267960.18000000005</v>
      </c>
      <c r="O181" s="106">
        <f>SUM(O182:O185)</f>
        <v>15.794625</v>
      </c>
      <c r="P181" s="106"/>
      <c r="Q181" s="106">
        <f>SUM(Q182:Q185)</f>
        <v>268508.625</v>
      </c>
      <c r="R181" s="106">
        <f>SUM(R182:R185)</f>
        <v>536468.80500000005</v>
      </c>
      <c r="S181" s="129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</row>
    <row r="182" spans="1:31" ht="31.5" customHeight="1">
      <c r="A182" s="120"/>
      <c r="B182" s="108"/>
      <c r="C182" s="109"/>
      <c r="D182" s="179">
        <v>73</v>
      </c>
      <c r="E182" s="111">
        <v>29.13</v>
      </c>
      <c r="F182" s="121" t="s">
        <v>208</v>
      </c>
      <c r="G182" s="111"/>
      <c r="H182" s="113">
        <v>29.13</v>
      </c>
      <c r="I182" s="122">
        <f>SUM(G182:H182)</f>
        <v>29.13</v>
      </c>
      <c r="J182" s="123">
        <v>3.85</v>
      </c>
      <c r="K182" s="115"/>
      <c r="L182" s="116">
        <v>0.2</v>
      </c>
      <c r="M182" s="132">
        <v>21850</v>
      </c>
      <c r="N182" s="106">
        <f>(G182*M182)+(H182*L182*M182)</f>
        <v>127298.1</v>
      </c>
      <c r="O182" s="132"/>
      <c r="P182" s="113"/>
      <c r="Q182" s="113">
        <v>0</v>
      </c>
      <c r="R182" s="132">
        <f>SUM(N182,Q182)</f>
        <v>127298.1</v>
      </c>
      <c r="S182" s="129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</row>
    <row r="183" spans="1:31" ht="31.5" customHeight="1">
      <c r="A183" s="120"/>
      <c r="B183" s="108"/>
      <c r="C183" s="109"/>
      <c r="D183" s="180"/>
      <c r="E183" s="111">
        <v>26.01</v>
      </c>
      <c r="F183" s="121" t="s">
        <v>197</v>
      </c>
      <c r="G183" s="111"/>
      <c r="H183" s="113">
        <v>26.01</v>
      </c>
      <c r="I183" s="122">
        <f>SUM(G183:H183)</f>
        <v>26.01</v>
      </c>
      <c r="J183" s="123">
        <v>3.85</v>
      </c>
      <c r="K183" s="115"/>
      <c r="L183" s="116">
        <v>0.2</v>
      </c>
      <c r="M183" s="113">
        <v>27040</v>
      </c>
      <c r="N183" s="106">
        <f>(G183*M183)+(H183*L183*M183)</f>
        <v>140662.08000000002</v>
      </c>
      <c r="O183" s="113"/>
      <c r="P183" s="113"/>
      <c r="Q183" s="113"/>
      <c r="R183" s="132">
        <f>SUM(N183,Q183)</f>
        <v>140662.08000000002</v>
      </c>
      <c r="S183" s="129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</row>
    <row r="184" spans="1:31" ht="31.5" customHeight="1">
      <c r="A184" s="120"/>
      <c r="B184" s="108"/>
      <c r="C184" s="109"/>
      <c r="D184" s="180"/>
      <c r="E184" s="111">
        <v>7.95</v>
      </c>
      <c r="F184" s="121" t="s">
        <v>206</v>
      </c>
      <c r="G184" s="111"/>
      <c r="H184" s="113">
        <v>7.95</v>
      </c>
      <c r="I184" s="122">
        <f>SUM(G184:H184)</f>
        <v>7.95</v>
      </c>
      <c r="J184" s="123">
        <v>3.85</v>
      </c>
      <c r="K184" s="115"/>
      <c r="L184" s="116">
        <v>0.3</v>
      </c>
      <c r="M184" s="113"/>
      <c r="N184" s="106"/>
      <c r="O184" s="113">
        <f>SUM(I184*L184*J184)</f>
        <v>9.1822499999999998</v>
      </c>
      <c r="P184" s="113">
        <v>17</v>
      </c>
      <c r="Q184" s="113">
        <f>SUM(O184*P184*1000)</f>
        <v>156098.25</v>
      </c>
      <c r="R184" s="113">
        <f>SUM(N184,Q184)</f>
        <v>156098.25</v>
      </c>
      <c r="S184" s="129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</row>
    <row r="185" spans="1:31" ht="31.5" customHeight="1">
      <c r="A185" s="133"/>
      <c r="B185" s="134"/>
      <c r="C185" s="135"/>
      <c r="D185" s="181"/>
      <c r="E185" s="137">
        <v>11.45</v>
      </c>
      <c r="F185" s="138" t="s">
        <v>207</v>
      </c>
      <c r="G185" s="132"/>
      <c r="H185" s="113">
        <v>11.45</v>
      </c>
      <c r="I185" s="122">
        <f>SUM(G185:H185)</f>
        <v>11.45</v>
      </c>
      <c r="J185" s="123">
        <v>3.85</v>
      </c>
      <c r="K185" s="123"/>
      <c r="L185" s="139">
        <v>0.15</v>
      </c>
      <c r="M185" s="132"/>
      <c r="N185" s="132"/>
      <c r="O185" s="140">
        <f>SUM(I185*L185*J185)</f>
        <v>6.6123749999999992</v>
      </c>
      <c r="P185" s="140">
        <v>17</v>
      </c>
      <c r="Q185" s="140">
        <f>SUM(O185*P185*1000)</f>
        <v>112410.37499999999</v>
      </c>
      <c r="R185" s="140">
        <f>SUM(N185,Q185)</f>
        <v>112410.37499999999</v>
      </c>
      <c r="S185" s="129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</row>
    <row r="186" spans="1:31" ht="31.5" customHeight="1">
      <c r="A186" s="131" t="s">
        <v>70</v>
      </c>
      <c r="B186" s="103"/>
      <c r="C186" s="104"/>
      <c r="D186" s="105">
        <f t="shared" ref="D186:I186" si="47">SUM(D187:D190)</f>
        <v>340</v>
      </c>
      <c r="E186" s="106">
        <f t="shared" si="47"/>
        <v>1159.8499999999999</v>
      </c>
      <c r="F186" s="103">
        <f t="shared" si="47"/>
        <v>0</v>
      </c>
      <c r="G186" s="106">
        <f t="shared" si="47"/>
        <v>0</v>
      </c>
      <c r="H186" s="106">
        <f t="shared" si="47"/>
        <v>585</v>
      </c>
      <c r="I186" s="106">
        <f t="shared" si="47"/>
        <v>585</v>
      </c>
      <c r="J186" s="103"/>
      <c r="K186" s="103"/>
      <c r="L186" s="103"/>
      <c r="M186" s="106"/>
      <c r="N186" s="106">
        <f>SUM(N187:N190)</f>
        <v>1910623.9200000002</v>
      </c>
      <c r="O186" s="106">
        <f>SUM(O187:O190)</f>
        <v>211.08779999999999</v>
      </c>
      <c r="P186" s="106"/>
      <c r="Q186" s="106">
        <f>SUM(Q187:Q190)</f>
        <v>3588492.5999999996</v>
      </c>
      <c r="R186" s="106">
        <f>SUM(R187:R190)</f>
        <v>5499116.5199999996</v>
      </c>
      <c r="S186" s="129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</row>
    <row r="187" spans="1:31" ht="31.5" customHeight="1">
      <c r="A187" s="120"/>
      <c r="B187" s="108"/>
      <c r="C187" s="109"/>
      <c r="D187" s="110"/>
      <c r="E187" s="111">
        <v>472.7</v>
      </c>
      <c r="F187" s="121" t="s">
        <v>208</v>
      </c>
      <c r="G187" s="111"/>
      <c r="H187" s="113">
        <v>255</v>
      </c>
      <c r="I187" s="122">
        <f>SUM(G187:H187)</f>
        <v>255</v>
      </c>
      <c r="J187" s="123">
        <v>3.85</v>
      </c>
      <c r="K187" s="115"/>
      <c r="L187" s="116">
        <v>0.2</v>
      </c>
      <c r="M187" s="132">
        <v>21850</v>
      </c>
      <c r="N187" s="106">
        <f>(G187*M187)+(H187*L187*M187)</f>
        <v>1114350</v>
      </c>
      <c r="O187" s="132"/>
      <c r="P187" s="113"/>
      <c r="Q187" s="113">
        <v>0</v>
      </c>
      <c r="R187" s="132">
        <f t="shared" ref="R187:R190" si="48">SUM(N187,Q187)</f>
        <v>1114350</v>
      </c>
      <c r="S187" s="129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</row>
    <row r="188" spans="1:31" ht="31.5" customHeight="1">
      <c r="A188" s="120"/>
      <c r="B188" s="108" t="s">
        <v>200</v>
      </c>
      <c r="C188" s="109" t="s">
        <v>205</v>
      </c>
      <c r="D188" s="179">
        <v>340</v>
      </c>
      <c r="E188" s="111">
        <v>202.68</v>
      </c>
      <c r="F188" s="121" t="s">
        <v>197</v>
      </c>
      <c r="G188" s="111"/>
      <c r="H188" s="113">
        <v>147.24</v>
      </c>
      <c r="I188" s="122">
        <f t="shared" ref="I188:I190" si="49">SUM(G188:H188)</f>
        <v>147.24</v>
      </c>
      <c r="J188" s="123">
        <v>3.85</v>
      </c>
      <c r="K188" s="115"/>
      <c r="L188" s="116">
        <v>0.2</v>
      </c>
      <c r="M188" s="113">
        <v>27040</v>
      </c>
      <c r="N188" s="106">
        <f>(G188*M188)+(H188*L188*M188)</f>
        <v>796273.92000000016</v>
      </c>
      <c r="O188" s="113"/>
      <c r="P188" s="113"/>
      <c r="Q188" s="113"/>
      <c r="R188" s="132">
        <f t="shared" si="48"/>
        <v>796273.92000000016</v>
      </c>
      <c r="S188" s="129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</row>
    <row r="189" spans="1:31" ht="31.5" customHeight="1">
      <c r="A189" s="120"/>
      <c r="B189" s="108" t="s">
        <v>200</v>
      </c>
      <c r="C189" s="109" t="s">
        <v>205</v>
      </c>
      <c r="D189" s="181"/>
      <c r="E189" s="111">
        <v>326.76</v>
      </c>
      <c r="F189" s="121" t="s">
        <v>206</v>
      </c>
      <c r="G189" s="111"/>
      <c r="H189" s="113">
        <v>182.76</v>
      </c>
      <c r="I189" s="122">
        <f t="shared" si="49"/>
        <v>182.76</v>
      </c>
      <c r="J189" s="123">
        <v>3.85</v>
      </c>
      <c r="K189" s="115"/>
      <c r="L189" s="116">
        <v>0.3</v>
      </c>
      <c r="M189" s="113"/>
      <c r="N189" s="106"/>
      <c r="O189" s="113">
        <f>SUM(I189*L189*J189)</f>
        <v>211.08779999999999</v>
      </c>
      <c r="P189" s="113">
        <v>17</v>
      </c>
      <c r="Q189" s="113">
        <f>SUM(O189*P189*1000)</f>
        <v>3588492.5999999996</v>
      </c>
      <c r="R189" s="113">
        <f t="shared" si="48"/>
        <v>3588492.5999999996</v>
      </c>
      <c r="S189" s="129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</row>
    <row r="190" spans="1:31" ht="31.5" customHeight="1">
      <c r="A190" s="133"/>
      <c r="B190" s="134"/>
      <c r="C190" s="135"/>
      <c r="D190" s="136"/>
      <c r="E190" s="137">
        <v>157.71</v>
      </c>
      <c r="F190" s="138" t="s">
        <v>207</v>
      </c>
      <c r="G190" s="132"/>
      <c r="H190" s="113"/>
      <c r="I190" s="122">
        <f t="shared" si="49"/>
        <v>0</v>
      </c>
      <c r="J190" s="123"/>
      <c r="K190" s="123"/>
      <c r="L190" s="139"/>
      <c r="M190" s="132"/>
      <c r="N190" s="132"/>
      <c r="O190" s="140">
        <f>SUM(I190*L190*J190)</f>
        <v>0</v>
      </c>
      <c r="P190" s="140">
        <v>17</v>
      </c>
      <c r="Q190" s="140">
        <f>SUM(O190*P190*1000)</f>
        <v>0</v>
      </c>
      <c r="R190" s="140">
        <f t="shared" si="48"/>
        <v>0</v>
      </c>
      <c r="S190" s="129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</row>
    <row r="191" spans="1:31" ht="31.5" customHeight="1">
      <c r="A191" s="131" t="s">
        <v>71</v>
      </c>
      <c r="B191" s="103"/>
      <c r="C191" s="104"/>
      <c r="D191" s="105">
        <f t="shared" ref="D191:I191" si="50">SUM(D192:D195)</f>
        <v>260</v>
      </c>
      <c r="E191" s="106">
        <f t="shared" si="50"/>
        <v>297.52999999999997</v>
      </c>
      <c r="F191" s="103">
        <f t="shared" si="50"/>
        <v>0</v>
      </c>
      <c r="G191" s="106">
        <f t="shared" si="50"/>
        <v>0</v>
      </c>
      <c r="H191" s="106">
        <f t="shared" si="50"/>
        <v>297.53027408599854</v>
      </c>
      <c r="I191" s="106">
        <f t="shared" si="50"/>
        <v>297.53027408599854</v>
      </c>
      <c r="J191" s="103"/>
      <c r="K191" s="103"/>
      <c r="L191" s="103"/>
      <c r="M191" s="106"/>
      <c r="N191" s="106">
        <f>SUM(N192:N195)</f>
        <v>0</v>
      </c>
      <c r="O191" s="106">
        <f>SUM(O192:O195)</f>
        <v>297.18282514114378</v>
      </c>
      <c r="P191" s="106"/>
      <c r="Q191" s="106">
        <f>SUM(Q192:Q195)</f>
        <v>5052108.027399445</v>
      </c>
      <c r="R191" s="106">
        <f>SUM(R192:R195)</f>
        <v>5052108.027399445</v>
      </c>
      <c r="S191" s="129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</row>
    <row r="192" spans="1:31" ht="31.5" customHeight="1">
      <c r="A192" s="120"/>
      <c r="B192" s="108" t="s">
        <v>200</v>
      </c>
      <c r="C192" s="109" t="s">
        <v>205</v>
      </c>
      <c r="D192" s="110">
        <v>181</v>
      </c>
      <c r="E192" s="175">
        <v>217.07</v>
      </c>
      <c r="F192" s="121" t="s">
        <v>206</v>
      </c>
      <c r="G192" s="111"/>
      <c r="H192" s="113">
        <v>150.84420299530029</v>
      </c>
      <c r="I192" s="122">
        <f t="shared" ref="I192" si="51">SUM(G192:H192)</f>
        <v>150.84420299530029</v>
      </c>
      <c r="J192" s="123">
        <v>3.85</v>
      </c>
      <c r="K192" s="115"/>
      <c r="L192" s="116">
        <v>0.3</v>
      </c>
      <c r="M192" s="113"/>
      <c r="N192" s="106"/>
      <c r="O192" s="113">
        <f>SUM(I192*L192*J192)</f>
        <v>174.22505445957182</v>
      </c>
      <c r="P192" s="113">
        <v>17</v>
      </c>
      <c r="Q192" s="113">
        <f>SUM(O192*P192*1000)</f>
        <v>2961825.9258127208</v>
      </c>
      <c r="R192" s="113">
        <f t="shared" ref="R192:R195" si="52">SUM(N192,Q192)</f>
        <v>2961825.9258127208</v>
      </c>
      <c r="S192" s="129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</row>
    <row r="193" spans="1:31" ht="31.5" customHeight="1">
      <c r="A193" s="120"/>
      <c r="B193" s="108" t="s">
        <v>204</v>
      </c>
      <c r="C193" s="109" t="s">
        <v>205</v>
      </c>
      <c r="D193" s="110">
        <v>79</v>
      </c>
      <c r="E193" s="176"/>
      <c r="F193" s="121" t="s">
        <v>206</v>
      </c>
      <c r="G193" s="111"/>
      <c r="H193" s="113">
        <v>66.227817535400391</v>
      </c>
      <c r="I193" s="122">
        <f t="shared" ref="I193:I195" si="53">SUM(G193:H193)</f>
        <v>66.227817535400391</v>
      </c>
      <c r="J193" s="123">
        <v>3.85</v>
      </c>
      <c r="K193" s="115"/>
      <c r="L193" s="116">
        <v>0.3</v>
      </c>
      <c r="M193" s="113"/>
      <c r="N193" s="106"/>
      <c r="O193" s="113">
        <f>SUM(I193*L193*J193)</f>
        <v>76.493129253387451</v>
      </c>
      <c r="P193" s="113">
        <v>17</v>
      </c>
      <c r="Q193" s="113">
        <f>SUM(O193*P193*1000)</f>
        <v>1300383.1973075867</v>
      </c>
      <c r="R193" s="113">
        <f t="shared" si="52"/>
        <v>1300383.1973075867</v>
      </c>
      <c r="S193" s="129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</row>
    <row r="194" spans="1:31" ht="31.5" customHeight="1">
      <c r="A194" s="133"/>
      <c r="B194" s="108" t="s">
        <v>200</v>
      </c>
      <c r="C194" s="109" t="s">
        <v>205</v>
      </c>
      <c r="D194" s="136"/>
      <c r="E194" s="177">
        <v>80.459999999999994</v>
      </c>
      <c r="F194" s="138" t="s">
        <v>207</v>
      </c>
      <c r="G194" s="132"/>
      <c r="H194" s="113">
        <v>69.528253555297852</v>
      </c>
      <c r="I194" s="122">
        <f t="shared" ref="I194" si="54">SUM(G194:H194)</f>
        <v>69.528253555297852</v>
      </c>
      <c r="J194" s="123">
        <v>3.85</v>
      </c>
      <c r="K194" s="123"/>
      <c r="L194" s="139">
        <v>0.15</v>
      </c>
      <c r="M194" s="132"/>
      <c r="N194" s="132"/>
      <c r="O194" s="140">
        <f>SUM(I194*L194*J194)</f>
        <v>40.152566428184507</v>
      </c>
      <c r="P194" s="140">
        <v>17</v>
      </c>
      <c r="Q194" s="140">
        <f>SUM(O194*P194*1000)</f>
        <v>682593.62927913666</v>
      </c>
      <c r="R194" s="140">
        <f t="shared" si="52"/>
        <v>682593.62927913666</v>
      </c>
      <c r="S194" s="129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</row>
    <row r="195" spans="1:31" ht="31.5" customHeight="1">
      <c r="A195" s="133"/>
      <c r="B195" s="108" t="s">
        <v>204</v>
      </c>
      <c r="C195" s="109" t="s">
        <v>205</v>
      </c>
      <c r="D195" s="136"/>
      <c r="E195" s="178"/>
      <c r="F195" s="138" t="s">
        <v>207</v>
      </c>
      <c r="G195" s="132"/>
      <c r="H195" s="113">
        <v>10.93</v>
      </c>
      <c r="I195" s="122">
        <f t="shared" si="53"/>
        <v>10.93</v>
      </c>
      <c r="J195" s="123">
        <v>3.85</v>
      </c>
      <c r="K195" s="123"/>
      <c r="L195" s="139">
        <v>0.15</v>
      </c>
      <c r="M195" s="132"/>
      <c r="N195" s="132"/>
      <c r="O195" s="140">
        <f>SUM(I195*L195*J195)</f>
        <v>6.3120750000000001</v>
      </c>
      <c r="P195" s="140">
        <v>17</v>
      </c>
      <c r="Q195" s="140">
        <f>SUM(O195*P195*1000)</f>
        <v>107305.27499999999</v>
      </c>
      <c r="R195" s="140">
        <f t="shared" si="52"/>
        <v>107305.27499999999</v>
      </c>
      <c r="S195" s="129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</row>
    <row r="196" spans="1:31" ht="31.5" customHeight="1">
      <c r="A196" s="131" t="s">
        <v>61</v>
      </c>
      <c r="B196" s="103"/>
      <c r="C196" s="104"/>
      <c r="D196" s="105">
        <f t="shared" ref="D196:I196" si="55">SUM(D197:D200)</f>
        <v>231</v>
      </c>
      <c r="E196" s="106">
        <f t="shared" si="55"/>
        <v>2560.7600000000002</v>
      </c>
      <c r="F196" s="103">
        <f t="shared" si="55"/>
        <v>0</v>
      </c>
      <c r="G196" s="106">
        <f t="shared" si="55"/>
        <v>412.5</v>
      </c>
      <c r="H196" s="106">
        <f t="shared" si="55"/>
        <v>0</v>
      </c>
      <c r="I196" s="106">
        <f t="shared" si="55"/>
        <v>412.5</v>
      </c>
      <c r="J196" s="103"/>
      <c r="K196" s="103"/>
      <c r="L196" s="103"/>
      <c r="M196" s="106"/>
      <c r="N196" s="106">
        <f>SUM(N197:N200)</f>
        <v>2557491.5</v>
      </c>
      <c r="O196" s="106">
        <f>SUM(O197:O200)</f>
        <v>0</v>
      </c>
      <c r="P196" s="106"/>
      <c r="Q196" s="106">
        <f>SUM(Q197:Q200)</f>
        <v>0</v>
      </c>
      <c r="R196" s="106">
        <f>SUM(R197:R200)</f>
        <v>2557491.5</v>
      </c>
      <c r="S196" s="129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</row>
    <row r="197" spans="1:31" ht="31.5" customHeight="1">
      <c r="A197" s="120"/>
      <c r="B197" s="108"/>
      <c r="C197" s="109"/>
      <c r="D197" s="110">
        <v>16</v>
      </c>
      <c r="E197" s="111">
        <v>1287.6199999999999</v>
      </c>
      <c r="F197" s="121" t="s">
        <v>208</v>
      </c>
      <c r="G197" s="111">
        <v>28.75</v>
      </c>
      <c r="H197" s="113"/>
      <c r="I197" s="122">
        <f>SUM(G197:H197)</f>
        <v>28.75</v>
      </c>
      <c r="J197" s="123"/>
      <c r="K197" s="115"/>
      <c r="L197" s="116"/>
      <c r="M197" s="132">
        <v>21850</v>
      </c>
      <c r="N197" s="106">
        <f>(G197*M197)+(H197*L197*M197)</f>
        <v>628187.5</v>
      </c>
      <c r="O197" s="132"/>
      <c r="P197" s="113"/>
      <c r="Q197" s="113">
        <v>0</v>
      </c>
      <c r="R197" s="132">
        <f t="shared" ref="R197:R200" si="56">SUM(N197,Q197)</f>
        <v>628187.5</v>
      </c>
      <c r="S197" s="129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</row>
    <row r="198" spans="1:31" ht="31.5" customHeight="1">
      <c r="A198" s="120"/>
      <c r="B198" s="108"/>
      <c r="C198" s="109"/>
      <c r="D198" s="110">
        <v>35</v>
      </c>
      <c r="E198" s="111">
        <v>545.21</v>
      </c>
      <c r="F198" s="121" t="s">
        <v>197</v>
      </c>
      <c r="G198" s="111">
        <v>71.349999999999994</v>
      </c>
      <c r="H198" s="113"/>
      <c r="I198" s="122">
        <f t="shared" ref="I198:I200" si="57">SUM(G198:H198)</f>
        <v>71.349999999999994</v>
      </c>
      <c r="J198" s="123"/>
      <c r="K198" s="115"/>
      <c r="L198" s="116"/>
      <c r="M198" s="113">
        <v>27040</v>
      </c>
      <c r="N198" s="106">
        <f>(G198*M198)+(H198*L198*M198)</f>
        <v>1929303.9999999998</v>
      </c>
      <c r="O198" s="113"/>
      <c r="P198" s="113"/>
      <c r="Q198" s="113"/>
      <c r="R198" s="132">
        <f t="shared" si="56"/>
        <v>1929303.9999999998</v>
      </c>
      <c r="S198" s="129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</row>
    <row r="199" spans="1:31" ht="31.5" customHeight="1">
      <c r="A199" s="120"/>
      <c r="B199" s="108"/>
      <c r="C199" s="109"/>
      <c r="D199" s="110">
        <v>102</v>
      </c>
      <c r="E199" s="111">
        <v>614.54999999999995</v>
      </c>
      <c r="F199" s="121" t="s">
        <v>206</v>
      </c>
      <c r="G199" s="111">
        <v>199.02</v>
      </c>
      <c r="H199" s="113"/>
      <c r="I199" s="122">
        <f t="shared" si="57"/>
        <v>199.02</v>
      </c>
      <c r="J199" s="123"/>
      <c r="K199" s="115"/>
      <c r="L199" s="116"/>
      <c r="M199" s="113"/>
      <c r="N199" s="106"/>
      <c r="O199" s="113">
        <f>SUM(I199*L199*J199)</f>
        <v>0</v>
      </c>
      <c r="P199" s="113">
        <v>17</v>
      </c>
      <c r="Q199" s="113">
        <f>SUM(O199*P199*1000)</f>
        <v>0</v>
      </c>
      <c r="R199" s="113">
        <f t="shared" si="56"/>
        <v>0</v>
      </c>
      <c r="S199" s="129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</row>
    <row r="200" spans="1:31" ht="31.5" customHeight="1">
      <c r="A200" s="133"/>
      <c r="B200" s="134"/>
      <c r="C200" s="135"/>
      <c r="D200" s="136">
        <v>78</v>
      </c>
      <c r="E200" s="137">
        <v>113.38</v>
      </c>
      <c r="F200" s="138" t="s">
        <v>207</v>
      </c>
      <c r="G200" s="132">
        <v>113.38</v>
      </c>
      <c r="H200" s="113"/>
      <c r="I200" s="122">
        <f t="shared" si="57"/>
        <v>113.38</v>
      </c>
      <c r="J200" s="123"/>
      <c r="K200" s="123"/>
      <c r="L200" s="139"/>
      <c r="M200" s="132"/>
      <c r="N200" s="132"/>
      <c r="O200" s="140">
        <f>SUM(I200*L200*J200)</f>
        <v>0</v>
      </c>
      <c r="P200" s="140">
        <v>17</v>
      </c>
      <c r="Q200" s="140">
        <f>SUM(O200*P200*1000)</f>
        <v>0</v>
      </c>
      <c r="R200" s="140">
        <f t="shared" si="56"/>
        <v>0</v>
      </c>
      <c r="S200" s="129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</row>
    <row r="201" spans="1:31" ht="31.5" customHeight="1">
      <c r="A201" s="131" t="s">
        <v>66</v>
      </c>
      <c r="B201" s="103"/>
      <c r="C201" s="104"/>
      <c r="D201" s="141">
        <f t="shared" ref="D201:I201" si="58">SUM(D202:D205)</f>
        <v>0</v>
      </c>
      <c r="E201" s="106">
        <f t="shared" si="58"/>
        <v>84.240000000000009</v>
      </c>
      <c r="F201" s="103">
        <f t="shared" si="58"/>
        <v>0</v>
      </c>
      <c r="G201" s="106">
        <f t="shared" si="58"/>
        <v>81.28</v>
      </c>
      <c r="H201" s="106">
        <f t="shared" si="58"/>
        <v>2.96</v>
      </c>
      <c r="I201" s="106">
        <f t="shared" si="58"/>
        <v>84.240000000000009</v>
      </c>
      <c r="J201" s="103"/>
      <c r="K201" s="103"/>
      <c r="L201" s="103"/>
      <c r="M201" s="106"/>
      <c r="N201" s="106">
        <f>SUM(N202:N205)</f>
        <v>358236</v>
      </c>
      <c r="O201" s="106">
        <f>SUM(O202:O205)</f>
        <v>53.436075000000002</v>
      </c>
      <c r="P201" s="106"/>
      <c r="Q201" s="106">
        <f>SUM(Q202:Q205)</f>
        <v>908413.27500000002</v>
      </c>
      <c r="R201" s="106">
        <f>SUM(R202:R205)</f>
        <v>1266649.2749999999</v>
      </c>
      <c r="S201" s="129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</row>
    <row r="202" spans="1:31" ht="31.5" customHeight="1">
      <c r="A202" s="120"/>
      <c r="B202" s="108"/>
      <c r="C202" s="109"/>
      <c r="D202" s="142"/>
      <c r="E202" s="111">
        <v>2.96</v>
      </c>
      <c r="F202" s="121" t="s">
        <v>208</v>
      </c>
      <c r="G202" s="111"/>
      <c r="H202" s="113">
        <v>2.96</v>
      </c>
      <c r="I202" s="122">
        <f>SUM(G202:H202)</f>
        <v>2.96</v>
      </c>
      <c r="J202" s="123">
        <v>3.85</v>
      </c>
      <c r="K202" s="115"/>
      <c r="L202" s="116">
        <v>0.2</v>
      </c>
      <c r="M202" s="132">
        <v>21850</v>
      </c>
      <c r="N202" s="106">
        <f>(G202*M202)+(H202*L202*M202)</f>
        <v>12935.199999999999</v>
      </c>
      <c r="O202" s="132"/>
      <c r="P202" s="113"/>
      <c r="Q202" s="113">
        <v>0</v>
      </c>
      <c r="R202" s="132">
        <f t="shared" ref="R202:R205" si="59">SUM(N202,Q202)</f>
        <v>12935.199999999999</v>
      </c>
      <c r="S202" s="129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</row>
    <row r="203" spans="1:31" ht="31.5" customHeight="1">
      <c r="A203" s="120"/>
      <c r="B203" s="108"/>
      <c r="C203" s="109"/>
      <c r="D203" s="142"/>
      <c r="E203" s="111">
        <v>12.77</v>
      </c>
      <c r="F203" s="121" t="s">
        <v>197</v>
      </c>
      <c r="G203" s="111">
        <v>12.77</v>
      </c>
      <c r="H203" s="113"/>
      <c r="I203" s="122">
        <f t="shared" ref="I203:I205" si="60">SUM(G203:H203)</f>
        <v>12.77</v>
      </c>
      <c r="J203" s="123">
        <v>3.85</v>
      </c>
      <c r="K203" s="115"/>
      <c r="L203" s="116"/>
      <c r="M203" s="113">
        <v>27040</v>
      </c>
      <c r="N203" s="106">
        <f>(G203*M203)+(H203*L203*M203)</f>
        <v>345300.8</v>
      </c>
      <c r="O203" s="113"/>
      <c r="P203" s="113"/>
      <c r="Q203" s="113"/>
      <c r="R203" s="132">
        <f t="shared" si="59"/>
        <v>345300.8</v>
      </c>
      <c r="S203" s="129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</row>
    <row r="204" spans="1:31" ht="31.5" customHeight="1">
      <c r="A204" s="120"/>
      <c r="B204" s="108"/>
      <c r="C204" s="109"/>
      <c r="D204" s="142"/>
      <c r="E204" s="111">
        <v>24.02</v>
      </c>
      <c r="F204" s="121" t="s">
        <v>206</v>
      </c>
      <c r="G204" s="111">
        <v>24.02</v>
      </c>
      <c r="H204" s="113"/>
      <c r="I204" s="122">
        <f t="shared" si="60"/>
        <v>24.02</v>
      </c>
      <c r="J204" s="123">
        <v>3.85</v>
      </c>
      <c r="K204" s="115"/>
      <c r="L204" s="116">
        <v>0.3</v>
      </c>
      <c r="M204" s="113"/>
      <c r="N204" s="106"/>
      <c r="O204" s="113">
        <f>SUM(I204*L204*J204)</f>
        <v>27.743099999999998</v>
      </c>
      <c r="P204" s="113">
        <v>17</v>
      </c>
      <c r="Q204" s="113">
        <f>SUM(O204*P204*1000)</f>
        <v>471632.7</v>
      </c>
      <c r="R204" s="113">
        <f t="shared" si="59"/>
        <v>471632.7</v>
      </c>
      <c r="S204" s="129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</row>
    <row r="205" spans="1:31" ht="31.5" customHeight="1">
      <c r="A205" s="133"/>
      <c r="B205" s="134"/>
      <c r="C205" s="135"/>
      <c r="D205" s="143"/>
      <c r="E205" s="137">
        <v>44.49</v>
      </c>
      <c r="F205" s="138" t="s">
        <v>207</v>
      </c>
      <c r="G205" s="132">
        <v>44.49</v>
      </c>
      <c r="H205" s="113"/>
      <c r="I205" s="122">
        <f t="shared" si="60"/>
        <v>44.49</v>
      </c>
      <c r="J205" s="123">
        <v>3.85</v>
      </c>
      <c r="K205" s="123"/>
      <c r="L205" s="139">
        <v>0.15</v>
      </c>
      <c r="M205" s="132"/>
      <c r="N205" s="132"/>
      <c r="O205" s="140">
        <f>SUM(I205*L205*J205)</f>
        <v>25.692975000000001</v>
      </c>
      <c r="P205" s="140">
        <v>17</v>
      </c>
      <c r="Q205" s="140">
        <f>SUM(O205*P205*1000)</f>
        <v>436780.57500000001</v>
      </c>
      <c r="R205" s="140">
        <f t="shared" si="59"/>
        <v>436780.57500000001</v>
      </c>
      <c r="S205" s="129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</row>
    <row r="206" spans="1:31" ht="36" customHeight="1">
      <c r="A206" s="75"/>
      <c r="B206" s="74"/>
      <c r="C206" s="96"/>
      <c r="D206" s="76"/>
      <c r="E206" s="77"/>
      <c r="F206" s="75"/>
      <c r="G206" s="77"/>
      <c r="H206" s="78"/>
      <c r="I206" s="77"/>
      <c r="J206" s="79"/>
      <c r="K206" s="79"/>
      <c r="L206" s="97"/>
      <c r="M206" s="78"/>
      <c r="N206" s="78"/>
      <c r="O206" s="78"/>
      <c r="P206" s="78"/>
      <c r="Q206" s="78"/>
      <c r="R206" s="78"/>
      <c r="S206" s="130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31.5" customHeight="1">
      <c r="A207" s="98" t="s">
        <v>217</v>
      </c>
      <c r="B207" s="98"/>
      <c r="C207" s="98"/>
      <c r="D207" s="100">
        <f>D208+D211+D214+D216+D218+D220+D223+D226</f>
        <v>776</v>
      </c>
      <c r="E207" s="101">
        <f t="shared" ref="E207:R207" si="61">E208+E211+E214+E216+E218+E220+E223+E226</f>
        <v>2329.08</v>
      </c>
      <c r="F207" s="101">
        <f t="shared" si="61"/>
        <v>0</v>
      </c>
      <c r="G207" s="101">
        <f t="shared" si="61"/>
        <v>333.03999999999996</v>
      </c>
      <c r="H207" s="101">
        <f t="shared" si="61"/>
        <v>235.45000000000002</v>
      </c>
      <c r="I207" s="101">
        <f t="shared" si="61"/>
        <v>568.49</v>
      </c>
      <c r="J207" s="101"/>
      <c r="K207" s="101"/>
      <c r="L207" s="101"/>
      <c r="M207" s="101">
        <f t="shared" si="61"/>
        <v>8800</v>
      </c>
      <c r="N207" s="101">
        <f t="shared" si="61"/>
        <v>930409.5</v>
      </c>
      <c r="O207" s="101">
        <f t="shared" si="61"/>
        <v>0</v>
      </c>
      <c r="P207" s="101"/>
      <c r="Q207" s="101">
        <f t="shared" si="61"/>
        <v>0</v>
      </c>
      <c r="R207" s="101">
        <f t="shared" si="61"/>
        <v>930409.5</v>
      </c>
      <c r="S207" s="129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</row>
    <row r="208" spans="1:31" ht="36" customHeight="1">
      <c r="A208" s="144" t="s">
        <v>42</v>
      </c>
      <c r="B208" s="103"/>
      <c r="C208" s="104"/>
      <c r="D208" s="141">
        <v>120</v>
      </c>
      <c r="E208" s="106">
        <v>41.379999999999995</v>
      </c>
      <c r="F208" s="103"/>
      <c r="G208" s="106">
        <f>SUM(G209:G210)</f>
        <v>2</v>
      </c>
      <c r="H208" s="106">
        <f t="shared" ref="H208:R208" si="62">SUM(H209:H210)</f>
        <v>81</v>
      </c>
      <c r="I208" s="106">
        <f t="shared" si="62"/>
        <v>83</v>
      </c>
      <c r="J208" s="106">
        <f t="shared" si="62"/>
        <v>3.85</v>
      </c>
      <c r="K208" s="106">
        <f t="shared" si="62"/>
        <v>0</v>
      </c>
      <c r="L208" s="106">
        <f t="shared" si="62"/>
        <v>0.2</v>
      </c>
      <c r="M208" s="106">
        <f t="shared" si="62"/>
        <v>4400</v>
      </c>
      <c r="N208" s="106">
        <f t="shared" si="62"/>
        <v>40040</v>
      </c>
      <c r="O208" s="106">
        <f t="shared" si="62"/>
        <v>0</v>
      </c>
      <c r="P208" s="106">
        <f t="shared" si="62"/>
        <v>0</v>
      </c>
      <c r="Q208" s="106">
        <f t="shared" si="62"/>
        <v>0</v>
      </c>
      <c r="R208" s="106">
        <f t="shared" si="62"/>
        <v>40040</v>
      </c>
      <c r="S208" s="130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31.5" customHeight="1">
      <c r="A209" s="120"/>
      <c r="B209" s="108"/>
      <c r="C209" s="109"/>
      <c r="D209" s="142"/>
      <c r="E209" s="111"/>
      <c r="F209" s="121" t="s">
        <v>210</v>
      </c>
      <c r="G209" s="111">
        <v>2</v>
      </c>
      <c r="H209" s="113"/>
      <c r="I209" s="122">
        <f>SUM(G209:H209)</f>
        <v>2</v>
      </c>
      <c r="J209" s="123"/>
      <c r="K209" s="115"/>
      <c r="L209" s="116"/>
      <c r="M209" s="132">
        <v>2200</v>
      </c>
      <c r="N209" s="106">
        <f>(G209*M209)+(H209*L209*M209)</f>
        <v>4400</v>
      </c>
      <c r="O209" s="132"/>
      <c r="P209" s="113"/>
      <c r="Q209" s="113">
        <f>SUM(O209*P209*1000)</f>
        <v>0</v>
      </c>
      <c r="R209" s="132">
        <f t="shared" ref="R209:R210" si="63">SUM(N209,Q209)</f>
        <v>4400</v>
      </c>
      <c r="S209" s="130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31.5" customHeight="1">
      <c r="A210" s="120"/>
      <c r="B210" s="108"/>
      <c r="C210" s="109"/>
      <c r="D210" s="142"/>
      <c r="E210" s="111"/>
      <c r="F210" s="121" t="s">
        <v>210</v>
      </c>
      <c r="G210" s="111"/>
      <c r="H210" s="113">
        <v>81</v>
      </c>
      <c r="I210" s="122">
        <f>SUM(G210:H210)</f>
        <v>81</v>
      </c>
      <c r="J210" s="123">
        <v>3.85</v>
      </c>
      <c r="K210" s="115"/>
      <c r="L210" s="116">
        <v>0.2</v>
      </c>
      <c r="M210" s="132">
        <v>2200</v>
      </c>
      <c r="N210" s="106">
        <f>(G210*M210)+(H210*L210*M210)</f>
        <v>35640</v>
      </c>
      <c r="O210" s="132"/>
      <c r="P210" s="113"/>
      <c r="Q210" s="113">
        <f>SUM(O210*P210*1000)</f>
        <v>0</v>
      </c>
      <c r="R210" s="132">
        <f t="shared" si="63"/>
        <v>35640</v>
      </c>
      <c r="S210" s="129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</row>
    <row r="211" spans="1:31" ht="36" customHeight="1">
      <c r="A211" s="131" t="s">
        <v>47</v>
      </c>
      <c r="B211" s="103"/>
      <c r="C211" s="104"/>
      <c r="D211" s="141">
        <v>53</v>
      </c>
      <c r="E211" s="106">
        <f>SUM(E212:E213)</f>
        <v>4.54</v>
      </c>
      <c r="F211" s="103">
        <f>SUM(F212:F213)</f>
        <v>0</v>
      </c>
      <c r="G211" s="106">
        <f>SUM(G212:G213)</f>
        <v>44.3</v>
      </c>
      <c r="H211" s="106">
        <f>SUM(H212:H213)</f>
        <v>0</v>
      </c>
      <c r="I211" s="106">
        <f>SUM(I212:I213)</f>
        <v>44.3</v>
      </c>
      <c r="J211" s="103"/>
      <c r="K211" s="103"/>
      <c r="L211" s="103"/>
      <c r="M211" s="106"/>
      <c r="N211" s="106">
        <f>SUM(N212:N213)</f>
        <v>172130</v>
      </c>
      <c r="O211" s="106">
        <f>SUM(O212:O213)</f>
        <v>0</v>
      </c>
      <c r="P211" s="106"/>
      <c r="Q211" s="106">
        <f>SUM(Q212:Q213)</f>
        <v>0</v>
      </c>
      <c r="R211" s="106">
        <f>SUM(R212:R213)</f>
        <v>172130</v>
      </c>
      <c r="S211" s="130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36" customHeight="1">
      <c r="A212" s="120"/>
      <c r="B212" s="108"/>
      <c r="C212" s="109"/>
      <c r="D212" s="142"/>
      <c r="E212" s="111"/>
      <c r="F212" s="121" t="s">
        <v>211</v>
      </c>
      <c r="G212" s="111">
        <v>40.5</v>
      </c>
      <c r="H212" s="113"/>
      <c r="I212" s="122">
        <f>SUM(G212:H212)</f>
        <v>40.5</v>
      </c>
      <c r="J212" s="123"/>
      <c r="K212" s="115"/>
      <c r="L212" s="116"/>
      <c r="M212" s="132">
        <v>2200</v>
      </c>
      <c r="N212" s="106">
        <f>(G212*M212)+(H212*L212*M212)</f>
        <v>89100</v>
      </c>
      <c r="O212" s="132"/>
      <c r="P212" s="113"/>
      <c r="Q212" s="113">
        <f>SUM(O212*P212*1000)</f>
        <v>0</v>
      </c>
      <c r="R212" s="132">
        <f t="shared" ref="R212:R213" si="64">SUM(N212,Q212)</f>
        <v>89100</v>
      </c>
      <c r="S212" s="130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36" customHeight="1">
      <c r="A213" s="120"/>
      <c r="B213" s="108"/>
      <c r="C213" s="109"/>
      <c r="D213" s="142"/>
      <c r="E213" s="111">
        <v>4.54</v>
      </c>
      <c r="F213" s="121" t="s">
        <v>208</v>
      </c>
      <c r="G213" s="111">
        <v>3.8</v>
      </c>
      <c r="H213" s="113"/>
      <c r="I213" s="122">
        <f>SUM(G213:H213)</f>
        <v>3.8</v>
      </c>
      <c r="J213" s="123"/>
      <c r="K213" s="115"/>
      <c r="L213" s="116"/>
      <c r="M213" s="132">
        <v>21850</v>
      </c>
      <c r="N213" s="106">
        <f>(G213*M213)+(H213*L213*M213)</f>
        <v>83030</v>
      </c>
      <c r="O213" s="132"/>
      <c r="P213" s="113"/>
      <c r="Q213" s="113">
        <v>0</v>
      </c>
      <c r="R213" s="132">
        <f t="shared" si="64"/>
        <v>83030</v>
      </c>
      <c r="S213" s="130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36" customHeight="1">
      <c r="A214" s="131" t="s">
        <v>50</v>
      </c>
      <c r="B214" s="103"/>
      <c r="C214" s="104"/>
      <c r="D214" s="141">
        <v>90</v>
      </c>
      <c r="E214" s="106">
        <v>301.35000000000002</v>
      </c>
      <c r="F214" s="103">
        <f>SUM(F215:F215)</f>
        <v>0</v>
      </c>
      <c r="G214" s="106">
        <f>SUM(G215:G215)</f>
        <v>22.5</v>
      </c>
      <c r="H214" s="106">
        <f>SUM(H215:H215)</f>
        <v>0</v>
      </c>
      <c r="I214" s="106">
        <f>SUM(I215:I215)</f>
        <v>22.5</v>
      </c>
      <c r="J214" s="103"/>
      <c r="K214" s="103"/>
      <c r="L214" s="103"/>
      <c r="M214" s="106"/>
      <c r="N214" s="106">
        <f>SUM(N215:N215)</f>
        <v>49500</v>
      </c>
      <c r="O214" s="106">
        <f>SUM(O215:O215)</f>
        <v>0</v>
      </c>
      <c r="P214" s="106"/>
      <c r="Q214" s="106">
        <f>SUM(Q215:Q215)</f>
        <v>0</v>
      </c>
      <c r="R214" s="106">
        <f>SUM(R215:R215)</f>
        <v>49500</v>
      </c>
      <c r="S214" s="130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36" customHeight="1">
      <c r="A215" s="120"/>
      <c r="B215" s="108"/>
      <c r="C215" s="109"/>
      <c r="D215" s="142"/>
      <c r="E215" s="111"/>
      <c r="F215" s="121" t="s">
        <v>211</v>
      </c>
      <c r="G215" s="111">
        <v>22.5</v>
      </c>
      <c r="H215" s="113"/>
      <c r="I215" s="122">
        <f>SUM(G215:H215)</f>
        <v>22.5</v>
      </c>
      <c r="J215" s="123"/>
      <c r="K215" s="115"/>
      <c r="L215" s="116"/>
      <c r="M215" s="132">
        <v>2200</v>
      </c>
      <c r="N215" s="106">
        <f>(G215*M215)+(H215*L215*M215)</f>
        <v>49500</v>
      </c>
      <c r="O215" s="132"/>
      <c r="P215" s="113"/>
      <c r="Q215" s="113">
        <f>SUM(O215*P215*1000)</f>
        <v>0</v>
      </c>
      <c r="R215" s="132">
        <f t="shared" ref="R215" si="65">SUM(N215,Q215)</f>
        <v>49500</v>
      </c>
      <c r="S215" s="130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36" customHeight="1">
      <c r="A216" s="131" t="s">
        <v>41</v>
      </c>
      <c r="B216" s="103"/>
      <c r="C216" s="104"/>
      <c r="D216" s="141">
        <v>130</v>
      </c>
      <c r="E216" s="106">
        <v>233.56</v>
      </c>
      <c r="F216" s="103">
        <f>SUM(F217:F217)</f>
        <v>0</v>
      </c>
      <c r="G216" s="106">
        <f>SUM(G217:G217)</f>
        <v>32.5</v>
      </c>
      <c r="H216" s="106">
        <f>SUM(H217:H217)</f>
        <v>0</v>
      </c>
      <c r="I216" s="106">
        <f>SUM(I217:I217)</f>
        <v>32.5</v>
      </c>
      <c r="J216" s="103"/>
      <c r="K216" s="103"/>
      <c r="L216" s="103"/>
      <c r="M216" s="106"/>
      <c r="N216" s="106">
        <f>SUM(N217:N217)</f>
        <v>71500</v>
      </c>
      <c r="O216" s="106">
        <f>SUM(O217:O217)</f>
        <v>0</v>
      </c>
      <c r="P216" s="106"/>
      <c r="Q216" s="106">
        <f>SUM(Q217:Q217)</f>
        <v>0</v>
      </c>
      <c r="R216" s="106">
        <f>SUM(R217:R217)</f>
        <v>71500</v>
      </c>
      <c r="S216" s="130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36" customHeight="1">
      <c r="A217" s="120"/>
      <c r="B217" s="108"/>
      <c r="C217" s="109"/>
      <c r="D217" s="142"/>
      <c r="E217" s="111"/>
      <c r="F217" s="121" t="s">
        <v>211</v>
      </c>
      <c r="G217" s="111">
        <v>32.5</v>
      </c>
      <c r="H217" s="113"/>
      <c r="I217" s="122">
        <f>SUM(G217:H217)</f>
        <v>32.5</v>
      </c>
      <c r="J217" s="123"/>
      <c r="K217" s="115"/>
      <c r="L217" s="116"/>
      <c r="M217" s="132">
        <v>2200</v>
      </c>
      <c r="N217" s="106">
        <f>(G217*M217)+(H217*L217*M217)</f>
        <v>71500</v>
      </c>
      <c r="O217" s="132"/>
      <c r="P217" s="113"/>
      <c r="Q217" s="113">
        <f>SUM(O217*P217*1000)</f>
        <v>0</v>
      </c>
      <c r="R217" s="132">
        <f t="shared" ref="R217" si="66">SUM(N217,Q217)</f>
        <v>71500</v>
      </c>
      <c r="S217" s="130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36" customHeight="1">
      <c r="A218" s="131" t="s">
        <v>43</v>
      </c>
      <c r="B218" s="103"/>
      <c r="C218" s="104"/>
      <c r="D218" s="141">
        <v>130</v>
      </c>
      <c r="E218" s="106">
        <v>627.66</v>
      </c>
      <c r="F218" s="103">
        <f>SUM(F219:F219)</f>
        <v>0</v>
      </c>
      <c r="G218" s="106">
        <f>SUM(G219:G219)</f>
        <v>100</v>
      </c>
      <c r="H218" s="106">
        <f>SUM(H219:H219)</f>
        <v>0</v>
      </c>
      <c r="I218" s="106">
        <f>SUM(I219:I219)</f>
        <v>100</v>
      </c>
      <c r="J218" s="103"/>
      <c r="K218" s="103"/>
      <c r="L218" s="103"/>
      <c r="M218" s="106"/>
      <c r="N218" s="106">
        <f>SUM(N219:N219)</f>
        <v>220000</v>
      </c>
      <c r="O218" s="106">
        <f>SUM(O219:O219)</f>
        <v>0</v>
      </c>
      <c r="P218" s="106"/>
      <c r="Q218" s="106">
        <f>SUM(Q219:Q219)</f>
        <v>0</v>
      </c>
      <c r="R218" s="106">
        <f>SUM(R219:R219)</f>
        <v>220000</v>
      </c>
      <c r="S218" s="130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36" customHeight="1">
      <c r="A219" s="120"/>
      <c r="B219" s="108"/>
      <c r="C219" s="109"/>
      <c r="D219" s="142"/>
      <c r="E219" s="111"/>
      <c r="F219" s="121" t="s">
        <v>210</v>
      </c>
      <c r="G219" s="111">
        <v>100</v>
      </c>
      <c r="H219" s="113"/>
      <c r="I219" s="122">
        <f>SUM(G219:H219)</f>
        <v>100</v>
      </c>
      <c r="J219" s="123"/>
      <c r="K219" s="115"/>
      <c r="L219" s="116"/>
      <c r="M219" s="132">
        <v>2200</v>
      </c>
      <c r="N219" s="106">
        <f>(G219*M219)+(H219*L219*M219)</f>
        <v>220000</v>
      </c>
      <c r="O219" s="132"/>
      <c r="P219" s="113"/>
      <c r="Q219" s="113">
        <f>SUM(O219*P219*1000)</f>
        <v>0</v>
      </c>
      <c r="R219" s="132">
        <f t="shared" ref="R219" si="67">SUM(N219,Q219)</f>
        <v>220000</v>
      </c>
      <c r="S219" s="130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36" customHeight="1">
      <c r="A220" s="131" t="s">
        <v>46</v>
      </c>
      <c r="B220" s="103"/>
      <c r="C220" s="104"/>
      <c r="D220" s="141">
        <f>SUM(D221:D222)</f>
        <v>0</v>
      </c>
      <c r="E220" s="106">
        <v>227.38</v>
      </c>
      <c r="F220" s="103">
        <f>SUM(F221:F222)</f>
        <v>0</v>
      </c>
      <c r="G220" s="106">
        <f>SUM(G221:G222)</f>
        <v>0</v>
      </c>
      <c r="H220" s="106">
        <f>SUM(H221:H222)</f>
        <v>14.850000000000001</v>
      </c>
      <c r="I220" s="106">
        <f>SUM(I221:I222)</f>
        <v>14.850000000000001</v>
      </c>
      <c r="J220" s="103"/>
      <c r="K220" s="103"/>
      <c r="L220" s="103"/>
      <c r="M220" s="106"/>
      <c r="N220" s="106">
        <f>SUM(N221:N222)</f>
        <v>25987.500000000004</v>
      </c>
      <c r="O220" s="106">
        <f>SUM(O221:O222)</f>
        <v>0</v>
      </c>
      <c r="P220" s="106"/>
      <c r="Q220" s="106">
        <f>SUM(Q221:Q222)</f>
        <v>0</v>
      </c>
      <c r="R220" s="106">
        <f>SUM(R221:R222)</f>
        <v>25987.500000000004</v>
      </c>
      <c r="S220" s="130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36" customHeight="1">
      <c r="A221" s="120"/>
      <c r="B221" s="108"/>
      <c r="C221" s="109"/>
      <c r="D221" s="142"/>
      <c r="E221" s="111"/>
      <c r="F221" s="121" t="s">
        <v>210</v>
      </c>
      <c r="G221" s="111"/>
      <c r="H221" s="113">
        <v>9.9</v>
      </c>
      <c r="I221" s="122">
        <f>SUM(G221:H221)</f>
        <v>9.9</v>
      </c>
      <c r="J221" s="123">
        <v>3.8</v>
      </c>
      <c r="K221" s="115"/>
      <c r="L221" s="116">
        <v>0.2</v>
      </c>
      <c r="M221" s="132">
        <v>2200</v>
      </c>
      <c r="N221" s="106">
        <f>(G221*M221)+(H221*L221*M221)</f>
        <v>4356</v>
      </c>
      <c r="O221" s="132"/>
      <c r="P221" s="113"/>
      <c r="Q221" s="113">
        <f>SUM(O221*P221*1000)</f>
        <v>0</v>
      </c>
      <c r="R221" s="132">
        <f t="shared" ref="R221:R222" si="68">SUM(N221,Q221)</f>
        <v>4356</v>
      </c>
      <c r="S221" s="130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36" customHeight="1">
      <c r="A222" s="120"/>
      <c r="B222" s="108"/>
      <c r="C222" s="109"/>
      <c r="D222" s="142"/>
      <c r="E222" s="111">
        <v>7.78</v>
      </c>
      <c r="F222" s="121" t="s">
        <v>208</v>
      </c>
      <c r="G222" s="111"/>
      <c r="H222" s="113">
        <v>4.95</v>
      </c>
      <c r="I222" s="122">
        <f>SUM(G222:H222)</f>
        <v>4.95</v>
      </c>
      <c r="J222" s="123">
        <v>3.8</v>
      </c>
      <c r="K222" s="115"/>
      <c r="L222" s="116">
        <v>0.2</v>
      </c>
      <c r="M222" s="132">
        <v>21850</v>
      </c>
      <c r="N222" s="106">
        <f>(G222*M222)+(H222*L222*M222)</f>
        <v>21631.500000000004</v>
      </c>
      <c r="O222" s="132"/>
      <c r="P222" s="113"/>
      <c r="Q222" s="113">
        <v>0</v>
      </c>
      <c r="R222" s="132">
        <f t="shared" si="68"/>
        <v>21631.500000000004</v>
      </c>
      <c r="S222" s="130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36" customHeight="1">
      <c r="A223" s="131" t="s">
        <v>51</v>
      </c>
      <c r="B223" s="103"/>
      <c r="C223" s="104"/>
      <c r="D223" s="141">
        <v>87</v>
      </c>
      <c r="E223" s="106">
        <v>408.66</v>
      </c>
      <c r="F223" s="106">
        <f>SUM(F224:F225)</f>
        <v>0</v>
      </c>
      <c r="G223" s="106">
        <f t="shared" ref="G223:R223" si="69">SUM(G224:G225)</f>
        <v>32.14</v>
      </c>
      <c r="H223" s="106">
        <f t="shared" si="69"/>
        <v>73.2</v>
      </c>
      <c r="I223" s="106">
        <f t="shared" si="69"/>
        <v>105.34</v>
      </c>
      <c r="J223" s="106">
        <f t="shared" si="69"/>
        <v>4.25</v>
      </c>
      <c r="K223" s="106">
        <f t="shared" si="69"/>
        <v>0</v>
      </c>
      <c r="L223" s="106">
        <f t="shared" si="69"/>
        <v>0.2</v>
      </c>
      <c r="M223" s="106">
        <f t="shared" si="69"/>
        <v>4400</v>
      </c>
      <c r="N223" s="106">
        <f t="shared" si="69"/>
        <v>102916</v>
      </c>
      <c r="O223" s="106">
        <f t="shared" si="69"/>
        <v>0</v>
      </c>
      <c r="P223" s="106">
        <f t="shared" si="69"/>
        <v>0</v>
      </c>
      <c r="Q223" s="106">
        <f t="shared" si="69"/>
        <v>0</v>
      </c>
      <c r="R223" s="106">
        <f t="shared" si="69"/>
        <v>102916</v>
      </c>
      <c r="S223" s="130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36" customHeight="1">
      <c r="A224" s="120"/>
      <c r="B224" s="108"/>
      <c r="C224" s="109"/>
      <c r="D224" s="142"/>
      <c r="E224" s="111"/>
      <c r="F224" s="121" t="s">
        <v>210</v>
      </c>
      <c r="G224" s="111">
        <v>32.14</v>
      </c>
      <c r="H224" s="113"/>
      <c r="I224" s="122">
        <f>SUM(G224:H224)</f>
        <v>32.14</v>
      </c>
      <c r="J224" s="123"/>
      <c r="K224" s="115"/>
      <c r="L224" s="116"/>
      <c r="M224" s="132">
        <v>2200</v>
      </c>
      <c r="N224" s="106">
        <f>(G224*M224)+(H224*L224*M224)</f>
        <v>70708</v>
      </c>
      <c r="O224" s="132"/>
      <c r="P224" s="113"/>
      <c r="Q224" s="113">
        <f>SUM(O224*P224*1000)</f>
        <v>0</v>
      </c>
      <c r="R224" s="132">
        <f t="shared" ref="R224:R225" si="70">SUM(N224,Q224)</f>
        <v>70708</v>
      </c>
      <c r="S224" s="130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36" customHeight="1">
      <c r="A225" s="120"/>
      <c r="B225" s="108"/>
      <c r="C225" s="109"/>
      <c r="D225" s="142"/>
      <c r="E225" s="111"/>
      <c r="F225" s="121" t="s">
        <v>210</v>
      </c>
      <c r="G225" s="111"/>
      <c r="H225" s="113">
        <v>73.2</v>
      </c>
      <c r="I225" s="122">
        <f>SUM(G225:H225)</f>
        <v>73.2</v>
      </c>
      <c r="J225" s="123">
        <v>4.25</v>
      </c>
      <c r="K225" s="115"/>
      <c r="L225" s="116">
        <v>0.2</v>
      </c>
      <c r="M225" s="132">
        <v>2200</v>
      </c>
      <c r="N225" s="106">
        <f>(G225*M225)+(H225*L225*M225)</f>
        <v>32208</v>
      </c>
      <c r="O225" s="132"/>
      <c r="P225" s="113"/>
      <c r="Q225" s="113">
        <f>SUM(O225*P225*1000)</f>
        <v>0</v>
      </c>
      <c r="R225" s="132">
        <f t="shared" si="70"/>
        <v>32208</v>
      </c>
      <c r="S225" s="130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36" customHeight="1">
      <c r="A226" s="131" t="s">
        <v>52</v>
      </c>
      <c r="B226" s="103"/>
      <c r="C226" s="104"/>
      <c r="D226" s="141">
        <v>166</v>
      </c>
      <c r="E226" s="106">
        <v>484.54999999999995</v>
      </c>
      <c r="F226" s="103">
        <f>SUM(F227:F228)</f>
        <v>0</v>
      </c>
      <c r="G226" s="106">
        <f>SUM(G227:G228)</f>
        <v>99.6</v>
      </c>
      <c r="H226" s="106">
        <f>SUM(H227:H228)</f>
        <v>66.400000000000006</v>
      </c>
      <c r="I226" s="106">
        <f>SUM(I227:I228)</f>
        <v>166</v>
      </c>
      <c r="J226" s="103"/>
      <c r="K226" s="103"/>
      <c r="L226" s="103"/>
      <c r="M226" s="106"/>
      <c r="N226" s="106">
        <f>SUM(N227:N228)</f>
        <v>248336</v>
      </c>
      <c r="O226" s="106">
        <f>SUM(O227:O228)</f>
        <v>0</v>
      </c>
      <c r="P226" s="106"/>
      <c r="Q226" s="106">
        <f>SUM(Q227:Q228)</f>
        <v>0</v>
      </c>
      <c r="R226" s="106">
        <f>SUM(R227:R228)</f>
        <v>248336</v>
      </c>
      <c r="S226" s="130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36" customHeight="1">
      <c r="A227" s="120"/>
      <c r="B227" s="108"/>
      <c r="C227" s="109"/>
      <c r="D227" s="142"/>
      <c r="E227" s="111"/>
      <c r="F227" s="121" t="s">
        <v>210</v>
      </c>
      <c r="G227" s="111">
        <v>99.6</v>
      </c>
      <c r="H227" s="113"/>
      <c r="I227" s="122">
        <f>SUM(G227:H227)</f>
        <v>99.6</v>
      </c>
      <c r="J227" s="123"/>
      <c r="K227" s="115"/>
      <c r="L227" s="116"/>
      <c r="M227" s="132">
        <v>2200</v>
      </c>
      <c r="N227" s="106">
        <f>(G227*M227)+(H227*L227*M227)</f>
        <v>219120</v>
      </c>
      <c r="O227" s="132"/>
      <c r="P227" s="113"/>
      <c r="Q227" s="113">
        <f>SUM(O227*P227*1000)</f>
        <v>0</v>
      </c>
      <c r="R227" s="132">
        <f t="shared" ref="R227:R228" si="71">SUM(N227,Q227)</f>
        <v>219120</v>
      </c>
      <c r="S227" s="130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36" customHeight="1">
      <c r="A228" s="120"/>
      <c r="B228" s="108"/>
      <c r="C228" s="109"/>
      <c r="D228" s="142"/>
      <c r="E228" s="111"/>
      <c r="F228" s="121" t="s">
        <v>210</v>
      </c>
      <c r="G228" s="111"/>
      <c r="H228" s="113">
        <v>66.400000000000006</v>
      </c>
      <c r="I228" s="122">
        <f>SUM(G228:H228)</f>
        <v>66.400000000000006</v>
      </c>
      <c r="J228" s="123">
        <v>4.25</v>
      </c>
      <c r="K228" s="115"/>
      <c r="L228" s="116">
        <v>0.2</v>
      </c>
      <c r="M228" s="132">
        <v>2200</v>
      </c>
      <c r="N228" s="106">
        <f>(G228*M228)+(H228*L228*M228)</f>
        <v>29216.000000000004</v>
      </c>
      <c r="O228" s="132"/>
      <c r="P228" s="113"/>
      <c r="Q228" s="113">
        <f>SUM(O228*P228*1000)</f>
        <v>0</v>
      </c>
      <c r="R228" s="132">
        <f t="shared" si="71"/>
        <v>29216.000000000004</v>
      </c>
      <c r="S228" s="130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31.5" customHeight="1">
      <c r="A229" s="75"/>
      <c r="B229" s="74"/>
      <c r="C229" s="96"/>
      <c r="D229" s="94"/>
      <c r="E229" s="145"/>
      <c r="F229" s="95"/>
      <c r="G229" s="78"/>
      <c r="H229" s="78"/>
      <c r="I229" s="77"/>
      <c r="J229" s="79"/>
      <c r="K229" s="79"/>
      <c r="L229" s="97"/>
      <c r="M229" s="78"/>
      <c r="N229" s="71"/>
      <c r="O229" s="78"/>
      <c r="P229" s="78"/>
      <c r="Q229" s="78"/>
      <c r="R229" s="78"/>
      <c r="S229" s="124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</row>
    <row r="230" spans="1:31" ht="34.5" customHeight="1">
      <c r="A230" s="62" t="s">
        <v>212</v>
      </c>
      <c r="B230" s="63"/>
      <c r="C230" s="64"/>
      <c r="D230" s="63">
        <v>3988</v>
      </c>
      <c r="E230" s="63">
        <v>6513.25</v>
      </c>
      <c r="F230" s="63" t="s">
        <v>195</v>
      </c>
      <c r="G230" s="63">
        <v>4038.61</v>
      </c>
      <c r="H230" s="63" t="s">
        <v>195</v>
      </c>
      <c r="I230" s="63">
        <v>4038.61</v>
      </c>
      <c r="J230" s="63" t="s">
        <v>195</v>
      </c>
      <c r="K230" s="63" t="s">
        <v>195</v>
      </c>
      <c r="L230" s="63" t="s">
        <v>195</v>
      </c>
      <c r="M230" s="63" t="s">
        <v>195</v>
      </c>
      <c r="N230" s="63">
        <v>11108081.1</v>
      </c>
      <c r="O230" s="63">
        <v>16217.41</v>
      </c>
      <c r="P230" s="63" t="s">
        <v>195</v>
      </c>
      <c r="Q230" s="63">
        <v>275696046.5</v>
      </c>
      <c r="R230" s="63">
        <v>286804127.60000002</v>
      </c>
      <c r="S230" s="128"/>
      <c r="T230" s="66"/>
      <c r="U230" s="66"/>
      <c r="V230" s="67"/>
      <c r="W230" s="66"/>
      <c r="X230" s="66"/>
      <c r="Y230" s="66"/>
      <c r="Z230" s="66"/>
      <c r="AA230" s="66"/>
      <c r="AB230" s="66"/>
      <c r="AC230" s="66"/>
      <c r="AD230" s="66"/>
      <c r="AE230" s="66"/>
    </row>
    <row r="231" spans="1:31" ht="28.5" customHeight="1">
      <c r="A231" s="68" t="s">
        <v>126</v>
      </c>
      <c r="B231" s="69"/>
      <c r="C231" s="70"/>
      <c r="D231" s="69">
        <v>604</v>
      </c>
      <c r="E231" s="71">
        <v>698.44</v>
      </c>
      <c r="F231" s="69"/>
      <c r="G231" s="71">
        <v>503.58</v>
      </c>
      <c r="H231" s="71" t="s">
        <v>195</v>
      </c>
      <c r="I231" s="71">
        <v>503.58</v>
      </c>
      <c r="J231" s="69"/>
      <c r="K231" s="69"/>
      <c r="L231" s="69"/>
      <c r="M231" s="71"/>
      <c r="N231" s="71" t="s">
        <v>195</v>
      </c>
      <c r="O231" s="71">
        <v>2341.65</v>
      </c>
      <c r="P231" s="71"/>
      <c r="Q231" s="71">
        <v>39807999</v>
      </c>
      <c r="R231" s="71">
        <v>39807999</v>
      </c>
      <c r="S231" s="129"/>
      <c r="T231" s="66"/>
      <c r="U231" s="66"/>
      <c r="V231" s="67"/>
      <c r="W231" s="66"/>
      <c r="X231" s="66"/>
      <c r="Y231" s="66"/>
      <c r="Z231" s="66"/>
      <c r="AA231" s="66"/>
      <c r="AB231" s="66"/>
      <c r="AC231" s="66"/>
      <c r="AD231" s="66"/>
      <c r="AE231" s="66"/>
    </row>
    <row r="232" spans="1:31" ht="31.5" customHeight="1">
      <c r="A232" s="73"/>
      <c r="B232" s="74"/>
      <c r="C232" s="75"/>
      <c r="D232" s="76">
        <v>509</v>
      </c>
      <c r="E232" s="77">
        <v>524.69000000000005</v>
      </c>
      <c r="F232" s="75" t="s">
        <v>202</v>
      </c>
      <c r="G232" s="77">
        <v>424</v>
      </c>
      <c r="H232" s="78"/>
      <c r="I232" s="77">
        <v>424</v>
      </c>
      <c r="J232" s="79">
        <v>4.6500000000000004</v>
      </c>
      <c r="K232" s="79"/>
      <c r="L232" s="80">
        <v>1</v>
      </c>
      <c r="M232" s="78"/>
      <c r="N232" s="71"/>
      <c r="O232" s="78">
        <v>1971.6</v>
      </c>
      <c r="P232" s="78">
        <v>17</v>
      </c>
      <c r="Q232" s="78">
        <v>33517200</v>
      </c>
      <c r="R232" s="78">
        <v>33517200</v>
      </c>
      <c r="S232" s="130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31.5" customHeight="1">
      <c r="A233" s="73"/>
      <c r="B233" s="74"/>
      <c r="C233" s="75"/>
      <c r="D233" s="76">
        <v>95</v>
      </c>
      <c r="E233" s="77">
        <v>173.75</v>
      </c>
      <c r="F233" s="75" t="s">
        <v>199</v>
      </c>
      <c r="G233" s="78">
        <v>79.58</v>
      </c>
      <c r="H233" s="78"/>
      <c r="I233" s="77">
        <v>79.58</v>
      </c>
      <c r="J233" s="79">
        <v>4.6500000000000004</v>
      </c>
      <c r="K233" s="79"/>
      <c r="L233" s="80">
        <v>1</v>
      </c>
      <c r="M233" s="78"/>
      <c r="N233" s="78"/>
      <c r="O233" s="78">
        <v>370.05</v>
      </c>
      <c r="P233" s="78">
        <v>17</v>
      </c>
      <c r="Q233" s="78">
        <v>6290799</v>
      </c>
      <c r="R233" s="78">
        <v>6290799</v>
      </c>
      <c r="S233" s="130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31.5" customHeight="1">
      <c r="A234" s="83" t="s">
        <v>127</v>
      </c>
      <c r="B234" s="87"/>
      <c r="C234" s="91"/>
      <c r="D234" s="69">
        <v>253</v>
      </c>
      <c r="E234" s="71">
        <v>387.37</v>
      </c>
      <c r="F234" s="87" t="s">
        <v>195</v>
      </c>
      <c r="G234" s="71">
        <v>263.32</v>
      </c>
      <c r="H234" s="71" t="s">
        <v>195</v>
      </c>
      <c r="I234" s="71">
        <v>263.32</v>
      </c>
      <c r="J234" s="89"/>
      <c r="K234" s="89"/>
      <c r="L234" s="90"/>
      <c r="M234" s="71"/>
      <c r="N234" s="71" t="s">
        <v>195</v>
      </c>
      <c r="O234" s="71">
        <v>975.24</v>
      </c>
      <c r="P234" s="71"/>
      <c r="Q234" s="71">
        <v>16579156.5</v>
      </c>
      <c r="R234" s="71">
        <v>16579156.5</v>
      </c>
      <c r="S234" s="130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36" customHeight="1">
      <c r="A235" s="73"/>
      <c r="B235" s="74"/>
      <c r="C235" s="75"/>
      <c r="D235" s="76">
        <v>189</v>
      </c>
      <c r="E235" s="77">
        <v>333.78</v>
      </c>
      <c r="F235" s="75" t="s">
        <v>202</v>
      </c>
      <c r="G235" s="77">
        <v>209.73</v>
      </c>
      <c r="H235" s="78"/>
      <c r="I235" s="77">
        <v>209.73</v>
      </c>
      <c r="J235" s="79">
        <v>4.6500000000000004</v>
      </c>
      <c r="K235" s="79"/>
      <c r="L235" s="80">
        <v>1</v>
      </c>
      <c r="M235" s="78"/>
      <c r="N235" s="71"/>
      <c r="O235" s="78">
        <v>975.24</v>
      </c>
      <c r="P235" s="78">
        <v>17</v>
      </c>
      <c r="Q235" s="78">
        <v>16579156.5</v>
      </c>
      <c r="R235" s="78">
        <v>16579156.5</v>
      </c>
      <c r="S235" s="130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31.5" customHeight="1">
      <c r="A236" s="73"/>
      <c r="B236" s="74"/>
      <c r="C236" s="82"/>
      <c r="D236" s="76">
        <v>64</v>
      </c>
      <c r="E236" s="77">
        <v>53.59</v>
      </c>
      <c r="F236" s="75" t="s">
        <v>199</v>
      </c>
      <c r="G236" s="78">
        <v>53.59</v>
      </c>
      <c r="H236" s="78"/>
      <c r="I236" s="77">
        <v>53.59</v>
      </c>
      <c r="J236" s="79"/>
      <c r="K236" s="79"/>
      <c r="L236" s="97"/>
      <c r="M236" s="78"/>
      <c r="N236" s="78"/>
      <c r="O236" s="78" t="s">
        <v>195</v>
      </c>
      <c r="P236" s="78">
        <v>17</v>
      </c>
      <c r="Q236" s="78" t="s">
        <v>195</v>
      </c>
      <c r="R236" s="78" t="s">
        <v>195</v>
      </c>
      <c r="S236" s="130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31.5" customHeight="1">
      <c r="A237" s="83" t="s">
        <v>128</v>
      </c>
      <c r="B237" s="69"/>
      <c r="C237" s="70"/>
      <c r="D237" s="69">
        <v>344</v>
      </c>
      <c r="E237" s="71">
        <v>345.37</v>
      </c>
      <c r="F237" s="69" t="s">
        <v>195</v>
      </c>
      <c r="G237" s="71">
        <v>345.37</v>
      </c>
      <c r="H237" s="71" t="s">
        <v>195</v>
      </c>
      <c r="I237" s="71">
        <v>345.37</v>
      </c>
      <c r="J237" s="69"/>
      <c r="K237" s="69"/>
      <c r="L237" s="69"/>
      <c r="M237" s="71"/>
      <c r="N237" s="71">
        <v>3203969.6</v>
      </c>
      <c r="O237" s="71">
        <v>1054.99</v>
      </c>
      <c r="P237" s="71"/>
      <c r="Q237" s="71">
        <v>17934864</v>
      </c>
      <c r="R237" s="71">
        <v>21138833.600000001</v>
      </c>
      <c r="S237" s="129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</row>
    <row r="238" spans="1:31" ht="31.5" customHeight="1">
      <c r="A238" s="73"/>
      <c r="B238" s="74"/>
      <c r="C238" s="75"/>
      <c r="D238" s="76">
        <v>118</v>
      </c>
      <c r="E238" s="77">
        <v>118.49</v>
      </c>
      <c r="F238" s="75" t="s">
        <v>197</v>
      </c>
      <c r="G238" s="77">
        <v>118.49</v>
      </c>
      <c r="H238" s="78"/>
      <c r="I238" s="77">
        <v>118.49</v>
      </c>
      <c r="J238" s="79"/>
      <c r="K238" s="79"/>
      <c r="L238" s="97"/>
      <c r="M238" s="78">
        <v>27040</v>
      </c>
      <c r="N238" s="71">
        <v>3203969.6</v>
      </c>
      <c r="O238" s="78"/>
      <c r="P238" s="78"/>
      <c r="Q238" s="78"/>
      <c r="R238" s="78">
        <v>3203969.6</v>
      </c>
      <c r="S238" s="130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31.5" customHeight="1">
      <c r="A239" s="73"/>
      <c r="B239" s="74"/>
      <c r="C239" s="75"/>
      <c r="D239" s="76">
        <v>178</v>
      </c>
      <c r="E239" s="77">
        <v>178.66</v>
      </c>
      <c r="F239" s="75" t="s">
        <v>202</v>
      </c>
      <c r="G239" s="77">
        <v>178.66</v>
      </c>
      <c r="H239" s="78"/>
      <c r="I239" s="77">
        <v>178.66</v>
      </c>
      <c r="J239" s="79">
        <v>4.6500000000000004</v>
      </c>
      <c r="K239" s="79"/>
      <c r="L239" s="80">
        <v>1</v>
      </c>
      <c r="M239" s="78"/>
      <c r="N239" s="71"/>
      <c r="O239" s="78">
        <v>830.77</v>
      </c>
      <c r="P239" s="78">
        <v>17</v>
      </c>
      <c r="Q239" s="78">
        <v>14123073</v>
      </c>
      <c r="R239" s="78">
        <v>14123073</v>
      </c>
      <c r="S239" s="130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31.5" customHeight="1">
      <c r="A240" s="73"/>
      <c r="B240" s="74"/>
      <c r="C240" s="75"/>
      <c r="D240" s="76">
        <v>48</v>
      </c>
      <c r="E240" s="77">
        <v>48.22</v>
      </c>
      <c r="F240" s="75" t="s">
        <v>199</v>
      </c>
      <c r="G240" s="78">
        <v>48.22</v>
      </c>
      <c r="H240" s="78"/>
      <c r="I240" s="77">
        <v>48.22</v>
      </c>
      <c r="J240" s="79">
        <v>4.6500000000000004</v>
      </c>
      <c r="K240" s="79"/>
      <c r="L240" s="80">
        <v>1</v>
      </c>
      <c r="M240" s="78"/>
      <c r="N240" s="78"/>
      <c r="O240" s="78">
        <v>224.22</v>
      </c>
      <c r="P240" s="78">
        <v>17</v>
      </c>
      <c r="Q240" s="78">
        <v>3811791</v>
      </c>
      <c r="R240" s="78">
        <v>3811791</v>
      </c>
      <c r="S240" s="130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36" customHeight="1">
      <c r="A241" s="83" t="s">
        <v>132</v>
      </c>
      <c r="B241" s="87"/>
      <c r="C241" s="91"/>
      <c r="D241" s="69">
        <v>12</v>
      </c>
      <c r="E241" s="71">
        <v>57.84</v>
      </c>
      <c r="F241" s="87" t="s">
        <v>195</v>
      </c>
      <c r="G241" s="71">
        <v>14.24</v>
      </c>
      <c r="H241" s="71" t="s">
        <v>195</v>
      </c>
      <c r="I241" s="71">
        <v>14.24</v>
      </c>
      <c r="J241" s="89"/>
      <c r="K241" s="89"/>
      <c r="L241" s="90"/>
      <c r="M241" s="71"/>
      <c r="N241" s="71" t="s">
        <v>195</v>
      </c>
      <c r="O241" s="71">
        <v>66.22</v>
      </c>
      <c r="P241" s="71"/>
      <c r="Q241" s="71">
        <v>1125672</v>
      </c>
      <c r="R241" s="71">
        <v>1125672</v>
      </c>
      <c r="S241" s="130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31.5" customHeight="1">
      <c r="A242" s="73"/>
      <c r="B242" s="74"/>
      <c r="C242" s="82"/>
      <c r="D242" s="76">
        <v>4</v>
      </c>
      <c r="E242" s="77">
        <v>49.6</v>
      </c>
      <c r="F242" s="75" t="s">
        <v>202</v>
      </c>
      <c r="G242" s="77">
        <v>6</v>
      </c>
      <c r="H242" s="78"/>
      <c r="I242" s="77">
        <v>6</v>
      </c>
      <c r="J242" s="79">
        <v>4.6500000000000004</v>
      </c>
      <c r="K242" s="79"/>
      <c r="L242" s="80">
        <v>1</v>
      </c>
      <c r="M242" s="78"/>
      <c r="N242" s="71"/>
      <c r="O242" s="78">
        <v>27.9</v>
      </c>
      <c r="P242" s="78">
        <v>17</v>
      </c>
      <c r="Q242" s="78">
        <v>474300</v>
      </c>
      <c r="R242" s="78">
        <v>474300</v>
      </c>
      <c r="S242" s="130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31.5" customHeight="1">
      <c r="A243" s="73"/>
      <c r="B243" s="76"/>
      <c r="C243" s="85"/>
      <c r="D243" s="76">
        <v>8</v>
      </c>
      <c r="E243" s="77">
        <v>8.24</v>
      </c>
      <c r="F243" s="85" t="s">
        <v>199</v>
      </c>
      <c r="G243" s="78">
        <v>8.24</v>
      </c>
      <c r="H243" s="78"/>
      <c r="I243" s="77">
        <v>8.24</v>
      </c>
      <c r="J243" s="86">
        <v>4.6500000000000004</v>
      </c>
      <c r="K243" s="86"/>
      <c r="L243" s="80">
        <v>1</v>
      </c>
      <c r="M243" s="78"/>
      <c r="N243" s="78"/>
      <c r="O243" s="78">
        <v>38.32</v>
      </c>
      <c r="P243" s="78">
        <v>17</v>
      </c>
      <c r="Q243" s="78">
        <v>651372</v>
      </c>
      <c r="R243" s="78">
        <v>651372</v>
      </c>
      <c r="S243" s="129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</row>
    <row r="244" spans="1:31" ht="31.5" customHeight="1">
      <c r="A244" s="83" t="s">
        <v>134</v>
      </c>
      <c r="B244" s="87"/>
      <c r="C244" s="91"/>
      <c r="D244" s="69">
        <v>212</v>
      </c>
      <c r="E244" s="71">
        <v>213.84</v>
      </c>
      <c r="F244" s="87" t="s">
        <v>195</v>
      </c>
      <c r="G244" s="71">
        <v>213.84</v>
      </c>
      <c r="H244" s="71" t="s">
        <v>195</v>
      </c>
      <c r="I244" s="71">
        <v>213.84</v>
      </c>
      <c r="J244" s="89"/>
      <c r="K244" s="89"/>
      <c r="L244" s="90"/>
      <c r="M244" s="71"/>
      <c r="N244" s="71">
        <v>1557774.4</v>
      </c>
      <c r="O244" s="71">
        <v>716.43</v>
      </c>
      <c r="P244" s="71"/>
      <c r="Q244" s="71">
        <v>12179233.5</v>
      </c>
      <c r="R244" s="71">
        <v>13737007.9</v>
      </c>
      <c r="S244" s="130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31.5" customHeight="1">
      <c r="A245" s="73"/>
      <c r="B245" s="74"/>
      <c r="C245" s="75"/>
      <c r="D245" s="76">
        <v>57</v>
      </c>
      <c r="E245" s="77">
        <v>57.61</v>
      </c>
      <c r="F245" s="75" t="s">
        <v>197</v>
      </c>
      <c r="G245" s="77">
        <v>57.61</v>
      </c>
      <c r="H245" s="78"/>
      <c r="I245" s="77">
        <v>57.61</v>
      </c>
      <c r="J245" s="79"/>
      <c r="K245" s="79"/>
      <c r="L245" s="97"/>
      <c r="M245" s="78">
        <v>27040</v>
      </c>
      <c r="N245" s="71">
        <v>1557774.4</v>
      </c>
      <c r="O245" s="78"/>
      <c r="P245" s="78"/>
      <c r="Q245" s="78"/>
      <c r="R245" s="78">
        <v>1557774.4</v>
      </c>
      <c r="S245" s="130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31.5" customHeight="1">
      <c r="A246" s="73"/>
      <c r="B246" s="74"/>
      <c r="C246" s="75"/>
      <c r="D246" s="76">
        <v>89</v>
      </c>
      <c r="E246" s="77">
        <v>89.27</v>
      </c>
      <c r="F246" s="75" t="s">
        <v>202</v>
      </c>
      <c r="G246" s="77">
        <v>89.27</v>
      </c>
      <c r="H246" s="78"/>
      <c r="I246" s="77">
        <v>89.27</v>
      </c>
      <c r="J246" s="79">
        <v>4.6500000000000004</v>
      </c>
      <c r="K246" s="79"/>
      <c r="L246" s="80">
        <v>1</v>
      </c>
      <c r="M246" s="78"/>
      <c r="N246" s="71"/>
      <c r="O246" s="78">
        <v>415.11</v>
      </c>
      <c r="P246" s="78">
        <v>17</v>
      </c>
      <c r="Q246" s="78">
        <v>7056793.5</v>
      </c>
      <c r="R246" s="78">
        <v>7056793.5</v>
      </c>
      <c r="S246" s="130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36" customHeight="1">
      <c r="A247" s="73"/>
      <c r="B247" s="74"/>
      <c r="C247" s="75"/>
      <c r="D247" s="76">
        <v>66</v>
      </c>
      <c r="E247" s="77">
        <v>66.959999999999994</v>
      </c>
      <c r="F247" s="75" t="s">
        <v>199</v>
      </c>
      <c r="G247" s="78">
        <v>66.959999999999994</v>
      </c>
      <c r="H247" s="78"/>
      <c r="I247" s="77">
        <v>66.959999999999994</v>
      </c>
      <c r="J247" s="79">
        <v>4.5</v>
      </c>
      <c r="K247" s="79"/>
      <c r="L247" s="80">
        <v>1</v>
      </c>
      <c r="M247" s="78"/>
      <c r="N247" s="78"/>
      <c r="O247" s="78">
        <v>301.32</v>
      </c>
      <c r="P247" s="78">
        <v>17</v>
      </c>
      <c r="Q247" s="78">
        <v>5122440</v>
      </c>
      <c r="R247" s="78">
        <v>5122440</v>
      </c>
      <c r="S247" s="130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31.5" customHeight="1">
      <c r="A248" s="83" t="s">
        <v>122</v>
      </c>
      <c r="B248" s="87"/>
      <c r="C248" s="88"/>
      <c r="D248" s="69">
        <v>492</v>
      </c>
      <c r="E248" s="71">
        <v>627.91</v>
      </c>
      <c r="F248" s="87" t="s">
        <v>195</v>
      </c>
      <c r="G248" s="71">
        <v>503.23</v>
      </c>
      <c r="H248" s="71" t="s">
        <v>195</v>
      </c>
      <c r="I248" s="71">
        <v>503.23</v>
      </c>
      <c r="J248" s="89"/>
      <c r="K248" s="89"/>
      <c r="L248" s="90"/>
      <c r="M248" s="71"/>
      <c r="N248" s="71">
        <v>6346337.0999999996</v>
      </c>
      <c r="O248" s="71">
        <v>856</v>
      </c>
      <c r="P248" s="71"/>
      <c r="Q248" s="71">
        <v>14552000</v>
      </c>
      <c r="R248" s="71">
        <v>20898337.100000001</v>
      </c>
      <c r="S248" s="130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31.5" customHeight="1">
      <c r="A249" s="73"/>
      <c r="B249" s="76" t="s">
        <v>200</v>
      </c>
      <c r="C249" s="85" t="s">
        <v>198</v>
      </c>
      <c r="D249" s="76">
        <v>52</v>
      </c>
      <c r="E249" s="77">
        <v>43.39</v>
      </c>
      <c r="F249" s="85" t="s">
        <v>196</v>
      </c>
      <c r="G249" s="78">
        <v>43.39</v>
      </c>
      <c r="H249" s="78"/>
      <c r="I249" s="77">
        <v>43.39</v>
      </c>
      <c r="J249" s="86"/>
      <c r="K249" s="86"/>
      <c r="L249" s="86"/>
      <c r="M249" s="78">
        <v>21850</v>
      </c>
      <c r="N249" s="71">
        <v>948071.5</v>
      </c>
      <c r="O249" s="78"/>
      <c r="P249" s="78"/>
      <c r="Q249" s="78" t="s">
        <v>195</v>
      </c>
      <c r="R249" s="78">
        <v>948071.5</v>
      </c>
      <c r="S249" s="129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</row>
    <row r="250" spans="1:31" ht="31.5" customHeight="1">
      <c r="A250" s="73"/>
      <c r="B250" s="74"/>
      <c r="C250" s="75"/>
      <c r="D250" s="76">
        <v>180</v>
      </c>
      <c r="E250" s="77">
        <v>199.64</v>
      </c>
      <c r="F250" s="75" t="s">
        <v>197</v>
      </c>
      <c r="G250" s="78">
        <v>199.64</v>
      </c>
      <c r="H250" s="78"/>
      <c r="I250" s="77">
        <v>199.64</v>
      </c>
      <c r="J250" s="79"/>
      <c r="K250" s="79"/>
      <c r="L250" s="97"/>
      <c r="M250" s="78">
        <v>27040</v>
      </c>
      <c r="N250" s="71">
        <v>5398265.5999999996</v>
      </c>
      <c r="O250" s="78"/>
      <c r="P250" s="78"/>
      <c r="Q250" s="78"/>
      <c r="R250" s="78">
        <v>5398265.5999999996</v>
      </c>
      <c r="S250" s="130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31.5" customHeight="1">
      <c r="A251" s="73"/>
      <c r="B251" s="74" t="s">
        <v>200</v>
      </c>
      <c r="C251" s="75" t="s">
        <v>198</v>
      </c>
      <c r="D251" s="76">
        <v>200</v>
      </c>
      <c r="E251" s="77">
        <v>324.68</v>
      </c>
      <c r="F251" s="75" t="s">
        <v>202</v>
      </c>
      <c r="G251" s="78">
        <v>200</v>
      </c>
      <c r="H251" s="78"/>
      <c r="I251" s="77">
        <v>200</v>
      </c>
      <c r="J251" s="79">
        <v>4.28</v>
      </c>
      <c r="K251" s="79"/>
      <c r="L251" s="80">
        <v>1</v>
      </c>
      <c r="M251" s="78"/>
      <c r="N251" s="71"/>
      <c r="O251" s="78">
        <v>856</v>
      </c>
      <c r="P251" s="78">
        <v>17</v>
      </c>
      <c r="Q251" s="78">
        <v>14552000</v>
      </c>
      <c r="R251" s="78">
        <v>14552000</v>
      </c>
      <c r="S251" s="130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31.5" customHeight="1">
      <c r="A252" s="73"/>
      <c r="B252" s="74"/>
      <c r="C252" s="75"/>
      <c r="D252" s="76">
        <v>60</v>
      </c>
      <c r="E252" s="77">
        <v>60.2</v>
      </c>
      <c r="F252" s="75" t="s">
        <v>199</v>
      </c>
      <c r="G252" s="78">
        <v>60.2</v>
      </c>
      <c r="H252" s="78"/>
      <c r="I252" s="77">
        <v>60.2</v>
      </c>
      <c r="J252" s="79"/>
      <c r="K252" s="79"/>
      <c r="L252" s="97"/>
      <c r="M252" s="78"/>
      <c r="N252" s="78"/>
      <c r="O252" s="78" t="s">
        <v>195</v>
      </c>
      <c r="P252" s="78">
        <v>17</v>
      </c>
      <c r="Q252" s="78" t="s">
        <v>195</v>
      </c>
      <c r="R252" s="78" t="s">
        <v>195</v>
      </c>
      <c r="S252" s="130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36" customHeight="1">
      <c r="A253" s="83" t="s">
        <v>123</v>
      </c>
      <c r="B253" s="87"/>
      <c r="C253" s="91"/>
      <c r="D253" s="69">
        <v>287</v>
      </c>
      <c r="E253" s="71">
        <v>238.86</v>
      </c>
      <c r="F253" s="87" t="s">
        <v>195</v>
      </c>
      <c r="G253" s="71">
        <v>238.86</v>
      </c>
      <c r="H253" s="71" t="s">
        <v>195</v>
      </c>
      <c r="I253" s="71">
        <v>238.86</v>
      </c>
      <c r="J253" s="89"/>
      <c r="K253" s="89"/>
      <c r="L253" s="90"/>
      <c r="M253" s="71"/>
      <c r="N253" s="71" t="s">
        <v>195</v>
      </c>
      <c r="O253" s="71">
        <v>1110.7</v>
      </c>
      <c r="P253" s="71"/>
      <c r="Q253" s="71">
        <v>18881883</v>
      </c>
      <c r="R253" s="71">
        <v>18881883</v>
      </c>
      <c r="S253" s="130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31.5" customHeight="1">
      <c r="A254" s="73"/>
      <c r="B254" s="74"/>
      <c r="C254" s="82"/>
      <c r="D254" s="76">
        <v>244</v>
      </c>
      <c r="E254" s="77">
        <v>203.09</v>
      </c>
      <c r="F254" s="75" t="s">
        <v>202</v>
      </c>
      <c r="G254" s="77">
        <v>203.09</v>
      </c>
      <c r="H254" s="78"/>
      <c r="I254" s="77">
        <v>203.09</v>
      </c>
      <c r="J254" s="79">
        <v>4.6500000000000004</v>
      </c>
      <c r="K254" s="79"/>
      <c r="L254" s="80">
        <v>1</v>
      </c>
      <c r="M254" s="78"/>
      <c r="N254" s="71"/>
      <c r="O254" s="78">
        <v>944.37</v>
      </c>
      <c r="P254" s="78">
        <v>17</v>
      </c>
      <c r="Q254" s="78">
        <v>16054264.5</v>
      </c>
      <c r="R254" s="78">
        <v>16054264.5</v>
      </c>
      <c r="S254" s="130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31.5" customHeight="1">
      <c r="A255" s="73"/>
      <c r="B255" s="76"/>
      <c r="C255" s="85"/>
      <c r="D255" s="76">
        <v>43</v>
      </c>
      <c r="E255" s="77">
        <v>35.770000000000003</v>
      </c>
      <c r="F255" s="85" t="s">
        <v>199</v>
      </c>
      <c r="G255" s="78">
        <v>35.770000000000003</v>
      </c>
      <c r="H255" s="78"/>
      <c r="I255" s="77">
        <v>35.770000000000003</v>
      </c>
      <c r="J255" s="86">
        <v>4.6500000000000004</v>
      </c>
      <c r="K255" s="86"/>
      <c r="L255" s="80">
        <v>1</v>
      </c>
      <c r="M255" s="78"/>
      <c r="N255" s="78"/>
      <c r="O255" s="78">
        <v>166.33</v>
      </c>
      <c r="P255" s="78">
        <v>17</v>
      </c>
      <c r="Q255" s="78">
        <v>2827618.5</v>
      </c>
      <c r="R255" s="78">
        <v>2827618.5</v>
      </c>
      <c r="S255" s="129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</row>
    <row r="256" spans="1:31" ht="31.5" customHeight="1">
      <c r="A256" s="83" t="s">
        <v>124</v>
      </c>
      <c r="B256" s="87"/>
      <c r="C256" s="91"/>
      <c r="D256" s="69">
        <v>407</v>
      </c>
      <c r="E256" s="71">
        <v>395.37</v>
      </c>
      <c r="F256" s="87" t="s">
        <v>195</v>
      </c>
      <c r="G256" s="71">
        <v>395.37</v>
      </c>
      <c r="H256" s="71" t="s">
        <v>195</v>
      </c>
      <c r="I256" s="71">
        <v>395.37</v>
      </c>
      <c r="J256" s="89"/>
      <c r="K256" s="89"/>
      <c r="L256" s="90"/>
      <c r="M256" s="71"/>
      <c r="N256" s="71" t="s">
        <v>195</v>
      </c>
      <c r="O256" s="71">
        <v>1838.47</v>
      </c>
      <c r="P256" s="71"/>
      <c r="Q256" s="71">
        <v>31253998.5</v>
      </c>
      <c r="R256" s="71">
        <v>31253998.5</v>
      </c>
      <c r="S256" s="130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31.5" customHeight="1">
      <c r="A257" s="73"/>
      <c r="B257" s="74"/>
      <c r="C257" s="75"/>
      <c r="D257" s="76">
        <v>333</v>
      </c>
      <c r="E257" s="77">
        <v>333.82</v>
      </c>
      <c r="F257" s="75" t="s">
        <v>202</v>
      </c>
      <c r="G257" s="77">
        <v>333.82</v>
      </c>
      <c r="H257" s="78"/>
      <c r="I257" s="77">
        <v>333.82</v>
      </c>
      <c r="J257" s="79">
        <v>4.6500000000000004</v>
      </c>
      <c r="K257" s="79"/>
      <c r="L257" s="80">
        <v>1</v>
      </c>
      <c r="M257" s="78"/>
      <c r="N257" s="71"/>
      <c r="O257" s="78">
        <v>1552.26</v>
      </c>
      <c r="P257" s="78">
        <v>17</v>
      </c>
      <c r="Q257" s="78">
        <v>26388471</v>
      </c>
      <c r="R257" s="78">
        <v>26388471</v>
      </c>
      <c r="S257" s="130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31.5" customHeight="1">
      <c r="A258" s="73"/>
      <c r="B258" s="74"/>
      <c r="C258" s="75"/>
      <c r="D258" s="76">
        <v>74</v>
      </c>
      <c r="E258" s="77">
        <v>61.55</v>
      </c>
      <c r="F258" s="75" t="s">
        <v>199</v>
      </c>
      <c r="G258" s="78">
        <v>61.55</v>
      </c>
      <c r="H258" s="78"/>
      <c r="I258" s="77">
        <v>61.55</v>
      </c>
      <c r="J258" s="79">
        <v>4.6500000000000004</v>
      </c>
      <c r="K258" s="79"/>
      <c r="L258" s="80">
        <v>1</v>
      </c>
      <c r="M258" s="78"/>
      <c r="N258" s="78"/>
      <c r="O258" s="78">
        <v>286.20999999999998</v>
      </c>
      <c r="P258" s="78">
        <v>17</v>
      </c>
      <c r="Q258" s="78">
        <v>4865527.5</v>
      </c>
      <c r="R258" s="78">
        <v>4865527.5</v>
      </c>
      <c r="S258" s="130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36" customHeight="1">
      <c r="A259" s="83" t="s">
        <v>125</v>
      </c>
      <c r="B259" s="87"/>
      <c r="C259" s="91"/>
      <c r="D259" s="69">
        <v>91</v>
      </c>
      <c r="E259" s="71">
        <v>75.540000000000006</v>
      </c>
      <c r="F259" s="87" t="s">
        <v>195</v>
      </c>
      <c r="G259" s="71">
        <v>75.540000000000006</v>
      </c>
      <c r="H259" s="71" t="s">
        <v>195</v>
      </c>
      <c r="I259" s="71">
        <v>75.540000000000006</v>
      </c>
      <c r="J259" s="89"/>
      <c r="K259" s="89"/>
      <c r="L259" s="90"/>
      <c r="M259" s="71"/>
      <c r="N259" s="71" t="s">
        <v>195</v>
      </c>
      <c r="O259" s="71">
        <v>351.26</v>
      </c>
      <c r="P259" s="71"/>
      <c r="Q259" s="71">
        <v>5971437</v>
      </c>
      <c r="R259" s="71">
        <v>5971437</v>
      </c>
      <c r="S259" s="130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31.5" customHeight="1">
      <c r="A260" s="73"/>
      <c r="B260" s="74"/>
      <c r="C260" s="82"/>
      <c r="D260" s="76">
        <v>61</v>
      </c>
      <c r="E260" s="77">
        <v>50.71</v>
      </c>
      <c r="F260" s="75" t="s">
        <v>202</v>
      </c>
      <c r="G260" s="77">
        <v>50.71</v>
      </c>
      <c r="H260" s="78"/>
      <c r="I260" s="77">
        <v>50.71</v>
      </c>
      <c r="J260" s="79">
        <v>4.6500000000000004</v>
      </c>
      <c r="K260" s="79"/>
      <c r="L260" s="80">
        <v>1</v>
      </c>
      <c r="M260" s="78"/>
      <c r="N260" s="71"/>
      <c r="O260" s="78">
        <v>235.8</v>
      </c>
      <c r="P260" s="78">
        <v>17</v>
      </c>
      <c r="Q260" s="78">
        <v>4008625.5</v>
      </c>
      <c r="R260" s="78">
        <v>4008625.5</v>
      </c>
      <c r="S260" s="130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31.5" customHeight="1">
      <c r="A261" s="73"/>
      <c r="B261" s="76"/>
      <c r="C261" s="85"/>
      <c r="D261" s="76">
        <v>30</v>
      </c>
      <c r="E261" s="77">
        <v>24.83</v>
      </c>
      <c r="F261" s="85" t="s">
        <v>199</v>
      </c>
      <c r="G261" s="77">
        <v>24.83</v>
      </c>
      <c r="H261" s="78"/>
      <c r="I261" s="77">
        <v>24.83</v>
      </c>
      <c r="J261" s="86">
        <v>4.6500000000000004</v>
      </c>
      <c r="K261" s="86"/>
      <c r="L261" s="80">
        <v>1</v>
      </c>
      <c r="M261" s="78"/>
      <c r="N261" s="78"/>
      <c r="O261" s="78">
        <v>115.46</v>
      </c>
      <c r="P261" s="78">
        <v>17</v>
      </c>
      <c r="Q261" s="78">
        <v>1962811.5</v>
      </c>
      <c r="R261" s="78">
        <v>1962811.5</v>
      </c>
      <c r="S261" s="129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31.5" customHeight="1">
      <c r="A262" s="83" t="s">
        <v>129</v>
      </c>
      <c r="B262" s="87"/>
      <c r="C262" s="91"/>
      <c r="D262" s="69">
        <v>192</v>
      </c>
      <c r="E262" s="71">
        <v>594.55999999999995</v>
      </c>
      <c r="F262" s="87" t="s">
        <v>195</v>
      </c>
      <c r="G262" s="71">
        <v>180.55</v>
      </c>
      <c r="H262" s="71" t="s">
        <v>195</v>
      </c>
      <c r="I262" s="71">
        <v>180.55</v>
      </c>
      <c r="J262" s="89"/>
      <c r="K262" s="89"/>
      <c r="L262" s="90"/>
      <c r="M262" s="71"/>
      <c r="N262" s="71" t="s">
        <v>195</v>
      </c>
      <c r="O262" s="71">
        <v>839.56</v>
      </c>
      <c r="P262" s="71"/>
      <c r="Q262" s="71">
        <v>14272477.5</v>
      </c>
      <c r="R262" s="71">
        <v>14272477.5</v>
      </c>
      <c r="S262" s="130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31.5" customHeight="1">
      <c r="A263" s="73"/>
      <c r="B263" s="74"/>
      <c r="C263" s="75"/>
      <c r="D263" s="76">
        <v>85</v>
      </c>
      <c r="E263" s="77">
        <v>504.08</v>
      </c>
      <c r="F263" s="75" t="s">
        <v>202</v>
      </c>
      <c r="G263" s="77">
        <v>91.41</v>
      </c>
      <c r="H263" s="78"/>
      <c r="I263" s="77">
        <v>91.41</v>
      </c>
      <c r="J263" s="79">
        <v>4.6500000000000004</v>
      </c>
      <c r="K263" s="79"/>
      <c r="L263" s="80">
        <v>1</v>
      </c>
      <c r="M263" s="78"/>
      <c r="N263" s="71"/>
      <c r="O263" s="78">
        <v>425.06</v>
      </c>
      <c r="P263" s="78">
        <v>17</v>
      </c>
      <c r="Q263" s="78">
        <v>7225960.5</v>
      </c>
      <c r="R263" s="78">
        <v>7225960.5</v>
      </c>
      <c r="S263" s="130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31.5" customHeight="1">
      <c r="A264" s="73"/>
      <c r="B264" s="74"/>
      <c r="C264" s="75"/>
      <c r="D264" s="76">
        <v>107</v>
      </c>
      <c r="E264" s="77">
        <v>90.48</v>
      </c>
      <c r="F264" s="75" t="s">
        <v>199</v>
      </c>
      <c r="G264" s="78">
        <v>89.14</v>
      </c>
      <c r="H264" s="78"/>
      <c r="I264" s="77">
        <v>89.14</v>
      </c>
      <c r="J264" s="79">
        <v>4.6500000000000004</v>
      </c>
      <c r="K264" s="79"/>
      <c r="L264" s="80">
        <v>1</v>
      </c>
      <c r="M264" s="78"/>
      <c r="N264" s="78"/>
      <c r="O264" s="78">
        <v>414.5</v>
      </c>
      <c r="P264" s="78">
        <v>17</v>
      </c>
      <c r="Q264" s="78">
        <v>7046517</v>
      </c>
      <c r="R264" s="78">
        <v>7046517</v>
      </c>
      <c r="S264" s="130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36" customHeight="1">
      <c r="A265" s="83" t="s">
        <v>130</v>
      </c>
      <c r="B265" s="87"/>
      <c r="C265" s="91"/>
      <c r="D265" s="69">
        <v>417</v>
      </c>
      <c r="E265" s="71">
        <v>1549.18</v>
      </c>
      <c r="F265" s="87" t="s">
        <v>195</v>
      </c>
      <c r="G265" s="71">
        <v>515.07000000000005</v>
      </c>
      <c r="H265" s="71" t="s">
        <v>195</v>
      </c>
      <c r="I265" s="71">
        <v>515.07000000000005</v>
      </c>
      <c r="J265" s="89"/>
      <c r="K265" s="89"/>
      <c r="L265" s="90"/>
      <c r="M265" s="71"/>
      <c r="N265" s="71" t="s">
        <v>195</v>
      </c>
      <c r="O265" s="71">
        <v>2395.08</v>
      </c>
      <c r="P265" s="71"/>
      <c r="Q265" s="71">
        <v>40716283.5</v>
      </c>
      <c r="R265" s="71">
        <v>40716283.5</v>
      </c>
      <c r="S265" s="130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31.5" customHeight="1">
      <c r="A266" s="73"/>
      <c r="B266" s="74"/>
      <c r="C266" s="82"/>
      <c r="D266" s="76">
        <v>251</v>
      </c>
      <c r="E266" s="77">
        <v>783.12</v>
      </c>
      <c r="F266" s="75" t="s">
        <v>202</v>
      </c>
      <c r="G266" s="77">
        <v>257.07</v>
      </c>
      <c r="H266" s="78"/>
      <c r="I266" s="77">
        <v>257.07</v>
      </c>
      <c r="J266" s="79">
        <v>4.6500000000000004</v>
      </c>
      <c r="K266" s="79"/>
      <c r="L266" s="80">
        <v>1</v>
      </c>
      <c r="M266" s="78"/>
      <c r="N266" s="71"/>
      <c r="O266" s="78">
        <v>1195.3800000000001</v>
      </c>
      <c r="P266" s="78">
        <v>17</v>
      </c>
      <c r="Q266" s="78">
        <v>20321383.5</v>
      </c>
      <c r="R266" s="78">
        <v>20321383.5</v>
      </c>
      <c r="S266" s="130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31.5" customHeight="1">
      <c r="A267" s="73"/>
      <c r="B267" s="76"/>
      <c r="C267" s="85"/>
      <c r="D267" s="76">
        <v>166</v>
      </c>
      <c r="E267" s="77">
        <v>766.06</v>
      </c>
      <c r="F267" s="85" t="s">
        <v>199</v>
      </c>
      <c r="G267" s="78">
        <v>258</v>
      </c>
      <c r="H267" s="78"/>
      <c r="I267" s="77">
        <v>258</v>
      </c>
      <c r="J267" s="86">
        <v>4.6500000000000004</v>
      </c>
      <c r="K267" s="86"/>
      <c r="L267" s="80">
        <v>1</v>
      </c>
      <c r="M267" s="78"/>
      <c r="N267" s="78"/>
      <c r="O267" s="78">
        <v>1199.7</v>
      </c>
      <c r="P267" s="78">
        <v>17</v>
      </c>
      <c r="Q267" s="78">
        <v>20394900</v>
      </c>
      <c r="R267" s="78">
        <v>20394900</v>
      </c>
      <c r="S267" s="129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</row>
    <row r="268" spans="1:31" ht="31.5" customHeight="1">
      <c r="A268" s="83" t="s">
        <v>131</v>
      </c>
      <c r="B268" s="87"/>
      <c r="C268" s="91"/>
      <c r="D268" s="69">
        <v>389</v>
      </c>
      <c r="E268" s="71">
        <v>482.3</v>
      </c>
      <c r="F268" s="87" t="s">
        <v>195</v>
      </c>
      <c r="G268" s="71">
        <v>482.3</v>
      </c>
      <c r="H268" s="71" t="s">
        <v>195</v>
      </c>
      <c r="I268" s="71">
        <v>482.3</v>
      </c>
      <c r="J268" s="89"/>
      <c r="K268" s="89"/>
      <c r="L268" s="90"/>
      <c r="M268" s="71"/>
      <c r="N268" s="71" t="s">
        <v>195</v>
      </c>
      <c r="O268" s="71">
        <v>2242.6999999999998</v>
      </c>
      <c r="P268" s="71"/>
      <c r="Q268" s="71">
        <v>38125815</v>
      </c>
      <c r="R268" s="71">
        <v>38125815</v>
      </c>
      <c r="S268" s="130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31.5" customHeight="1">
      <c r="A269" s="73"/>
      <c r="B269" s="74"/>
      <c r="C269" s="75"/>
      <c r="D269" s="76">
        <v>189</v>
      </c>
      <c r="E269" s="77">
        <v>279.79000000000002</v>
      </c>
      <c r="F269" s="75" t="s">
        <v>202</v>
      </c>
      <c r="G269" s="77">
        <v>279.79000000000002</v>
      </c>
      <c r="H269" s="78"/>
      <c r="I269" s="77">
        <v>279.79000000000002</v>
      </c>
      <c r="J269" s="79">
        <v>4.6500000000000004</v>
      </c>
      <c r="K269" s="79"/>
      <c r="L269" s="80">
        <v>1</v>
      </c>
      <c r="M269" s="78"/>
      <c r="N269" s="71"/>
      <c r="O269" s="78">
        <v>1301.02</v>
      </c>
      <c r="P269" s="78">
        <v>17</v>
      </c>
      <c r="Q269" s="78">
        <v>22117399.5</v>
      </c>
      <c r="R269" s="78">
        <v>22117399.5</v>
      </c>
      <c r="S269" s="130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31.5" customHeight="1">
      <c r="A270" s="73"/>
      <c r="B270" s="74"/>
      <c r="C270" s="75"/>
      <c r="D270" s="76">
        <v>200</v>
      </c>
      <c r="E270" s="77">
        <v>202.51</v>
      </c>
      <c r="F270" s="75" t="s">
        <v>199</v>
      </c>
      <c r="G270" s="78">
        <v>202.51</v>
      </c>
      <c r="H270" s="78"/>
      <c r="I270" s="77">
        <v>202.51</v>
      </c>
      <c r="J270" s="79">
        <v>4.6500000000000004</v>
      </c>
      <c r="K270" s="79"/>
      <c r="L270" s="80">
        <v>1</v>
      </c>
      <c r="M270" s="78"/>
      <c r="N270" s="78"/>
      <c r="O270" s="78">
        <v>941.67</v>
      </c>
      <c r="P270" s="78">
        <v>17</v>
      </c>
      <c r="Q270" s="78">
        <v>16008415.5</v>
      </c>
      <c r="R270" s="78">
        <v>16008415.5</v>
      </c>
      <c r="S270" s="130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36" customHeight="1">
      <c r="A271" s="83" t="s">
        <v>133</v>
      </c>
      <c r="B271" s="87"/>
      <c r="C271" s="91"/>
      <c r="D271" s="69">
        <v>200</v>
      </c>
      <c r="E271" s="71">
        <v>698.11</v>
      </c>
      <c r="F271" s="87" t="s">
        <v>195</v>
      </c>
      <c r="G271" s="71">
        <v>215.24</v>
      </c>
      <c r="H271" s="71" t="s">
        <v>195</v>
      </c>
      <c r="I271" s="71">
        <v>215.24</v>
      </c>
      <c r="J271" s="89"/>
      <c r="K271" s="89"/>
      <c r="L271" s="90"/>
      <c r="M271" s="71"/>
      <c r="N271" s="71" t="s">
        <v>195</v>
      </c>
      <c r="O271" s="71">
        <v>1000.87</v>
      </c>
      <c r="P271" s="71"/>
      <c r="Q271" s="71">
        <v>17014722</v>
      </c>
      <c r="R271" s="71">
        <v>17014722</v>
      </c>
      <c r="S271" s="130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31.5" customHeight="1">
      <c r="A272" s="73"/>
      <c r="B272" s="74"/>
      <c r="C272" s="82"/>
      <c r="D272" s="76">
        <v>200</v>
      </c>
      <c r="E272" s="77">
        <v>215.24</v>
      </c>
      <c r="F272" s="75" t="s">
        <v>202</v>
      </c>
      <c r="G272" s="77">
        <v>215.24</v>
      </c>
      <c r="H272" s="78"/>
      <c r="I272" s="77">
        <v>215.24</v>
      </c>
      <c r="J272" s="79">
        <v>4.6500000000000004</v>
      </c>
      <c r="K272" s="79"/>
      <c r="L272" s="80">
        <v>1</v>
      </c>
      <c r="M272" s="78"/>
      <c r="N272" s="71"/>
      <c r="O272" s="78">
        <v>1000.87</v>
      </c>
      <c r="P272" s="78">
        <v>17</v>
      </c>
      <c r="Q272" s="78">
        <v>17014722</v>
      </c>
      <c r="R272" s="78">
        <v>17014722</v>
      </c>
      <c r="S272" s="130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31.5" customHeight="1">
      <c r="A273" s="83" t="s">
        <v>135</v>
      </c>
      <c r="B273" s="69"/>
      <c r="C273" s="70"/>
      <c r="D273" s="69">
        <v>79</v>
      </c>
      <c r="E273" s="71">
        <v>79.27</v>
      </c>
      <c r="F273" s="69" t="s">
        <v>195</v>
      </c>
      <c r="G273" s="71">
        <v>79.27</v>
      </c>
      <c r="H273" s="71" t="s">
        <v>195</v>
      </c>
      <c r="I273" s="71">
        <v>79.27</v>
      </c>
      <c r="J273" s="69"/>
      <c r="K273" s="69"/>
      <c r="L273" s="69"/>
      <c r="M273" s="71"/>
      <c r="N273" s="71" t="s">
        <v>195</v>
      </c>
      <c r="O273" s="71">
        <v>368.61</v>
      </c>
      <c r="P273" s="71"/>
      <c r="Q273" s="71">
        <v>6266293.5</v>
      </c>
      <c r="R273" s="71">
        <v>6266293.5</v>
      </c>
      <c r="S273" s="129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</row>
    <row r="274" spans="1:31" ht="31.5" customHeight="1">
      <c r="A274" s="73"/>
      <c r="B274" s="74"/>
      <c r="C274" s="75"/>
      <c r="D274" s="76">
        <v>66</v>
      </c>
      <c r="E274" s="77">
        <v>66.2</v>
      </c>
      <c r="F274" s="75" t="s">
        <v>202</v>
      </c>
      <c r="G274" s="77">
        <v>66.2</v>
      </c>
      <c r="H274" s="78"/>
      <c r="I274" s="77">
        <v>66.2</v>
      </c>
      <c r="J274" s="79">
        <v>4.6500000000000004</v>
      </c>
      <c r="K274" s="79"/>
      <c r="L274" s="80">
        <v>1</v>
      </c>
      <c r="M274" s="78"/>
      <c r="N274" s="71"/>
      <c r="O274" s="78">
        <v>307.83</v>
      </c>
      <c r="P274" s="78">
        <v>17</v>
      </c>
      <c r="Q274" s="78">
        <v>5233110</v>
      </c>
      <c r="R274" s="78">
        <v>5233110</v>
      </c>
      <c r="S274" s="130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31.5" customHeight="1">
      <c r="A275" s="73"/>
      <c r="B275" s="74"/>
      <c r="C275" s="75"/>
      <c r="D275" s="76">
        <v>13</v>
      </c>
      <c r="E275" s="77">
        <v>13.07</v>
      </c>
      <c r="F275" s="75" t="s">
        <v>199</v>
      </c>
      <c r="G275" s="78">
        <v>13.07</v>
      </c>
      <c r="H275" s="78"/>
      <c r="I275" s="77">
        <v>13.07</v>
      </c>
      <c r="J275" s="79">
        <v>4.6500000000000004</v>
      </c>
      <c r="K275" s="79"/>
      <c r="L275" s="80">
        <v>1</v>
      </c>
      <c r="M275" s="78"/>
      <c r="N275" s="78"/>
      <c r="O275" s="78">
        <v>60.78</v>
      </c>
      <c r="P275" s="78">
        <v>17</v>
      </c>
      <c r="Q275" s="78">
        <v>1033183.5</v>
      </c>
      <c r="R275" s="78">
        <v>1033183.5</v>
      </c>
      <c r="S275" s="130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31.5" customHeight="1">
      <c r="A276" s="83" t="s">
        <v>136</v>
      </c>
      <c r="B276" s="87"/>
      <c r="C276" s="91"/>
      <c r="D276" s="69">
        <v>9</v>
      </c>
      <c r="E276" s="71">
        <v>69.290000000000006</v>
      </c>
      <c r="F276" s="87" t="s">
        <v>195</v>
      </c>
      <c r="G276" s="71">
        <v>12.83</v>
      </c>
      <c r="H276" s="71" t="s">
        <v>195</v>
      </c>
      <c r="I276" s="71">
        <v>12.83</v>
      </c>
      <c r="J276" s="89"/>
      <c r="K276" s="89"/>
      <c r="L276" s="90"/>
      <c r="M276" s="71"/>
      <c r="N276" s="71" t="s">
        <v>195</v>
      </c>
      <c r="O276" s="71">
        <v>59.66</v>
      </c>
      <c r="P276" s="71"/>
      <c r="Q276" s="71">
        <v>1014211.5</v>
      </c>
      <c r="R276" s="71">
        <v>1014211.5</v>
      </c>
      <c r="S276" s="130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36" customHeight="1">
      <c r="A277" s="73"/>
      <c r="B277" s="74"/>
      <c r="C277" s="75"/>
      <c r="D277" s="76">
        <v>9</v>
      </c>
      <c r="E277" s="77">
        <v>69.290000000000006</v>
      </c>
      <c r="F277" s="75" t="s">
        <v>202</v>
      </c>
      <c r="G277" s="77">
        <v>12.83</v>
      </c>
      <c r="H277" s="78"/>
      <c r="I277" s="77">
        <v>12.83</v>
      </c>
      <c r="J277" s="79">
        <v>4.6500000000000004</v>
      </c>
      <c r="K277" s="79"/>
      <c r="L277" s="80">
        <v>1</v>
      </c>
      <c r="M277" s="78"/>
      <c r="N277" s="71"/>
      <c r="O277" s="78">
        <v>59.66</v>
      </c>
      <c r="P277" s="78">
        <v>17</v>
      </c>
      <c r="Q277" s="78">
        <v>1014211.5</v>
      </c>
      <c r="R277" s="78">
        <v>1014211.5</v>
      </c>
      <c r="S277" s="130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31.5" customHeight="1">
      <c r="A278" s="75"/>
      <c r="B278" s="74"/>
      <c r="C278" s="146"/>
      <c r="D278" s="76"/>
      <c r="E278" s="77"/>
      <c r="F278" s="75"/>
      <c r="G278" s="78"/>
      <c r="H278" s="78"/>
      <c r="I278" s="77"/>
      <c r="J278" s="79"/>
      <c r="K278" s="79"/>
      <c r="L278" s="97"/>
      <c r="M278" s="78"/>
      <c r="N278" s="71"/>
      <c r="O278" s="78"/>
      <c r="P278" s="78"/>
      <c r="Q278" s="78"/>
      <c r="R278" s="78"/>
      <c r="S278" s="130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31.5" customHeight="1">
      <c r="A279" s="147" t="s">
        <v>213</v>
      </c>
      <c r="B279" s="98"/>
      <c r="C279" s="99"/>
      <c r="D279" s="148">
        <f t="shared" ref="D279:R279" si="72">D280+D287+D293+D298+D303+D308+D313+D319+D324+D329+D334</f>
        <v>0</v>
      </c>
      <c r="E279" s="149">
        <f t="shared" si="72"/>
        <v>1422.96</v>
      </c>
      <c r="F279" s="150">
        <f t="shared" si="72"/>
        <v>0</v>
      </c>
      <c r="G279" s="149">
        <f t="shared" si="72"/>
        <v>167.45000000000002</v>
      </c>
      <c r="H279" s="149">
        <f t="shared" si="72"/>
        <v>1250.25</v>
      </c>
      <c r="I279" s="149">
        <f t="shared" si="72"/>
        <v>1417.7</v>
      </c>
      <c r="J279" s="150">
        <f t="shared" si="72"/>
        <v>0</v>
      </c>
      <c r="K279" s="150">
        <f t="shared" si="72"/>
        <v>0</v>
      </c>
      <c r="L279" s="150">
        <f t="shared" si="72"/>
        <v>0</v>
      </c>
      <c r="M279" s="149">
        <f t="shared" si="72"/>
        <v>0</v>
      </c>
      <c r="N279" s="149">
        <f t="shared" si="72"/>
        <v>7943250.6399999997</v>
      </c>
      <c r="O279" s="149">
        <f t="shared" si="72"/>
        <v>191.39360000000005</v>
      </c>
      <c r="P279" s="149">
        <f t="shared" si="72"/>
        <v>0</v>
      </c>
      <c r="Q279" s="149">
        <f t="shared" si="72"/>
        <v>3253691.2000000007</v>
      </c>
      <c r="R279" s="149">
        <f t="shared" si="72"/>
        <v>11196941.84</v>
      </c>
      <c r="S279" s="129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</row>
    <row r="280" spans="1:31" ht="31.5" customHeight="1">
      <c r="A280" s="144" t="s">
        <v>92</v>
      </c>
      <c r="B280" s="103"/>
      <c r="C280" s="104"/>
      <c r="D280" s="151">
        <f>SUM(D281:D286)</f>
        <v>0</v>
      </c>
      <c r="E280" s="152">
        <f>SUM(E281:E286)</f>
        <v>178.76</v>
      </c>
      <c r="F280" s="103"/>
      <c r="G280" s="152">
        <f>SUM(G281:G286)</f>
        <v>74.260000000000005</v>
      </c>
      <c r="H280" s="152">
        <f>SUM(H281:H286)</f>
        <v>104.24</v>
      </c>
      <c r="I280" s="152">
        <f>SUM(I281:I286)</f>
        <v>178.5</v>
      </c>
      <c r="J280" s="103"/>
      <c r="K280" s="103"/>
      <c r="L280" s="103"/>
      <c r="M280" s="152"/>
      <c r="N280" s="152">
        <f>SUM(N281:N286)</f>
        <v>2084242.0000000002</v>
      </c>
      <c r="O280" s="152">
        <f>SUM(O281:O286)</f>
        <v>53.542400000000001</v>
      </c>
      <c r="P280" s="152"/>
      <c r="Q280" s="152">
        <f>SUM(Q281:Q286)</f>
        <v>910220.80000000005</v>
      </c>
      <c r="R280" s="152">
        <f>SUM(R281:R286)</f>
        <v>2994462.8</v>
      </c>
      <c r="S280" s="130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31.5" customHeight="1">
      <c r="A281" s="120"/>
      <c r="B281" s="108"/>
      <c r="C281" s="109"/>
      <c r="D281" s="153"/>
      <c r="E281" s="154">
        <v>65.959999999999994</v>
      </c>
      <c r="F281" s="121" t="s">
        <v>208</v>
      </c>
      <c r="G281" s="154"/>
      <c r="H281" s="155">
        <v>65.959999999999994</v>
      </c>
      <c r="I281" s="156">
        <f t="shared" ref="I281:I286" si="73">SUM(G281:H281)</f>
        <v>65.959999999999994</v>
      </c>
      <c r="J281" s="115"/>
      <c r="K281" s="115"/>
      <c r="L281" s="116">
        <v>0.2</v>
      </c>
      <c r="M281" s="155">
        <v>21850</v>
      </c>
      <c r="N281" s="152">
        <f>(G281*M281)+(H281*L281*M281)</f>
        <v>288245.2</v>
      </c>
      <c r="O281" s="155"/>
      <c r="P281" s="155"/>
      <c r="Q281" s="155">
        <v>0</v>
      </c>
      <c r="R281" s="155">
        <f t="shared" ref="R281:R286" si="74">SUM(N281,Q281)</f>
        <v>288245.2</v>
      </c>
      <c r="S281" s="130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31.5" customHeight="1">
      <c r="A282" s="120"/>
      <c r="B282" s="108"/>
      <c r="C282" s="109"/>
      <c r="D282" s="153"/>
      <c r="E282" s="154">
        <v>75.06</v>
      </c>
      <c r="F282" s="121" t="s">
        <v>197</v>
      </c>
      <c r="G282" s="154"/>
      <c r="H282" s="155">
        <v>10.8</v>
      </c>
      <c r="I282" s="156">
        <f t="shared" si="73"/>
        <v>10.8</v>
      </c>
      <c r="J282" s="115"/>
      <c r="K282" s="115"/>
      <c r="L282" s="116">
        <v>0.2</v>
      </c>
      <c r="M282" s="155">
        <v>27040</v>
      </c>
      <c r="N282" s="152">
        <f>(G282*M282)+(H282*L282*M282)</f>
        <v>58406.400000000001</v>
      </c>
      <c r="O282" s="155"/>
      <c r="P282" s="155"/>
      <c r="Q282" s="155"/>
      <c r="R282" s="155">
        <f t="shared" si="74"/>
        <v>58406.400000000001</v>
      </c>
      <c r="S282" s="130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36" customHeight="1">
      <c r="A283" s="120"/>
      <c r="B283" s="108"/>
      <c r="C283" s="109"/>
      <c r="D283" s="153"/>
      <c r="E283" s="154"/>
      <c r="F283" s="121" t="s">
        <v>197</v>
      </c>
      <c r="G283" s="154">
        <v>64.260000000000005</v>
      </c>
      <c r="H283" s="155"/>
      <c r="I283" s="156">
        <f t="shared" si="73"/>
        <v>64.260000000000005</v>
      </c>
      <c r="J283" s="115"/>
      <c r="K283" s="115"/>
      <c r="L283" s="116"/>
      <c r="M283" s="155">
        <v>27040</v>
      </c>
      <c r="N283" s="152">
        <f>(G283*M283)+(H283*L283*M283)</f>
        <v>1737590.4000000001</v>
      </c>
      <c r="O283" s="155"/>
      <c r="P283" s="155"/>
      <c r="Q283" s="155"/>
      <c r="R283" s="155">
        <f t="shared" si="74"/>
        <v>1737590.4000000001</v>
      </c>
      <c r="S283" s="130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31.5" customHeight="1">
      <c r="A284" s="120"/>
      <c r="B284" s="108"/>
      <c r="C284" s="109"/>
      <c r="D284" s="153"/>
      <c r="E284" s="154">
        <v>27.66</v>
      </c>
      <c r="F284" s="121" t="s">
        <v>206</v>
      </c>
      <c r="G284" s="154">
        <v>10</v>
      </c>
      <c r="H284" s="155"/>
      <c r="I284" s="156">
        <f t="shared" si="73"/>
        <v>10</v>
      </c>
      <c r="J284" s="115">
        <v>3.2</v>
      </c>
      <c r="K284" s="115"/>
      <c r="L284" s="116">
        <v>1</v>
      </c>
      <c r="M284" s="155"/>
      <c r="N284" s="152"/>
      <c r="O284" s="155">
        <f>SUM(I284*L284*J284)</f>
        <v>32</v>
      </c>
      <c r="P284" s="155">
        <v>17</v>
      </c>
      <c r="Q284" s="155">
        <f>SUM(O284*P284*1000)</f>
        <v>544000</v>
      </c>
      <c r="R284" s="155">
        <f t="shared" si="74"/>
        <v>544000</v>
      </c>
      <c r="S284" s="130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31.5" customHeight="1">
      <c r="A285" s="120"/>
      <c r="B285" s="108"/>
      <c r="C285" s="109"/>
      <c r="D285" s="153"/>
      <c r="E285" s="154"/>
      <c r="F285" s="121" t="s">
        <v>206</v>
      </c>
      <c r="G285" s="154"/>
      <c r="H285" s="155">
        <v>17.399999999999999</v>
      </c>
      <c r="I285" s="156">
        <f t="shared" si="73"/>
        <v>17.399999999999999</v>
      </c>
      <c r="J285" s="115">
        <v>3.2</v>
      </c>
      <c r="K285" s="115"/>
      <c r="L285" s="116">
        <v>0.3</v>
      </c>
      <c r="M285" s="155"/>
      <c r="N285" s="152"/>
      <c r="O285" s="155">
        <f>SUM(I285*L285*J285)</f>
        <v>16.704000000000001</v>
      </c>
      <c r="P285" s="155">
        <v>17</v>
      </c>
      <c r="Q285" s="155">
        <f>SUM(O285*P285*1000)</f>
        <v>283968</v>
      </c>
      <c r="R285" s="155">
        <f t="shared" si="74"/>
        <v>283968</v>
      </c>
      <c r="S285" s="129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</row>
    <row r="286" spans="1:31" ht="31.5" customHeight="1">
      <c r="A286" s="120"/>
      <c r="B286" s="108"/>
      <c r="C286" s="117"/>
      <c r="D286" s="153"/>
      <c r="E286" s="154">
        <v>10.08</v>
      </c>
      <c r="F286" s="121" t="s">
        <v>207</v>
      </c>
      <c r="G286" s="155"/>
      <c r="H286" s="155">
        <v>10.08</v>
      </c>
      <c r="I286" s="156">
        <f t="shared" si="73"/>
        <v>10.08</v>
      </c>
      <c r="J286" s="115">
        <v>3.2</v>
      </c>
      <c r="K286" s="115"/>
      <c r="L286" s="116">
        <v>0.15</v>
      </c>
      <c r="M286" s="155"/>
      <c r="N286" s="155"/>
      <c r="O286" s="155">
        <f>SUM(I286*L286*J286)</f>
        <v>4.8384</v>
      </c>
      <c r="P286" s="155">
        <v>17</v>
      </c>
      <c r="Q286" s="155">
        <f>SUM(O286*P286*1000)</f>
        <v>82252.800000000003</v>
      </c>
      <c r="R286" s="155">
        <f t="shared" si="74"/>
        <v>82252.800000000003</v>
      </c>
      <c r="S286" s="130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31.5" customHeight="1">
      <c r="A287" s="131" t="s">
        <v>93</v>
      </c>
      <c r="B287" s="103"/>
      <c r="C287" s="104"/>
      <c r="D287" s="151">
        <f t="shared" ref="D287:I287" si="75">SUM(D288:D292)</f>
        <v>0</v>
      </c>
      <c r="E287" s="152">
        <f t="shared" si="75"/>
        <v>46.06</v>
      </c>
      <c r="F287" s="103">
        <f t="shared" si="75"/>
        <v>0</v>
      </c>
      <c r="G287" s="152">
        <f t="shared" si="75"/>
        <v>8.2800000000000011</v>
      </c>
      <c r="H287" s="152">
        <f t="shared" si="75"/>
        <v>37.78</v>
      </c>
      <c r="I287" s="152">
        <f t="shared" si="75"/>
        <v>46.06</v>
      </c>
      <c r="J287" s="103"/>
      <c r="K287" s="103"/>
      <c r="L287" s="103"/>
      <c r="M287" s="152"/>
      <c r="N287" s="152">
        <f>SUM(N288:N292)</f>
        <v>288057</v>
      </c>
      <c r="O287" s="152">
        <f>SUM(O288:O292)</f>
        <v>15.4224</v>
      </c>
      <c r="P287" s="152"/>
      <c r="Q287" s="152">
        <f>SUM(Q288:Q292)</f>
        <v>262180.8</v>
      </c>
      <c r="R287" s="152">
        <f>SUM(R288:R292)</f>
        <v>550237.79999999993</v>
      </c>
      <c r="S287" s="130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31.5" customHeight="1">
      <c r="A288" s="120"/>
      <c r="B288" s="108"/>
      <c r="C288" s="109"/>
      <c r="D288" s="153"/>
      <c r="E288" s="154">
        <v>22.34</v>
      </c>
      <c r="F288" s="121" t="s">
        <v>208</v>
      </c>
      <c r="G288" s="154"/>
      <c r="H288" s="155">
        <v>18.84</v>
      </c>
      <c r="I288" s="156">
        <f>SUM(G288:H288)</f>
        <v>18.84</v>
      </c>
      <c r="J288" s="115"/>
      <c r="K288" s="115"/>
      <c r="L288" s="116">
        <v>0.2</v>
      </c>
      <c r="M288" s="155">
        <v>21850</v>
      </c>
      <c r="N288" s="152">
        <f>(G288*M288)+(H288*L288*M288)</f>
        <v>82330.8</v>
      </c>
      <c r="O288" s="155"/>
      <c r="P288" s="155"/>
      <c r="Q288" s="155">
        <v>0</v>
      </c>
      <c r="R288" s="155">
        <f>SUM(N288,Q288)</f>
        <v>82330.8</v>
      </c>
      <c r="S288" s="130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36" customHeight="1">
      <c r="A289" s="120"/>
      <c r="B289" s="108"/>
      <c r="C289" s="109"/>
      <c r="D289" s="153"/>
      <c r="E289" s="154"/>
      <c r="F289" s="121" t="s">
        <v>208</v>
      </c>
      <c r="G289" s="154">
        <v>3.5</v>
      </c>
      <c r="H289" s="155"/>
      <c r="I289" s="156">
        <f>SUM(G289:H289)</f>
        <v>3.5</v>
      </c>
      <c r="J289" s="115"/>
      <c r="K289" s="115"/>
      <c r="L289" s="116"/>
      <c r="M289" s="155">
        <v>21850</v>
      </c>
      <c r="N289" s="152">
        <f>(G289*M289)+(H289*L289*M289)</f>
        <v>76475</v>
      </c>
      <c r="O289" s="155"/>
      <c r="P289" s="155"/>
      <c r="Q289" s="155">
        <v>0</v>
      </c>
      <c r="R289" s="155">
        <f>SUM(N289,Q289)</f>
        <v>76475</v>
      </c>
      <c r="S289" s="130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31.5" customHeight="1">
      <c r="A290" s="120"/>
      <c r="B290" s="108"/>
      <c r="C290" s="109"/>
      <c r="D290" s="153"/>
      <c r="E290" s="154">
        <v>4.78</v>
      </c>
      <c r="F290" s="121" t="s">
        <v>197</v>
      </c>
      <c r="G290" s="154">
        <v>4.78</v>
      </c>
      <c r="H290" s="155"/>
      <c r="I290" s="156">
        <f>SUM(G290:H290)</f>
        <v>4.78</v>
      </c>
      <c r="J290" s="115"/>
      <c r="K290" s="115"/>
      <c r="L290" s="116"/>
      <c r="M290" s="155">
        <v>27040</v>
      </c>
      <c r="N290" s="152">
        <f>(G290*M290)+(H290*L290*M290)</f>
        <v>129251.20000000001</v>
      </c>
      <c r="O290" s="155"/>
      <c r="P290" s="155"/>
      <c r="Q290" s="155"/>
      <c r="R290" s="155">
        <f>SUM(N290,Q290)</f>
        <v>129251.20000000001</v>
      </c>
      <c r="S290" s="130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31.5" customHeight="1">
      <c r="A291" s="120"/>
      <c r="B291" s="108"/>
      <c r="C291" s="109"/>
      <c r="D291" s="153"/>
      <c r="E291" s="154">
        <v>13.19</v>
      </c>
      <c r="F291" s="121" t="s">
        <v>206</v>
      </c>
      <c r="G291" s="154"/>
      <c r="H291" s="155">
        <v>13.19</v>
      </c>
      <c r="I291" s="156">
        <f>SUM(G291:H291)</f>
        <v>13.19</v>
      </c>
      <c r="J291" s="115">
        <v>3.2</v>
      </c>
      <c r="K291" s="115"/>
      <c r="L291" s="116">
        <v>0.3</v>
      </c>
      <c r="M291" s="155"/>
      <c r="N291" s="152"/>
      <c r="O291" s="155">
        <f>SUM(I291*L291*J291)</f>
        <v>12.6624</v>
      </c>
      <c r="P291" s="155">
        <v>17</v>
      </c>
      <c r="Q291" s="155">
        <f>SUM(O291*P291*1000)</f>
        <v>215260.79999999999</v>
      </c>
      <c r="R291" s="155">
        <f>SUM(N291,Q291)</f>
        <v>215260.79999999999</v>
      </c>
      <c r="S291" s="129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</row>
    <row r="292" spans="1:31" ht="31.5" customHeight="1">
      <c r="A292" s="120"/>
      <c r="B292" s="108"/>
      <c r="C292" s="117"/>
      <c r="D292" s="153"/>
      <c r="E292" s="154">
        <v>5.75</v>
      </c>
      <c r="F292" s="121" t="s">
        <v>207</v>
      </c>
      <c r="G292" s="155"/>
      <c r="H292" s="155">
        <v>5.75</v>
      </c>
      <c r="I292" s="156">
        <f>SUM(G292:H292)</f>
        <v>5.75</v>
      </c>
      <c r="J292" s="115">
        <v>3.2</v>
      </c>
      <c r="K292" s="115"/>
      <c r="L292" s="116">
        <v>0.15</v>
      </c>
      <c r="M292" s="155"/>
      <c r="N292" s="155"/>
      <c r="O292" s="155">
        <f>SUM(I292*L292*J292)</f>
        <v>2.76</v>
      </c>
      <c r="P292" s="155">
        <v>17</v>
      </c>
      <c r="Q292" s="155">
        <f>SUM(O292*P292*1000)</f>
        <v>46919.999999999993</v>
      </c>
      <c r="R292" s="155">
        <f>SUM(N292,Q292)</f>
        <v>46919.999999999993</v>
      </c>
      <c r="S292" s="130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31.5" customHeight="1">
      <c r="A293" s="131" t="s">
        <v>58</v>
      </c>
      <c r="B293" s="103"/>
      <c r="C293" s="104"/>
      <c r="D293" s="151">
        <f t="shared" ref="D293:I293" si="76">SUM(D294:D297)</f>
        <v>0</v>
      </c>
      <c r="E293" s="152">
        <f t="shared" si="76"/>
        <v>38.869999999999997</v>
      </c>
      <c r="F293" s="103">
        <f t="shared" si="76"/>
        <v>0</v>
      </c>
      <c r="G293" s="152">
        <f t="shared" si="76"/>
        <v>15.88</v>
      </c>
      <c r="H293" s="152">
        <f t="shared" si="76"/>
        <v>22.990000000000002</v>
      </c>
      <c r="I293" s="152">
        <f t="shared" si="76"/>
        <v>38.869999999999997</v>
      </c>
      <c r="J293" s="103"/>
      <c r="K293" s="103"/>
      <c r="L293" s="103"/>
      <c r="M293" s="152"/>
      <c r="N293" s="152">
        <f>SUM(N294:N297)</f>
        <v>382887.12</v>
      </c>
      <c r="O293" s="152">
        <f>SUM(O294:O297)</f>
        <v>13.632000000000001</v>
      </c>
      <c r="P293" s="152"/>
      <c r="Q293" s="152">
        <f>SUM(Q294:Q297)</f>
        <v>231744.00000000003</v>
      </c>
      <c r="R293" s="152">
        <f>SUM(R294:R297)</f>
        <v>614631.12</v>
      </c>
      <c r="S293" s="130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31.5" customHeight="1">
      <c r="A294" s="120"/>
      <c r="B294" s="108"/>
      <c r="C294" s="109"/>
      <c r="D294" s="153"/>
      <c r="E294" s="154">
        <v>15.88</v>
      </c>
      <c r="F294" s="121" t="s">
        <v>208</v>
      </c>
      <c r="G294" s="154">
        <v>15.88</v>
      </c>
      <c r="H294" s="155"/>
      <c r="I294" s="156">
        <f>SUM(G294:H294)</f>
        <v>15.88</v>
      </c>
      <c r="J294" s="115"/>
      <c r="K294" s="115"/>
      <c r="L294" s="116"/>
      <c r="M294" s="155">
        <v>21850</v>
      </c>
      <c r="N294" s="152">
        <f>(G294*M294)+(H294*L294*M294)</f>
        <v>346978</v>
      </c>
      <c r="O294" s="155"/>
      <c r="P294" s="155"/>
      <c r="Q294" s="155">
        <v>0</v>
      </c>
      <c r="R294" s="155">
        <f>SUM(N294,Q294)</f>
        <v>346978</v>
      </c>
      <c r="S294" s="130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36" customHeight="1">
      <c r="A295" s="120"/>
      <c r="B295" s="108"/>
      <c r="C295" s="109"/>
      <c r="D295" s="153"/>
      <c r="E295" s="154">
        <v>6.64</v>
      </c>
      <c r="F295" s="121" t="s">
        <v>197</v>
      </c>
      <c r="G295" s="154"/>
      <c r="H295" s="155">
        <v>6.64</v>
      </c>
      <c r="I295" s="156">
        <f>SUM(G295:H295)</f>
        <v>6.64</v>
      </c>
      <c r="J295" s="115"/>
      <c r="K295" s="115"/>
      <c r="L295" s="116">
        <v>0.2</v>
      </c>
      <c r="M295" s="155">
        <v>27040</v>
      </c>
      <c r="N295" s="152">
        <f>(G295*M295)+(H295*L295*M295)</f>
        <v>35909.120000000003</v>
      </c>
      <c r="O295" s="155"/>
      <c r="P295" s="155"/>
      <c r="Q295" s="155"/>
      <c r="R295" s="155">
        <f>SUM(N295,Q295)</f>
        <v>35909.120000000003</v>
      </c>
      <c r="S295" s="130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31.5" customHeight="1">
      <c r="A296" s="120"/>
      <c r="B296" s="108"/>
      <c r="C296" s="109"/>
      <c r="D296" s="153"/>
      <c r="E296" s="154">
        <v>12.05</v>
      </c>
      <c r="F296" s="121" t="s">
        <v>206</v>
      </c>
      <c r="G296" s="154"/>
      <c r="H296" s="155">
        <v>12.05</v>
      </c>
      <c r="I296" s="156">
        <f>SUM(G296:H296)</f>
        <v>12.05</v>
      </c>
      <c r="J296" s="115">
        <v>3.2</v>
      </c>
      <c r="K296" s="115"/>
      <c r="L296" s="116">
        <v>0.3</v>
      </c>
      <c r="M296" s="155"/>
      <c r="N296" s="152"/>
      <c r="O296" s="155">
        <f>SUM(I296*L296*J296)</f>
        <v>11.568000000000001</v>
      </c>
      <c r="P296" s="155">
        <v>17</v>
      </c>
      <c r="Q296" s="155">
        <f>SUM(O296*P296*1000)</f>
        <v>196656.00000000003</v>
      </c>
      <c r="R296" s="155">
        <f>SUM(N296,Q296)</f>
        <v>196656.00000000003</v>
      </c>
      <c r="S296" s="130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31.5" customHeight="1">
      <c r="A297" s="120"/>
      <c r="B297" s="108"/>
      <c r="C297" s="117"/>
      <c r="D297" s="153"/>
      <c r="E297" s="154">
        <v>4.3</v>
      </c>
      <c r="F297" s="121" t="s">
        <v>207</v>
      </c>
      <c r="G297" s="155"/>
      <c r="H297" s="155">
        <v>4.3</v>
      </c>
      <c r="I297" s="156">
        <f>SUM(G297:H297)</f>
        <v>4.3</v>
      </c>
      <c r="J297" s="115">
        <v>3.2</v>
      </c>
      <c r="K297" s="115"/>
      <c r="L297" s="116">
        <v>0.15</v>
      </c>
      <c r="M297" s="155"/>
      <c r="N297" s="155"/>
      <c r="O297" s="155">
        <f>SUM(I297*L297*J297)</f>
        <v>2.0639999999999996</v>
      </c>
      <c r="P297" s="155">
        <v>17</v>
      </c>
      <c r="Q297" s="155">
        <f>SUM(O297*P297*1000)</f>
        <v>35087.999999999993</v>
      </c>
      <c r="R297" s="155">
        <f>SUM(N297,Q297)</f>
        <v>35087.999999999993</v>
      </c>
      <c r="S297" s="93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31.5" customHeight="1">
      <c r="A298" s="131" t="s">
        <v>94</v>
      </c>
      <c r="B298" s="103"/>
      <c r="C298" s="104"/>
      <c r="D298" s="151">
        <f t="shared" ref="D298:I298" si="77">SUM(D299:D302)</f>
        <v>0</v>
      </c>
      <c r="E298" s="152">
        <f t="shared" si="77"/>
        <v>49.36</v>
      </c>
      <c r="F298" s="103">
        <f t="shared" si="77"/>
        <v>0</v>
      </c>
      <c r="G298" s="152">
        <f t="shared" si="77"/>
        <v>20.29</v>
      </c>
      <c r="H298" s="152">
        <f t="shared" si="77"/>
        <v>24.07</v>
      </c>
      <c r="I298" s="152">
        <f t="shared" si="77"/>
        <v>44.36</v>
      </c>
      <c r="J298" s="103"/>
      <c r="K298" s="103"/>
      <c r="L298" s="103"/>
      <c r="M298" s="152"/>
      <c r="N298" s="152">
        <f>SUM(N299:N302)</f>
        <v>499958.26</v>
      </c>
      <c r="O298" s="152">
        <f>SUM(O299:O302)</f>
        <v>8.4672000000000001</v>
      </c>
      <c r="P298" s="152"/>
      <c r="Q298" s="152">
        <f>SUM(Q299:Q302)</f>
        <v>143942.40000000002</v>
      </c>
      <c r="R298" s="152">
        <f>SUM(R299:R302)</f>
        <v>643900.66</v>
      </c>
      <c r="S298" s="93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31.5" customHeight="1">
      <c r="A299" s="120"/>
      <c r="B299" s="108"/>
      <c r="C299" s="109"/>
      <c r="D299" s="153"/>
      <c r="E299" s="154">
        <v>25.29</v>
      </c>
      <c r="F299" s="121" t="s">
        <v>208</v>
      </c>
      <c r="G299" s="154">
        <v>20.29</v>
      </c>
      <c r="H299" s="155"/>
      <c r="I299" s="156">
        <f>SUM(G299:H299)</f>
        <v>20.29</v>
      </c>
      <c r="J299" s="115"/>
      <c r="K299" s="115"/>
      <c r="L299" s="116"/>
      <c r="M299" s="155">
        <v>21850</v>
      </c>
      <c r="N299" s="152">
        <f>(G299*M299)+(H299*L299*M299)</f>
        <v>443336.5</v>
      </c>
      <c r="O299" s="155"/>
      <c r="P299" s="155"/>
      <c r="Q299" s="155">
        <v>0</v>
      </c>
      <c r="R299" s="155">
        <f>SUM(N299,Q299)</f>
        <v>443336.5</v>
      </c>
      <c r="S299" s="93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31.5" customHeight="1">
      <c r="A300" s="120"/>
      <c r="B300" s="108"/>
      <c r="C300" s="109"/>
      <c r="D300" s="153"/>
      <c r="E300" s="154">
        <v>10.47</v>
      </c>
      <c r="F300" s="121" t="s">
        <v>197</v>
      </c>
      <c r="G300" s="154"/>
      <c r="H300" s="155">
        <v>10.47</v>
      </c>
      <c r="I300" s="156">
        <f>SUM(G300:H300)</f>
        <v>10.47</v>
      </c>
      <c r="J300" s="115"/>
      <c r="K300" s="115"/>
      <c r="L300" s="116">
        <v>0.2</v>
      </c>
      <c r="M300" s="155">
        <v>27040</v>
      </c>
      <c r="N300" s="152">
        <f>(G300*M300)+(H300*L300*M300)</f>
        <v>56621.760000000009</v>
      </c>
      <c r="O300" s="155"/>
      <c r="P300" s="155"/>
      <c r="Q300" s="155"/>
      <c r="R300" s="155">
        <f>SUM(N300,Q300)</f>
        <v>56621.760000000009</v>
      </c>
      <c r="S300" s="93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31.5" customHeight="1">
      <c r="A301" s="120"/>
      <c r="B301" s="108"/>
      <c r="C301" s="109"/>
      <c r="D301" s="153"/>
      <c r="E301" s="154">
        <v>4.04</v>
      </c>
      <c r="F301" s="121" t="s">
        <v>206</v>
      </c>
      <c r="G301" s="154"/>
      <c r="H301" s="155">
        <v>4.04</v>
      </c>
      <c r="I301" s="156">
        <f>SUM(G301:H301)</f>
        <v>4.04</v>
      </c>
      <c r="J301" s="115">
        <v>3.2</v>
      </c>
      <c r="K301" s="115"/>
      <c r="L301" s="116">
        <v>0.3</v>
      </c>
      <c r="M301" s="155"/>
      <c r="N301" s="152"/>
      <c r="O301" s="155">
        <f>SUM(I301*L301*J301)</f>
        <v>3.8784000000000001</v>
      </c>
      <c r="P301" s="155">
        <v>17</v>
      </c>
      <c r="Q301" s="155">
        <f>SUM(O301*P301*1000)</f>
        <v>65932.800000000003</v>
      </c>
      <c r="R301" s="155">
        <f>SUM(N301,Q301)</f>
        <v>65932.800000000003</v>
      </c>
      <c r="S301" s="93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31.5" customHeight="1">
      <c r="A302" s="120"/>
      <c r="B302" s="108"/>
      <c r="C302" s="117"/>
      <c r="D302" s="153"/>
      <c r="E302" s="154">
        <v>9.56</v>
      </c>
      <c r="F302" s="121" t="s">
        <v>207</v>
      </c>
      <c r="G302" s="155"/>
      <c r="H302" s="155">
        <v>9.56</v>
      </c>
      <c r="I302" s="156">
        <f>SUM(G302:H302)</f>
        <v>9.56</v>
      </c>
      <c r="J302" s="115">
        <v>3.2</v>
      </c>
      <c r="K302" s="115"/>
      <c r="L302" s="116">
        <v>0.15</v>
      </c>
      <c r="M302" s="155"/>
      <c r="N302" s="155"/>
      <c r="O302" s="155">
        <f>SUM(I302*L302*J302)</f>
        <v>4.5888</v>
      </c>
      <c r="P302" s="155">
        <v>17</v>
      </c>
      <c r="Q302" s="155">
        <f>SUM(O302*P302*1000)</f>
        <v>78009.600000000006</v>
      </c>
      <c r="R302" s="155">
        <f>SUM(N302,Q302)</f>
        <v>78009.600000000006</v>
      </c>
      <c r="S302" s="93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31.5" customHeight="1">
      <c r="A303" s="131" t="s">
        <v>95</v>
      </c>
      <c r="B303" s="103"/>
      <c r="C303" s="104"/>
      <c r="D303" s="151">
        <f t="shared" ref="D303:I303" si="78">SUM(D304:D307)</f>
        <v>0</v>
      </c>
      <c r="E303" s="152">
        <f t="shared" si="78"/>
        <v>13.7</v>
      </c>
      <c r="F303" s="103">
        <f t="shared" si="78"/>
        <v>0</v>
      </c>
      <c r="G303" s="152">
        <f t="shared" si="78"/>
        <v>0.44</v>
      </c>
      <c r="H303" s="152">
        <f t="shared" si="78"/>
        <v>13.260000000000002</v>
      </c>
      <c r="I303" s="152">
        <f t="shared" si="78"/>
        <v>13.7</v>
      </c>
      <c r="J303" s="103"/>
      <c r="K303" s="103"/>
      <c r="L303" s="103"/>
      <c r="M303" s="152"/>
      <c r="N303" s="152">
        <f>SUM(N304:N307)</f>
        <v>25729.84</v>
      </c>
      <c r="O303" s="152">
        <f>SUM(O304:O307)</f>
        <v>8.8127999999999993</v>
      </c>
      <c r="P303" s="152"/>
      <c r="Q303" s="152">
        <f>SUM(Q304:Q307)</f>
        <v>149817.60000000001</v>
      </c>
      <c r="R303" s="152">
        <f>SUM(R304:R307)</f>
        <v>175547.44</v>
      </c>
      <c r="S303" s="157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31.5" customHeight="1">
      <c r="A304" s="120"/>
      <c r="B304" s="108"/>
      <c r="C304" s="109"/>
      <c r="D304" s="153"/>
      <c r="E304" s="154">
        <v>0.44</v>
      </c>
      <c r="F304" s="121" t="s">
        <v>208</v>
      </c>
      <c r="G304" s="154">
        <v>0.44</v>
      </c>
      <c r="H304" s="155"/>
      <c r="I304" s="156">
        <f>SUM(G304:H304)</f>
        <v>0.44</v>
      </c>
      <c r="J304" s="115"/>
      <c r="K304" s="115"/>
      <c r="L304" s="116"/>
      <c r="M304" s="155">
        <v>21850</v>
      </c>
      <c r="N304" s="152">
        <f>(G304*M304)+(H304*L304*M304)</f>
        <v>9614</v>
      </c>
      <c r="O304" s="155"/>
      <c r="P304" s="155"/>
      <c r="Q304" s="155">
        <v>0</v>
      </c>
      <c r="R304" s="155">
        <f>SUM(N304,Q304)</f>
        <v>9614</v>
      </c>
      <c r="S304" s="157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20.25" customHeight="1">
      <c r="A305" s="120"/>
      <c r="B305" s="108"/>
      <c r="C305" s="109"/>
      <c r="D305" s="153"/>
      <c r="E305" s="154">
        <v>2.98</v>
      </c>
      <c r="F305" s="121" t="s">
        <v>197</v>
      </c>
      <c r="G305" s="154"/>
      <c r="H305" s="155">
        <v>2.98</v>
      </c>
      <c r="I305" s="156">
        <f>SUM(G305:H305)</f>
        <v>2.98</v>
      </c>
      <c r="J305" s="115"/>
      <c r="K305" s="115"/>
      <c r="L305" s="116">
        <v>0.2</v>
      </c>
      <c r="M305" s="155">
        <v>27040</v>
      </c>
      <c r="N305" s="152">
        <f>(G305*M305)+(H305*L305*M305)</f>
        <v>16115.84</v>
      </c>
      <c r="O305" s="155"/>
      <c r="P305" s="155"/>
      <c r="Q305" s="155"/>
      <c r="R305" s="155">
        <f>SUM(N305,Q305)</f>
        <v>16115.84</v>
      </c>
      <c r="S305" s="31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20.25" customHeight="1">
      <c r="A306" s="120"/>
      <c r="B306" s="108"/>
      <c r="C306" s="109"/>
      <c r="D306" s="153"/>
      <c r="E306" s="154">
        <v>8.08</v>
      </c>
      <c r="F306" s="121" t="s">
        <v>206</v>
      </c>
      <c r="G306" s="154"/>
      <c r="H306" s="155">
        <v>8.08</v>
      </c>
      <c r="I306" s="156">
        <f>SUM(G306:H306)</f>
        <v>8.08</v>
      </c>
      <c r="J306" s="115">
        <v>3.2</v>
      </c>
      <c r="K306" s="115"/>
      <c r="L306" s="116">
        <v>0.3</v>
      </c>
      <c r="M306" s="155"/>
      <c r="N306" s="152"/>
      <c r="O306" s="155">
        <f>SUM(I306*L306*J306)</f>
        <v>7.7568000000000001</v>
      </c>
      <c r="P306" s="155">
        <v>17</v>
      </c>
      <c r="Q306" s="155">
        <f>SUM(O306*P306*1000)</f>
        <v>131865.60000000001</v>
      </c>
      <c r="R306" s="155">
        <f>SUM(N306,Q306)</f>
        <v>131865.60000000001</v>
      </c>
      <c r="S306" s="31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20.25" customHeight="1">
      <c r="A307" s="120"/>
      <c r="B307" s="108"/>
      <c r="C307" s="117"/>
      <c r="D307" s="153"/>
      <c r="E307" s="154">
        <v>2.2000000000000002</v>
      </c>
      <c r="F307" s="121" t="s">
        <v>207</v>
      </c>
      <c r="G307" s="155"/>
      <c r="H307" s="155">
        <v>2.2000000000000002</v>
      </c>
      <c r="I307" s="156">
        <f>SUM(G307:H307)</f>
        <v>2.2000000000000002</v>
      </c>
      <c r="J307" s="115">
        <v>3.2</v>
      </c>
      <c r="K307" s="115"/>
      <c r="L307" s="116">
        <v>0.15</v>
      </c>
      <c r="M307" s="155"/>
      <c r="N307" s="155"/>
      <c r="O307" s="155">
        <f>SUM(I307*L307*J307)</f>
        <v>1.056</v>
      </c>
      <c r="P307" s="155">
        <v>17</v>
      </c>
      <c r="Q307" s="155">
        <f>SUM(O307*P307*1000)</f>
        <v>17952</v>
      </c>
      <c r="R307" s="155">
        <f>SUM(N307,Q307)</f>
        <v>17952</v>
      </c>
      <c r="S307" s="31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20.25" customHeight="1">
      <c r="A308" s="131" t="s">
        <v>96</v>
      </c>
      <c r="B308" s="103"/>
      <c r="C308" s="104"/>
      <c r="D308" s="151">
        <f t="shared" ref="D308:I308" si="79">SUM(D309:D312)</f>
        <v>0</v>
      </c>
      <c r="E308" s="152">
        <f t="shared" si="79"/>
        <v>10.68</v>
      </c>
      <c r="F308" s="103">
        <f t="shared" si="79"/>
        <v>0</v>
      </c>
      <c r="G308" s="152">
        <f t="shared" si="79"/>
        <v>7.68</v>
      </c>
      <c r="H308" s="152">
        <f t="shared" si="79"/>
        <v>3</v>
      </c>
      <c r="I308" s="152">
        <f t="shared" si="79"/>
        <v>10.68</v>
      </c>
      <c r="J308" s="103"/>
      <c r="K308" s="103"/>
      <c r="L308" s="103"/>
      <c r="M308" s="152"/>
      <c r="N308" s="152">
        <f>SUM(N309:N312)</f>
        <v>169646.72</v>
      </c>
      <c r="O308" s="152">
        <f>SUM(O309:O312)</f>
        <v>1.5984000000000003</v>
      </c>
      <c r="P308" s="152"/>
      <c r="Q308" s="152">
        <f>SUM(Q309:Q312)</f>
        <v>27172.800000000003</v>
      </c>
      <c r="R308" s="152">
        <f>SUM(R309:R312)</f>
        <v>196819.52</v>
      </c>
      <c r="S308" s="31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20.25" customHeight="1">
      <c r="A309" s="120"/>
      <c r="B309" s="108"/>
      <c r="C309" s="109"/>
      <c r="D309" s="153"/>
      <c r="E309" s="154">
        <v>7.68</v>
      </c>
      <c r="F309" s="121" t="s">
        <v>208</v>
      </c>
      <c r="G309" s="154">
        <v>7.68</v>
      </c>
      <c r="H309" s="155"/>
      <c r="I309" s="156">
        <f>SUM(G309:H309)</f>
        <v>7.68</v>
      </c>
      <c r="J309" s="115"/>
      <c r="K309" s="115"/>
      <c r="L309" s="116"/>
      <c r="M309" s="155">
        <v>21850</v>
      </c>
      <c r="N309" s="152">
        <f>(G309*M309)+(H309*L309*M309)</f>
        <v>167808</v>
      </c>
      <c r="O309" s="155"/>
      <c r="P309" s="155"/>
      <c r="Q309" s="155">
        <v>0</v>
      </c>
      <c r="R309" s="155">
        <f>SUM(N309,Q309)</f>
        <v>167808</v>
      </c>
      <c r="S309" s="31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20.25" customHeight="1">
      <c r="A310" s="120"/>
      <c r="B310" s="108"/>
      <c r="C310" s="109"/>
      <c r="D310" s="153"/>
      <c r="E310" s="154">
        <v>0.34</v>
      </c>
      <c r="F310" s="121" t="s">
        <v>197</v>
      </c>
      <c r="G310" s="154"/>
      <c r="H310" s="155">
        <v>0.34</v>
      </c>
      <c r="I310" s="156">
        <f>SUM(G310:H310)</f>
        <v>0.34</v>
      </c>
      <c r="J310" s="115"/>
      <c r="K310" s="115"/>
      <c r="L310" s="116">
        <v>0.2</v>
      </c>
      <c r="M310" s="155">
        <v>27040</v>
      </c>
      <c r="N310" s="152">
        <f>(G310*M310)+(H310*L310*M310)</f>
        <v>1838.72</v>
      </c>
      <c r="O310" s="155"/>
      <c r="P310" s="155"/>
      <c r="Q310" s="155"/>
      <c r="R310" s="155">
        <f>SUM(N310,Q310)</f>
        <v>1838.72</v>
      </c>
      <c r="S310" s="31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20.25" customHeight="1">
      <c r="A311" s="120"/>
      <c r="B311" s="108"/>
      <c r="C311" s="109"/>
      <c r="D311" s="153"/>
      <c r="E311" s="154">
        <v>0.67</v>
      </c>
      <c r="F311" s="121" t="s">
        <v>206</v>
      </c>
      <c r="G311" s="154"/>
      <c r="H311" s="155">
        <v>0.67</v>
      </c>
      <c r="I311" s="156">
        <f>SUM(G311:H311)</f>
        <v>0.67</v>
      </c>
      <c r="J311" s="115">
        <v>3.2</v>
      </c>
      <c r="K311" s="115"/>
      <c r="L311" s="116">
        <v>0.3</v>
      </c>
      <c r="M311" s="155"/>
      <c r="N311" s="152"/>
      <c r="O311" s="155">
        <f>SUM(I311*L311*J311)</f>
        <v>0.6432000000000001</v>
      </c>
      <c r="P311" s="155">
        <v>17</v>
      </c>
      <c r="Q311" s="155">
        <f>SUM(O311*P311*1000)</f>
        <v>10934.400000000001</v>
      </c>
      <c r="R311" s="155">
        <f>SUM(N311,Q311)</f>
        <v>10934.400000000001</v>
      </c>
      <c r="S311" s="31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20.25" customHeight="1">
      <c r="A312" s="120"/>
      <c r="B312" s="108"/>
      <c r="C312" s="117"/>
      <c r="D312" s="153"/>
      <c r="E312" s="154">
        <v>1.99</v>
      </c>
      <c r="F312" s="121" t="s">
        <v>207</v>
      </c>
      <c r="G312" s="155"/>
      <c r="H312" s="155">
        <v>1.99</v>
      </c>
      <c r="I312" s="156">
        <f>SUM(G312:H312)</f>
        <v>1.99</v>
      </c>
      <c r="J312" s="115">
        <v>3.2</v>
      </c>
      <c r="K312" s="115"/>
      <c r="L312" s="116">
        <v>0.15</v>
      </c>
      <c r="M312" s="155"/>
      <c r="N312" s="155"/>
      <c r="O312" s="155">
        <f>SUM(I312*L312*J312)</f>
        <v>0.95520000000000005</v>
      </c>
      <c r="P312" s="155">
        <v>17</v>
      </c>
      <c r="Q312" s="155">
        <f>SUM(O312*P312*1000)</f>
        <v>16238.400000000001</v>
      </c>
      <c r="R312" s="155">
        <f>SUM(N312,Q312)</f>
        <v>16238.400000000001</v>
      </c>
      <c r="S312" s="31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20.25" customHeight="1">
      <c r="A313" s="131" t="s">
        <v>214</v>
      </c>
      <c r="B313" s="103"/>
      <c r="C313" s="104"/>
      <c r="D313" s="151">
        <f t="shared" ref="D313:I313" si="80">SUM(D314:D318)</f>
        <v>0</v>
      </c>
      <c r="E313" s="152">
        <f t="shared" si="80"/>
        <v>230.98000000000002</v>
      </c>
      <c r="F313" s="103">
        <f t="shared" si="80"/>
        <v>0</v>
      </c>
      <c r="G313" s="152">
        <f t="shared" si="80"/>
        <v>8</v>
      </c>
      <c r="H313" s="152">
        <f t="shared" si="80"/>
        <v>222.98000000000002</v>
      </c>
      <c r="I313" s="152">
        <f t="shared" si="80"/>
        <v>230.98000000000002</v>
      </c>
      <c r="J313" s="103"/>
      <c r="K313" s="103"/>
      <c r="L313" s="103"/>
      <c r="M313" s="152"/>
      <c r="N313" s="152">
        <f>SUM(N314:N318)</f>
        <v>1067640.4000000001</v>
      </c>
      <c r="O313" s="152">
        <f>SUM(O314:O318)</f>
        <v>11.798400000000001</v>
      </c>
      <c r="P313" s="152"/>
      <c r="Q313" s="152">
        <f>SUM(Q314:Q318)</f>
        <v>200572.79999999999</v>
      </c>
      <c r="R313" s="152">
        <f>SUM(R314:R318)</f>
        <v>1268213.2000000002</v>
      </c>
      <c r="S313" s="31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20.25" customHeight="1">
      <c r="A314" s="120"/>
      <c r="B314" s="108"/>
      <c r="C314" s="109"/>
      <c r="D314" s="153"/>
      <c r="E314" s="154">
        <v>209.96</v>
      </c>
      <c r="F314" s="121" t="s">
        <v>208</v>
      </c>
      <c r="G314" s="154">
        <v>8</v>
      </c>
      <c r="H314" s="155"/>
      <c r="I314" s="156">
        <f>SUM(G314:H314)</f>
        <v>8</v>
      </c>
      <c r="J314" s="115"/>
      <c r="K314" s="115"/>
      <c r="L314" s="116"/>
      <c r="M314" s="155">
        <v>21850</v>
      </c>
      <c r="N314" s="152">
        <f>(G314*M314)+(H314*L314*M314)</f>
        <v>174800</v>
      </c>
      <c r="O314" s="155"/>
      <c r="P314" s="155"/>
      <c r="Q314" s="155">
        <v>0</v>
      </c>
      <c r="R314" s="155">
        <f>SUM(N314,Q314)</f>
        <v>174800</v>
      </c>
      <c r="S314" s="31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20.25" customHeight="1">
      <c r="A315" s="120"/>
      <c r="B315" s="108"/>
      <c r="C315" s="109"/>
      <c r="D315" s="153"/>
      <c r="E315" s="154"/>
      <c r="F315" s="121" t="s">
        <v>208</v>
      </c>
      <c r="G315" s="154"/>
      <c r="H315" s="155">
        <v>201.96</v>
      </c>
      <c r="I315" s="156">
        <f>SUM(G315:H315)</f>
        <v>201.96</v>
      </c>
      <c r="J315" s="115"/>
      <c r="K315" s="115"/>
      <c r="L315" s="116">
        <v>0.2</v>
      </c>
      <c r="M315" s="155">
        <v>21850</v>
      </c>
      <c r="N315" s="152">
        <f>(G315*M315)+(H315*L315*M315)</f>
        <v>882565.20000000007</v>
      </c>
      <c r="O315" s="155"/>
      <c r="P315" s="155"/>
      <c r="Q315" s="155">
        <v>0</v>
      </c>
      <c r="R315" s="155">
        <f>SUM(N315,Q315)</f>
        <v>882565.20000000007</v>
      </c>
      <c r="S315" s="158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20.25" customHeight="1">
      <c r="A316" s="120"/>
      <c r="B316" s="108"/>
      <c r="C316" s="109"/>
      <c r="D316" s="153"/>
      <c r="E316" s="154">
        <v>1.9</v>
      </c>
      <c r="F316" s="121" t="s">
        <v>197</v>
      </c>
      <c r="G316" s="154"/>
      <c r="H316" s="155">
        <v>1.9</v>
      </c>
      <c r="I316" s="156">
        <f>SUM(G316:H316)</f>
        <v>1.9</v>
      </c>
      <c r="J316" s="115"/>
      <c r="K316" s="115"/>
      <c r="L316" s="116">
        <v>0.2</v>
      </c>
      <c r="M316" s="155">
        <v>27040</v>
      </c>
      <c r="N316" s="152">
        <f>(G316*M316)+(H316*L316*M316)</f>
        <v>10275.200000000001</v>
      </c>
      <c r="O316" s="155"/>
      <c r="P316" s="155"/>
      <c r="Q316" s="155"/>
      <c r="R316" s="155">
        <f>SUM(N316,Q316)</f>
        <v>10275.200000000001</v>
      </c>
      <c r="S316" s="158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20.25" customHeight="1">
      <c r="A317" s="120"/>
      <c r="B317" s="108"/>
      <c r="C317" s="109"/>
      <c r="D317" s="153"/>
      <c r="E317" s="154">
        <v>5.46</v>
      </c>
      <c r="F317" s="121" t="s">
        <v>206</v>
      </c>
      <c r="G317" s="154"/>
      <c r="H317" s="155">
        <v>5.46</v>
      </c>
      <c r="I317" s="156">
        <f>SUM(G317:H317)</f>
        <v>5.46</v>
      </c>
      <c r="J317" s="115">
        <v>3.2</v>
      </c>
      <c r="K317" s="115"/>
      <c r="L317" s="116">
        <v>0.3</v>
      </c>
      <c r="M317" s="155"/>
      <c r="N317" s="152"/>
      <c r="O317" s="155">
        <f>SUM(I317*L317*J317)</f>
        <v>5.2416</v>
      </c>
      <c r="P317" s="155">
        <v>17</v>
      </c>
      <c r="Q317" s="155">
        <f>SUM(O317*P317*1000)</f>
        <v>89107.200000000012</v>
      </c>
      <c r="R317" s="155">
        <f>SUM(N317,Q317)</f>
        <v>89107.200000000012</v>
      </c>
      <c r="S317" s="31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20.25" customHeight="1">
      <c r="A318" s="120"/>
      <c r="B318" s="108"/>
      <c r="C318" s="117"/>
      <c r="D318" s="153"/>
      <c r="E318" s="154">
        <v>13.66</v>
      </c>
      <c r="F318" s="121" t="s">
        <v>207</v>
      </c>
      <c r="G318" s="155"/>
      <c r="H318" s="155">
        <v>13.66</v>
      </c>
      <c r="I318" s="156">
        <f>SUM(G318:H318)</f>
        <v>13.66</v>
      </c>
      <c r="J318" s="115">
        <v>3.2</v>
      </c>
      <c r="K318" s="115"/>
      <c r="L318" s="116">
        <v>0.15</v>
      </c>
      <c r="M318" s="155"/>
      <c r="N318" s="155"/>
      <c r="O318" s="155">
        <f>SUM(I318*L318*J318)</f>
        <v>6.5568</v>
      </c>
      <c r="P318" s="155">
        <v>17</v>
      </c>
      <c r="Q318" s="155">
        <f>SUM(O318*P318*1000)</f>
        <v>111465.59999999999</v>
      </c>
      <c r="R318" s="155">
        <f>SUM(N318,Q318)</f>
        <v>111465.59999999999</v>
      </c>
      <c r="S318" s="31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20.25" customHeight="1">
      <c r="A319" s="131" t="s">
        <v>215</v>
      </c>
      <c r="B319" s="103"/>
      <c r="C319" s="104"/>
      <c r="D319" s="151">
        <f t="shared" ref="D319:I319" si="81">SUM(D320:D323)</f>
        <v>0</v>
      </c>
      <c r="E319" s="152">
        <f t="shared" si="81"/>
        <v>152.1</v>
      </c>
      <c r="F319" s="103">
        <f t="shared" si="81"/>
        <v>0</v>
      </c>
      <c r="G319" s="152">
        <f t="shared" si="81"/>
        <v>0</v>
      </c>
      <c r="H319" s="152">
        <f t="shared" si="81"/>
        <v>152.1</v>
      </c>
      <c r="I319" s="152">
        <f t="shared" si="81"/>
        <v>152.1</v>
      </c>
      <c r="J319" s="103"/>
      <c r="K319" s="103"/>
      <c r="L319" s="103"/>
      <c r="M319" s="152"/>
      <c r="N319" s="152">
        <f>SUM(N320:N323)</f>
        <v>562594.78</v>
      </c>
      <c r="O319" s="152">
        <f>SUM(O320:O323)</f>
        <v>22.0608</v>
      </c>
      <c r="P319" s="152"/>
      <c r="Q319" s="152">
        <f>SUM(Q320:Q323)</f>
        <v>375033.59999999998</v>
      </c>
      <c r="R319" s="152">
        <f>SUM(R320:R323)</f>
        <v>937628.38</v>
      </c>
      <c r="S319" s="31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20.25" customHeight="1">
      <c r="A320" s="120"/>
      <c r="B320" s="108"/>
      <c r="C320" s="109"/>
      <c r="D320" s="153"/>
      <c r="E320" s="154">
        <v>86.59</v>
      </c>
      <c r="F320" s="121" t="s">
        <v>208</v>
      </c>
      <c r="G320" s="154"/>
      <c r="H320" s="155">
        <v>86.59</v>
      </c>
      <c r="I320" s="156">
        <f>SUM(G320:H320)</f>
        <v>86.59</v>
      </c>
      <c r="J320" s="115"/>
      <c r="K320" s="115"/>
      <c r="L320" s="116">
        <v>0.2</v>
      </c>
      <c r="M320" s="155">
        <v>21850</v>
      </c>
      <c r="N320" s="152">
        <f>(G320*M320)+(H320*L320*M320)</f>
        <v>378398.30000000005</v>
      </c>
      <c r="O320" s="155"/>
      <c r="P320" s="155"/>
      <c r="Q320" s="155">
        <v>0</v>
      </c>
      <c r="R320" s="155">
        <f>SUM(N320,Q320)</f>
        <v>378398.30000000005</v>
      </c>
      <c r="S320" s="31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20.25" customHeight="1">
      <c r="A321" s="120"/>
      <c r="B321" s="108"/>
      <c r="C321" s="109"/>
      <c r="D321" s="153"/>
      <c r="E321" s="154">
        <v>34.06</v>
      </c>
      <c r="F321" s="121" t="s">
        <v>197</v>
      </c>
      <c r="G321" s="154"/>
      <c r="H321" s="155">
        <v>34.06</v>
      </c>
      <c r="I321" s="156">
        <f>SUM(G321:H321)</f>
        <v>34.06</v>
      </c>
      <c r="J321" s="115"/>
      <c r="K321" s="115"/>
      <c r="L321" s="116">
        <v>0.2</v>
      </c>
      <c r="M321" s="155">
        <v>27040</v>
      </c>
      <c r="N321" s="152">
        <f>(G321*M321)+(H321*L321*M321)</f>
        <v>184196.48000000004</v>
      </c>
      <c r="O321" s="155"/>
      <c r="P321" s="155"/>
      <c r="Q321" s="155"/>
      <c r="R321" s="155">
        <f>SUM(N321,Q321)</f>
        <v>184196.48000000004</v>
      </c>
      <c r="S321" s="31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20.25" customHeight="1">
      <c r="A322" s="120"/>
      <c r="B322" s="108"/>
      <c r="C322" s="109"/>
      <c r="D322" s="153"/>
      <c r="E322" s="154">
        <v>14.51</v>
      </c>
      <c r="F322" s="121" t="s">
        <v>206</v>
      </c>
      <c r="G322" s="154"/>
      <c r="H322" s="155">
        <v>14.51</v>
      </c>
      <c r="I322" s="156">
        <f>SUM(G322:H322)</f>
        <v>14.51</v>
      </c>
      <c r="J322" s="115">
        <v>3.2</v>
      </c>
      <c r="K322" s="115"/>
      <c r="L322" s="116">
        <v>0.3</v>
      </c>
      <c r="M322" s="155"/>
      <c r="N322" s="152"/>
      <c r="O322" s="155">
        <f>SUM(I322*L322*J322)</f>
        <v>13.929600000000001</v>
      </c>
      <c r="P322" s="155">
        <v>17</v>
      </c>
      <c r="Q322" s="155">
        <f>SUM(O322*P322*1000)</f>
        <v>236803.20000000001</v>
      </c>
      <c r="R322" s="155">
        <f>SUM(N322,Q322)</f>
        <v>236803.20000000001</v>
      </c>
      <c r="S322" s="31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20.25" customHeight="1">
      <c r="A323" s="120"/>
      <c r="B323" s="108"/>
      <c r="C323" s="117"/>
      <c r="D323" s="153"/>
      <c r="E323" s="154">
        <v>16.940000000000001</v>
      </c>
      <c r="F323" s="121" t="s">
        <v>207</v>
      </c>
      <c r="G323" s="155"/>
      <c r="H323" s="155">
        <v>16.940000000000001</v>
      </c>
      <c r="I323" s="156">
        <f>SUM(G323:H323)</f>
        <v>16.940000000000001</v>
      </c>
      <c r="J323" s="115">
        <v>3.2</v>
      </c>
      <c r="K323" s="115"/>
      <c r="L323" s="116">
        <v>0.15</v>
      </c>
      <c r="M323" s="155"/>
      <c r="N323" s="155"/>
      <c r="O323" s="155">
        <f>SUM(I323*L323*J323)</f>
        <v>8.1311999999999998</v>
      </c>
      <c r="P323" s="155">
        <v>17</v>
      </c>
      <c r="Q323" s="155">
        <f>SUM(O323*P323*1000)</f>
        <v>138230.39999999999</v>
      </c>
      <c r="R323" s="155">
        <f>SUM(N323,Q323)</f>
        <v>138230.39999999999</v>
      </c>
      <c r="S323" s="31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20.25" customHeight="1">
      <c r="A324" s="131" t="s">
        <v>97</v>
      </c>
      <c r="B324" s="103"/>
      <c r="C324" s="104"/>
      <c r="D324" s="151">
        <f t="shared" ref="D324:I324" si="82">SUM(D325:D328)</f>
        <v>0</v>
      </c>
      <c r="E324" s="152">
        <f t="shared" si="82"/>
        <v>102.42999999999999</v>
      </c>
      <c r="F324" s="103">
        <f t="shared" si="82"/>
        <v>0</v>
      </c>
      <c r="G324" s="152">
        <f t="shared" si="82"/>
        <v>0</v>
      </c>
      <c r="H324" s="152">
        <f t="shared" si="82"/>
        <v>102.42999999999999</v>
      </c>
      <c r="I324" s="152">
        <f t="shared" si="82"/>
        <v>102.42999999999999</v>
      </c>
      <c r="J324" s="103"/>
      <c r="K324" s="103"/>
      <c r="L324" s="103"/>
      <c r="M324" s="152"/>
      <c r="N324" s="152">
        <f>SUM(N325:N328)</f>
        <v>407334.64</v>
      </c>
      <c r="O324" s="152">
        <f>SUM(O325:O328)</f>
        <v>9.7056000000000004</v>
      </c>
      <c r="P324" s="152"/>
      <c r="Q324" s="152">
        <f>SUM(Q325:Q328)</f>
        <v>164995.20000000001</v>
      </c>
      <c r="R324" s="152">
        <f>SUM(R325:R328)</f>
        <v>572329.84</v>
      </c>
      <c r="S324" s="31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20.25" customHeight="1">
      <c r="A325" s="120"/>
      <c r="B325" s="108"/>
      <c r="C325" s="109"/>
      <c r="D325" s="153"/>
      <c r="E325" s="154">
        <v>62.36</v>
      </c>
      <c r="F325" s="121" t="s">
        <v>208</v>
      </c>
      <c r="G325" s="154"/>
      <c r="H325" s="155">
        <v>62.36</v>
      </c>
      <c r="I325" s="156">
        <f>SUM(G325:H325)</f>
        <v>62.36</v>
      </c>
      <c r="J325" s="115"/>
      <c r="K325" s="115"/>
      <c r="L325" s="116">
        <v>0.2</v>
      </c>
      <c r="M325" s="155">
        <v>21850</v>
      </c>
      <c r="N325" s="152">
        <f>(G325*M325)+(H325*L325*M325)</f>
        <v>272513.2</v>
      </c>
      <c r="O325" s="155"/>
      <c r="P325" s="155"/>
      <c r="Q325" s="155">
        <v>0</v>
      </c>
      <c r="R325" s="155">
        <f>SUM(N325,Q325)</f>
        <v>272513.2</v>
      </c>
      <c r="S325" s="31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20.25" customHeight="1">
      <c r="A326" s="120"/>
      <c r="B326" s="108"/>
      <c r="C326" s="109"/>
      <c r="D326" s="153"/>
      <c r="E326" s="154">
        <v>24.93</v>
      </c>
      <c r="F326" s="121" t="s">
        <v>197</v>
      </c>
      <c r="G326" s="154"/>
      <c r="H326" s="155">
        <v>24.93</v>
      </c>
      <c r="I326" s="156">
        <f>SUM(G326:H326)</f>
        <v>24.93</v>
      </c>
      <c r="J326" s="115"/>
      <c r="K326" s="115"/>
      <c r="L326" s="116">
        <v>0.2</v>
      </c>
      <c r="M326" s="155">
        <v>27040</v>
      </c>
      <c r="N326" s="152">
        <f>(G326*M326)+(H326*L326*M326)</f>
        <v>134821.44000000003</v>
      </c>
      <c r="O326" s="155"/>
      <c r="P326" s="155"/>
      <c r="Q326" s="155"/>
      <c r="R326" s="155">
        <f>SUM(N326,Q326)</f>
        <v>134821.44000000003</v>
      </c>
      <c r="S326" s="31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20.25" customHeight="1">
      <c r="A327" s="120"/>
      <c r="B327" s="108"/>
      <c r="C327" s="109"/>
      <c r="D327" s="153"/>
      <c r="E327" s="154">
        <v>5.08</v>
      </c>
      <c r="F327" s="121" t="s">
        <v>206</v>
      </c>
      <c r="G327" s="154"/>
      <c r="H327" s="155">
        <v>5.08</v>
      </c>
      <c r="I327" s="156">
        <f>SUM(G327:H327)</f>
        <v>5.08</v>
      </c>
      <c r="J327" s="115">
        <v>3.2</v>
      </c>
      <c r="K327" s="115"/>
      <c r="L327" s="116">
        <v>0.3</v>
      </c>
      <c r="M327" s="155"/>
      <c r="N327" s="152"/>
      <c r="O327" s="155">
        <f>SUM(I327*L327*J327)</f>
        <v>4.8768000000000002</v>
      </c>
      <c r="P327" s="155">
        <v>17</v>
      </c>
      <c r="Q327" s="155">
        <f>SUM(O327*P327*1000)</f>
        <v>82905.600000000006</v>
      </c>
      <c r="R327" s="155">
        <f>SUM(N327,Q327)</f>
        <v>82905.600000000006</v>
      </c>
      <c r="S327" s="31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20.25" customHeight="1">
      <c r="A328" s="120"/>
      <c r="B328" s="108"/>
      <c r="C328" s="117"/>
      <c r="D328" s="153"/>
      <c r="E328" s="154">
        <v>10.06</v>
      </c>
      <c r="F328" s="121" t="s">
        <v>207</v>
      </c>
      <c r="G328" s="155"/>
      <c r="H328" s="155">
        <v>10.06</v>
      </c>
      <c r="I328" s="156">
        <f>SUM(G328:H328)</f>
        <v>10.06</v>
      </c>
      <c r="J328" s="115">
        <v>3.2</v>
      </c>
      <c r="K328" s="115"/>
      <c r="L328" s="116">
        <v>0.15</v>
      </c>
      <c r="M328" s="155"/>
      <c r="N328" s="155"/>
      <c r="O328" s="155">
        <f>SUM(I328*L328*J328)</f>
        <v>4.8288000000000011</v>
      </c>
      <c r="P328" s="155">
        <v>17</v>
      </c>
      <c r="Q328" s="155">
        <f>SUM(O328*P328*1000)</f>
        <v>82089.60000000002</v>
      </c>
      <c r="R328" s="155">
        <f>SUM(N328,Q328)</f>
        <v>82089.60000000002</v>
      </c>
      <c r="S328" s="31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20.25" customHeight="1">
      <c r="A329" s="131" t="s">
        <v>98</v>
      </c>
      <c r="B329" s="103"/>
      <c r="C329" s="104"/>
      <c r="D329" s="151">
        <f t="shared" ref="D329:I329" si="83">SUM(D330:D333)</f>
        <v>0</v>
      </c>
      <c r="E329" s="152">
        <f t="shared" si="83"/>
        <v>286.27</v>
      </c>
      <c r="F329" s="103">
        <f t="shared" si="83"/>
        <v>0</v>
      </c>
      <c r="G329" s="152">
        <f t="shared" si="83"/>
        <v>0</v>
      </c>
      <c r="H329" s="152">
        <f t="shared" si="83"/>
        <v>286.27</v>
      </c>
      <c r="I329" s="152">
        <f t="shared" si="83"/>
        <v>286.27</v>
      </c>
      <c r="J329" s="103"/>
      <c r="K329" s="103"/>
      <c r="L329" s="103"/>
      <c r="M329" s="152"/>
      <c r="N329" s="152">
        <f>SUM(N330:N333)</f>
        <v>1133668.8799999999</v>
      </c>
      <c r="O329" s="152">
        <f>SUM(O330:O333)</f>
        <v>19.324800000000003</v>
      </c>
      <c r="P329" s="152"/>
      <c r="Q329" s="152">
        <f>SUM(Q330:Q333)</f>
        <v>328521.60000000003</v>
      </c>
      <c r="R329" s="152">
        <f>SUM(R330:R333)</f>
        <v>1462190.48</v>
      </c>
      <c r="S329" s="31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20.25" customHeight="1">
      <c r="A330" s="120"/>
      <c r="B330" s="108"/>
      <c r="C330" s="109"/>
      <c r="D330" s="153"/>
      <c r="E330" s="154">
        <v>246.6</v>
      </c>
      <c r="F330" s="121" t="s">
        <v>208</v>
      </c>
      <c r="G330" s="154"/>
      <c r="H330" s="154">
        <v>246.6</v>
      </c>
      <c r="I330" s="156">
        <f>SUM(G330:H330)</f>
        <v>246.6</v>
      </c>
      <c r="J330" s="115"/>
      <c r="K330" s="115"/>
      <c r="L330" s="116">
        <v>0.2</v>
      </c>
      <c r="M330" s="155">
        <v>21850</v>
      </c>
      <c r="N330" s="152">
        <f>(G330*M330)+(H330*L330*M330)</f>
        <v>1077642</v>
      </c>
      <c r="O330" s="155"/>
      <c r="P330" s="155"/>
      <c r="Q330" s="155">
        <v>0</v>
      </c>
      <c r="R330" s="155">
        <f>SUM(N330,Q330)</f>
        <v>1077642</v>
      </c>
      <c r="S330" s="31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20.25" customHeight="1">
      <c r="A331" s="120"/>
      <c r="B331" s="108"/>
      <c r="C331" s="109"/>
      <c r="D331" s="153"/>
      <c r="E331" s="154">
        <v>10.36</v>
      </c>
      <c r="F331" s="121" t="s">
        <v>197</v>
      </c>
      <c r="G331" s="154"/>
      <c r="H331" s="154">
        <v>10.36</v>
      </c>
      <c r="I331" s="156">
        <f>SUM(G331:H331)</f>
        <v>10.36</v>
      </c>
      <c r="J331" s="115"/>
      <c r="K331" s="115"/>
      <c r="L331" s="116">
        <v>0.2</v>
      </c>
      <c r="M331" s="155">
        <v>27040</v>
      </c>
      <c r="N331" s="152">
        <f>(G331*M331)+(H331*L331*M331)</f>
        <v>56026.880000000005</v>
      </c>
      <c r="O331" s="155"/>
      <c r="P331" s="155"/>
      <c r="Q331" s="155"/>
      <c r="R331" s="155">
        <f>SUM(N331,Q331)</f>
        <v>56026.880000000005</v>
      </c>
      <c r="S331" s="31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20.25" customHeight="1">
      <c r="A332" s="120"/>
      <c r="B332" s="108"/>
      <c r="C332" s="109"/>
      <c r="D332" s="153"/>
      <c r="E332" s="154">
        <v>10.95</v>
      </c>
      <c r="F332" s="121" t="s">
        <v>206</v>
      </c>
      <c r="G332" s="154"/>
      <c r="H332" s="154">
        <v>10.95</v>
      </c>
      <c r="I332" s="156">
        <f>SUM(G332:H332)</f>
        <v>10.95</v>
      </c>
      <c r="J332" s="115">
        <v>3.2</v>
      </c>
      <c r="K332" s="115"/>
      <c r="L332" s="116">
        <v>0.3</v>
      </c>
      <c r="M332" s="155"/>
      <c r="N332" s="152"/>
      <c r="O332" s="155">
        <f>SUM(I332*L332*J332)</f>
        <v>10.512</v>
      </c>
      <c r="P332" s="155">
        <v>17</v>
      </c>
      <c r="Q332" s="155">
        <f>SUM(O332*P332*1000)</f>
        <v>178704</v>
      </c>
      <c r="R332" s="155">
        <f>SUM(N332,Q332)</f>
        <v>178704</v>
      </c>
      <c r="S332" s="31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20.25" customHeight="1">
      <c r="A333" s="120"/>
      <c r="B333" s="108"/>
      <c r="C333" s="117"/>
      <c r="D333" s="153"/>
      <c r="E333" s="154">
        <v>18.36</v>
      </c>
      <c r="F333" s="121" t="s">
        <v>207</v>
      </c>
      <c r="G333" s="155"/>
      <c r="H333" s="154">
        <v>18.36</v>
      </c>
      <c r="I333" s="156">
        <f>SUM(G333:H333)</f>
        <v>18.36</v>
      </c>
      <c r="J333" s="115">
        <v>3.2</v>
      </c>
      <c r="K333" s="115"/>
      <c r="L333" s="116">
        <v>0.15</v>
      </c>
      <c r="M333" s="155"/>
      <c r="N333" s="155"/>
      <c r="O333" s="155">
        <f>SUM(I333*L333*J333)</f>
        <v>8.8128000000000011</v>
      </c>
      <c r="P333" s="155">
        <v>17</v>
      </c>
      <c r="Q333" s="155">
        <f>SUM(O333*P333*1000)</f>
        <v>149817.60000000003</v>
      </c>
      <c r="R333" s="155">
        <f>SUM(N333,Q333)</f>
        <v>149817.60000000003</v>
      </c>
      <c r="S333" s="31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20.25" customHeight="1">
      <c r="A334" s="131" t="s">
        <v>99</v>
      </c>
      <c r="B334" s="103"/>
      <c r="C334" s="104"/>
      <c r="D334" s="151">
        <f t="shared" ref="D334:I334" si="84">SUM(D335:D338)</f>
        <v>0</v>
      </c>
      <c r="E334" s="152">
        <f t="shared" si="84"/>
        <v>313.75</v>
      </c>
      <c r="F334" s="103">
        <f t="shared" si="84"/>
        <v>0</v>
      </c>
      <c r="G334" s="152">
        <f t="shared" si="84"/>
        <v>32.620000000000005</v>
      </c>
      <c r="H334" s="152">
        <f t="shared" si="84"/>
        <v>281.13</v>
      </c>
      <c r="I334" s="152">
        <f t="shared" si="84"/>
        <v>313.75</v>
      </c>
      <c r="J334" s="103"/>
      <c r="K334" s="103"/>
      <c r="L334" s="103"/>
      <c r="M334" s="152"/>
      <c r="N334" s="152">
        <f>SUM(N335:N338)</f>
        <v>1321491</v>
      </c>
      <c r="O334" s="152">
        <f>SUM(O335:O338)</f>
        <v>27.028800000000004</v>
      </c>
      <c r="P334" s="152"/>
      <c r="Q334" s="152">
        <f>SUM(Q335:Q338)</f>
        <v>459489.60000000003</v>
      </c>
      <c r="R334" s="152">
        <f>SUM(R335:R338)</f>
        <v>1780980.6</v>
      </c>
      <c r="S334" s="31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20.25" customHeight="1">
      <c r="A335" s="120"/>
      <c r="B335" s="108"/>
      <c r="C335" s="109"/>
      <c r="D335" s="153"/>
      <c r="E335" s="154">
        <v>191.58</v>
      </c>
      <c r="F335" s="121" t="s">
        <v>208</v>
      </c>
      <c r="G335" s="154"/>
      <c r="H335" s="154">
        <v>191.58</v>
      </c>
      <c r="I335" s="156">
        <f>SUM(G335:H335)</f>
        <v>191.58</v>
      </c>
      <c r="J335" s="115"/>
      <c r="K335" s="115"/>
      <c r="L335" s="116">
        <v>0.2</v>
      </c>
      <c r="M335" s="155">
        <v>21850</v>
      </c>
      <c r="N335" s="152">
        <f>(G335*M335)+(H335*L335*M335)</f>
        <v>837204.60000000009</v>
      </c>
      <c r="O335" s="155"/>
      <c r="P335" s="155"/>
      <c r="Q335" s="155">
        <v>0</v>
      </c>
      <c r="R335" s="155">
        <f>SUM(N335,Q335)</f>
        <v>837204.60000000009</v>
      </c>
      <c r="S335" s="31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20.25" customHeight="1">
      <c r="A336" s="120"/>
      <c r="B336" s="108"/>
      <c r="C336" s="109"/>
      <c r="D336" s="153"/>
      <c r="E336" s="154">
        <v>89.55</v>
      </c>
      <c r="F336" s="121" t="s">
        <v>197</v>
      </c>
      <c r="G336" s="154"/>
      <c r="H336" s="155">
        <v>89.55</v>
      </c>
      <c r="I336" s="156">
        <f>SUM(G336:H336)</f>
        <v>89.55</v>
      </c>
      <c r="J336" s="115"/>
      <c r="K336" s="115"/>
      <c r="L336" s="116">
        <v>0.2</v>
      </c>
      <c r="M336" s="155">
        <v>27040</v>
      </c>
      <c r="N336" s="152">
        <f>(G336*M336)+(H336*L336*M336)</f>
        <v>484286.4</v>
      </c>
      <c r="O336" s="155"/>
      <c r="P336" s="155"/>
      <c r="Q336" s="155"/>
      <c r="R336" s="155">
        <f>SUM(N336,Q336)</f>
        <v>484286.4</v>
      </c>
      <c r="S336" s="31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20.25" customHeight="1">
      <c r="A337" s="120"/>
      <c r="B337" s="108"/>
      <c r="C337" s="109"/>
      <c r="D337" s="153"/>
      <c r="E337" s="154">
        <v>23.69</v>
      </c>
      <c r="F337" s="121" t="s">
        <v>206</v>
      </c>
      <c r="G337" s="154">
        <v>23.69</v>
      </c>
      <c r="H337" s="155"/>
      <c r="I337" s="156">
        <f>SUM(G337:H337)</f>
        <v>23.69</v>
      </c>
      <c r="J337" s="115">
        <v>3.2</v>
      </c>
      <c r="K337" s="115"/>
      <c r="L337" s="116">
        <v>0.3</v>
      </c>
      <c r="M337" s="155"/>
      <c r="N337" s="152"/>
      <c r="O337" s="155">
        <f>SUM(I337*L337*J337)</f>
        <v>22.742400000000004</v>
      </c>
      <c r="P337" s="155">
        <v>17</v>
      </c>
      <c r="Q337" s="155">
        <f>SUM(O337*P337*1000)</f>
        <v>386620.80000000005</v>
      </c>
      <c r="R337" s="155">
        <f>SUM(N337,Q337)</f>
        <v>386620.80000000005</v>
      </c>
      <c r="S337" s="31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20.25" customHeight="1">
      <c r="A338" s="120"/>
      <c r="B338" s="108"/>
      <c r="C338" s="117"/>
      <c r="D338" s="153"/>
      <c r="E338" s="154">
        <v>8.93</v>
      </c>
      <c r="F338" s="121" t="s">
        <v>207</v>
      </c>
      <c r="G338" s="155">
        <v>8.93</v>
      </c>
      <c r="H338" s="155"/>
      <c r="I338" s="156">
        <f>SUM(G338:H338)</f>
        <v>8.93</v>
      </c>
      <c r="J338" s="115">
        <v>3.2</v>
      </c>
      <c r="K338" s="115"/>
      <c r="L338" s="116">
        <v>0.15</v>
      </c>
      <c r="M338" s="155"/>
      <c r="N338" s="155"/>
      <c r="O338" s="155">
        <f>SUM(I338*L338*J338)</f>
        <v>4.2863999999999995</v>
      </c>
      <c r="P338" s="155">
        <v>17</v>
      </c>
      <c r="Q338" s="155">
        <f>SUM(O338*P338*1000)</f>
        <v>72868.799999999988</v>
      </c>
      <c r="R338" s="155">
        <f>SUM(N338,Q338)</f>
        <v>72868.799999999988</v>
      </c>
      <c r="S338" s="31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20.25" customHeight="1">
      <c r="A339" s="73"/>
      <c r="B339" s="74"/>
      <c r="C339" s="75"/>
      <c r="D339" s="94"/>
      <c r="E339" s="77">
        <v>18.36</v>
      </c>
      <c r="F339" s="95" t="s">
        <v>199</v>
      </c>
      <c r="G339" s="78"/>
      <c r="H339" s="77">
        <v>18.36</v>
      </c>
      <c r="I339" s="77">
        <v>18.36</v>
      </c>
      <c r="J339" s="96">
        <v>3.2</v>
      </c>
      <c r="K339" s="96"/>
      <c r="L339" s="80">
        <v>1</v>
      </c>
      <c r="M339" s="78"/>
      <c r="N339" s="78"/>
      <c r="O339" s="78">
        <v>58.75</v>
      </c>
      <c r="P339" s="78">
        <v>17</v>
      </c>
      <c r="Q339" s="78">
        <v>998784</v>
      </c>
      <c r="R339" s="78">
        <v>998784</v>
      </c>
      <c r="S339" s="31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20.25" customHeight="1">
      <c r="A340" s="75"/>
      <c r="B340" s="74"/>
      <c r="C340" s="96"/>
      <c r="D340" s="94"/>
      <c r="E340" s="77"/>
      <c r="F340" s="95"/>
      <c r="G340" s="78"/>
      <c r="H340" s="78"/>
      <c r="I340" s="77"/>
      <c r="J340" s="96"/>
      <c r="K340" s="96"/>
      <c r="L340" s="96"/>
      <c r="M340" s="78"/>
      <c r="N340" s="71"/>
      <c r="O340" s="78"/>
      <c r="P340" s="78"/>
      <c r="Q340" s="78"/>
      <c r="R340" s="78"/>
      <c r="S340" s="31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20.25" customHeight="1">
      <c r="A341" s="62" t="s">
        <v>100</v>
      </c>
      <c r="B341" s="98"/>
      <c r="C341" s="98"/>
      <c r="D341" s="148">
        <f>D342+D346+D348+D350+D352+D354+D356+D358+D360+D366+D368</f>
        <v>808</v>
      </c>
      <c r="E341" s="149">
        <f t="shared" ref="E341:R341" si="85">E342+E346+E348+E350+E352+E354+E356+E358+E360+E366+E368</f>
        <v>1780.1100000000001</v>
      </c>
      <c r="F341" s="149"/>
      <c r="G341" s="149">
        <f t="shared" si="85"/>
        <v>1113.8699999999999</v>
      </c>
      <c r="H341" s="149">
        <f t="shared" si="85"/>
        <v>107.83000000000001</v>
      </c>
      <c r="I341" s="149">
        <f t="shared" si="85"/>
        <v>1221.6999999999998</v>
      </c>
      <c r="J341" s="149"/>
      <c r="K341" s="149"/>
      <c r="L341" s="149"/>
      <c r="M341" s="149">
        <f t="shared" si="85"/>
        <v>0</v>
      </c>
      <c r="N341" s="149">
        <f t="shared" si="85"/>
        <v>21666143.68</v>
      </c>
      <c r="O341" s="149">
        <f t="shared" si="85"/>
        <v>696.05052000000001</v>
      </c>
      <c r="P341" s="149"/>
      <c r="Q341" s="149">
        <f t="shared" si="85"/>
        <v>11832858.84</v>
      </c>
      <c r="R341" s="149">
        <f t="shared" si="85"/>
        <v>33499002.52</v>
      </c>
      <c r="S341" s="31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20.25" customHeight="1">
      <c r="A342" s="131" t="s">
        <v>101</v>
      </c>
      <c r="B342" s="103"/>
      <c r="C342" s="104"/>
      <c r="D342" s="151">
        <f t="shared" ref="D342:I342" si="86">SUM(D343:D345)</f>
        <v>156</v>
      </c>
      <c r="E342" s="152">
        <f t="shared" si="86"/>
        <v>175.67</v>
      </c>
      <c r="F342" s="103">
        <f t="shared" si="86"/>
        <v>0</v>
      </c>
      <c r="G342" s="152">
        <f t="shared" si="86"/>
        <v>31.5</v>
      </c>
      <c r="H342" s="152">
        <f t="shared" si="86"/>
        <v>99.62</v>
      </c>
      <c r="I342" s="152">
        <f t="shared" si="86"/>
        <v>131.12</v>
      </c>
      <c r="J342" s="103"/>
      <c r="K342" s="103"/>
      <c r="L342" s="103"/>
      <c r="M342" s="152"/>
      <c r="N342" s="152">
        <f>SUM(N343:N345)</f>
        <v>851760</v>
      </c>
      <c r="O342" s="152">
        <f>SUM(O343:O345)</f>
        <v>68.820120000000003</v>
      </c>
      <c r="P342" s="152"/>
      <c r="Q342" s="152">
        <f>SUM(Q343:Q345)</f>
        <v>1169942.04</v>
      </c>
      <c r="R342" s="152">
        <f>SUM(R343:R345)</f>
        <v>2021702.04</v>
      </c>
      <c r="S342" s="31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20.25" customHeight="1">
      <c r="A343" s="120"/>
      <c r="B343" s="108"/>
      <c r="C343" s="109"/>
      <c r="D343" s="153">
        <v>37</v>
      </c>
      <c r="E343" s="154">
        <v>76.05</v>
      </c>
      <c r="F343" s="121" t="s">
        <v>197</v>
      </c>
      <c r="G343" s="154">
        <f>5+16.5+10</f>
        <v>31.5</v>
      </c>
      <c r="H343" s="155"/>
      <c r="I343" s="159">
        <f>SUM(G343:H343)</f>
        <v>31.5</v>
      </c>
      <c r="J343" s="123"/>
      <c r="K343" s="115"/>
      <c r="L343" s="116"/>
      <c r="M343" s="155">
        <v>27040</v>
      </c>
      <c r="N343" s="152">
        <f>(G343*M343)+(H343*L343*M343)</f>
        <v>851760</v>
      </c>
      <c r="O343" s="155"/>
      <c r="P343" s="155"/>
      <c r="Q343" s="155"/>
      <c r="R343" s="160">
        <f>SUM(N343,Q343)</f>
        <v>851760</v>
      </c>
      <c r="S343" s="31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20.25" customHeight="1">
      <c r="A344" s="120"/>
      <c r="B344" s="108"/>
      <c r="C344" s="109"/>
      <c r="D344" s="153">
        <v>65</v>
      </c>
      <c r="E344" s="154">
        <v>54.34</v>
      </c>
      <c r="F344" s="121" t="s">
        <v>206</v>
      </c>
      <c r="G344" s="154"/>
      <c r="H344" s="155">
        <v>54.34</v>
      </c>
      <c r="I344" s="159">
        <f>SUM(G344:H344)</f>
        <v>54.34</v>
      </c>
      <c r="J344" s="123">
        <v>2.98</v>
      </c>
      <c r="K344" s="115"/>
      <c r="L344" s="116">
        <v>0.3</v>
      </c>
      <c r="M344" s="155"/>
      <c r="N344" s="152"/>
      <c r="O344" s="155">
        <f>SUM(I344*L344*J344)</f>
        <v>48.57996</v>
      </c>
      <c r="P344" s="155">
        <v>17</v>
      </c>
      <c r="Q344" s="155">
        <f>SUM(O344*P344*1000)</f>
        <v>825859.32000000007</v>
      </c>
      <c r="R344" s="155">
        <f>SUM(N344,Q344)</f>
        <v>825859.32000000007</v>
      </c>
      <c r="S344" s="31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20.25" customHeight="1">
      <c r="A345" s="133"/>
      <c r="B345" s="134"/>
      <c r="C345" s="135"/>
      <c r="D345" s="153">
        <v>54</v>
      </c>
      <c r="E345" s="161">
        <v>45.28</v>
      </c>
      <c r="F345" s="138" t="s">
        <v>207</v>
      </c>
      <c r="G345" s="160"/>
      <c r="H345" s="155">
        <v>45.28</v>
      </c>
      <c r="I345" s="159">
        <f>SUM(G345:H345)</f>
        <v>45.28</v>
      </c>
      <c r="J345" s="123">
        <v>2.98</v>
      </c>
      <c r="K345" s="123"/>
      <c r="L345" s="139">
        <v>0.15</v>
      </c>
      <c r="M345" s="160"/>
      <c r="N345" s="160"/>
      <c r="O345" s="162">
        <f>SUM(I345*L345*J345)</f>
        <v>20.240159999999999</v>
      </c>
      <c r="P345" s="162">
        <v>17</v>
      </c>
      <c r="Q345" s="162">
        <f>SUM(O345*P345*1000)</f>
        <v>344082.72</v>
      </c>
      <c r="R345" s="162">
        <f>SUM(N345,Q345)</f>
        <v>344082.72</v>
      </c>
      <c r="S345" s="31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20.25" customHeight="1">
      <c r="A346" s="131" t="s">
        <v>112</v>
      </c>
      <c r="B346" s="103"/>
      <c r="C346" s="104"/>
      <c r="D346" s="151">
        <f t="shared" ref="D346:I346" si="87">SUM(D347:D347)</f>
        <v>124</v>
      </c>
      <c r="E346" s="152">
        <f t="shared" si="87"/>
        <v>349.79</v>
      </c>
      <c r="F346" s="103">
        <f t="shared" si="87"/>
        <v>0</v>
      </c>
      <c r="G346" s="152">
        <f t="shared" si="87"/>
        <v>83</v>
      </c>
      <c r="H346" s="152">
        <f t="shared" si="87"/>
        <v>0</v>
      </c>
      <c r="I346" s="152">
        <f t="shared" si="87"/>
        <v>83</v>
      </c>
      <c r="J346" s="103"/>
      <c r="K346" s="103"/>
      <c r="L346" s="103"/>
      <c r="M346" s="152"/>
      <c r="N346" s="152">
        <f>SUM(N347:N347)</f>
        <v>1813550</v>
      </c>
      <c r="O346" s="152">
        <f>SUM(O347:O347)</f>
        <v>0</v>
      </c>
      <c r="P346" s="152"/>
      <c r="Q346" s="152">
        <f>SUM(Q347:Q347)</f>
        <v>0</v>
      </c>
      <c r="R346" s="152">
        <f>SUM(R347:R347)</f>
        <v>1813550</v>
      </c>
      <c r="S346" s="31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20.25" customHeight="1">
      <c r="A347" s="120"/>
      <c r="B347" s="108"/>
      <c r="C347" s="109"/>
      <c r="D347" s="153">
        <v>124</v>
      </c>
      <c r="E347" s="154">
        <v>349.79</v>
      </c>
      <c r="F347" s="121" t="s">
        <v>208</v>
      </c>
      <c r="G347" s="154">
        <v>83</v>
      </c>
      <c r="H347" s="155"/>
      <c r="I347" s="159">
        <f>SUM(G347:H347)</f>
        <v>83</v>
      </c>
      <c r="J347" s="123">
        <v>2.98</v>
      </c>
      <c r="K347" s="115"/>
      <c r="L347" s="116"/>
      <c r="M347" s="160">
        <v>21850</v>
      </c>
      <c r="N347" s="152">
        <f>(G347*M347)+(H347*L347*M347)</f>
        <v>1813550</v>
      </c>
      <c r="O347" s="160"/>
      <c r="P347" s="155"/>
      <c r="Q347" s="155">
        <v>0</v>
      </c>
      <c r="R347" s="160">
        <f>SUM(N347,Q347)</f>
        <v>1813550</v>
      </c>
      <c r="S347" s="31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20.25" customHeight="1">
      <c r="A348" s="131" t="s">
        <v>85</v>
      </c>
      <c r="B348" s="103"/>
      <c r="C348" s="104"/>
      <c r="D348" s="151">
        <f t="shared" ref="D348:I348" si="88">SUM(D349:D349)</f>
        <v>150</v>
      </c>
      <c r="E348" s="152">
        <f t="shared" si="88"/>
        <v>125.35</v>
      </c>
      <c r="F348" s="103">
        <f t="shared" si="88"/>
        <v>0</v>
      </c>
      <c r="G348" s="152">
        <f t="shared" si="88"/>
        <v>125.35</v>
      </c>
      <c r="H348" s="152">
        <f t="shared" si="88"/>
        <v>0</v>
      </c>
      <c r="I348" s="152">
        <f t="shared" si="88"/>
        <v>125.35</v>
      </c>
      <c r="J348" s="103"/>
      <c r="K348" s="103"/>
      <c r="L348" s="103"/>
      <c r="M348" s="152"/>
      <c r="N348" s="152">
        <f>SUM(N349:N349)</f>
        <v>2738897.5</v>
      </c>
      <c r="O348" s="152">
        <f>SUM(O349:O349)</f>
        <v>0</v>
      </c>
      <c r="P348" s="152"/>
      <c r="Q348" s="152">
        <f>SUM(Q349:Q349)</f>
        <v>0</v>
      </c>
      <c r="R348" s="152">
        <f>SUM(R349:R349)</f>
        <v>2738897.5</v>
      </c>
      <c r="S348" s="31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20.25" customHeight="1">
      <c r="A349" s="120"/>
      <c r="B349" s="108"/>
      <c r="C349" s="109"/>
      <c r="D349" s="153">
        <v>150</v>
      </c>
      <c r="E349" s="154">
        <v>125.35</v>
      </c>
      <c r="F349" s="121" t="s">
        <v>208</v>
      </c>
      <c r="G349" s="154">
        <v>125.35</v>
      </c>
      <c r="H349" s="155"/>
      <c r="I349" s="159">
        <f>SUM(G349:H349)</f>
        <v>125.35</v>
      </c>
      <c r="J349" s="123">
        <v>2.98</v>
      </c>
      <c r="K349" s="115"/>
      <c r="L349" s="116"/>
      <c r="M349" s="160">
        <v>21850</v>
      </c>
      <c r="N349" s="152">
        <f>(G349*M349)+(H349*L349*M349)</f>
        <v>2738897.5</v>
      </c>
      <c r="O349" s="160"/>
      <c r="P349" s="155"/>
      <c r="Q349" s="155">
        <v>0</v>
      </c>
      <c r="R349" s="160">
        <f t="shared" ref="R349" si="89">SUM(N349,Q349)</f>
        <v>2738897.5</v>
      </c>
      <c r="S349" s="31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20.25" customHeight="1">
      <c r="A350" s="131" t="s">
        <v>118</v>
      </c>
      <c r="B350" s="103"/>
      <c r="C350" s="104"/>
      <c r="D350" s="151">
        <f t="shared" ref="D350:I350" si="90">SUM(D351:D351)</f>
        <v>0</v>
      </c>
      <c r="E350" s="152">
        <f t="shared" si="90"/>
        <v>8.2100000000000009</v>
      </c>
      <c r="F350" s="103">
        <f t="shared" si="90"/>
        <v>0</v>
      </c>
      <c r="G350" s="152">
        <f t="shared" si="90"/>
        <v>0</v>
      </c>
      <c r="H350" s="152">
        <f t="shared" si="90"/>
        <v>8.2100000000000009</v>
      </c>
      <c r="I350" s="152">
        <f t="shared" si="90"/>
        <v>8.2100000000000009</v>
      </c>
      <c r="J350" s="103"/>
      <c r="K350" s="103"/>
      <c r="L350" s="103"/>
      <c r="M350" s="152"/>
      <c r="N350" s="152">
        <f>SUM(N351:N351)</f>
        <v>44399.680000000008</v>
      </c>
      <c r="O350" s="152">
        <f>SUM(O351:O351)</f>
        <v>0</v>
      </c>
      <c r="P350" s="152"/>
      <c r="Q350" s="152">
        <f>SUM(Q351:Q351)</f>
        <v>0</v>
      </c>
      <c r="R350" s="152">
        <f>SUM(R351:R351)</f>
        <v>44399.680000000008</v>
      </c>
      <c r="S350" s="31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20.25" customHeight="1">
      <c r="A351" s="120"/>
      <c r="B351" s="108"/>
      <c r="C351" s="109"/>
      <c r="D351" s="153"/>
      <c r="E351" s="154">
        <v>8.2100000000000009</v>
      </c>
      <c r="F351" s="121" t="s">
        <v>197</v>
      </c>
      <c r="G351" s="154"/>
      <c r="H351" s="155">
        <v>8.2100000000000009</v>
      </c>
      <c r="I351" s="159">
        <f t="shared" ref="I351" si="91">SUM(G351:H351)</f>
        <v>8.2100000000000009</v>
      </c>
      <c r="J351" s="123">
        <v>2.98</v>
      </c>
      <c r="K351" s="115"/>
      <c r="L351" s="116">
        <v>0.2</v>
      </c>
      <c r="M351" s="155">
        <v>27040</v>
      </c>
      <c r="N351" s="152">
        <f>(G351*M351)+(H351*L351*M351)</f>
        <v>44399.680000000008</v>
      </c>
      <c r="O351" s="155"/>
      <c r="P351" s="155"/>
      <c r="Q351" s="155"/>
      <c r="R351" s="160">
        <f t="shared" ref="R351" si="92">SUM(N351,Q351)</f>
        <v>44399.680000000008</v>
      </c>
      <c r="S351" s="31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20.25" customHeight="1">
      <c r="A352" s="131" t="s">
        <v>102</v>
      </c>
      <c r="B352" s="103"/>
      <c r="C352" s="104"/>
      <c r="D352" s="151">
        <f t="shared" ref="D352:I352" si="93">SUM(D353:D353)</f>
        <v>137</v>
      </c>
      <c r="E352" s="152">
        <f t="shared" si="93"/>
        <v>114.04</v>
      </c>
      <c r="F352" s="103">
        <f t="shared" si="93"/>
        <v>0</v>
      </c>
      <c r="G352" s="152">
        <f t="shared" si="93"/>
        <v>114.04</v>
      </c>
      <c r="H352" s="152">
        <f t="shared" si="93"/>
        <v>0</v>
      </c>
      <c r="I352" s="152">
        <f t="shared" si="93"/>
        <v>114.04</v>
      </c>
      <c r="J352" s="103"/>
      <c r="K352" s="103"/>
      <c r="L352" s="103"/>
      <c r="M352" s="152"/>
      <c r="N352" s="152">
        <f>SUM(N353:N353)</f>
        <v>2491774</v>
      </c>
      <c r="O352" s="152">
        <f>SUM(O353:O353)</f>
        <v>0</v>
      </c>
      <c r="P352" s="152"/>
      <c r="Q352" s="152">
        <f>SUM(Q353:Q353)</f>
        <v>0</v>
      </c>
      <c r="R352" s="152">
        <f>SUM(R353:R353)</f>
        <v>2491774</v>
      </c>
      <c r="S352" s="31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20.25" customHeight="1">
      <c r="A353" s="120"/>
      <c r="B353" s="108"/>
      <c r="C353" s="109"/>
      <c r="D353" s="153">
        <v>137</v>
      </c>
      <c r="E353" s="154">
        <v>114.04</v>
      </c>
      <c r="F353" s="121" t="s">
        <v>208</v>
      </c>
      <c r="G353" s="154">
        <v>114.04</v>
      </c>
      <c r="H353" s="155"/>
      <c r="I353" s="159">
        <f>SUM(G353:H353)</f>
        <v>114.04</v>
      </c>
      <c r="J353" s="123">
        <v>2.98</v>
      </c>
      <c r="K353" s="115"/>
      <c r="L353" s="116"/>
      <c r="M353" s="160">
        <v>21850</v>
      </c>
      <c r="N353" s="152">
        <f>(G353*M353)+(H353*L353*M353)</f>
        <v>2491774</v>
      </c>
      <c r="O353" s="160"/>
      <c r="P353" s="155"/>
      <c r="Q353" s="155">
        <v>0</v>
      </c>
      <c r="R353" s="160">
        <f t="shared" ref="R353" si="94">SUM(N353,Q353)</f>
        <v>2491774</v>
      </c>
      <c r="S353" s="31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20.25" customHeight="1">
      <c r="A354" s="131" t="s">
        <v>104</v>
      </c>
      <c r="B354" s="103"/>
      <c r="C354" s="104"/>
      <c r="D354" s="151">
        <f t="shared" ref="D354:I354" si="95">SUM(D355:D355)</f>
        <v>171</v>
      </c>
      <c r="E354" s="152">
        <f t="shared" si="95"/>
        <v>142.77000000000001</v>
      </c>
      <c r="F354" s="103">
        <f t="shared" si="95"/>
        <v>0</v>
      </c>
      <c r="G354" s="152">
        <f t="shared" si="95"/>
        <v>142.77000000000001</v>
      </c>
      <c r="H354" s="152">
        <f t="shared" si="95"/>
        <v>0</v>
      </c>
      <c r="I354" s="152">
        <f t="shared" si="95"/>
        <v>142.77000000000001</v>
      </c>
      <c r="J354" s="103"/>
      <c r="K354" s="103"/>
      <c r="L354" s="103"/>
      <c r="M354" s="152"/>
      <c r="N354" s="152">
        <f>SUM(N355:N355)</f>
        <v>3860500.8000000003</v>
      </c>
      <c r="O354" s="152">
        <f>SUM(O355:O355)</f>
        <v>0</v>
      </c>
      <c r="P354" s="152"/>
      <c r="Q354" s="152">
        <f>SUM(Q355:Q355)</f>
        <v>0</v>
      </c>
      <c r="R354" s="152">
        <f>SUM(R355:R355)</f>
        <v>3860500.8000000003</v>
      </c>
      <c r="S354" s="31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20.25" customHeight="1">
      <c r="A355" s="120"/>
      <c r="B355" s="108"/>
      <c r="C355" s="109"/>
      <c r="D355" s="153">
        <v>171</v>
      </c>
      <c r="E355" s="154">
        <v>142.77000000000001</v>
      </c>
      <c r="F355" s="121" t="s">
        <v>197</v>
      </c>
      <c r="G355" s="154">
        <v>142.77000000000001</v>
      </c>
      <c r="H355" s="155"/>
      <c r="I355" s="159">
        <f t="shared" ref="I355" si="96">SUM(G355:H355)</f>
        <v>142.77000000000001</v>
      </c>
      <c r="J355" s="123"/>
      <c r="K355" s="115"/>
      <c r="L355" s="116">
        <v>1</v>
      </c>
      <c r="M355" s="155">
        <v>27040</v>
      </c>
      <c r="N355" s="152">
        <f>(G355*M355)+(H355*L355*M355)</f>
        <v>3860500.8000000003</v>
      </c>
      <c r="O355" s="155"/>
      <c r="P355" s="155"/>
      <c r="Q355" s="155"/>
      <c r="R355" s="160">
        <f t="shared" ref="R355" si="97">SUM(N355,Q355)</f>
        <v>3860500.8000000003</v>
      </c>
      <c r="S355" s="31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20.25" customHeight="1">
      <c r="A356" s="131" t="s">
        <v>111</v>
      </c>
      <c r="B356" s="103"/>
      <c r="C356" s="104"/>
      <c r="D356" s="151">
        <f t="shared" ref="D356:I356" si="98">SUM(D357:D357)</f>
        <v>48</v>
      </c>
      <c r="E356" s="152">
        <f t="shared" si="98"/>
        <v>39.68</v>
      </c>
      <c r="F356" s="103">
        <f t="shared" si="98"/>
        <v>0</v>
      </c>
      <c r="G356" s="152">
        <f t="shared" si="98"/>
        <v>39.68</v>
      </c>
      <c r="H356" s="152">
        <f t="shared" si="98"/>
        <v>0</v>
      </c>
      <c r="I356" s="152">
        <f t="shared" si="98"/>
        <v>39.68</v>
      </c>
      <c r="J356" s="103"/>
      <c r="K356" s="103"/>
      <c r="L356" s="103"/>
      <c r="M356" s="152"/>
      <c r="N356" s="152">
        <f>SUM(N357:N357)</f>
        <v>1072947.2</v>
      </c>
      <c r="O356" s="152">
        <f>SUM(O357:O357)</f>
        <v>0</v>
      </c>
      <c r="P356" s="152"/>
      <c r="Q356" s="152">
        <f>SUM(Q357:Q357)</f>
        <v>0</v>
      </c>
      <c r="R356" s="152">
        <f>SUM(R357:R357)</f>
        <v>1072947.2</v>
      </c>
      <c r="S356" s="31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20.25" customHeight="1">
      <c r="A357" s="120"/>
      <c r="B357" s="108"/>
      <c r="C357" s="109"/>
      <c r="D357" s="153">
        <v>48</v>
      </c>
      <c r="E357" s="154">
        <v>39.68</v>
      </c>
      <c r="F357" s="121" t="s">
        <v>197</v>
      </c>
      <c r="G357" s="155">
        <v>39.68</v>
      </c>
      <c r="H357" s="155"/>
      <c r="I357" s="159">
        <f t="shared" ref="I357" si="99">SUM(G357:H357)</f>
        <v>39.68</v>
      </c>
      <c r="J357" s="123"/>
      <c r="K357" s="115"/>
      <c r="L357" s="116">
        <v>1</v>
      </c>
      <c r="M357" s="155">
        <v>27040</v>
      </c>
      <c r="N357" s="152">
        <f>(G357*M357)+(H357*L357*M357)</f>
        <v>1072947.2</v>
      </c>
      <c r="O357" s="155"/>
      <c r="P357" s="155"/>
      <c r="Q357" s="155"/>
      <c r="R357" s="160">
        <f t="shared" ref="R357" si="100">SUM(N357,Q357)</f>
        <v>1072947.2</v>
      </c>
      <c r="S357" s="31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20.25" customHeight="1">
      <c r="A358" s="131" t="s">
        <v>113</v>
      </c>
      <c r="B358" s="103"/>
      <c r="C358" s="104"/>
      <c r="D358" s="151">
        <f t="shared" ref="D358:I358" si="101">SUM(D359:D359)</f>
        <v>10</v>
      </c>
      <c r="E358" s="152">
        <f t="shared" si="101"/>
        <v>84.51</v>
      </c>
      <c r="F358" s="103">
        <f t="shared" si="101"/>
        <v>0</v>
      </c>
      <c r="G358" s="152">
        <f t="shared" si="101"/>
        <v>15</v>
      </c>
      <c r="H358" s="152">
        <f t="shared" si="101"/>
        <v>0</v>
      </c>
      <c r="I358" s="152">
        <f t="shared" si="101"/>
        <v>15</v>
      </c>
      <c r="J358" s="103"/>
      <c r="K358" s="103"/>
      <c r="L358" s="103"/>
      <c r="M358" s="152"/>
      <c r="N358" s="152">
        <f>SUM(N359:N359)</f>
        <v>327750</v>
      </c>
      <c r="O358" s="152">
        <f>SUM(O359:O359)</f>
        <v>0</v>
      </c>
      <c r="P358" s="152"/>
      <c r="Q358" s="152">
        <f>SUM(Q359:Q359)</f>
        <v>0</v>
      </c>
      <c r="R358" s="152">
        <f>SUM(R359:R359)</f>
        <v>327750</v>
      </c>
      <c r="S358" s="31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20.25" customHeight="1">
      <c r="A359" s="120"/>
      <c r="B359" s="108" t="s">
        <v>204</v>
      </c>
      <c r="C359" s="135" t="s">
        <v>205</v>
      </c>
      <c r="D359" s="153">
        <v>10</v>
      </c>
      <c r="E359" s="154">
        <v>84.51</v>
      </c>
      <c r="F359" s="121" t="s">
        <v>208</v>
      </c>
      <c r="G359" s="154">
        <v>15</v>
      </c>
      <c r="H359" s="155"/>
      <c r="I359" s="159">
        <f>SUM(G359:H359)</f>
        <v>15</v>
      </c>
      <c r="J359" s="123"/>
      <c r="K359" s="115"/>
      <c r="L359" s="116">
        <v>1</v>
      </c>
      <c r="M359" s="160">
        <v>21850</v>
      </c>
      <c r="N359" s="152">
        <f>(G359*M359)+(H359*L359*M359)</f>
        <v>327750</v>
      </c>
      <c r="O359" s="160"/>
      <c r="P359" s="155"/>
      <c r="Q359" s="155">
        <v>0</v>
      </c>
      <c r="R359" s="160">
        <f t="shared" ref="R359" si="102">SUM(N359,Q359)</f>
        <v>327750</v>
      </c>
      <c r="S359" s="31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20.25" customHeight="1">
      <c r="A360" s="131" t="s">
        <v>106</v>
      </c>
      <c r="B360" s="103"/>
      <c r="C360" s="104"/>
      <c r="D360" s="151">
        <f t="shared" ref="D360" si="103">SUM(D361:D365)</f>
        <v>12</v>
      </c>
      <c r="E360" s="152">
        <f t="shared" ref="E360:I360" si="104">SUM(E361:E365)</f>
        <v>12.799999999999999</v>
      </c>
      <c r="F360" s="103">
        <f t="shared" si="104"/>
        <v>0</v>
      </c>
      <c r="G360" s="152">
        <f t="shared" si="104"/>
        <v>12.79</v>
      </c>
      <c r="H360" s="152">
        <f t="shared" si="104"/>
        <v>0</v>
      </c>
      <c r="I360" s="152">
        <f t="shared" si="104"/>
        <v>12.79</v>
      </c>
      <c r="J360" s="103"/>
      <c r="K360" s="103"/>
      <c r="L360" s="103"/>
      <c r="M360" s="152"/>
      <c r="N360" s="152">
        <f t="shared" ref="N360:O360" si="105">SUM(N361:N365)</f>
        <v>0</v>
      </c>
      <c r="O360" s="152">
        <f t="shared" si="105"/>
        <v>38.114199999999997</v>
      </c>
      <c r="P360" s="152"/>
      <c r="Q360" s="152">
        <f t="shared" ref="Q360:R360" si="106">SUM(Q361:Q365)</f>
        <v>647941.39999999991</v>
      </c>
      <c r="R360" s="152">
        <f t="shared" si="106"/>
        <v>647941.39999999991</v>
      </c>
      <c r="S360" s="31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20.25" customHeight="1">
      <c r="A361" s="120"/>
      <c r="B361" s="108"/>
      <c r="C361" s="109"/>
      <c r="D361" s="153"/>
      <c r="E361" s="154"/>
      <c r="F361" s="121" t="s">
        <v>211</v>
      </c>
      <c r="G361" s="154"/>
      <c r="H361" s="155"/>
      <c r="I361" s="159">
        <f>SUM(G361:H361)</f>
        <v>0</v>
      </c>
      <c r="J361" s="123"/>
      <c r="K361" s="115"/>
      <c r="L361" s="116"/>
      <c r="M361" s="160">
        <v>2200</v>
      </c>
      <c r="N361" s="152">
        <f>(G361*M361)+(H361*L361*M361)</f>
        <v>0</v>
      </c>
      <c r="O361" s="160"/>
      <c r="P361" s="155"/>
      <c r="Q361" s="155">
        <f>SUM(O361*P361*1000)</f>
        <v>0</v>
      </c>
      <c r="R361" s="160">
        <f t="shared" ref="R361:R365" si="107">SUM(N361,Q361)</f>
        <v>0</v>
      </c>
      <c r="S361" s="31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20.25" customHeight="1">
      <c r="A362" s="120"/>
      <c r="B362" s="108"/>
      <c r="C362" s="109"/>
      <c r="D362" s="153"/>
      <c r="E362" s="154"/>
      <c r="F362" s="121" t="s">
        <v>208</v>
      </c>
      <c r="G362" s="154"/>
      <c r="H362" s="155"/>
      <c r="I362" s="159">
        <f>SUM(G362:H362)</f>
        <v>0</v>
      </c>
      <c r="J362" s="123"/>
      <c r="K362" s="115"/>
      <c r="L362" s="116"/>
      <c r="M362" s="160">
        <v>21850</v>
      </c>
      <c r="N362" s="152">
        <f>(G362*M362)+(H362*L362*M362)</f>
        <v>0</v>
      </c>
      <c r="O362" s="160"/>
      <c r="P362" s="155"/>
      <c r="Q362" s="155">
        <v>0</v>
      </c>
      <c r="R362" s="160">
        <f t="shared" si="107"/>
        <v>0</v>
      </c>
      <c r="S362" s="31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20.25" customHeight="1">
      <c r="A363" s="120"/>
      <c r="B363" s="108"/>
      <c r="C363" s="109"/>
      <c r="D363" s="153"/>
      <c r="E363" s="154"/>
      <c r="F363" s="121" t="s">
        <v>197</v>
      </c>
      <c r="G363" s="154"/>
      <c r="H363" s="155"/>
      <c r="I363" s="159">
        <f t="shared" ref="I363:I365" si="108">SUM(G363:H363)</f>
        <v>0</v>
      </c>
      <c r="J363" s="123"/>
      <c r="K363" s="115"/>
      <c r="L363" s="116"/>
      <c r="M363" s="155">
        <v>27040</v>
      </c>
      <c r="N363" s="152">
        <f>(G363*M363)+(H363*L363*M363)</f>
        <v>0</v>
      </c>
      <c r="O363" s="155"/>
      <c r="P363" s="155"/>
      <c r="Q363" s="155"/>
      <c r="R363" s="160">
        <f t="shared" si="107"/>
        <v>0</v>
      </c>
      <c r="S363" s="31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20.25" customHeight="1">
      <c r="A364" s="120"/>
      <c r="B364" s="108"/>
      <c r="C364" s="109"/>
      <c r="D364" s="153"/>
      <c r="E364" s="154">
        <v>0.01</v>
      </c>
      <c r="F364" s="121" t="s">
        <v>206</v>
      </c>
      <c r="G364" s="154"/>
      <c r="H364" s="155"/>
      <c r="I364" s="159">
        <f t="shared" si="108"/>
        <v>0</v>
      </c>
      <c r="J364" s="123"/>
      <c r="K364" s="115"/>
      <c r="L364" s="116"/>
      <c r="M364" s="155"/>
      <c r="N364" s="152"/>
      <c r="O364" s="155">
        <f>SUM(I364*L364*J364)</f>
        <v>0</v>
      </c>
      <c r="P364" s="155">
        <v>17</v>
      </c>
      <c r="Q364" s="155">
        <f>SUM(O364*P364*1000)</f>
        <v>0</v>
      </c>
      <c r="R364" s="155">
        <f t="shared" si="107"/>
        <v>0</v>
      </c>
      <c r="S364" s="31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20.25" customHeight="1">
      <c r="A365" s="133"/>
      <c r="B365" s="134" t="s">
        <v>204</v>
      </c>
      <c r="C365" s="135" t="s">
        <v>205</v>
      </c>
      <c r="D365" s="163">
        <v>12</v>
      </c>
      <c r="E365" s="161">
        <v>12.79</v>
      </c>
      <c r="F365" s="138" t="s">
        <v>207</v>
      </c>
      <c r="G365" s="160">
        <v>12.79</v>
      </c>
      <c r="H365" s="155"/>
      <c r="I365" s="159">
        <f t="shared" si="108"/>
        <v>12.79</v>
      </c>
      <c r="J365" s="123">
        <v>2.98</v>
      </c>
      <c r="K365" s="123"/>
      <c r="L365" s="139">
        <v>1</v>
      </c>
      <c r="M365" s="160"/>
      <c r="N365" s="160"/>
      <c r="O365" s="162">
        <f>SUM(I365*L365*J365)</f>
        <v>38.114199999999997</v>
      </c>
      <c r="P365" s="162">
        <v>17</v>
      </c>
      <c r="Q365" s="162">
        <f>SUM(O365*P365*1000)</f>
        <v>647941.39999999991</v>
      </c>
      <c r="R365" s="162">
        <f t="shared" si="107"/>
        <v>647941.39999999991</v>
      </c>
      <c r="S365" s="31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20.25" customHeight="1">
      <c r="A366" s="131" t="s">
        <v>107</v>
      </c>
      <c r="B366" s="103"/>
      <c r="C366" s="104"/>
      <c r="D366" s="151">
        <f t="shared" ref="D366:I366" si="109">SUM(D367:D367)</f>
        <v>0</v>
      </c>
      <c r="E366" s="152">
        <f t="shared" si="109"/>
        <v>43.42</v>
      </c>
      <c r="F366" s="103">
        <f t="shared" si="109"/>
        <v>0</v>
      </c>
      <c r="G366" s="152">
        <f t="shared" si="109"/>
        <v>43.42</v>
      </c>
      <c r="H366" s="152">
        <f t="shared" si="109"/>
        <v>0</v>
      </c>
      <c r="I366" s="152">
        <f t="shared" si="109"/>
        <v>43.42</v>
      </c>
      <c r="J366" s="103"/>
      <c r="K366" s="103"/>
      <c r="L366" s="103"/>
      <c r="M366" s="152"/>
      <c r="N366" s="152">
        <f>SUM(N367:N367)</f>
        <v>0</v>
      </c>
      <c r="O366" s="152">
        <f>SUM(O367:O367)</f>
        <v>129.39160000000001</v>
      </c>
      <c r="P366" s="152"/>
      <c r="Q366" s="152">
        <f>SUM(Q367:Q367)</f>
        <v>2199657.2000000002</v>
      </c>
      <c r="R366" s="152">
        <f>SUM(R367:R367)</f>
        <v>2199657.2000000002</v>
      </c>
      <c r="S366" s="31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20.25" customHeight="1">
      <c r="A367" s="120"/>
      <c r="B367" s="108"/>
      <c r="C367" s="109"/>
      <c r="D367" s="153"/>
      <c r="E367" s="154">
        <v>43.42</v>
      </c>
      <c r="F367" s="121" t="s">
        <v>206</v>
      </c>
      <c r="G367" s="154">
        <v>43.42</v>
      </c>
      <c r="H367" s="155"/>
      <c r="I367" s="159">
        <f t="shared" ref="I367" si="110">SUM(G367:H367)</f>
        <v>43.42</v>
      </c>
      <c r="J367" s="123">
        <v>2.98</v>
      </c>
      <c r="K367" s="115"/>
      <c r="L367" s="116">
        <v>1</v>
      </c>
      <c r="M367" s="155"/>
      <c r="N367" s="152"/>
      <c r="O367" s="155">
        <f>SUM(I367*L367*J367)</f>
        <v>129.39160000000001</v>
      </c>
      <c r="P367" s="155">
        <v>17</v>
      </c>
      <c r="Q367" s="155">
        <f>SUM(O367*P367*1000)</f>
        <v>2199657.2000000002</v>
      </c>
      <c r="R367" s="155">
        <f t="shared" ref="R367" si="111">SUM(N367,Q367)</f>
        <v>2199657.2000000002</v>
      </c>
      <c r="S367" s="31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20.25" customHeight="1">
      <c r="A368" s="131" t="s">
        <v>120</v>
      </c>
      <c r="B368" s="103"/>
      <c r="C368" s="104"/>
      <c r="D368" s="151">
        <f t="shared" ref="D368:I368" si="112">SUM(D369:D371)</f>
        <v>0</v>
      </c>
      <c r="E368" s="152">
        <f t="shared" si="112"/>
        <v>683.87</v>
      </c>
      <c r="F368" s="103">
        <f t="shared" si="112"/>
        <v>0</v>
      </c>
      <c r="G368" s="152">
        <f t="shared" si="112"/>
        <v>506.32000000000005</v>
      </c>
      <c r="H368" s="152">
        <f t="shared" si="112"/>
        <v>0</v>
      </c>
      <c r="I368" s="152">
        <f t="shared" si="112"/>
        <v>506.32000000000005</v>
      </c>
      <c r="J368" s="103"/>
      <c r="K368" s="103"/>
      <c r="L368" s="103"/>
      <c r="M368" s="152"/>
      <c r="N368" s="152">
        <f>SUM(N369:N371)</f>
        <v>8464564.5</v>
      </c>
      <c r="O368" s="152">
        <f>SUM(O369:O371)</f>
        <v>459.72460000000001</v>
      </c>
      <c r="P368" s="152"/>
      <c r="Q368" s="152">
        <f>SUM(Q369:Q371)</f>
        <v>7815318.1999999993</v>
      </c>
      <c r="R368" s="152">
        <f>SUM(R369:R371)</f>
        <v>16279882.699999999</v>
      </c>
      <c r="S368" s="31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20.25" customHeight="1">
      <c r="A369" s="120"/>
      <c r="B369" s="108"/>
      <c r="C369" s="109"/>
      <c r="D369" s="153"/>
      <c r="E369" s="164">
        <v>238.88</v>
      </c>
      <c r="F369" s="121" t="s">
        <v>208</v>
      </c>
      <c r="G369" s="154">
        <v>203.25</v>
      </c>
      <c r="H369" s="155"/>
      <c r="I369" s="159">
        <f>SUM(G369:H369)</f>
        <v>203.25</v>
      </c>
      <c r="J369" s="123">
        <v>2.98</v>
      </c>
      <c r="K369" s="115"/>
      <c r="L369" s="116"/>
      <c r="M369" s="160">
        <v>21850</v>
      </c>
      <c r="N369" s="152">
        <f>(G369*M369)+(H369*L369*M369)</f>
        <v>4441012.5</v>
      </c>
      <c r="O369" s="160"/>
      <c r="P369" s="155"/>
      <c r="Q369" s="155">
        <v>0</v>
      </c>
      <c r="R369" s="160">
        <f t="shared" ref="R369:R371" si="113">SUM(N369,Q369)</f>
        <v>4441012.5</v>
      </c>
      <c r="S369" s="31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20.25" customHeight="1">
      <c r="A370" s="120"/>
      <c r="B370" s="108"/>
      <c r="C370" s="109"/>
      <c r="D370" s="153"/>
      <c r="E370" s="154">
        <v>247.78</v>
      </c>
      <c r="F370" s="121" t="s">
        <v>197</v>
      </c>
      <c r="G370" s="155">
        <v>148.80000000000001</v>
      </c>
      <c r="H370" s="155"/>
      <c r="I370" s="159">
        <f t="shared" ref="I370:I371" si="114">SUM(G370:H370)</f>
        <v>148.80000000000001</v>
      </c>
      <c r="J370" s="123">
        <v>2.98</v>
      </c>
      <c r="K370" s="115"/>
      <c r="L370" s="116">
        <v>1</v>
      </c>
      <c r="M370" s="155">
        <v>27040</v>
      </c>
      <c r="N370" s="152">
        <f>(G370*M370)+(H370*L370*M370)</f>
        <v>4023552.0000000005</v>
      </c>
      <c r="O370" s="155"/>
      <c r="P370" s="155"/>
      <c r="Q370" s="155"/>
      <c r="R370" s="160">
        <f t="shared" si="113"/>
        <v>4023552.0000000005</v>
      </c>
      <c r="S370" s="31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20.25" customHeight="1">
      <c r="A371" s="120"/>
      <c r="B371" s="108"/>
      <c r="C371" s="109"/>
      <c r="D371" s="153"/>
      <c r="E371" s="154">
        <v>197.21</v>
      </c>
      <c r="F371" s="121" t="s">
        <v>206</v>
      </c>
      <c r="G371" s="155">
        <v>154.27000000000001</v>
      </c>
      <c r="H371" s="155"/>
      <c r="I371" s="159">
        <f t="shared" si="114"/>
        <v>154.27000000000001</v>
      </c>
      <c r="J371" s="123">
        <v>2.98</v>
      </c>
      <c r="K371" s="115"/>
      <c r="L371" s="116">
        <v>1</v>
      </c>
      <c r="M371" s="155"/>
      <c r="N371" s="152"/>
      <c r="O371" s="155">
        <f>SUM(I371*L371*J371)</f>
        <v>459.72460000000001</v>
      </c>
      <c r="P371" s="155">
        <v>17</v>
      </c>
      <c r="Q371" s="155">
        <f>SUM(O371*P371*1000)</f>
        <v>7815318.1999999993</v>
      </c>
      <c r="R371" s="155">
        <f t="shared" si="113"/>
        <v>7815318.1999999993</v>
      </c>
      <c r="S371" s="31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20.25" customHeight="1">
      <c r="A372" s="12"/>
      <c r="B372" s="12"/>
      <c r="C372" s="12"/>
      <c r="D372" s="165"/>
      <c r="E372" s="158"/>
      <c r="F372" s="158"/>
      <c r="G372" s="31"/>
      <c r="H372" s="31"/>
      <c r="I372" s="31"/>
      <c r="J372" s="12"/>
      <c r="K372" s="12"/>
      <c r="L372" s="12"/>
      <c r="M372" s="31"/>
      <c r="N372" s="31"/>
      <c r="O372" s="31"/>
      <c r="P372" s="31"/>
      <c r="Q372" s="31"/>
      <c r="R372" s="31"/>
      <c r="S372" s="31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20.25" customHeight="1">
      <c r="A373" s="12"/>
      <c r="B373" s="12"/>
      <c r="C373" s="12"/>
      <c r="D373" s="165"/>
      <c r="E373" s="158"/>
      <c r="F373" s="158"/>
      <c r="G373" s="31"/>
      <c r="H373" s="31"/>
      <c r="I373" s="31"/>
      <c r="J373" s="12"/>
      <c r="K373" s="12"/>
      <c r="L373" s="12"/>
      <c r="M373" s="31"/>
      <c r="N373" s="31"/>
      <c r="O373" s="31"/>
      <c r="P373" s="31"/>
      <c r="Q373" s="31"/>
      <c r="R373" s="31"/>
      <c r="S373" s="31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20.25" customHeight="1">
      <c r="A374" s="12"/>
      <c r="B374" s="12"/>
      <c r="C374" s="12"/>
      <c r="D374" s="165"/>
      <c r="E374" s="158"/>
      <c r="F374" s="158"/>
      <c r="G374" s="31"/>
      <c r="H374" s="31"/>
      <c r="I374" s="31"/>
      <c r="J374" s="12"/>
      <c r="K374" s="12"/>
      <c r="L374" s="12"/>
      <c r="M374" s="31"/>
      <c r="N374" s="31"/>
      <c r="O374" s="31"/>
      <c r="P374" s="31"/>
      <c r="Q374" s="31"/>
      <c r="R374" s="31"/>
      <c r="S374" s="31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20.25" customHeight="1">
      <c r="A375" s="12"/>
      <c r="B375" s="12"/>
      <c r="C375" s="12"/>
      <c r="D375" s="165"/>
      <c r="E375" s="158"/>
      <c r="F375" s="158"/>
      <c r="G375" s="31"/>
      <c r="H375" s="31"/>
      <c r="I375" s="31"/>
      <c r="J375" s="12"/>
      <c r="K375" s="12"/>
      <c r="L375" s="12"/>
      <c r="M375" s="31"/>
      <c r="N375" s="31"/>
      <c r="O375" s="31"/>
      <c r="P375" s="31"/>
      <c r="Q375" s="31"/>
      <c r="R375" s="31"/>
      <c r="S375" s="31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20.25" customHeight="1">
      <c r="A376" s="12"/>
      <c r="B376" s="12"/>
      <c r="C376" s="12"/>
      <c r="D376" s="165"/>
      <c r="E376" s="158"/>
      <c r="F376" s="158"/>
      <c r="G376" s="31"/>
      <c r="H376" s="31"/>
      <c r="I376" s="31"/>
      <c r="J376" s="12"/>
      <c r="K376" s="12"/>
      <c r="L376" s="12"/>
      <c r="M376" s="31"/>
      <c r="N376" s="31"/>
      <c r="O376" s="31"/>
      <c r="P376" s="31"/>
      <c r="Q376" s="31"/>
      <c r="R376" s="31"/>
      <c r="S376" s="31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20.25" customHeight="1">
      <c r="A377" s="12"/>
      <c r="B377" s="12"/>
      <c r="C377" s="12"/>
      <c r="D377" s="165"/>
      <c r="E377" s="158"/>
      <c r="F377" s="158"/>
      <c r="G377" s="31"/>
      <c r="H377" s="31"/>
      <c r="I377" s="31"/>
      <c r="J377" s="12"/>
      <c r="K377" s="12"/>
      <c r="L377" s="12"/>
      <c r="M377" s="31"/>
      <c r="N377" s="31"/>
      <c r="O377" s="31"/>
      <c r="P377" s="31"/>
      <c r="Q377" s="31"/>
      <c r="R377" s="31"/>
      <c r="S377" s="31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20.25" customHeight="1">
      <c r="A378" s="12"/>
      <c r="B378" s="12"/>
      <c r="C378" s="12"/>
      <c r="D378" s="165"/>
      <c r="E378" s="158"/>
      <c r="F378" s="158"/>
      <c r="G378" s="31"/>
      <c r="H378" s="31"/>
      <c r="I378" s="31"/>
      <c r="J378" s="12"/>
      <c r="K378" s="12"/>
      <c r="L378" s="12"/>
      <c r="M378" s="31"/>
      <c r="N378" s="31"/>
      <c r="O378" s="31"/>
      <c r="P378" s="31"/>
      <c r="Q378" s="31"/>
      <c r="R378" s="31"/>
      <c r="S378" s="31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20.25" customHeight="1">
      <c r="A379" s="12"/>
      <c r="B379" s="12"/>
      <c r="C379" s="12"/>
      <c r="D379" s="165"/>
      <c r="E379" s="158"/>
      <c r="F379" s="158"/>
      <c r="G379" s="31"/>
      <c r="H379" s="31"/>
      <c r="I379" s="31"/>
      <c r="J379" s="12"/>
      <c r="K379" s="12"/>
      <c r="L379" s="12"/>
      <c r="M379" s="31"/>
      <c r="N379" s="31"/>
      <c r="O379" s="31"/>
      <c r="P379" s="31"/>
      <c r="Q379" s="31"/>
      <c r="R379" s="31"/>
      <c r="S379" s="31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20.25" customHeight="1">
      <c r="A380" s="12"/>
      <c r="B380" s="12"/>
      <c r="C380" s="12"/>
      <c r="D380" s="165"/>
      <c r="E380" s="158"/>
      <c r="F380" s="158"/>
      <c r="G380" s="31"/>
      <c r="H380" s="31"/>
      <c r="I380" s="31"/>
      <c r="J380" s="12"/>
      <c r="K380" s="12"/>
      <c r="L380" s="12"/>
      <c r="M380" s="31"/>
      <c r="N380" s="31"/>
      <c r="O380" s="31"/>
      <c r="P380" s="31"/>
      <c r="Q380" s="31"/>
      <c r="R380" s="31"/>
      <c r="S380" s="31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20.25" customHeight="1">
      <c r="A381" s="12"/>
      <c r="B381" s="12"/>
      <c r="C381" s="12"/>
      <c r="D381" s="165"/>
      <c r="E381" s="158"/>
      <c r="F381" s="158"/>
      <c r="G381" s="31"/>
      <c r="H381" s="31"/>
      <c r="I381" s="31"/>
      <c r="J381" s="12"/>
      <c r="K381" s="12"/>
      <c r="L381" s="12"/>
      <c r="M381" s="31"/>
      <c r="N381" s="31"/>
      <c r="O381" s="31"/>
      <c r="P381" s="31"/>
      <c r="Q381" s="31"/>
      <c r="R381" s="31"/>
      <c r="S381" s="31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20.25" customHeight="1">
      <c r="A382" s="12"/>
      <c r="B382" s="12"/>
      <c r="C382" s="12"/>
      <c r="D382" s="165"/>
      <c r="E382" s="158"/>
      <c r="F382" s="158"/>
      <c r="G382" s="31"/>
      <c r="H382" s="31"/>
      <c r="I382" s="31"/>
      <c r="J382" s="12"/>
      <c r="K382" s="12"/>
      <c r="L382" s="12"/>
      <c r="M382" s="31"/>
      <c r="N382" s="31"/>
      <c r="O382" s="31"/>
      <c r="P382" s="31"/>
      <c r="Q382" s="31"/>
      <c r="R382" s="31"/>
      <c r="S382" s="31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20.25" customHeight="1">
      <c r="A383" s="12"/>
      <c r="B383" s="12"/>
      <c r="C383" s="12"/>
      <c r="D383" s="165"/>
      <c r="E383" s="158"/>
      <c r="F383" s="158"/>
      <c r="G383" s="31"/>
      <c r="H383" s="31"/>
      <c r="I383" s="31"/>
      <c r="J383" s="12"/>
      <c r="K383" s="12"/>
      <c r="L383" s="12"/>
      <c r="M383" s="31"/>
      <c r="N383" s="31"/>
      <c r="O383" s="31"/>
      <c r="P383" s="31"/>
      <c r="Q383" s="31"/>
      <c r="R383" s="31"/>
      <c r="S383" s="31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20.25" customHeight="1">
      <c r="A384" s="12"/>
      <c r="B384" s="12"/>
      <c r="C384" s="12"/>
      <c r="D384" s="165"/>
      <c r="E384" s="158"/>
      <c r="F384" s="158"/>
      <c r="G384" s="31"/>
      <c r="H384" s="31"/>
      <c r="I384" s="31"/>
      <c r="J384" s="12"/>
      <c r="K384" s="12"/>
      <c r="L384" s="12"/>
      <c r="M384" s="31"/>
      <c r="N384" s="31"/>
      <c r="O384" s="31"/>
      <c r="P384" s="31"/>
      <c r="Q384" s="31"/>
      <c r="R384" s="31"/>
      <c r="S384" s="31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20.25" customHeight="1">
      <c r="A385" s="12"/>
      <c r="B385" s="12"/>
      <c r="C385" s="12"/>
      <c r="D385" s="165"/>
      <c r="E385" s="158"/>
      <c r="F385" s="158"/>
      <c r="G385" s="31"/>
      <c r="H385" s="31"/>
      <c r="I385" s="31"/>
      <c r="J385" s="12"/>
      <c r="K385" s="12"/>
      <c r="L385" s="12"/>
      <c r="M385" s="31"/>
      <c r="N385" s="31"/>
      <c r="O385" s="31"/>
      <c r="P385" s="31"/>
      <c r="Q385" s="31"/>
      <c r="R385" s="31"/>
      <c r="S385" s="31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20.25" customHeight="1">
      <c r="A386" s="12"/>
      <c r="B386" s="12"/>
      <c r="C386" s="12"/>
      <c r="D386" s="165"/>
      <c r="E386" s="158"/>
      <c r="F386" s="158"/>
      <c r="G386" s="31"/>
      <c r="H386" s="31"/>
      <c r="I386" s="31"/>
      <c r="J386" s="12"/>
      <c r="K386" s="12"/>
      <c r="L386" s="12"/>
      <c r="M386" s="31"/>
      <c r="N386" s="31"/>
      <c r="O386" s="31"/>
      <c r="P386" s="31"/>
      <c r="Q386" s="31"/>
      <c r="R386" s="31"/>
      <c r="S386" s="31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20.25" customHeight="1">
      <c r="A387" s="12"/>
      <c r="B387" s="12"/>
      <c r="C387" s="12"/>
      <c r="D387" s="165"/>
      <c r="E387" s="158"/>
      <c r="F387" s="158"/>
      <c r="G387" s="31"/>
      <c r="H387" s="31"/>
      <c r="I387" s="31"/>
      <c r="J387" s="12"/>
      <c r="K387" s="12"/>
      <c r="L387" s="12"/>
      <c r="M387" s="31"/>
      <c r="N387" s="31"/>
      <c r="O387" s="31"/>
      <c r="P387" s="31"/>
      <c r="Q387" s="31"/>
      <c r="R387" s="31"/>
      <c r="S387" s="31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20.25" customHeight="1">
      <c r="A388" s="12"/>
      <c r="B388" s="12"/>
      <c r="C388" s="12"/>
      <c r="D388" s="165"/>
      <c r="E388" s="158"/>
      <c r="F388" s="158"/>
      <c r="G388" s="31"/>
      <c r="H388" s="31"/>
      <c r="I388" s="31"/>
      <c r="J388" s="12"/>
      <c r="K388" s="12"/>
      <c r="L388" s="12"/>
      <c r="M388" s="31"/>
      <c r="N388" s="31"/>
      <c r="O388" s="31"/>
      <c r="P388" s="31"/>
      <c r="Q388" s="31"/>
      <c r="R388" s="31"/>
      <c r="S388" s="31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20.25" customHeight="1">
      <c r="A389" s="12"/>
      <c r="B389" s="12"/>
      <c r="C389" s="12"/>
      <c r="D389" s="165"/>
      <c r="E389" s="158"/>
      <c r="F389" s="158"/>
      <c r="G389" s="31"/>
      <c r="H389" s="31"/>
      <c r="I389" s="31"/>
      <c r="J389" s="12"/>
      <c r="K389" s="12"/>
      <c r="L389" s="12"/>
      <c r="M389" s="31"/>
      <c r="N389" s="31"/>
      <c r="O389" s="31"/>
      <c r="P389" s="31"/>
      <c r="Q389" s="31"/>
      <c r="R389" s="31"/>
      <c r="S389" s="31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20.25" customHeight="1">
      <c r="A390" s="12"/>
      <c r="B390" s="12"/>
      <c r="C390" s="12"/>
      <c r="D390" s="165"/>
      <c r="E390" s="158"/>
      <c r="F390" s="158"/>
      <c r="G390" s="31"/>
      <c r="H390" s="31"/>
      <c r="I390" s="31"/>
      <c r="J390" s="12"/>
      <c r="K390" s="12"/>
      <c r="L390" s="12"/>
      <c r="M390" s="31"/>
      <c r="N390" s="31"/>
      <c r="O390" s="31"/>
      <c r="P390" s="31"/>
      <c r="Q390" s="31"/>
      <c r="R390" s="31"/>
      <c r="S390" s="31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20.25" customHeight="1">
      <c r="A391" s="12"/>
      <c r="B391" s="12"/>
      <c r="C391" s="12"/>
      <c r="D391" s="165"/>
      <c r="E391" s="158"/>
      <c r="F391" s="158"/>
      <c r="G391" s="31"/>
      <c r="H391" s="31"/>
      <c r="I391" s="31"/>
      <c r="J391" s="12"/>
      <c r="K391" s="12"/>
      <c r="L391" s="12"/>
      <c r="M391" s="31"/>
      <c r="N391" s="31"/>
      <c r="O391" s="31"/>
      <c r="P391" s="31"/>
      <c r="Q391" s="31"/>
      <c r="R391" s="31"/>
      <c r="S391" s="31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20.25" customHeight="1">
      <c r="A392" s="12"/>
      <c r="B392" s="12"/>
      <c r="C392" s="12"/>
      <c r="D392" s="165"/>
      <c r="E392" s="158"/>
      <c r="F392" s="158"/>
      <c r="G392" s="31"/>
      <c r="H392" s="31"/>
      <c r="I392" s="31"/>
      <c r="J392" s="12"/>
      <c r="K392" s="12"/>
      <c r="L392" s="12"/>
      <c r="M392" s="31"/>
      <c r="N392" s="31"/>
      <c r="O392" s="31"/>
      <c r="P392" s="31"/>
      <c r="Q392" s="31"/>
      <c r="R392" s="31"/>
      <c r="S392" s="31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20.25" customHeight="1">
      <c r="A393" s="12"/>
      <c r="B393" s="12"/>
      <c r="C393" s="12"/>
      <c r="D393" s="165"/>
      <c r="E393" s="158"/>
      <c r="F393" s="158"/>
      <c r="G393" s="31"/>
      <c r="H393" s="31"/>
      <c r="I393" s="31"/>
      <c r="J393" s="12"/>
      <c r="K393" s="12"/>
      <c r="L393" s="12"/>
      <c r="M393" s="31"/>
      <c r="N393" s="31"/>
      <c r="O393" s="31"/>
      <c r="P393" s="31"/>
      <c r="Q393" s="31"/>
      <c r="R393" s="31"/>
      <c r="S393" s="31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20.25" customHeight="1">
      <c r="A394" s="12"/>
      <c r="B394" s="12"/>
      <c r="C394" s="12"/>
      <c r="D394" s="165"/>
      <c r="E394" s="158"/>
      <c r="F394" s="158"/>
      <c r="G394" s="31"/>
      <c r="H394" s="31"/>
      <c r="I394" s="31"/>
      <c r="J394" s="12"/>
      <c r="K394" s="12"/>
      <c r="L394" s="12"/>
      <c r="M394" s="31"/>
      <c r="N394" s="31"/>
      <c r="O394" s="31"/>
      <c r="P394" s="31"/>
      <c r="Q394" s="31"/>
      <c r="R394" s="31"/>
      <c r="S394" s="31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20.25" customHeight="1">
      <c r="A395" s="12"/>
      <c r="B395" s="12"/>
      <c r="C395" s="12"/>
      <c r="D395" s="165"/>
      <c r="E395" s="158"/>
      <c r="F395" s="158"/>
      <c r="G395" s="31"/>
      <c r="H395" s="31"/>
      <c r="I395" s="31"/>
      <c r="J395" s="12"/>
      <c r="K395" s="12"/>
      <c r="L395" s="12"/>
      <c r="M395" s="31"/>
      <c r="N395" s="31"/>
      <c r="O395" s="31"/>
      <c r="P395" s="31"/>
      <c r="Q395" s="31"/>
      <c r="R395" s="31"/>
      <c r="S395" s="31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20.25" customHeight="1">
      <c r="A396" s="12"/>
      <c r="B396" s="12"/>
      <c r="C396" s="12"/>
      <c r="D396" s="165"/>
      <c r="E396" s="158"/>
      <c r="F396" s="158"/>
      <c r="G396" s="31"/>
      <c r="H396" s="31"/>
      <c r="I396" s="31"/>
      <c r="J396" s="12"/>
      <c r="K396" s="12"/>
      <c r="L396" s="12"/>
      <c r="M396" s="31"/>
      <c r="N396" s="31"/>
      <c r="O396" s="31"/>
      <c r="P396" s="31"/>
      <c r="Q396" s="31"/>
      <c r="R396" s="31"/>
      <c r="S396" s="31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20.25" customHeight="1">
      <c r="A397" s="12"/>
      <c r="B397" s="12"/>
      <c r="C397" s="12"/>
      <c r="D397" s="165"/>
      <c r="E397" s="158"/>
      <c r="F397" s="158"/>
      <c r="G397" s="31"/>
      <c r="H397" s="31"/>
      <c r="I397" s="31"/>
      <c r="J397" s="12"/>
      <c r="K397" s="12"/>
      <c r="L397" s="12"/>
      <c r="M397" s="31"/>
      <c r="N397" s="31"/>
      <c r="O397" s="31"/>
      <c r="P397" s="31"/>
      <c r="Q397" s="31"/>
      <c r="R397" s="31"/>
      <c r="S397" s="31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20.25" customHeight="1">
      <c r="A398" s="12"/>
      <c r="B398" s="12"/>
      <c r="C398" s="12"/>
      <c r="D398" s="165"/>
      <c r="E398" s="158"/>
      <c r="F398" s="158"/>
      <c r="G398" s="31"/>
      <c r="H398" s="31"/>
      <c r="I398" s="31"/>
      <c r="J398" s="12"/>
      <c r="K398" s="12"/>
      <c r="L398" s="12"/>
      <c r="M398" s="31"/>
      <c r="N398" s="31"/>
      <c r="O398" s="31"/>
      <c r="P398" s="31"/>
      <c r="Q398" s="31"/>
      <c r="R398" s="31"/>
      <c r="S398" s="31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20.25" customHeight="1">
      <c r="A399" s="12"/>
      <c r="B399" s="12"/>
      <c r="C399" s="12"/>
      <c r="D399" s="165"/>
      <c r="E399" s="158"/>
      <c r="F399" s="158"/>
      <c r="G399" s="31"/>
      <c r="H399" s="31"/>
      <c r="I399" s="31"/>
      <c r="J399" s="12"/>
      <c r="K399" s="12"/>
      <c r="L399" s="12"/>
      <c r="M399" s="31"/>
      <c r="N399" s="31"/>
      <c r="O399" s="31"/>
      <c r="P399" s="31"/>
      <c r="Q399" s="31"/>
      <c r="R399" s="31"/>
      <c r="S399" s="31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20.25" customHeight="1">
      <c r="A400" s="12"/>
      <c r="B400" s="12"/>
      <c r="C400" s="12"/>
      <c r="D400" s="165"/>
      <c r="E400" s="158"/>
      <c r="F400" s="158"/>
      <c r="G400" s="31"/>
      <c r="H400" s="31"/>
      <c r="I400" s="31"/>
      <c r="J400" s="12"/>
      <c r="K400" s="12"/>
      <c r="L400" s="12"/>
      <c r="M400" s="31"/>
      <c r="N400" s="31"/>
      <c r="O400" s="31"/>
      <c r="P400" s="31"/>
      <c r="Q400" s="31"/>
      <c r="R400" s="31"/>
      <c r="S400" s="31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20.25" customHeight="1">
      <c r="A401" s="12"/>
      <c r="B401" s="12"/>
      <c r="C401" s="12"/>
      <c r="D401" s="165"/>
      <c r="E401" s="158"/>
      <c r="F401" s="158"/>
      <c r="G401" s="31"/>
      <c r="H401" s="31"/>
      <c r="I401" s="31"/>
      <c r="J401" s="12"/>
      <c r="K401" s="12"/>
      <c r="L401" s="12"/>
      <c r="M401" s="31"/>
      <c r="N401" s="31"/>
      <c r="O401" s="31"/>
      <c r="P401" s="31"/>
      <c r="Q401" s="31"/>
      <c r="R401" s="31"/>
      <c r="S401" s="31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20.25" customHeight="1">
      <c r="A402" s="12"/>
      <c r="B402" s="12"/>
      <c r="C402" s="12"/>
      <c r="D402" s="165"/>
      <c r="E402" s="158"/>
      <c r="F402" s="158"/>
      <c r="G402" s="31"/>
      <c r="H402" s="31"/>
      <c r="I402" s="31"/>
      <c r="J402" s="12"/>
      <c r="K402" s="12"/>
      <c r="L402" s="12"/>
      <c r="M402" s="31"/>
      <c r="N402" s="31"/>
      <c r="O402" s="31"/>
      <c r="P402" s="31"/>
      <c r="Q402" s="31"/>
      <c r="R402" s="31"/>
      <c r="S402" s="31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20.25" customHeight="1">
      <c r="A403" s="12"/>
      <c r="B403" s="12"/>
      <c r="C403" s="12"/>
      <c r="D403" s="165"/>
      <c r="E403" s="158"/>
      <c r="F403" s="158"/>
      <c r="G403" s="31"/>
      <c r="H403" s="31"/>
      <c r="I403" s="31"/>
      <c r="J403" s="12"/>
      <c r="K403" s="12"/>
      <c r="L403" s="12"/>
      <c r="M403" s="31"/>
      <c r="N403" s="31"/>
      <c r="O403" s="31"/>
      <c r="P403" s="31"/>
      <c r="Q403" s="31"/>
      <c r="R403" s="31"/>
      <c r="S403" s="31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20.25" customHeight="1">
      <c r="A404" s="12"/>
      <c r="B404" s="12"/>
      <c r="C404" s="12"/>
      <c r="D404" s="165"/>
      <c r="E404" s="158"/>
      <c r="F404" s="158"/>
      <c r="G404" s="31"/>
      <c r="H404" s="31"/>
      <c r="I404" s="31"/>
      <c r="J404" s="12"/>
      <c r="K404" s="12"/>
      <c r="L404" s="12"/>
      <c r="M404" s="31"/>
      <c r="N404" s="31"/>
      <c r="O404" s="31"/>
      <c r="P404" s="31"/>
      <c r="Q404" s="31"/>
      <c r="R404" s="31"/>
      <c r="S404" s="31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20.25" customHeight="1">
      <c r="A405" s="12"/>
      <c r="B405" s="12"/>
      <c r="C405" s="12"/>
      <c r="D405" s="165"/>
      <c r="E405" s="158"/>
      <c r="F405" s="158"/>
      <c r="G405" s="31"/>
      <c r="H405" s="31"/>
      <c r="I405" s="31"/>
      <c r="J405" s="12"/>
      <c r="K405" s="12"/>
      <c r="L405" s="12"/>
      <c r="M405" s="31"/>
      <c r="N405" s="31"/>
      <c r="O405" s="31"/>
      <c r="P405" s="31"/>
      <c r="Q405" s="31"/>
      <c r="R405" s="31"/>
      <c r="S405" s="31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20.25" customHeight="1">
      <c r="A406" s="12"/>
      <c r="B406" s="12"/>
      <c r="C406" s="12"/>
      <c r="D406" s="165"/>
      <c r="E406" s="158"/>
      <c r="F406" s="158"/>
      <c r="G406" s="31"/>
      <c r="H406" s="31"/>
      <c r="I406" s="31"/>
      <c r="J406" s="12"/>
      <c r="K406" s="12"/>
      <c r="L406" s="12"/>
      <c r="M406" s="31"/>
      <c r="N406" s="31"/>
      <c r="O406" s="31"/>
      <c r="P406" s="31"/>
      <c r="Q406" s="31"/>
      <c r="R406" s="31"/>
      <c r="S406" s="31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20.25" customHeight="1">
      <c r="A407" s="12"/>
      <c r="B407" s="12"/>
      <c r="C407" s="12"/>
      <c r="D407" s="165"/>
      <c r="E407" s="158"/>
      <c r="F407" s="158"/>
      <c r="G407" s="31"/>
      <c r="H407" s="31"/>
      <c r="I407" s="31"/>
      <c r="J407" s="12"/>
      <c r="K407" s="12"/>
      <c r="L407" s="12"/>
      <c r="M407" s="31"/>
      <c r="N407" s="31"/>
      <c r="O407" s="31"/>
      <c r="P407" s="31"/>
      <c r="Q407" s="31"/>
      <c r="R407" s="31"/>
      <c r="S407" s="31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20.25" customHeight="1">
      <c r="A408" s="12"/>
      <c r="B408" s="12"/>
      <c r="C408" s="12"/>
      <c r="D408" s="165"/>
      <c r="E408" s="158"/>
      <c r="F408" s="158"/>
      <c r="G408" s="31"/>
      <c r="H408" s="31"/>
      <c r="I408" s="31"/>
      <c r="J408" s="12"/>
      <c r="K408" s="12"/>
      <c r="L408" s="12"/>
      <c r="M408" s="31"/>
      <c r="N408" s="31"/>
      <c r="O408" s="31"/>
      <c r="P408" s="31"/>
      <c r="Q408" s="31"/>
      <c r="R408" s="31"/>
      <c r="S408" s="31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20.25" customHeight="1">
      <c r="A409" s="12"/>
      <c r="B409" s="12"/>
      <c r="C409" s="12"/>
      <c r="D409" s="165"/>
      <c r="E409" s="158"/>
      <c r="F409" s="158"/>
      <c r="G409" s="31"/>
      <c r="H409" s="31"/>
      <c r="I409" s="31"/>
      <c r="J409" s="12"/>
      <c r="K409" s="12"/>
      <c r="L409" s="12"/>
      <c r="M409" s="31"/>
      <c r="N409" s="31"/>
      <c r="O409" s="31"/>
      <c r="P409" s="31"/>
      <c r="Q409" s="31"/>
      <c r="R409" s="31"/>
      <c r="S409" s="31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20.25" customHeight="1">
      <c r="A410" s="12"/>
      <c r="B410" s="12"/>
      <c r="C410" s="12"/>
      <c r="D410" s="165"/>
      <c r="E410" s="158"/>
      <c r="F410" s="158"/>
      <c r="G410" s="31"/>
      <c r="H410" s="31"/>
      <c r="I410" s="31"/>
      <c r="J410" s="12"/>
      <c r="K410" s="12"/>
      <c r="L410" s="12"/>
      <c r="M410" s="31"/>
      <c r="N410" s="31"/>
      <c r="O410" s="31"/>
      <c r="P410" s="31"/>
      <c r="Q410" s="31"/>
      <c r="R410" s="31"/>
      <c r="S410" s="31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20.25" customHeight="1">
      <c r="A411" s="12"/>
      <c r="B411" s="12"/>
      <c r="C411" s="12"/>
      <c r="D411" s="165"/>
      <c r="E411" s="158"/>
      <c r="F411" s="158"/>
      <c r="G411" s="31"/>
      <c r="H411" s="31"/>
      <c r="I411" s="31"/>
      <c r="J411" s="12"/>
      <c r="K411" s="12"/>
      <c r="L411" s="12"/>
      <c r="M411" s="31"/>
      <c r="N411" s="31"/>
      <c r="O411" s="31"/>
      <c r="P411" s="31"/>
      <c r="Q411" s="31"/>
      <c r="R411" s="31"/>
      <c r="S411" s="31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20.25" customHeight="1">
      <c r="A412" s="12"/>
      <c r="B412" s="12"/>
      <c r="C412" s="12"/>
      <c r="D412" s="165"/>
      <c r="E412" s="158"/>
      <c r="F412" s="158"/>
      <c r="G412" s="31"/>
      <c r="H412" s="31"/>
      <c r="I412" s="31"/>
      <c r="J412" s="12"/>
      <c r="K412" s="12"/>
      <c r="L412" s="12"/>
      <c r="M412" s="31"/>
      <c r="N412" s="31"/>
      <c r="O412" s="31"/>
      <c r="P412" s="31"/>
      <c r="Q412" s="31"/>
      <c r="R412" s="31"/>
      <c r="S412" s="31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20.25" customHeight="1">
      <c r="A413" s="12"/>
      <c r="B413" s="12"/>
      <c r="C413" s="12"/>
      <c r="D413" s="165"/>
      <c r="E413" s="158"/>
      <c r="F413" s="158"/>
      <c r="G413" s="31"/>
      <c r="H413" s="31"/>
      <c r="I413" s="31"/>
      <c r="J413" s="12"/>
      <c r="K413" s="12"/>
      <c r="L413" s="12"/>
      <c r="M413" s="31"/>
      <c r="N413" s="31"/>
      <c r="O413" s="31"/>
      <c r="P413" s="31"/>
      <c r="Q413" s="31"/>
      <c r="R413" s="31"/>
      <c r="S413" s="31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20.25" customHeight="1">
      <c r="A414" s="12"/>
      <c r="B414" s="12"/>
      <c r="C414" s="12"/>
      <c r="D414" s="165"/>
      <c r="E414" s="158"/>
      <c r="F414" s="158"/>
      <c r="G414" s="31"/>
      <c r="H414" s="31"/>
      <c r="I414" s="31"/>
      <c r="J414" s="12"/>
      <c r="K414" s="12"/>
      <c r="L414" s="12"/>
      <c r="M414" s="31"/>
      <c r="N414" s="31"/>
      <c r="O414" s="31"/>
      <c r="P414" s="31"/>
      <c r="Q414" s="31"/>
      <c r="R414" s="31"/>
      <c r="S414" s="31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20.25" customHeight="1">
      <c r="A415" s="12"/>
      <c r="B415" s="12"/>
      <c r="C415" s="12"/>
      <c r="D415" s="165"/>
      <c r="E415" s="158"/>
      <c r="F415" s="158"/>
      <c r="G415" s="31"/>
      <c r="H415" s="31"/>
      <c r="I415" s="31"/>
      <c r="J415" s="12"/>
      <c r="K415" s="12"/>
      <c r="L415" s="12"/>
      <c r="M415" s="31"/>
      <c r="N415" s="31"/>
      <c r="O415" s="31"/>
      <c r="P415" s="31"/>
      <c r="Q415" s="31"/>
      <c r="R415" s="31"/>
      <c r="S415" s="31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20.25" customHeight="1">
      <c r="A416" s="12"/>
      <c r="B416" s="12"/>
      <c r="C416" s="12"/>
      <c r="D416" s="165"/>
      <c r="E416" s="158"/>
      <c r="F416" s="158"/>
      <c r="G416" s="31"/>
      <c r="H416" s="31"/>
      <c r="I416" s="31"/>
      <c r="J416" s="12"/>
      <c r="K416" s="12"/>
      <c r="L416" s="12"/>
      <c r="M416" s="31"/>
      <c r="N416" s="31"/>
      <c r="O416" s="31"/>
      <c r="P416" s="31"/>
      <c r="Q416" s="31"/>
      <c r="R416" s="31"/>
      <c r="S416" s="31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20.25" customHeight="1">
      <c r="A417" s="12"/>
      <c r="B417" s="12"/>
      <c r="C417" s="12"/>
      <c r="D417" s="165"/>
      <c r="E417" s="158"/>
      <c r="F417" s="158"/>
      <c r="G417" s="31"/>
      <c r="H417" s="31"/>
      <c r="I417" s="31"/>
      <c r="J417" s="12"/>
      <c r="K417" s="12"/>
      <c r="L417" s="12"/>
      <c r="M417" s="31"/>
      <c r="N417" s="31"/>
      <c r="O417" s="31"/>
      <c r="P417" s="31"/>
      <c r="Q417" s="31"/>
      <c r="R417" s="31"/>
      <c r="S417" s="31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20.25" customHeight="1">
      <c r="A418" s="12"/>
      <c r="B418" s="12"/>
      <c r="C418" s="12"/>
      <c r="D418" s="165"/>
      <c r="E418" s="158"/>
      <c r="F418" s="158"/>
      <c r="G418" s="31"/>
      <c r="H418" s="31"/>
      <c r="I418" s="31"/>
      <c r="J418" s="12"/>
      <c r="K418" s="12"/>
      <c r="L418" s="12"/>
      <c r="M418" s="31"/>
      <c r="N418" s="31"/>
      <c r="O418" s="31"/>
      <c r="P418" s="31"/>
      <c r="Q418" s="31"/>
      <c r="R418" s="31"/>
      <c r="S418" s="31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20.25" customHeight="1">
      <c r="A419" s="12"/>
      <c r="B419" s="12"/>
      <c r="C419" s="12"/>
      <c r="D419" s="165"/>
      <c r="E419" s="158"/>
      <c r="F419" s="158"/>
      <c r="G419" s="31"/>
      <c r="H419" s="31"/>
      <c r="I419" s="31"/>
      <c r="J419" s="12"/>
      <c r="K419" s="12"/>
      <c r="L419" s="12"/>
      <c r="M419" s="31"/>
      <c r="N419" s="31"/>
      <c r="O419" s="31"/>
      <c r="P419" s="31"/>
      <c r="Q419" s="31"/>
      <c r="R419" s="31"/>
      <c r="S419" s="31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20.25" customHeight="1">
      <c r="A420" s="12"/>
      <c r="B420" s="12"/>
      <c r="C420" s="12"/>
      <c r="D420" s="165"/>
      <c r="E420" s="158"/>
      <c r="F420" s="158"/>
      <c r="G420" s="31"/>
      <c r="H420" s="31"/>
      <c r="I420" s="31"/>
      <c r="J420" s="12"/>
      <c r="K420" s="12"/>
      <c r="L420" s="12"/>
      <c r="M420" s="31"/>
      <c r="N420" s="31"/>
      <c r="O420" s="31"/>
      <c r="P420" s="31"/>
      <c r="Q420" s="31"/>
      <c r="R420" s="31"/>
      <c r="S420" s="31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20.25" customHeight="1">
      <c r="A421" s="12"/>
      <c r="B421" s="12"/>
      <c r="C421" s="12"/>
      <c r="D421" s="165"/>
      <c r="E421" s="158"/>
      <c r="F421" s="158"/>
      <c r="G421" s="31"/>
      <c r="H421" s="31"/>
      <c r="I421" s="31"/>
      <c r="J421" s="12"/>
      <c r="K421" s="12"/>
      <c r="L421" s="12"/>
      <c r="M421" s="31"/>
      <c r="N421" s="31"/>
      <c r="O421" s="31"/>
      <c r="P421" s="31"/>
      <c r="Q421" s="31"/>
      <c r="R421" s="31"/>
      <c r="S421" s="31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20.25" customHeight="1">
      <c r="A422" s="12"/>
      <c r="B422" s="12"/>
      <c r="C422" s="12"/>
      <c r="D422" s="165"/>
      <c r="E422" s="158"/>
      <c r="F422" s="158"/>
      <c r="G422" s="31"/>
      <c r="H422" s="31"/>
      <c r="I422" s="31"/>
      <c r="J422" s="12"/>
      <c r="K422" s="12"/>
      <c r="L422" s="12"/>
      <c r="M422" s="31"/>
      <c r="N422" s="31"/>
      <c r="O422" s="31"/>
      <c r="P422" s="31"/>
      <c r="Q422" s="31"/>
      <c r="R422" s="31"/>
      <c r="S422" s="31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20.25" customHeight="1">
      <c r="A423" s="12"/>
      <c r="B423" s="12"/>
      <c r="C423" s="12"/>
      <c r="D423" s="165"/>
      <c r="E423" s="158"/>
      <c r="F423" s="158"/>
      <c r="G423" s="31"/>
      <c r="H423" s="31"/>
      <c r="I423" s="31"/>
      <c r="J423" s="12"/>
      <c r="K423" s="12"/>
      <c r="L423" s="12"/>
      <c r="M423" s="31"/>
      <c r="N423" s="31"/>
      <c r="O423" s="31"/>
      <c r="P423" s="31"/>
      <c r="Q423" s="31"/>
      <c r="R423" s="31"/>
      <c r="S423" s="31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20.25" customHeight="1">
      <c r="A424" s="12"/>
      <c r="B424" s="12"/>
      <c r="C424" s="12"/>
      <c r="D424" s="165"/>
      <c r="E424" s="158"/>
      <c r="F424" s="158"/>
      <c r="G424" s="31"/>
      <c r="H424" s="31"/>
      <c r="I424" s="31"/>
      <c r="J424" s="12"/>
      <c r="K424" s="12"/>
      <c r="L424" s="12"/>
      <c r="M424" s="31"/>
      <c r="N424" s="31"/>
      <c r="O424" s="31"/>
      <c r="P424" s="31"/>
      <c r="Q424" s="31"/>
      <c r="R424" s="31"/>
      <c r="S424" s="31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20.25" customHeight="1">
      <c r="A425" s="12"/>
      <c r="B425" s="12"/>
      <c r="C425" s="12"/>
      <c r="D425" s="165"/>
      <c r="E425" s="158"/>
      <c r="F425" s="158"/>
      <c r="G425" s="31"/>
      <c r="H425" s="31"/>
      <c r="I425" s="31"/>
      <c r="J425" s="12"/>
      <c r="K425" s="12"/>
      <c r="L425" s="12"/>
      <c r="M425" s="31"/>
      <c r="N425" s="31"/>
      <c r="O425" s="31"/>
      <c r="P425" s="31"/>
      <c r="Q425" s="31"/>
      <c r="R425" s="31"/>
      <c r="S425" s="31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20.25" customHeight="1">
      <c r="A426" s="12"/>
      <c r="B426" s="12"/>
      <c r="C426" s="12"/>
      <c r="D426" s="165"/>
      <c r="E426" s="158"/>
      <c r="F426" s="158"/>
      <c r="G426" s="31"/>
      <c r="H426" s="31"/>
      <c r="I426" s="31"/>
      <c r="J426" s="12"/>
      <c r="K426" s="12"/>
      <c r="L426" s="12"/>
      <c r="M426" s="31"/>
      <c r="N426" s="31"/>
      <c r="O426" s="31"/>
      <c r="P426" s="31"/>
      <c r="Q426" s="31"/>
      <c r="R426" s="31"/>
      <c r="S426" s="31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20.25" customHeight="1">
      <c r="A427" s="12"/>
      <c r="B427" s="12"/>
      <c r="C427" s="12"/>
      <c r="D427" s="165"/>
      <c r="E427" s="158"/>
      <c r="F427" s="158"/>
      <c r="G427" s="31"/>
      <c r="H427" s="31"/>
      <c r="I427" s="31"/>
      <c r="J427" s="12"/>
      <c r="K427" s="12"/>
      <c r="L427" s="12"/>
      <c r="M427" s="31"/>
      <c r="N427" s="31"/>
      <c r="O427" s="31"/>
      <c r="P427" s="31"/>
      <c r="Q427" s="31"/>
      <c r="R427" s="31"/>
      <c r="S427" s="31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20.25" customHeight="1">
      <c r="A428" s="12"/>
      <c r="B428" s="12"/>
      <c r="C428" s="12"/>
      <c r="D428" s="165"/>
      <c r="E428" s="158"/>
      <c r="F428" s="158"/>
      <c r="G428" s="31"/>
      <c r="H428" s="31"/>
      <c r="I428" s="31"/>
      <c r="J428" s="12"/>
      <c r="K428" s="12"/>
      <c r="L428" s="12"/>
      <c r="M428" s="31"/>
      <c r="N428" s="31"/>
      <c r="O428" s="31"/>
      <c r="P428" s="31"/>
      <c r="Q428" s="31"/>
      <c r="R428" s="31"/>
      <c r="S428" s="31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20.25" customHeight="1">
      <c r="A429" s="12"/>
      <c r="B429" s="12"/>
      <c r="C429" s="12"/>
      <c r="D429" s="165"/>
      <c r="E429" s="158"/>
      <c r="F429" s="158"/>
      <c r="G429" s="31"/>
      <c r="H429" s="31"/>
      <c r="I429" s="31"/>
      <c r="J429" s="12"/>
      <c r="K429" s="12"/>
      <c r="L429" s="12"/>
      <c r="M429" s="31"/>
      <c r="N429" s="31"/>
      <c r="O429" s="31"/>
      <c r="P429" s="31"/>
      <c r="Q429" s="31"/>
      <c r="R429" s="31"/>
      <c r="S429" s="31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20.25" customHeight="1">
      <c r="A430" s="12"/>
      <c r="B430" s="12"/>
      <c r="C430" s="12"/>
      <c r="D430" s="165"/>
      <c r="E430" s="158"/>
      <c r="F430" s="158"/>
      <c r="G430" s="31"/>
      <c r="H430" s="31"/>
      <c r="I430" s="31"/>
      <c r="J430" s="12"/>
      <c r="K430" s="12"/>
      <c r="L430" s="12"/>
      <c r="M430" s="31"/>
      <c r="N430" s="31"/>
      <c r="O430" s="31"/>
      <c r="P430" s="31"/>
      <c r="Q430" s="31"/>
      <c r="R430" s="31"/>
      <c r="S430" s="31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20.25" customHeight="1">
      <c r="A431" s="12"/>
      <c r="B431" s="12"/>
      <c r="C431" s="12"/>
      <c r="D431" s="165"/>
      <c r="E431" s="158"/>
      <c r="F431" s="158"/>
      <c r="G431" s="31"/>
      <c r="H431" s="31"/>
      <c r="I431" s="31"/>
      <c r="J431" s="12"/>
      <c r="K431" s="12"/>
      <c r="L431" s="12"/>
      <c r="M431" s="31"/>
      <c r="N431" s="31"/>
      <c r="O431" s="31"/>
      <c r="P431" s="31"/>
      <c r="Q431" s="31"/>
      <c r="R431" s="31"/>
      <c r="S431" s="31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20.25" customHeight="1">
      <c r="A432" s="12"/>
      <c r="B432" s="12"/>
      <c r="C432" s="12"/>
      <c r="D432" s="165"/>
      <c r="E432" s="158"/>
      <c r="F432" s="158"/>
      <c r="G432" s="31"/>
      <c r="H432" s="31"/>
      <c r="I432" s="31"/>
      <c r="J432" s="12"/>
      <c r="K432" s="12"/>
      <c r="L432" s="12"/>
      <c r="M432" s="31"/>
      <c r="N432" s="31"/>
      <c r="O432" s="31"/>
      <c r="P432" s="31"/>
      <c r="Q432" s="31"/>
      <c r="R432" s="31"/>
      <c r="S432" s="31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20.25" customHeight="1">
      <c r="A433" s="12"/>
      <c r="B433" s="12"/>
      <c r="C433" s="12"/>
      <c r="D433" s="165"/>
      <c r="E433" s="158"/>
      <c r="F433" s="158"/>
      <c r="G433" s="31"/>
      <c r="H433" s="31"/>
      <c r="I433" s="31"/>
      <c r="J433" s="12"/>
      <c r="K433" s="12"/>
      <c r="L433" s="12"/>
      <c r="M433" s="31"/>
      <c r="N433" s="31"/>
      <c r="O433" s="31"/>
      <c r="P433" s="31"/>
      <c r="Q433" s="31"/>
      <c r="R433" s="31"/>
      <c r="S433" s="31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20.25" customHeight="1">
      <c r="A434" s="12"/>
      <c r="B434" s="12"/>
      <c r="C434" s="12"/>
      <c r="D434" s="165"/>
      <c r="E434" s="158"/>
      <c r="F434" s="158"/>
      <c r="G434" s="31"/>
      <c r="H434" s="31"/>
      <c r="I434" s="31"/>
      <c r="J434" s="12"/>
      <c r="K434" s="12"/>
      <c r="L434" s="12"/>
      <c r="M434" s="31"/>
      <c r="N434" s="31"/>
      <c r="O434" s="31"/>
      <c r="P434" s="31"/>
      <c r="Q434" s="31"/>
      <c r="R434" s="31"/>
      <c r="S434" s="31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20.25" customHeight="1">
      <c r="A435" s="12"/>
      <c r="B435" s="12"/>
      <c r="C435" s="12"/>
      <c r="D435" s="165"/>
      <c r="E435" s="158"/>
      <c r="F435" s="158"/>
      <c r="G435" s="31"/>
      <c r="H435" s="31"/>
      <c r="I435" s="31"/>
      <c r="J435" s="12"/>
      <c r="K435" s="12"/>
      <c r="L435" s="12"/>
      <c r="M435" s="31"/>
      <c r="N435" s="31"/>
      <c r="O435" s="31"/>
      <c r="P435" s="31"/>
      <c r="Q435" s="31"/>
      <c r="R435" s="31"/>
      <c r="S435" s="31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20.25" customHeight="1">
      <c r="A436" s="12"/>
      <c r="B436" s="12"/>
      <c r="C436" s="12"/>
      <c r="D436" s="165"/>
      <c r="E436" s="158"/>
      <c r="F436" s="158"/>
      <c r="G436" s="31"/>
      <c r="H436" s="31"/>
      <c r="I436" s="31"/>
      <c r="J436" s="12"/>
      <c r="K436" s="12"/>
      <c r="L436" s="12"/>
      <c r="M436" s="31"/>
      <c r="N436" s="31"/>
      <c r="O436" s="31"/>
      <c r="P436" s="31"/>
      <c r="Q436" s="31"/>
      <c r="R436" s="31"/>
      <c r="S436" s="31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20.25" customHeight="1">
      <c r="A437" s="12"/>
      <c r="B437" s="12"/>
      <c r="C437" s="12"/>
      <c r="D437" s="165"/>
      <c r="E437" s="158"/>
      <c r="F437" s="158"/>
      <c r="G437" s="31"/>
      <c r="H437" s="31"/>
      <c r="I437" s="31"/>
      <c r="J437" s="12"/>
      <c r="K437" s="12"/>
      <c r="L437" s="12"/>
      <c r="M437" s="31"/>
      <c r="N437" s="31"/>
      <c r="O437" s="31"/>
      <c r="P437" s="31"/>
      <c r="Q437" s="31"/>
      <c r="R437" s="31"/>
      <c r="S437" s="31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20.25" customHeight="1">
      <c r="A438" s="12"/>
      <c r="B438" s="12"/>
      <c r="C438" s="12"/>
      <c r="D438" s="165"/>
      <c r="E438" s="158"/>
      <c r="F438" s="158"/>
      <c r="G438" s="31"/>
      <c r="H438" s="31"/>
      <c r="I438" s="31"/>
      <c r="J438" s="12"/>
      <c r="K438" s="12"/>
      <c r="L438" s="12"/>
      <c r="M438" s="31"/>
      <c r="N438" s="31"/>
      <c r="O438" s="31"/>
      <c r="P438" s="31"/>
      <c r="Q438" s="31"/>
      <c r="R438" s="31"/>
      <c r="S438" s="31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20.25" customHeight="1">
      <c r="A439" s="12"/>
      <c r="B439" s="12"/>
      <c r="C439" s="12"/>
      <c r="D439" s="165"/>
      <c r="E439" s="158"/>
      <c r="F439" s="158"/>
      <c r="G439" s="31"/>
      <c r="H439" s="31"/>
      <c r="I439" s="31"/>
      <c r="J439" s="12"/>
      <c r="K439" s="12"/>
      <c r="L439" s="12"/>
      <c r="M439" s="31"/>
      <c r="N439" s="31"/>
      <c r="O439" s="31"/>
      <c r="P439" s="31"/>
      <c r="Q439" s="31"/>
      <c r="R439" s="31"/>
      <c r="S439" s="31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20.25" customHeight="1">
      <c r="A440" s="12"/>
      <c r="B440" s="12"/>
      <c r="C440" s="12"/>
      <c r="D440" s="165"/>
      <c r="E440" s="158"/>
      <c r="F440" s="158"/>
      <c r="G440" s="31"/>
      <c r="H440" s="31"/>
      <c r="I440" s="31"/>
      <c r="J440" s="12"/>
      <c r="K440" s="12"/>
      <c r="L440" s="12"/>
      <c r="M440" s="31"/>
      <c r="N440" s="31"/>
      <c r="O440" s="31"/>
      <c r="P440" s="31"/>
      <c r="Q440" s="31"/>
      <c r="R440" s="31"/>
      <c r="S440" s="31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20.25" customHeight="1">
      <c r="A441" s="12"/>
      <c r="B441" s="12"/>
      <c r="C441" s="12"/>
      <c r="D441" s="165"/>
      <c r="E441" s="158"/>
      <c r="F441" s="158"/>
      <c r="G441" s="31"/>
      <c r="H441" s="31"/>
      <c r="I441" s="31"/>
      <c r="J441" s="12"/>
      <c r="K441" s="12"/>
      <c r="L441" s="12"/>
      <c r="M441" s="31"/>
      <c r="N441" s="31"/>
      <c r="O441" s="31"/>
      <c r="P441" s="31"/>
      <c r="Q441" s="31"/>
      <c r="R441" s="31"/>
      <c r="S441" s="31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20.25" customHeight="1">
      <c r="A442" s="12"/>
      <c r="B442" s="12"/>
      <c r="C442" s="12"/>
      <c r="D442" s="165"/>
      <c r="E442" s="158"/>
      <c r="F442" s="158"/>
      <c r="G442" s="31"/>
      <c r="H442" s="31"/>
      <c r="I442" s="31"/>
      <c r="J442" s="12"/>
      <c r="K442" s="12"/>
      <c r="L442" s="12"/>
      <c r="M442" s="31"/>
      <c r="N442" s="31"/>
      <c r="O442" s="31"/>
      <c r="P442" s="31"/>
      <c r="Q442" s="31"/>
      <c r="R442" s="31"/>
      <c r="S442" s="31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20.25" customHeight="1">
      <c r="A443" s="12"/>
      <c r="B443" s="12"/>
      <c r="C443" s="12"/>
      <c r="D443" s="165"/>
      <c r="E443" s="158"/>
      <c r="F443" s="158"/>
      <c r="G443" s="31"/>
      <c r="H443" s="31"/>
      <c r="I443" s="31"/>
      <c r="J443" s="12"/>
      <c r="K443" s="12"/>
      <c r="L443" s="12"/>
      <c r="M443" s="31"/>
      <c r="N443" s="31"/>
      <c r="O443" s="31"/>
      <c r="P443" s="31"/>
      <c r="Q443" s="31"/>
      <c r="R443" s="31"/>
      <c r="S443" s="31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20.25" customHeight="1">
      <c r="A444" s="12"/>
      <c r="B444" s="12"/>
      <c r="C444" s="12"/>
      <c r="D444" s="165"/>
      <c r="E444" s="158"/>
      <c r="F444" s="158"/>
      <c r="G444" s="31"/>
      <c r="H444" s="31"/>
      <c r="I444" s="31"/>
      <c r="J444" s="12"/>
      <c r="K444" s="12"/>
      <c r="L444" s="12"/>
      <c r="M444" s="31"/>
      <c r="N444" s="31"/>
      <c r="O444" s="31"/>
      <c r="P444" s="31"/>
      <c r="Q444" s="31"/>
      <c r="R444" s="31"/>
      <c r="S444" s="31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20.25" customHeight="1">
      <c r="A445" s="12"/>
      <c r="B445" s="12"/>
      <c r="C445" s="12"/>
      <c r="D445" s="165"/>
      <c r="E445" s="158"/>
      <c r="F445" s="158"/>
      <c r="G445" s="31"/>
      <c r="H445" s="31"/>
      <c r="I445" s="31"/>
      <c r="J445" s="12"/>
      <c r="K445" s="12"/>
      <c r="L445" s="12"/>
      <c r="M445" s="31"/>
      <c r="N445" s="31"/>
      <c r="O445" s="31"/>
      <c r="P445" s="31"/>
      <c r="Q445" s="31"/>
      <c r="R445" s="31"/>
      <c r="S445" s="31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20.25" customHeight="1">
      <c r="A446" s="12"/>
      <c r="B446" s="12"/>
      <c r="C446" s="12"/>
      <c r="D446" s="165"/>
      <c r="E446" s="158"/>
      <c r="F446" s="158"/>
      <c r="G446" s="31"/>
      <c r="H446" s="31"/>
      <c r="I446" s="31"/>
      <c r="J446" s="12"/>
      <c r="K446" s="12"/>
      <c r="L446" s="12"/>
      <c r="M446" s="31"/>
      <c r="N446" s="31"/>
      <c r="O446" s="31"/>
      <c r="P446" s="31"/>
      <c r="Q446" s="31"/>
      <c r="R446" s="31"/>
      <c r="S446" s="31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20.25" customHeight="1">
      <c r="A447" s="12"/>
      <c r="B447" s="12"/>
      <c r="C447" s="12"/>
      <c r="D447" s="165"/>
      <c r="E447" s="158"/>
      <c r="F447" s="158"/>
      <c r="G447" s="31"/>
      <c r="H447" s="31"/>
      <c r="I447" s="31"/>
      <c r="J447" s="12"/>
      <c r="K447" s="12"/>
      <c r="L447" s="12"/>
      <c r="M447" s="31"/>
      <c r="N447" s="31"/>
      <c r="O447" s="31"/>
      <c r="P447" s="31"/>
      <c r="Q447" s="31"/>
      <c r="R447" s="31"/>
      <c r="S447" s="31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20.25" customHeight="1">
      <c r="A448" s="12"/>
      <c r="B448" s="12"/>
      <c r="C448" s="12"/>
      <c r="D448" s="165"/>
      <c r="E448" s="158"/>
      <c r="F448" s="158"/>
      <c r="G448" s="31"/>
      <c r="H448" s="31"/>
      <c r="I448" s="31"/>
      <c r="J448" s="12"/>
      <c r="K448" s="12"/>
      <c r="L448" s="12"/>
      <c r="M448" s="31"/>
      <c r="N448" s="31"/>
      <c r="O448" s="31"/>
      <c r="P448" s="31"/>
      <c r="Q448" s="31"/>
      <c r="R448" s="31"/>
      <c r="S448" s="31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20.25" customHeight="1">
      <c r="A449" s="12"/>
      <c r="B449" s="12"/>
      <c r="C449" s="12"/>
      <c r="D449" s="165"/>
      <c r="E449" s="158"/>
      <c r="F449" s="158"/>
      <c r="G449" s="31"/>
      <c r="H449" s="31"/>
      <c r="I449" s="31"/>
      <c r="J449" s="12"/>
      <c r="K449" s="12"/>
      <c r="L449" s="12"/>
      <c r="M449" s="31"/>
      <c r="N449" s="31"/>
      <c r="O449" s="31"/>
      <c r="P449" s="31"/>
      <c r="Q449" s="31"/>
      <c r="R449" s="31"/>
      <c r="S449" s="31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20.25" customHeight="1">
      <c r="A450" s="12"/>
      <c r="B450" s="12"/>
      <c r="C450" s="12"/>
      <c r="D450" s="165"/>
      <c r="E450" s="158"/>
      <c r="F450" s="158"/>
      <c r="G450" s="31"/>
      <c r="H450" s="31"/>
      <c r="I450" s="31"/>
      <c r="J450" s="12"/>
      <c r="K450" s="12"/>
      <c r="L450" s="12"/>
      <c r="M450" s="31"/>
      <c r="N450" s="31"/>
      <c r="O450" s="31"/>
      <c r="P450" s="31"/>
      <c r="Q450" s="31"/>
      <c r="R450" s="31"/>
      <c r="S450" s="31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20.25" customHeight="1">
      <c r="A451" s="12"/>
      <c r="B451" s="12"/>
      <c r="C451" s="12"/>
      <c r="D451" s="165"/>
      <c r="E451" s="158"/>
      <c r="F451" s="158"/>
      <c r="G451" s="31"/>
      <c r="H451" s="31"/>
      <c r="I451" s="31"/>
      <c r="J451" s="12"/>
      <c r="K451" s="12"/>
      <c r="L451" s="12"/>
      <c r="M451" s="31"/>
      <c r="N451" s="31"/>
      <c r="O451" s="31"/>
      <c r="P451" s="31"/>
      <c r="Q451" s="31"/>
      <c r="R451" s="31"/>
      <c r="S451" s="31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20.25" customHeight="1">
      <c r="A452" s="12"/>
      <c r="B452" s="12"/>
      <c r="C452" s="12"/>
      <c r="D452" s="165"/>
      <c r="E452" s="158"/>
      <c r="F452" s="158"/>
      <c r="G452" s="31"/>
      <c r="H452" s="31"/>
      <c r="I452" s="31"/>
      <c r="J452" s="12"/>
      <c r="K452" s="12"/>
      <c r="L452" s="12"/>
      <c r="M452" s="31"/>
      <c r="N452" s="31"/>
      <c r="O452" s="31"/>
      <c r="P452" s="31"/>
      <c r="Q452" s="31"/>
      <c r="R452" s="31"/>
      <c r="S452" s="31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20.25" customHeight="1">
      <c r="A453" s="12"/>
      <c r="B453" s="12"/>
      <c r="C453" s="12"/>
      <c r="D453" s="165"/>
      <c r="E453" s="158"/>
      <c r="F453" s="158"/>
      <c r="G453" s="31"/>
      <c r="H453" s="31"/>
      <c r="I453" s="31"/>
      <c r="J453" s="12"/>
      <c r="K453" s="12"/>
      <c r="L453" s="12"/>
      <c r="M453" s="31"/>
      <c r="N453" s="31"/>
      <c r="O453" s="31"/>
      <c r="P453" s="31"/>
      <c r="Q453" s="31"/>
      <c r="R453" s="31"/>
      <c r="S453" s="31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20.25" customHeight="1">
      <c r="A454" s="12"/>
      <c r="B454" s="12"/>
      <c r="C454" s="12"/>
      <c r="D454" s="165"/>
      <c r="E454" s="158"/>
      <c r="F454" s="158"/>
      <c r="G454" s="31"/>
      <c r="H454" s="31"/>
      <c r="I454" s="31"/>
      <c r="J454" s="12"/>
      <c r="K454" s="12"/>
      <c r="L454" s="12"/>
      <c r="M454" s="31"/>
      <c r="N454" s="31"/>
      <c r="O454" s="31"/>
      <c r="P454" s="31"/>
      <c r="Q454" s="31"/>
      <c r="R454" s="31"/>
      <c r="S454" s="31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20.25" customHeight="1">
      <c r="A455" s="12"/>
      <c r="B455" s="12"/>
      <c r="C455" s="12"/>
      <c r="D455" s="165"/>
      <c r="E455" s="158"/>
      <c r="F455" s="158"/>
      <c r="G455" s="31"/>
      <c r="H455" s="31"/>
      <c r="I455" s="31"/>
      <c r="J455" s="12"/>
      <c r="K455" s="12"/>
      <c r="L455" s="12"/>
      <c r="M455" s="31"/>
      <c r="N455" s="31"/>
      <c r="O455" s="31"/>
      <c r="P455" s="31"/>
      <c r="Q455" s="31"/>
      <c r="R455" s="31"/>
      <c r="S455" s="31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20.25" customHeight="1">
      <c r="A456" s="12"/>
      <c r="B456" s="12"/>
      <c r="C456" s="12"/>
      <c r="D456" s="165"/>
      <c r="E456" s="158"/>
      <c r="F456" s="158"/>
      <c r="G456" s="31"/>
      <c r="H456" s="31"/>
      <c r="I456" s="31"/>
      <c r="J456" s="12"/>
      <c r="K456" s="12"/>
      <c r="L456" s="12"/>
      <c r="M456" s="31"/>
      <c r="N456" s="31"/>
      <c r="O456" s="31"/>
      <c r="P456" s="31"/>
      <c r="Q456" s="31"/>
      <c r="R456" s="31"/>
      <c r="S456" s="31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20.25" customHeight="1">
      <c r="A457" s="12"/>
      <c r="B457" s="12"/>
      <c r="C457" s="12"/>
      <c r="D457" s="165"/>
      <c r="E457" s="158"/>
      <c r="F457" s="158"/>
      <c r="G457" s="31"/>
      <c r="H457" s="31"/>
      <c r="I457" s="31"/>
      <c r="J457" s="12"/>
      <c r="K457" s="12"/>
      <c r="L457" s="12"/>
      <c r="M457" s="31"/>
      <c r="N457" s="31"/>
      <c r="O457" s="31"/>
      <c r="P457" s="31"/>
      <c r="Q457" s="31"/>
      <c r="R457" s="31"/>
      <c r="S457" s="31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20.25" customHeight="1">
      <c r="A458" s="12"/>
      <c r="B458" s="12"/>
      <c r="C458" s="12"/>
      <c r="D458" s="165"/>
      <c r="E458" s="158"/>
      <c r="F458" s="158"/>
      <c r="G458" s="31"/>
      <c r="H458" s="31"/>
      <c r="I458" s="31"/>
      <c r="J458" s="12"/>
      <c r="K458" s="12"/>
      <c r="L458" s="12"/>
      <c r="M458" s="31"/>
      <c r="N458" s="31"/>
      <c r="O458" s="31"/>
      <c r="P458" s="31"/>
      <c r="Q458" s="31"/>
      <c r="R458" s="31"/>
      <c r="S458" s="31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20.25" customHeight="1">
      <c r="A459" s="12"/>
      <c r="B459" s="12"/>
      <c r="C459" s="12"/>
      <c r="D459" s="165"/>
      <c r="E459" s="158"/>
      <c r="F459" s="158"/>
      <c r="G459" s="31"/>
      <c r="H459" s="31"/>
      <c r="I459" s="31"/>
      <c r="J459" s="12"/>
      <c r="K459" s="12"/>
      <c r="L459" s="12"/>
      <c r="M459" s="31"/>
      <c r="N459" s="31"/>
      <c r="O459" s="31"/>
      <c r="P459" s="31"/>
      <c r="Q459" s="31"/>
      <c r="R459" s="31"/>
      <c r="S459" s="31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20.25" customHeight="1">
      <c r="A460" s="12"/>
      <c r="B460" s="12"/>
      <c r="C460" s="12"/>
      <c r="D460" s="165"/>
      <c r="E460" s="158"/>
      <c r="F460" s="158"/>
      <c r="G460" s="31"/>
      <c r="H460" s="31"/>
      <c r="I460" s="31"/>
      <c r="J460" s="12"/>
      <c r="K460" s="12"/>
      <c r="L460" s="12"/>
      <c r="M460" s="31"/>
      <c r="N460" s="31"/>
      <c r="O460" s="31"/>
      <c r="P460" s="31"/>
      <c r="Q460" s="31"/>
      <c r="R460" s="31"/>
      <c r="S460" s="31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20.25" customHeight="1">
      <c r="A461" s="12"/>
      <c r="B461" s="12"/>
      <c r="C461" s="12"/>
      <c r="D461" s="165"/>
      <c r="E461" s="158"/>
      <c r="F461" s="158"/>
      <c r="G461" s="31"/>
      <c r="H461" s="31"/>
      <c r="I461" s="31"/>
      <c r="J461" s="12"/>
      <c r="K461" s="12"/>
      <c r="L461" s="12"/>
      <c r="M461" s="31"/>
      <c r="N461" s="31"/>
      <c r="O461" s="31"/>
      <c r="P461" s="31"/>
      <c r="Q461" s="31"/>
      <c r="R461" s="31"/>
      <c r="S461" s="31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20.25" customHeight="1">
      <c r="A462" s="12"/>
      <c r="B462" s="12"/>
      <c r="C462" s="12"/>
      <c r="D462" s="165"/>
      <c r="E462" s="158"/>
      <c r="F462" s="158"/>
      <c r="G462" s="31"/>
      <c r="H462" s="31"/>
      <c r="I462" s="31"/>
      <c r="J462" s="12"/>
      <c r="K462" s="12"/>
      <c r="L462" s="12"/>
      <c r="M462" s="31"/>
      <c r="N462" s="31"/>
      <c r="O462" s="31"/>
      <c r="P462" s="31"/>
      <c r="Q462" s="31"/>
      <c r="R462" s="31"/>
      <c r="S462" s="31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20.25" customHeight="1">
      <c r="A463" s="12"/>
      <c r="B463" s="12"/>
      <c r="C463" s="12"/>
      <c r="D463" s="165"/>
      <c r="E463" s="158"/>
      <c r="F463" s="158"/>
      <c r="G463" s="31"/>
      <c r="H463" s="31"/>
      <c r="I463" s="31"/>
      <c r="J463" s="12"/>
      <c r="K463" s="12"/>
      <c r="L463" s="12"/>
      <c r="M463" s="31"/>
      <c r="N463" s="31"/>
      <c r="O463" s="31"/>
      <c r="P463" s="31"/>
      <c r="Q463" s="31"/>
      <c r="R463" s="31"/>
      <c r="S463" s="31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20.25" customHeight="1">
      <c r="A464" s="12"/>
      <c r="B464" s="12"/>
      <c r="C464" s="12"/>
      <c r="D464" s="165"/>
      <c r="E464" s="158"/>
      <c r="F464" s="158"/>
      <c r="G464" s="31"/>
      <c r="H464" s="31"/>
      <c r="I464" s="31"/>
      <c r="J464" s="12"/>
      <c r="K464" s="12"/>
      <c r="L464" s="12"/>
      <c r="M464" s="31"/>
      <c r="N464" s="31"/>
      <c r="O464" s="31"/>
      <c r="P464" s="31"/>
      <c r="Q464" s="31"/>
      <c r="R464" s="31"/>
      <c r="S464" s="31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20.25" customHeight="1">
      <c r="A465" s="12"/>
      <c r="B465" s="12"/>
      <c r="C465" s="12"/>
      <c r="D465" s="165"/>
      <c r="E465" s="158"/>
      <c r="F465" s="158"/>
      <c r="G465" s="31"/>
      <c r="H465" s="31"/>
      <c r="I465" s="31"/>
      <c r="J465" s="12"/>
      <c r="K465" s="12"/>
      <c r="L465" s="12"/>
      <c r="M465" s="31"/>
      <c r="N465" s="31"/>
      <c r="O465" s="31"/>
      <c r="P465" s="31"/>
      <c r="Q465" s="31"/>
      <c r="R465" s="31"/>
      <c r="S465" s="31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20.25" customHeight="1">
      <c r="A466" s="12"/>
      <c r="B466" s="12"/>
      <c r="C466" s="12"/>
      <c r="D466" s="165"/>
      <c r="E466" s="158"/>
      <c r="F466" s="158"/>
      <c r="G466" s="31"/>
      <c r="H466" s="31"/>
      <c r="I466" s="31"/>
      <c r="J466" s="12"/>
      <c r="K466" s="12"/>
      <c r="L466" s="12"/>
      <c r="M466" s="31"/>
      <c r="N466" s="31"/>
      <c r="O466" s="31"/>
      <c r="P466" s="31"/>
      <c r="Q466" s="31"/>
      <c r="R466" s="31"/>
      <c r="S466" s="31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20.25" customHeight="1">
      <c r="A467" s="12"/>
      <c r="B467" s="12"/>
      <c r="C467" s="12"/>
      <c r="D467" s="165"/>
      <c r="E467" s="158"/>
      <c r="F467" s="158"/>
      <c r="G467" s="31"/>
      <c r="H467" s="31"/>
      <c r="I467" s="31"/>
      <c r="J467" s="12"/>
      <c r="K467" s="12"/>
      <c r="L467" s="12"/>
      <c r="M467" s="31"/>
      <c r="N467" s="31"/>
      <c r="O467" s="31"/>
      <c r="P467" s="31"/>
      <c r="Q467" s="31"/>
      <c r="R467" s="31"/>
      <c r="S467" s="31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20.25" customHeight="1">
      <c r="A468" s="12"/>
      <c r="B468" s="12"/>
      <c r="C468" s="12"/>
      <c r="D468" s="165"/>
      <c r="E468" s="158"/>
      <c r="F468" s="158"/>
      <c r="G468" s="31"/>
      <c r="H468" s="31"/>
      <c r="I468" s="31"/>
      <c r="J468" s="12"/>
      <c r="K468" s="12"/>
      <c r="L468" s="12"/>
      <c r="M468" s="31"/>
      <c r="N468" s="31"/>
      <c r="O468" s="31"/>
      <c r="P468" s="31"/>
      <c r="Q468" s="31"/>
      <c r="R468" s="31"/>
      <c r="S468" s="31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20.25" customHeight="1">
      <c r="A469" s="12"/>
      <c r="B469" s="12"/>
      <c r="C469" s="12"/>
      <c r="D469" s="165"/>
      <c r="E469" s="158"/>
      <c r="F469" s="158"/>
      <c r="G469" s="31"/>
      <c r="H469" s="31"/>
      <c r="I469" s="31"/>
      <c r="J469" s="12"/>
      <c r="K469" s="12"/>
      <c r="L469" s="12"/>
      <c r="M469" s="31"/>
      <c r="N469" s="31"/>
      <c r="O469" s="31"/>
      <c r="P469" s="31"/>
      <c r="Q469" s="31"/>
      <c r="R469" s="31"/>
      <c r="S469" s="31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20.25" customHeight="1">
      <c r="A470" s="12"/>
      <c r="B470" s="12"/>
      <c r="C470" s="12"/>
      <c r="D470" s="165"/>
      <c r="E470" s="158"/>
      <c r="F470" s="158"/>
      <c r="G470" s="31"/>
      <c r="H470" s="31"/>
      <c r="I470" s="31"/>
      <c r="J470" s="12"/>
      <c r="K470" s="12"/>
      <c r="L470" s="12"/>
      <c r="M470" s="31"/>
      <c r="N470" s="31"/>
      <c r="O470" s="31"/>
      <c r="P470" s="31"/>
      <c r="Q470" s="31"/>
      <c r="R470" s="31"/>
      <c r="S470" s="31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20.25" customHeight="1">
      <c r="A471" s="12"/>
      <c r="B471" s="12"/>
      <c r="C471" s="12"/>
      <c r="D471" s="165"/>
      <c r="E471" s="158"/>
      <c r="F471" s="158"/>
      <c r="G471" s="31"/>
      <c r="H471" s="31"/>
      <c r="I471" s="31"/>
      <c r="J471" s="12"/>
      <c r="K471" s="12"/>
      <c r="L471" s="12"/>
      <c r="M471" s="31"/>
      <c r="N471" s="31"/>
      <c r="O471" s="31"/>
      <c r="P471" s="31"/>
      <c r="Q471" s="31"/>
      <c r="R471" s="31"/>
      <c r="S471" s="31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20.25" customHeight="1">
      <c r="A472" s="12"/>
      <c r="B472" s="12"/>
      <c r="C472" s="12"/>
      <c r="D472" s="165"/>
      <c r="E472" s="158"/>
      <c r="F472" s="158"/>
      <c r="G472" s="31"/>
      <c r="H472" s="31"/>
      <c r="I472" s="31"/>
      <c r="J472" s="12"/>
      <c r="K472" s="12"/>
      <c r="L472" s="12"/>
      <c r="M472" s="31"/>
      <c r="N472" s="31"/>
      <c r="O472" s="31"/>
      <c r="P472" s="31"/>
      <c r="Q472" s="31"/>
      <c r="R472" s="31"/>
      <c r="S472" s="31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20.25" customHeight="1">
      <c r="A473" s="12"/>
      <c r="B473" s="12"/>
      <c r="C473" s="12"/>
      <c r="D473" s="165"/>
      <c r="E473" s="158"/>
      <c r="F473" s="158"/>
      <c r="G473" s="31"/>
      <c r="H473" s="31"/>
      <c r="I473" s="31"/>
      <c r="J473" s="12"/>
      <c r="K473" s="12"/>
      <c r="L473" s="12"/>
      <c r="M473" s="31"/>
      <c r="N473" s="31"/>
      <c r="O473" s="31"/>
      <c r="P473" s="31"/>
      <c r="Q473" s="31"/>
      <c r="R473" s="31"/>
      <c r="S473" s="31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20.25" customHeight="1">
      <c r="A474" s="12"/>
      <c r="B474" s="12"/>
      <c r="C474" s="12"/>
      <c r="D474" s="165"/>
      <c r="E474" s="158"/>
      <c r="F474" s="158"/>
      <c r="G474" s="31"/>
      <c r="H474" s="31"/>
      <c r="I474" s="31"/>
      <c r="J474" s="12"/>
      <c r="K474" s="12"/>
      <c r="L474" s="12"/>
      <c r="M474" s="31"/>
      <c r="N474" s="31"/>
      <c r="O474" s="31"/>
      <c r="P474" s="31"/>
      <c r="Q474" s="31"/>
      <c r="R474" s="31"/>
      <c r="S474" s="31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20.25" customHeight="1">
      <c r="A475" s="12"/>
      <c r="B475" s="12"/>
      <c r="C475" s="12"/>
      <c r="D475" s="165"/>
      <c r="E475" s="158"/>
      <c r="F475" s="158"/>
      <c r="G475" s="31"/>
      <c r="H475" s="31"/>
      <c r="I475" s="31"/>
      <c r="J475" s="12"/>
      <c r="K475" s="12"/>
      <c r="L475" s="12"/>
      <c r="M475" s="31"/>
      <c r="N475" s="31"/>
      <c r="O475" s="31"/>
      <c r="P475" s="31"/>
      <c r="Q475" s="31"/>
      <c r="R475" s="31"/>
      <c r="S475" s="31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20.25" customHeight="1">
      <c r="A476" s="12"/>
      <c r="B476" s="12"/>
      <c r="C476" s="12"/>
      <c r="D476" s="165"/>
      <c r="E476" s="158"/>
      <c r="F476" s="158"/>
      <c r="G476" s="31"/>
      <c r="H476" s="31"/>
      <c r="I476" s="31"/>
      <c r="J476" s="12"/>
      <c r="K476" s="12"/>
      <c r="L476" s="12"/>
      <c r="M476" s="31"/>
      <c r="N476" s="31"/>
      <c r="O476" s="31"/>
      <c r="P476" s="31"/>
      <c r="Q476" s="31"/>
      <c r="R476" s="31"/>
      <c r="S476" s="31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20.25" customHeight="1">
      <c r="A477" s="12"/>
      <c r="B477" s="12"/>
      <c r="C477" s="12"/>
      <c r="D477" s="165"/>
      <c r="E477" s="158"/>
      <c r="F477" s="158"/>
      <c r="G477" s="31"/>
      <c r="H477" s="31"/>
      <c r="I477" s="31"/>
      <c r="J477" s="12"/>
      <c r="K477" s="12"/>
      <c r="L477" s="12"/>
      <c r="M477" s="31"/>
      <c r="N477" s="31"/>
      <c r="O477" s="31"/>
      <c r="P477" s="31"/>
      <c r="Q477" s="31"/>
      <c r="R477" s="31"/>
      <c r="S477" s="31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20.25" customHeight="1">
      <c r="A478" s="12"/>
      <c r="B478" s="12"/>
      <c r="C478" s="12"/>
      <c r="D478" s="165"/>
      <c r="E478" s="158"/>
      <c r="F478" s="158"/>
      <c r="G478" s="31"/>
      <c r="H478" s="31"/>
      <c r="I478" s="31"/>
      <c r="J478" s="12"/>
      <c r="K478" s="12"/>
      <c r="L478" s="12"/>
      <c r="M478" s="31"/>
      <c r="N478" s="31"/>
      <c r="O478" s="31"/>
      <c r="P478" s="31"/>
      <c r="Q478" s="31"/>
      <c r="R478" s="31"/>
      <c r="S478" s="31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20.25" customHeight="1">
      <c r="A479" s="12"/>
      <c r="B479" s="12"/>
      <c r="C479" s="12"/>
      <c r="D479" s="165"/>
      <c r="E479" s="158"/>
      <c r="F479" s="158"/>
      <c r="G479" s="31"/>
      <c r="H479" s="31"/>
      <c r="I479" s="31"/>
      <c r="J479" s="12"/>
      <c r="K479" s="12"/>
      <c r="L479" s="12"/>
      <c r="M479" s="31"/>
      <c r="N479" s="31"/>
      <c r="O479" s="31"/>
      <c r="P479" s="31"/>
      <c r="Q479" s="31"/>
      <c r="R479" s="31"/>
      <c r="S479" s="31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20.25" customHeight="1">
      <c r="A480" s="12"/>
      <c r="B480" s="12"/>
      <c r="C480" s="12"/>
      <c r="D480" s="165"/>
      <c r="E480" s="158"/>
      <c r="F480" s="158"/>
      <c r="G480" s="31"/>
      <c r="H480" s="31"/>
      <c r="I480" s="31"/>
      <c r="J480" s="12"/>
      <c r="K480" s="12"/>
      <c r="L480" s="12"/>
      <c r="M480" s="31"/>
      <c r="N480" s="31"/>
      <c r="O480" s="31"/>
      <c r="P480" s="31"/>
      <c r="Q480" s="31"/>
      <c r="R480" s="31"/>
      <c r="S480" s="31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20.25" customHeight="1">
      <c r="A481" s="12"/>
      <c r="B481" s="12"/>
      <c r="C481" s="12"/>
      <c r="D481" s="165"/>
      <c r="E481" s="158"/>
      <c r="F481" s="158"/>
      <c r="G481" s="31"/>
      <c r="H481" s="31"/>
      <c r="I481" s="31"/>
      <c r="J481" s="12"/>
      <c r="K481" s="12"/>
      <c r="L481" s="12"/>
      <c r="M481" s="31"/>
      <c r="N481" s="31"/>
      <c r="O481" s="31"/>
      <c r="P481" s="31"/>
      <c r="Q481" s="31"/>
      <c r="R481" s="31"/>
      <c r="S481" s="31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20.25" customHeight="1">
      <c r="A482" s="12"/>
      <c r="B482" s="12"/>
      <c r="C482" s="12"/>
      <c r="D482" s="165"/>
      <c r="E482" s="158"/>
      <c r="F482" s="158"/>
      <c r="G482" s="31"/>
      <c r="H482" s="31"/>
      <c r="I482" s="31"/>
      <c r="J482" s="12"/>
      <c r="K482" s="12"/>
      <c r="L482" s="12"/>
      <c r="M482" s="31"/>
      <c r="N482" s="31"/>
      <c r="O482" s="31"/>
      <c r="P482" s="31"/>
      <c r="Q482" s="31"/>
      <c r="R482" s="31"/>
      <c r="S482" s="31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20.25" customHeight="1">
      <c r="A483" s="12"/>
      <c r="B483" s="12"/>
      <c r="C483" s="12"/>
      <c r="D483" s="165"/>
      <c r="E483" s="158"/>
      <c r="F483" s="158"/>
      <c r="G483" s="31"/>
      <c r="H483" s="31"/>
      <c r="I483" s="31"/>
      <c r="J483" s="12"/>
      <c r="K483" s="12"/>
      <c r="L483" s="12"/>
      <c r="M483" s="31"/>
      <c r="N483" s="31"/>
      <c r="O483" s="31"/>
      <c r="P483" s="31"/>
      <c r="Q483" s="31"/>
      <c r="R483" s="31"/>
      <c r="S483" s="31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20.25" customHeight="1">
      <c r="A484" s="12"/>
      <c r="B484" s="12"/>
      <c r="C484" s="12"/>
      <c r="D484" s="165"/>
      <c r="E484" s="158"/>
      <c r="F484" s="158"/>
      <c r="G484" s="31"/>
      <c r="H484" s="31"/>
      <c r="I484" s="31"/>
      <c r="J484" s="12"/>
      <c r="K484" s="12"/>
      <c r="L484" s="12"/>
      <c r="M484" s="31"/>
      <c r="N484" s="31"/>
      <c r="O484" s="31"/>
      <c r="P484" s="31"/>
      <c r="Q484" s="31"/>
      <c r="R484" s="31"/>
      <c r="S484" s="31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20.25" customHeight="1">
      <c r="A485" s="12"/>
      <c r="B485" s="12"/>
      <c r="C485" s="12"/>
      <c r="D485" s="165"/>
      <c r="E485" s="158"/>
      <c r="F485" s="158"/>
      <c r="G485" s="31"/>
      <c r="H485" s="31"/>
      <c r="I485" s="31"/>
      <c r="J485" s="12"/>
      <c r="K485" s="12"/>
      <c r="L485" s="12"/>
      <c r="M485" s="31"/>
      <c r="N485" s="31"/>
      <c r="O485" s="31"/>
      <c r="P485" s="31"/>
      <c r="Q485" s="31"/>
      <c r="R485" s="31"/>
      <c r="S485" s="31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20.25" customHeight="1">
      <c r="A486" s="12"/>
      <c r="B486" s="12"/>
      <c r="C486" s="12"/>
      <c r="D486" s="165"/>
      <c r="E486" s="158"/>
      <c r="F486" s="158"/>
      <c r="G486" s="31"/>
      <c r="H486" s="31"/>
      <c r="I486" s="31"/>
      <c r="J486" s="12"/>
      <c r="K486" s="12"/>
      <c r="L486" s="12"/>
      <c r="M486" s="31"/>
      <c r="N486" s="31"/>
      <c r="O486" s="31"/>
      <c r="P486" s="31"/>
      <c r="Q486" s="31"/>
      <c r="R486" s="31"/>
      <c r="S486" s="31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20.25" customHeight="1">
      <c r="A487" s="12"/>
      <c r="B487" s="12"/>
      <c r="C487" s="12"/>
      <c r="D487" s="165"/>
      <c r="E487" s="158"/>
      <c r="F487" s="158"/>
      <c r="G487" s="31"/>
      <c r="H487" s="31"/>
      <c r="I487" s="31"/>
      <c r="J487" s="12"/>
      <c r="K487" s="12"/>
      <c r="L487" s="12"/>
      <c r="M487" s="31"/>
      <c r="N487" s="31"/>
      <c r="O487" s="31"/>
      <c r="P487" s="31"/>
      <c r="Q487" s="31"/>
      <c r="R487" s="31"/>
      <c r="S487" s="31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20.25" customHeight="1">
      <c r="A488" s="12"/>
      <c r="B488" s="12"/>
      <c r="C488" s="12"/>
      <c r="D488" s="165"/>
      <c r="E488" s="158"/>
      <c r="F488" s="158"/>
      <c r="G488" s="31"/>
      <c r="H488" s="31"/>
      <c r="I488" s="31"/>
      <c r="J488" s="12"/>
      <c r="K488" s="12"/>
      <c r="L488" s="12"/>
      <c r="M488" s="31"/>
      <c r="N488" s="31"/>
      <c r="O488" s="31"/>
      <c r="P488" s="31"/>
      <c r="Q488" s="31"/>
      <c r="R488" s="31"/>
      <c r="S488" s="31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20.25" customHeight="1">
      <c r="A489" s="12"/>
      <c r="B489" s="12"/>
      <c r="C489" s="12"/>
      <c r="D489" s="165"/>
      <c r="E489" s="158"/>
      <c r="F489" s="158"/>
      <c r="G489" s="31"/>
      <c r="H489" s="31"/>
      <c r="I489" s="31"/>
      <c r="J489" s="12"/>
      <c r="K489" s="12"/>
      <c r="L489" s="12"/>
      <c r="M489" s="31"/>
      <c r="N489" s="31"/>
      <c r="O489" s="31"/>
      <c r="P489" s="31"/>
      <c r="Q489" s="31"/>
      <c r="R489" s="31"/>
      <c r="S489" s="31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20.25" customHeight="1">
      <c r="A490" s="12"/>
      <c r="B490" s="12"/>
      <c r="C490" s="12"/>
      <c r="D490" s="165"/>
      <c r="E490" s="158"/>
      <c r="F490" s="158"/>
      <c r="G490" s="31"/>
      <c r="H490" s="31"/>
      <c r="I490" s="31"/>
      <c r="J490" s="12"/>
      <c r="K490" s="12"/>
      <c r="L490" s="12"/>
      <c r="M490" s="31"/>
      <c r="N490" s="31"/>
      <c r="O490" s="31"/>
      <c r="P490" s="31"/>
      <c r="Q490" s="31"/>
      <c r="R490" s="31"/>
      <c r="S490" s="31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20.25" customHeight="1">
      <c r="A491" s="12"/>
      <c r="B491" s="12"/>
      <c r="C491" s="12"/>
      <c r="D491" s="165"/>
      <c r="E491" s="158"/>
      <c r="F491" s="158"/>
      <c r="G491" s="31"/>
      <c r="H491" s="31"/>
      <c r="I491" s="31"/>
      <c r="J491" s="12"/>
      <c r="K491" s="12"/>
      <c r="L491" s="12"/>
      <c r="M491" s="31"/>
      <c r="N491" s="31"/>
      <c r="O491" s="31"/>
      <c r="P491" s="31"/>
      <c r="Q491" s="31"/>
      <c r="R491" s="31"/>
      <c r="S491" s="31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20.25" customHeight="1">
      <c r="A492" s="12"/>
      <c r="B492" s="12"/>
      <c r="C492" s="12"/>
      <c r="D492" s="165"/>
      <c r="E492" s="158"/>
      <c r="F492" s="158"/>
      <c r="G492" s="31"/>
      <c r="H492" s="31"/>
      <c r="I492" s="31"/>
      <c r="J492" s="12"/>
      <c r="K492" s="12"/>
      <c r="L492" s="12"/>
      <c r="M492" s="31"/>
      <c r="N492" s="31"/>
      <c r="O492" s="31"/>
      <c r="P492" s="31"/>
      <c r="Q492" s="31"/>
      <c r="R492" s="31"/>
      <c r="S492" s="31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20.25" customHeight="1">
      <c r="A493" s="12"/>
      <c r="B493" s="12"/>
      <c r="C493" s="12"/>
      <c r="D493" s="165"/>
      <c r="E493" s="158"/>
      <c r="F493" s="158"/>
      <c r="G493" s="31"/>
      <c r="H493" s="31"/>
      <c r="I493" s="31"/>
      <c r="J493" s="12"/>
      <c r="K493" s="12"/>
      <c r="L493" s="12"/>
      <c r="M493" s="31"/>
      <c r="N493" s="31"/>
      <c r="O493" s="31"/>
      <c r="P493" s="31"/>
      <c r="Q493" s="31"/>
      <c r="R493" s="31"/>
      <c r="S493" s="31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20.25" customHeight="1">
      <c r="A494" s="12"/>
      <c r="B494" s="12"/>
      <c r="C494" s="12"/>
      <c r="D494" s="165"/>
      <c r="E494" s="158"/>
      <c r="F494" s="158"/>
      <c r="G494" s="31"/>
      <c r="H494" s="31"/>
      <c r="I494" s="31"/>
      <c r="J494" s="12"/>
      <c r="K494" s="12"/>
      <c r="L494" s="12"/>
      <c r="M494" s="31"/>
      <c r="N494" s="31"/>
      <c r="O494" s="31"/>
      <c r="P494" s="31"/>
      <c r="Q494" s="31"/>
      <c r="R494" s="31"/>
      <c r="S494" s="31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20.25" customHeight="1">
      <c r="A495" s="12"/>
      <c r="B495" s="12"/>
      <c r="C495" s="12"/>
      <c r="D495" s="165"/>
      <c r="E495" s="158"/>
      <c r="F495" s="158"/>
      <c r="G495" s="31"/>
      <c r="H495" s="31"/>
      <c r="I495" s="31"/>
      <c r="J495" s="12"/>
      <c r="K495" s="12"/>
      <c r="L495" s="12"/>
      <c r="M495" s="31"/>
      <c r="N495" s="31"/>
      <c r="O495" s="31"/>
      <c r="P495" s="31"/>
      <c r="Q495" s="31"/>
      <c r="R495" s="31"/>
      <c r="S495" s="31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20.25" customHeight="1">
      <c r="A496" s="12"/>
      <c r="B496" s="12"/>
      <c r="C496" s="12"/>
      <c r="D496" s="165"/>
      <c r="E496" s="158"/>
      <c r="F496" s="158"/>
      <c r="G496" s="31"/>
      <c r="H496" s="31"/>
      <c r="I496" s="31"/>
      <c r="J496" s="12"/>
      <c r="K496" s="12"/>
      <c r="L496" s="12"/>
      <c r="M496" s="31"/>
      <c r="N496" s="31"/>
      <c r="O496" s="31"/>
      <c r="P496" s="31"/>
      <c r="Q496" s="31"/>
      <c r="R496" s="31"/>
      <c r="S496" s="31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20.25" customHeight="1">
      <c r="A497" s="12"/>
      <c r="B497" s="12"/>
      <c r="C497" s="12"/>
      <c r="D497" s="165"/>
      <c r="E497" s="158"/>
      <c r="F497" s="158"/>
      <c r="G497" s="31"/>
      <c r="H497" s="31"/>
      <c r="I497" s="31"/>
      <c r="J497" s="12"/>
      <c r="K497" s="12"/>
      <c r="L497" s="12"/>
      <c r="M497" s="31"/>
      <c r="N497" s="31"/>
      <c r="O497" s="31"/>
      <c r="P497" s="31"/>
      <c r="Q497" s="31"/>
      <c r="R497" s="31"/>
      <c r="S497" s="31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20.25" customHeight="1">
      <c r="A498" s="12"/>
      <c r="B498" s="12"/>
      <c r="C498" s="12"/>
      <c r="D498" s="165"/>
      <c r="E498" s="158"/>
      <c r="F498" s="158"/>
      <c r="G498" s="31"/>
      <c r="H498" s="31"/>
      <c r="I498" s="31"/>
      <c r="J498" s="12"/>
      <c r="K498" s="12"/>
      <c r="L498" s="12"/>
      <c r="M498" s="31"/>
      <c r="N498" s="31"/>
      <c r="O498" s="31"/>
      <c r="P498" s="31"/>
      <c r="Q498" s="31"/>
      <c r="R498" s="31"/>
      <c r="S498" s="31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20.25" customHeight="1">
      <c r="A499" s="12"/>
      <c r="B499" s="12"/>
      <c r="C499" s="12"/>
      <c r="D499" s="165"/>
      <c r="E499" s="158"/>
      <c r="F499" s="158"/>
      <c r="G499" s="31"/>
      <c r="H499" s="31"/>
      <c r="I499" s="31"/>
      <c r="J499" s="12"/>
      <c r="K499" s="12"/>
      <c r="L499" s="12"/>
      <c r="M499" s="31"/>
      <c r="N499" s="31"/>
      <c r="O499" s="31"/>
      <c r="P499" s="31"/>
      <c r="Q499" s="31"/>
      <c r="R499" s="31"/>
      <c r="S499" s="31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20.25" customHeight="1">
      <c r="A500" s="12"/>
      <c r="B500" s="12"/>
      <c r="C500" s="12"/>
      <c r="D500" s="165"/>
      <c r="E500" s="158"/>
      <c r="F500" s="158"/>
      <c r="G500" s="31"/>
      <c r="H500" s="31"/>
      <c r="I500" s="31"/>
      <c r="J500" s="12"/>
      <c r="K500" s="12"/>
      <c r="L500" s="12"/>
      <c r="M500" s="31"/>
      <c r="N500" s="31"/>
      <c r="O500" s="31"/>
      <c r="P500" s="31"/>
      <c r="Q500" s="31"/>
      <c r="R500" s="31"/>
      <c r="S500" s="31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20.25" customHeight="1">
      <c r="A501" s="12"/>
      <c r="B501" s="12"/>
      <c r="C501" s="12"/>
      <c r="D501" s="165"/>
      <c r="E501" s="158"/>
      <c r="F501" s="158"/>
      <c r="G501" s="31"/>
      <c r="H501" s="31"/>
      <c r="I501" s="31"/>
      <c r="J501" s="12"/>
      <c r="K501" s="12"/>
      <c r="L501" s="12"/>
      <c r="M501" s="31"/>
      <c r="N501" s="31"/>
      <c r="O501" s="31"/>
      <c r="P501" s="31"/>
      <c r="Q501" s="31"/>
      <c r="R501" s="31"/>
      <c r="S501" s="31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20.25" customHeight="1">
      <c r="A502" s="12"/>
      <c r="B502" s="12"/>
      <c r="C502" s="12"/>
      <c r="D502" s="165"/>
      <c r="E502" s="158"/>
      <c r="F502" s="158"/>
      <c r="G502" s="31"/>
      <c r="H502" s="31"/>
      <c r="I502" s="31"/>
      <c r="J502" s="12"/>
      <c r="K502" s="12"/>
      <c r="L502" s="12"/>
      <c r="M502" s="31"/>
      <c r="N502" s="31"/>
      <c r="O502" s="31"/>
      <c r="P502" s="31"/>
      <c r="Q502" s="31"/>
      <c r="R502" s="31"/>
      <c r="S502" s="31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20.25" customHeight="1">
      <c r="A503" s="12"/>
      <c r="B503" s="12"/>
      <c r="C503" s="12"/>
      <c r="D503" s="165"/>
      <c r="E503" s="158"/>
      <c r="F503" s="158"/>
      <c r="G503" s="31"/>
      <c r="H503" s="31"/>
      <c r="I503" s="31"/>
      <c r="J503" s="12"/>
      <c r="K503" s="12"/>
      <c r="L503" s="12"/>
      <c r="M503" s="31"/>
      <c r="N503" s="31"/>
      <c r="O503" s="31"/>
      <c r="P503" s="31"/>
      <c r="Q503" s="31"/>
      <c r="R503" s="31"/>
      <c r="S503" s="31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20.25" customHeight="1">
      <c r="A504" s="12"/>
      <c r="B504" s="12"/>
      <c r="C504" s="12"/>
      <c r="D504" s="165"/>
      <c r="E504" s="158"/>
      <c r="F504" s="158"/>
      <c r="G504" s="31"/>
      <c r="H504" s="31"/>
      <c r="I504" s="31"/>
      <c r="J504" s="12"/>
      <c r="K504" s="12"/>
      <c r="L504" s="12"/>
      <c r="M504" s="31"/>
      <c r="N504" s="31"/>
      <c r="O504" s="31"/>
      <c r="P504" s="31"/>
      <c r="Q504" s="31"/>
      <c r="R504" s="31"/>
      <c r="S504" s="31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20.25" customHeight="1">
      <c r="A505" s="12"/>
      <c r="B505" s="12"/>
      <c r="C505" s="12"/>
      <c r="D505" s="165"/>
      <c r="E505" s="158"/>
      <c r="F505" s="158"/>
      <c r="G505" s="31"/>
      <c r="H505" s="31"/>
      <c r="I505" s="31"/>
      <c r="J505" s="12"/>
      <c r="K505" s="12"/>
      <c r="L505" s="12"/>
      <c r="M505" s="31"/>
      <c r="N505" s="31"/>
      <c r="O505" s="31"/>
      <c r="P505" s="31"/>
      <c r="Q505" s="31"/>
      <c r="R505" s="31"/>
      <c r="S505" s="31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20.25" customHeight="1">
      <c r="A506" s="12"/>
      <c r="B506" s="12"/>
      <c r="C506" s="12"/>
      <c r="D506" s="165"/>
      <c r="E506" s="158"/>
      <c r="F506" s="158"/>
      <c r="G506" s="31"/>
      <c r="H506" s="31"/>
      <c r="I506" s="31"/>
      <c r="J506" s="12"/>
      <c r="K506" s="12"/>
      <c r="L506" s="12"/>
      <c r="M506" s="31"/>
      <c r="N506" s="31"/>
      <c r="O506" s="31"/>
      <c r="P506" s="31"/>
      <c r="Q506" s="31"/>
      <c r="R506" s="31"/>
      <c r="S506" s="31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20.25" customHeight="1">
      <c r="A507" s="12"/>
      <c r="B507" s="12"/>
      <c r="C507" s="12"/>
      <c r="D507" s="165"/>
      <c r="E507" s="158"/>
      <c r="F507" s="158"/>
      <c r="G507" s="31"/>
      <c r="H507" s="31"/>
      <c r="I507" s="31"/>
      <c r="J507" s="12"/>
      <c r="K507" s="12"/>
      <c r="L507" s="12"/>
      <c r="M507" s="31"/>
      <c r="N507" s="31"/>
      <c r="O507" s="31"/>
      <c r="P507" s="31"/>
      <c r="Q507" s="31"/>
      <c r="R507" s="31"/>
      <c r="S507" s="31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20.25" customHeight="1">
      <c r="A508" s="12"/>
      <c r="B508" s="12"/>
      <c r="C508" s="12"/>
      <c r="D508" s="165"/>
      <c r="E508" s="158"/>
      <c r="F508" s="158"/>
      <c r="G508" s="31"/>
      <c r="H508" s="31"/>
      <c r="I508" s="31"/>
      <c r="J508" s="12"/>
      <c r="K508" s="12"/>
      <c r="L508" s="12"/>
      <c r="M508" s="31"/>
      <c r="N508" s="31"/>
      <c r="O508" s="31"/>
      <c r="P508" s="31"/>
      <c r="Q508" s="31"/>
      <c r="R508" s="31"/>
      <c r="S508" s="31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20.25" customHeight="1">
      <c r="A509" s="12"/>
      <c r="B509" s="12"/>
      <c r="C509" s="12"/>
      <c r="D509" s="165"/>
      <c r="E509" s="158"/>
      <c r="F509" s="158"/>
      <c r="G509" s="31"/>
      <c r="H509" s="31"/>
      <c r="I509" s="31"/>
      <c r="J509" s="12"/>
      <c r="K509" s="12"/>
      <c r="L509" s="12"/>
      <c r="M509" s="31"/>
      <c r="N509" s="31"/>
      <c r="O509" s="31"/>
      <c r="P509" s="31"/>
      <c r="Q509" s="31"/>
      <c r="R509" s="31"/>
      <c r="S509" s="31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20.25" customHeight="1">
      <c r="A510" s="12"/>
      <c r="B510" s="12"/>
      <c r="C510" s="12"/>
      <c r="D510" s="165"/>
      <c r="E510" s="158"/>
      <c r="F510" s="158"/>
      <c r="G510" s="31"/>
      <c r="H510" s="31"/>
      <c r="I510" s="31"/>
      <c r="J510" s="12"/>
      <c r="K510" s="12"/>
      <c r="L510" s="12"/>
      <c r="M510" s="31"/>
      <c r="N510" s="31"/>
      <c r="O510" s="31"/>
      <c r="P510" s="31"/>
      <c r="Q510" s="31"/>
      <c r="R510" s="31"/>
      <c r="S510" s="31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20.25" customHeight="1">
      <c r="A511" s="12"/>
      <c r="B511" s="12"/>
      <c r="C511" s="12"/>
      <c r="D511" s="165"/>
      <c r="E511" s="158"/>
      <c r="F511" s="158"/>
      <c r="G511" s="31"/>
      <c r="H511" s="31"/>
      <c r="I511" s="31"/>
      <c r="J511" s="12"/>
      <c r="K511" s="12"/>
      <c r="L511" s="12"/>
      <c r="M511" s="31"/>
      <c r="N511" s="31"/>
      <c r="O511" s="31"/>
      <c r="P511" s="31"/>
      <c r="Q511" s="31"/>
      <c r="R511" s="31"/>
      <c r="S511" s="31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20.25" customHeight="1">
      <c r="A512" s="12"/>
      <c r="B512" s="12"/>
      <c r="C512" s="12"/>
      <c r="D512" s="165"/>
      <c r="E512" s="158"/>
      <c r="F512" s="158"/>
      <c r="G512" s="31"/>
      <c r="H512" s="31"/>
      <c r="I512" s="31"/>
      <c r="J512" s="12"/>
      <c r="K512" s="12"/>
      <c r="L512" s="12"/>
      <c r="M512" s="31"/>
      <c r="N512" s="31"/>
      <c r="O512" s="31"/>
      <c r="P512" s="31"/>
      <c r="Q512" s="31"/>
      <c r="R512" s="31"/>
      <c r="S512" s="31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20.25" customHeight="1">
      <c r="A513" s="12"/>
      <c r="B513" s="12"/>
      <c r="C513" s="12"/>
      <c r="D513" s="165"/>
      <c r="E513" s="158"/>
      <c r="F513" s="158"/>
      <c r="G513" s="31"/>
      <c r="H513" s="31"/>
      <c r="I513" s="31"/>
      <c r="J513" s="12"/>
      <c r="K513" s="12"/>
      <c r="L513" s="12"/>
      <c r="M513" s="31"/>
      <c r="N513" s="31"/>
      <c r="O513" s="31"/>
      <c r="P513" s="31"/>
      <c r="Q513" s="31"/>
      <c r="R513" s="31"/>
      <c r="S513" s="31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20.25" customHeight="1">
      <c r="A514" s="12"/>
      <c r="B514" s="12"/>
      <c r="C514" s="12"/>
      <c r="D514" s="165"/>
      <c r="E514" s="158"/>
      <c r="F514" s="158"/>
      <c r="G514" s="31"/>
      <c r="H514" s="31"/>
      <c r="I514" s="31"/>
      <c r="J514" s="12"/>
      <c r="K514" s="12"/>
      <c r="L514" s="12"/>
      <c r="M514" s="31"/>
      <c r="N514" s="31"/>
      <c r="O514" s="31"/>
      <c r="P514" s="31"/>
      <c r="Q514" s="31"/>
      <c r="R514" s="31"/>
      <c r="S514" s="31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20.25" customHeight="1">
      <c r="A515" s="12"/>
      <c r="B515" s="12"/>
      <c r="C515" s="12"/>
      <c r="D515" s="165"/>
      <c r="E515" s="158"/>
      <c r="F515" s="158"/>
      <c r="G515" s="31"/>
      <c r="H515" s="31"/>
      <c r="I515" s="31"/>
      <c r="J515" s="12"/>
      <c r="K515" s="12"/>
      <c r="L515" s="12"/>
      <c r="M515" s="31"/>
      <c r="N515" s="31"/>
      <c r="O515" s="31"/>
      <c r="P515" s="31"/>
      <c r="Q515" s="31"/>
      <c r="R515" s="31"/>
      <c r="S515" s="31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20.25" customHeight="1">
      <c r="A516" s="12"/>
      <c r="B516" s="12"/>
      <c r="C516" s="12"/>
      <c r="D516" s="165"/>
      <c r="E516" s="158"/>
      <c r="F516" s="158"/>
      <c r="G516" s="31"/>
      <c r="H516" s="31"/>
      <c r="I516" s="31"/>
      <c r="J516" s="12"/>
      <c r="K516" s="12"/>
      <c r="L516" s="12"/>
      <c r="M516" s="31"/>
      <c r="N516" s="31"/>
      <c r="O516" s="31"/>
      <c r="P516" s="31"/>
      <c r="Q516" s="31"/>
      <c r="R516" s="31"/>
      <c r="S516" s="31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20.25" customHeight="1">
      <c r="A517" s="12"/>
      <c r="B517" s="12"/>
      <c r="C517" s="12"/>
      <c r="D517" s="165"/>
      <c r="E517" s="158"/>
      <c r="F517" s="158"/>
      <c r="G517" s="31"/>
      <c r="H517" s="31"/>
      <c r="I517" s="31"/>
      <c r="J517" s="12"/>
      <c r="K517" s="12"/>
      <c r="L517" s="12"/>
      <c r="M517" s="31"/>
      <c r="N517" s="31"/>
      <c r="O517" s="31"/>
      <c r="P517" s="31"/>
      <c r="Q517" s="31"/>
      <c r="R517" s="31"/>
      <c r="S517" s="31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20.25" customHeight="1">
      <c r="A518" s="12"/>
      <c r="B518" s="12"/>
      <c r="C518" s="12"/>
      <c r="D518" s="165"/>
      <c r="E518" s="158"/>
      <c r="F518" s="158"/>
      <c r="G518" s="31"/>
      <c r="H518" s="31"/>
      <c r="I518" s="31"/>
      <c r="J518" s="12"/>
      <c r="K518" s="12"/>
      <c r="L518" s="12"/>
      <c r="M518" s="31"/>
      <c r="N518" s="31"/>
      <c r="O518" s="31"/>
      <c r="P518" s="31"/>
      <c r="Q518" s="31"/>
      <c r="R518" s="31"/>
      <c r="S518" s="31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20.25" customHeight="1">
      <c r="A519" s="12"/>
      <c r="B519" s="12"/>
      <c r="C519" s="12"/>
      <c r="D519" s="165"/>
      <c r="E519" s="158"/>
      <c r="F519" s="158"/>
      <c r="G519" s="31"/>
      <c r="H519" s="31"/>
      <c r="I519" s="31"/>
      <c r="J519" s="12"/>
      <c r="K519" s="12"/>
      <c r="L519" s="12"/>
      <c r="M519" s="31"/>
      <c r="N519" s="31"/>
      <c r="O519" s="31"/>
      <c r="P519" s="31"/>
      <c r="Q519" s="31"/>
      <c r="R519" s="31"/>
      <c r="S519" s="31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20.25" customHeight="1">
      <c r="A520" s="12"/>
      <c r="B520" s="12"/>
      <c r="C520" s="12"/>
      <c r="D520" s="165"/>
      <c r="E520" s="158"/>
      <c r="F520" s="158"/>
      <c r="G520" s="31"/>
      <c r="H520" s="31"/>
      <c r="I520" s="31"/>
      <c r="J520" s="12"/>
      <c r="K520" s="12"/>
      <c r="L520" s="12"/>
      <c r="M520" s="31"/>
      <c r="N520" s="31"/>
      <c r="O520" s="31"/>
      <c r="P520" s="31"/>
      <c r="Q520" s="31"/>
      <c r="R520" s="31"/>
      <c r="S520" s="31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20.25" customHeight="1">
      <c r="A521" s="12"/>
      <c r="B521" s="12"/>
      <c r="C521" s="12"/>
      <c r="D521" s="165"/>
      <c r="E521" s="158"/>
      <c r="F521" s="158"/>
      <c r="G521" s="31"/>
      <c r="H521" s="31"/>
      <c r="I521" s="31"/>
      <c r="J521" s="12"/>
      <c r="K521" s="12"/>
      <c r="L521" s="12"/>
      <c r="M521" s="31"/>
      <c r="N521" s="31"/>
      <c r="O521" s="31"/>
      <c r="P521" s="31"/>
      <c r="Q521" s="31"/>
      <c r="R521" s="31"/>
      <c r="S521" s="31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20.25" customHeight="1">
      <c r="A522" s="12"/>
      <c r="B522" s="12"/>
      <c r="C522" s="12"/>
      <c r="D522" s="165"/>
      <c r="E522" s="158"/>
      <c r="F522" s="158"/>
      <c r="G522" s="31"/>
      <c r="H522" s="31"/>
      <c r="I522" s="31"/>
      <c r="J522" s="12"/>
      <c r="K522" s="12"/>
      <c r="L522" s="12"/>
      <c r="M522" s="31"/>
      <c r="N522" s="31"/>
      <c r="O522" s="31"/>
      <c r="P522" s="31"/>
      <c r="Q522" s="31"/>
      <c r="R522" s="31"/>
      <c r="S522" s="31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20.25" customHeight="1">
      <c r="A523" s="12"/>
      <c r="B523" s="12"/>
      <c r="C523" s="12"/>
      <c r="D523" s="165"/>
      <c r="E523" s="158"/>
      <c r="F523" s="158"/>
      <c r="G523" s="31"/>
      <c r="H523" s="31"/>
      <c r="I523" s="31"/>
      <c r="J523" s="12"/>
      <c r="K523" s="12"/>
      <c r="L523" s="12"/>
      <c r="M523" s="31"/>
      <c r="N523" s="31"/>
      <c r="O523" s="31"/>
      <c r="P523" s="31"/>
      <c r="Q523" s="31"/>
      <c r="R523" s="31"/>
      <c r="S523" s="31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20.25" customHeight="1">
      <c r="A524" s="12"/>
      <c r="B524" s="12"/>
      <c r="C524" s="12"/>
      <c r="D524" s="165"/>
      <c r="E524" s="158"/>
      <c r="F524" s="158"/>
      <c r="G524" s="31"/>
      <c r="H524" s="31"/>
      <c r="I524" s="31"/>
      <c r="J524" s="12"/>
      <c r="K524" s="12"/>
      <c r="L524" s="12"/>
      <c r="M524" s="31"/>
      <c r="N524" s="31"/>
      <c r="O524" s="31"/>
      <c r="P524" s="31"/>
      <c r="Q524" s="31"/>
      <c r="R524" s="31"/>
      <c r="S524" s="31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20.25" customHeight="1">
      <c r="A525" s="12"/>
      <c r="B525" s="12"/>
      <c r="C525" s="12"/>
      <c r="D525" s="165"/>
      <c r="E525" s="158"/>
      <c r="F525" s="158"/>
      <c r="G525" s="31"/>
      <c r="H525" s="31"/>
      <c r="I525" s="31"/>
      <c r="J525" s="12"/>
      <c r="K525" s="12"/>
      <c r="L525" s="12"/>
      <c r="M525" s="31"/>
      <c r="N525" s="31"/>
      <c r="O525" s="31"/>
      <c r="P525" s="31"/>
      <c r="Q525" s="31"/>
      <c r="R525" s="31"/>
      <c r="S525" s="31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20.25" customHeight="1">
      <c r="A526" s="12"/>
      <c r="B526" s="12"/>
      <c r="C526" s="12"/>
      <c r="D526" s="165"/>
      <c r="E526" s="158"/>
      <c r="F526" s="158"/>
      <c r="G526" s="31"/>
      <c r="H526" s="31"/>
      <c r="I526" s="31"/>
      <c r="J526" s="12"/>
      <c r="K526" s="12"/>
      <c r="L526" s="12"/>
      <c r="M526" s="31"/>
      <c r="N526" s="31"/>
      <c r="O526" s="31"/>
      <c r="P526" s="31"/>
      <c r="Q526" s="31"/>
      <c r="R526" s="31"/>
      <c r="S526" s="31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20.25" customHeight="1">
      <c r="A527" s="12"/>
      <c r="B527" s="12"/>
      <c r="C527" s="12"/>
      <c r="D527" s="165"/>
      <c r="E527" s="158"/>
      <c r="F527" s="158"/>
      <c r="G527" s="31"/>
      <c r="H527" s="31"/>
      <c r="I527" s="31"/>
      <c r="J527" s="12"/>
      <c r="K527" s="12"/>
      <c r="L527" s="12"/>
      <c r="M527" s="31"/>
      <c r="N527" s="31"/>
      <c r="O527" s="31"/>
      <c r="P527" s="31"/>
      <c r="Q527" s="31"/>
      <c r="R527" s="31"/>
      <c r="S527" s="31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20.25" customHeight="1">
      <c r="A528" s="12"/>
      <c r="B528" s="12"/>
      <c r="C528" s="12"/>
      <c r="D528" s="165"/>
      <c r="E528" s="158"/>
      <c r="F528" s="158"/>
      <c r="G528" s="31"/>
      <c r="H528" s="31"/>
      <c r="I528" s="31"/>
      <c r="J528" s="12"/>
      <c r="K528" s="12"/>
      <c r="L528" s="12"/>
      <c r="M528" s="31"/>
      <c r="N528" s="31"/>
      <c r="O528" s="31"/>
      <c r="P528" s="31"/>
      <c r="Q528" s="31"/>
      <c r="R528" s="31"/>
      <c r="S528" s="31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20.25" customHeight="1">
      <c r="A529" s="12"/>
      <c r="B529" s="12"/>
      <c r="C529" s="12"/>
      <c r="D529" s="165"/>
      <c r="E529" s="158"/>
      <c r="F529" s="158"/>
      <c r="G529" s="31"/>
      <c r="H529" s="31"/>
      <c r="I529" s="31"/>
      <c r="J529" s="12"/>
      <c r="K529" s="12"/>
      <c r="L529" s="12"/>
      <c r="M529" s="31"/>
      <c r="N529" s="31"/>
      <c r="O529" s="31"/>
      <c r="P529" s="31"/>
      <c r="Q529" s="31"/>
      <c r="R529" s="31"/>
      <c r="S529" s="31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20.25" customHeight="1">
      <c r="A530" s="12"/>
      <c r="B530" s="12"/>
      <c r="C530" s="12"/>
      <c r="D530" s="165"/>
      <c r="E530" s="158"/>
      <c r="F530" s="158"/>
      <c r="G530" s="31"/>
      <c r="H530" s="31"/>
      <c r="I530" s="31"/>
      <c r="J530" s="12"/>
      <c r="K530" s="12"/>
      <c r="L530" s="12"/>
      <c r="M530" s="31"/>
      <c r="N530" s="31"/>
      <c r="O530" s="31"/>
      <c r="P530" s="31"/>
      <c r="Q530" s="31"/>
      <c r="R530" s="31"/>
      <c r="S530" s="31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20.25" customHeight="1">
      <c r="A531" s="12"/>
      <c r="B531" s="12"/>
      <c r="C531" s="12"/>
      <c r="D531" s="165"/>
      <c r="E531" s="158"/>
      <c r="F531" s="158"/>
      <c r="G531" s="31"/>
      <c r="H531" s="31"/>
      <c r="I531" s="31"/>
      <c r="J531" s="12"/>
      <c r="K531" s="12"/>
      <c r="L531" s="12"/>
      <c r="M531" s="31"/>
      <c r="N531" s="31"/>
      <c r="O531" s="31"/>
      <c r="P531" s="31"/>
      <c r="Q531" s="31"/>
      <c r="R531" s="31"/>
      <c r="S531" s="31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20.25" customHeight="1">
      <c r="A532" s="12"/>
      <c r="B532" s="12"/>
      <c r="C532" s="12"/>
      <c r="D532" s="165"/>
      <c r="E532" s="158"/>
      <c r="F532" s="158"/>
      <c r="G532" s="31"/>
      <c r="H532" s="31"/>
      <c r="I532" s="31"/>
      <c r="J532" s="12"/>
      <c r="K532" s="12"/>
      <c r="L532" s="12"/>
      <c r="M532" s="31"/>
      <c r="N532" s="31"/>
      <c r="O532" s="31"/>
      <c r="P532" s="31"/>
      <c r="Q532" s="31"/>
      <c r="R532" s="31"/>
      <c r="S532" s="31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20.25" customHeight="1">
      <c r="A533" s="12"/>
      <c r="B533" s="12"/>
      <c r="C533" s="12"/>
      <c r="D533" s="165"/>
      <c r="E533" s="158"/>
      <c r="F533" s="158"/>
      <c r="G533" s="31"/>
      <c r="H533" s="31"/>
      <c r="I533" s="31"/>
      <c r="J533" s="12"/>
      <c r="K533" s="12"/>
      <c r="L533" s="12"/>
      <c r="M533" s="31"/>
      <c r="N533" s="31"/>
      <c r="O533" s="31"/>
      <c r="P533" s="31"/>
      <c r="Q533" s="31"/>
      <c r="R533" s="31"/>
      <c r="S533" s="31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20.25" customHeight="1">
      <c r="A534" s="12"/>
      <c r="B534" s="12"/>
      <c r="C534" s="12"/>
      <c r="D534" s="165"/>
      <c r="E534" s="158"/>
      <c r="F534" s="158"/>
      <c r="G534" s="31"/>
      <c r="H534" s="31"/>
      <c r="I534" s="31"/>
      <c r="J534" s="12"/>
      <c r="K534" s="12"/>
      <c r="L534" s="12"/>
      <c r="M534" s="31"/>
      <c r="N534" s="31"/>
      <c r="O534" s="31"/>
      <c r="P534" s="31"/>
      <c r="Q534" s="31"/>
      <c r="R534" s="31"/>
      <c r="S534" s="31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20.25" customHeight="1">
      <c r="A535" s="12"/>
      <c r="B535" s="12"/>
      <c r="C535" s="12"/>
      <c r="D535" s="165"/>
      <c r="E535" s="158"/>
      <c r="F535" s="158"/>
      <c r="G535" s="31"/>
      <c r="H535" s="31"/>
      <c r="I535" s="31"/>
      <c r="J535" s="12"/>
      <c r="K535" s="12"/>
      <c r="L535" s="12"/>
      <c r="M535" s="31"/>
      <c r="N535" s="31"/>
      <c r="O535" s="31"/>
      <c r="P535" s="31"/>
      <c r="Q535" s="31"/>
      <c r="R535" s="31"/>
      <c r="S535" s="31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20.25" customHeight="1">
      <c r="A536" s="12"/>
      <c r="B536" s="12"/>
      <c r="C536" s="12"/>
      <c r="D536" s="165"/>
      <c r="E536" s="158"/>
      <c r="F536" s="158"/>
      <c r="G536" s="31"/>
      <c r="H536" s="31"/>
      <c r="I536" s="31"/>
      <c r="J536" s="12"/>
      <c r="K536" s="12"/>
      <c r="L536" s="12"/>
      <c r="M536" s="31"/>
      <c r="N536" s="31"/>
      <c r="O536" s="31"/>
      <c r="P536" s="31"/>
      <c r="Q536" s="31"/>
      <c r="R536" s="31"/>
      <c r="S536" s="31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20.25" customHeight="1">
      <c r="A537" s="12"/>
      <c r="B537" s="12"/>
      <c r="C537" s="12"/>
      <c r="D537" s="165"/>
      <c r="E537" s="158"/>
      <c r="F537" s="158"/>
      <c r="G537" s="31"/>
      <c r="H537" s="31"/>
      <c r="I537" s="31"/>
      <c r="J537" s="12"/>
      <c r="K537" s="12"/>
      <c r="L537" s="12"/>
      <c r="M537" s="31"/>
      <c r="N537" s="31"/>
      <c r="O537" s="31"/>
      <c r="P537" s="31"/>
      <c r="Q537" s="31"/>
      <c r="R537" s="31"/>
      <c r="S537" s="31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20.25" customHeight="1">
      <c r="A538" s="12"/>
      <c r="B538" s="12"/>
      <c r="C538" s="12"/>
      <c r="D538" s="165"/>
      <c r="E538" s="158"/>
      <c r="F538" s="158"/>
      <c r="G538" s="31"/>
      <c r="H538" s="31"/>
      <c r="I538" s="31"/>
      <c r="J538" s="12"/>
      <c r="K538" s="12"/>
      <c r="L538" s="12"/>
      <c r="M538" s="31"/>
      <c r="N538" s="31"/>
      <c r="O538" s="31"/>
      <c r="P538" s="31"/>
      <c r="Q538" s="31"/>
      <c r="R538" s="31"/>
      <c r="S538" s="31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20.25" customHeight="1">
      <c r="A539" s="12"/>
      <c r="B539" s="12"/>
      <c r="C539" s="12"/>
      <c r="D539" s="165"/>
      <c r="E539" s="158"/>
      <c r="F539" s="158"/>
      <c r="G539" s="31"/>
      <c r="H539" s="31"/>
      <c r="I539" s="31"/>
      <c r="J539" s="12"/>
      <c r="K539" s="12"/>
      <c r="L539" s="12"/>
      <c r="M539" s="31"/>
      <c r="N539" s="31"/>
      <c r="O539" s="31"/>
      <c r="P539" s="31"/>
      <c r="Q539" s="31"/>
      <c r="R539" s="31"/>
      <c r="S539" s="31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20.25" customHeight="1">
      <c r="A540" s="12"/>
      <c r="B540" s="12"/>
      <c r="C540" s="12"/>
      <c r="D540" s="165"/>
      <c r="E540" s="158"/>
      <c r="F540" s="158"/>
      <c r="G540" s="31"/>
      <c r="H540" s="31"/>
      <c r="I540" s="31"/>
      <c r="J540" s="12"/>
      <c r="K540" s="12"/>
      <c r="L540" s="12"/>
      <c r="M540" s="31"/>
      <c r="N540" s="31"/>
      <c r="O540" s="31"/>
      <c r="P540" s="31"/>
      <c r="Q540" s="31"/>
      <c r="R540" s="31"/>
      <c r="S540" s="31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20.25" customHeight="1">
      <c r="A541" s="12"/>
      <c r="B541" s="12"/>
      <c r="C541" s="12"/>
      <c r="D541" s="165"/>
      <c r="E541" s="158"/>
      <c r="F541" s="158"/>
      <c r="G541" s="31"/>
      <c r="H541" s="31"/>
      <c r="I541" s="31"/>
      <c r="J541" s="12"/>
      <c r="K541" s="12"/>
      <c r="L541" s="12"/>
      <c r="M541" s="31"/>
      <c r="N541" s="31"/>
      <c r="O541" s="31"/>
      <c r="P541" s="31"/>
      <c r="Q541" s="31"/>
      <c r="R541" s="31"/>
      <c r="S541" s="31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20.25" customHeight="1">
      <c r="A542" s="12"/>
      <c r="B542" s="12"/>
      <c r="C542" s="12"/>
      <c r="D542" s="165"/>
      <c r="E542" s="158"/>
      <c r="F542" s="158"/>
      <c r="G542" s="31"/>
      <c r="H542" s="31"/>
      <c r="I542" s="31"/>
      <c r="J542" s="12"/>
      <c r="K542" s="12"/>
      <c r="L542" s="12"/>
      <c r="M542" s="31"/>
      <c r="N542" s="31"/>
      <c r="O542" s="31"/>
      <c r="P542" s="31"/>
      <c r="Q542" s="31"/>
      <c r="R542" s="31"/>
      <c r="S542" s="31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20.25" customHeight="1">
      <c r="A543" s="12"/>
      <c r="B543" s="12"/>
      <c r="C543" s="12"/>
      <c r="D543" s="165"/>
      <c r="E543" s="158"/>
      <c r="F543" s="158"/>
      <c r="G543" s="31"/>
      <c r="H543" s="31"/>
      <c r="I543" s="31"/>
      <c r="J543" s="12"/>
      <c r="K543" s="12"/>
      <c r="L543" s="12"/>
      <c r="M543" s="31"/>
      <c r="N543" s="31"/>
      <c r="O543" s="31"/>
      <c r="P543" s="31"/>
      <c r="Q543" s="31"/>
      <c r="R543" s="31"/>
      <c r="S543" s="31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20.25" customHeight="1">
      <c r="A544" s="12"/>
      <c r="B544" s="12"/>
      <c r="C544" s="12"/>
      <c r="D544" s="165"/>
      <c r="E544" s="158"/>
      <c r="F544" s="158"/>
      <c r="G544" s="31"/>
      <c r="H544" s="31"/>
      <c r="I544" s="31"/>
      <c r="J544" s="12"/>
      <c r="K544" s="12"/>
      <c r="L544" s="12"/>
      <c r="M544" s="31"/>
      <c r="N544" s="31"/>
      <c r="O544" s="31"/>
      <c r="P544" s="31"/>
      <c r="Q544" s="31"/>
      <c r="R544" s="31"/>
      <c r="S544" s="31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20.25" customHeight="1">
      <c r="A545" s="12"/>
      <c r="B545" s="12"/>
      <c r="C545" s="12"/>
      <c r="D545" s="165"/>
      <c r="E545" s="158"/>
      <c r="F545" s="158"/>
      <c r="G545" s="31"/>
      <c r="H545" s="31"/>
      <c r="I545" s="31"/>
      <c r="J545" s="12"/>
      <c r="K545" s="12"/>
      <c r="L545" s="12"/>
      <c r="M545" s="31"/>
      <c r="N545" s="31"/>
      <c r="O545" s="31"/>
      <c r="P545" s="31"/>
      <c r="Q545" s="31"/>
      <c r="R545" s="31"/>
      <c r="S545" s="31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20.25" customHeight="1">
      <c r="A546" s="12"/>
      <c r="B546" s="12"/>
      <c r="C546" s="12"/>
      <c r="D546" s="165"/>
      <c r="E546" s="158"/>
      <c r="F546" s="158"/>
      <c r="G546" s="31"/>
      <c r="H546" s="31"/>
      <c r="I546" s="31"/>
      <c r="J546" s="12"/>
      <c r="K546" s="12"/>
      <c r="L546" s="12"/>
      <c r="M546" s="31"/>
      <c r="N546" s="31"/>
      <c r="O546" s="31"/>
      <c r="P546" s="31"/>
      <c r="Q546" s="31"/>
      <c r="R546" s="31"/>
      <c r="S546" s="31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20.25" customHeight="1">
      <c r="A547" s="12"/>
      <c r="B547" s="12"/>
      <c r="C547" s="12"/>
      <c r="D547" s="165"/>
      <c r="E547" s="158"/>
      <c r="F547" s="158"/>
      <c r="G547" s="31"/>
      <c r="H547" s="31"/>
      <c r="I547" s="31"/>
      <c r="J547" s="12"/>
      <c r="K547" s="12"/>
      <c r="L547" s="12"/>
      <c r="M547" s="31"/>
      <c r="N547" s="31"/>
      <c r="O547" s="31"/>
      <c r="P547" s="31"/>
      <c r="Q547" s="31"/>
      <c r="R547" s="31"/>
      <c r="S547" s="31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20.25" customHeight="1">
      <c r="A548" s="12"/>
      <c r="B548" s="12"/>
      <c r="C548" s="12"/>
      <c r="D548" s="165"/>
      <c r="E548" s="158"/>
      <c r="F548" s="158"/>
      <c r="G548" s="31"/>
      <c r="H548" s="31"/>
      <c r="I548" s="31"/>
      <c r="J548" s="12"/>
      <c r="K548" s="12"/>
      <c r="L548" s="12"/>
      <c r="M548" s="31"/>
      <c r="N548" s="31"/>
      <c r="O548" s="31"/>
      <c r="P548" s="31"/>
      <c r="Q548" s="31"/>
      <c r="R548" s="31"/>
      <c r="S548" s="31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20.25" customHeight="1">
      <c r="A549" s="12"/>
      <c r="B549" s="12"/>
      <c r="C549" s="12"/>
      <c r="D549" s="165"/>
      <c r="E549" s="158"/>
      <c r="F549" s="158"/>
      <c r="G549" s="31"/>
      <c r="H549" s="31"/>
      <c r="I549" s="31"/>
      <c r="J549" s="12"/>
      <c r="K549" s="12"/>
      <c r="L549" s="12"/>
      <c r="M549" s="31"/>
      <c r="N549" s="31"/>
      <c r="O549" s="31"/>
      <c r="P549" s="31"/>
      <c r="Q549" s="31"/>
      <c r="R549" s="31"/>
      <c r="S549" s="31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20.25" customHeight="1">
      <c r="A550" s="12"/>
      <c r="B550" s="12"/>
      <c r="C550" s="12"/>
      <c r="D550" s="165"/>
      <c r="E550" s="158"/>
      <c r="F550" s="158"/>
      <c r="G550" s="31"/>
      <c r="H550" s="31"/>
      <c r="I550" s="31"/>
      <c r="J550" s="12"/>
      <c r="K550" s="12"/>
      <c r="L550" s="12"/>
      <c r="M550" s="31"/>
      <c r="N550" s="31"/>
      <c r="O550" s="31"/>
      <c r="P550" s="31"/>
      <c r="Q550" s="31"/>
      <c r="R550" s="31"/>
      <c r="S550" s="31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20.25" customHeight="1">
      <c r="A551" s="12"/>
      <c r="B551" s="12"/>
      <c r="C551" s="12"/>
      <c r="D551" s="165"/>
      <c r="E551" s="158"/>
      <c r="F551" s="158"/>
      <c r="G551" s="31"/>
      <c r="H551" s="31"/>
      <c r="I551" s="31"/>
      <c r="J551" s="12"/>
      <c r="K551" s="12"/>
      <c r="L551" s="12"/>
      <c r="M551" s="31"/>
      <c r="N551" s="31"/>
      <c r="O551" s="31"/>
      <c r="P551" s="31"/>
      <c r="Q551" s="31"/>
      <c r="R551" s="31"/>
      <c r="S551" s="31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20.25" customHeight="1">
      <c r="A552" s="12"/>
      <c r="B552" s="12"/>
      <c r="C552" s="12"/>
      <c r="D552" s="165"/>
      <c r="E552" s="158"/>
      <c r="F552" s="158"/>
      <c r="G552" s="31"/>
      <c r="H552" s="31"/>
      <c r="I552" s="31"/>
      <c r="J552" s="12"/>
      <c r="K552" s="12"/>
      <c r="L552" s="12"/>
      <c r="M552" s="31"/>
      <c r="N552" s="31"/>
      <c r="O552" s="31"/>
      <c r="P552" s="31"/>
      <c r="Q552" s="31"/>
      <c r="R552" s="31"/>
      <c r="S552" s="31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20.25" customHeight="1">
      <c r="A553" s="12"/>
      <c r="B553" s="12"/>
      <c r="C553" s="12"/>
      <c r="D553" s="165"/>
      <c r="E553" s="158"/>
      <c r="F553" s="158"/>
      <c r="G553" s="31"/>
      <c r="H553" s="31"/>
      <c r="I553" s="31"/>
      <c r="J553" s="12"/>
      <c r="K553" s="12"/>
      <c r="L553" s="12"/>
      <c r="M553" s="31"/>
      <c r="N553" s="31"/>
      <c r="O553" s="31"/>
      <c r="P553" s="31"/>
      <c r="Q553" s="31"/>
      <c r="R553" s="31"/>
      <c r="S553" s="31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20.25" customHeight="1">
      <c r="A554" s="12"/>
      <c r="B554" s="12"/>
      <c r="C554" s="12"/>
      <c r="D554" s="165"/>
      <c r="E554" s="158"/>
      <c r="F554" s="158"/>
      <c r="G554" s="31"/>
      <c r="H554" s="31"/>
      <c r="I554" s="31"/>
      <c r="J554" s="12"/>
      <c r="K554" s="12"/>
      <c r="L554" s="12"/>
      <c r="M554" s="31"/>
      <c r="N554" s="31"/>
      <c r="O554" s="31"/>
      <c r="P554" s="31"/>
      <c r="Q554" s="31"/>
      <c r="R554" s="31"/>
      <c r="S554" s="31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20.25" customHeight="1">
      <c r="A555" s="12"/>
      <c r="B555" s="12"/>
      <c r="C555" s="12"/>
      <c r="D555" s="165"/>
      <c r="E555" s="158"/>
      <c r="F555" s="158"/>
      <c r="G555" s="31"/>
      <c r="H555" s="31"/>
      <c r="I555" s="31"/>
      <c r="J555" s="12"/>
      <c r="K555" s="12"/>
      <c r="L555" s="12"/>
      <c r="M555" s="31"/>
      <c r="N555" s="31"/>
      <c r="O555" s="31"/>
      <c r="P555" s="31"/>
      <c r="Q555" s="31"/>
      <c r="R555" s="31"/>
      <c r="S555" s="31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20.25" customHeight="1">
      <c r="A556" s="12"/>
      <c r="B556" s="12"/>
      <c r="C556" s="12"/>
      <c r="D556" s="165"/>
      <c r="E556" s="158"/>
      <c r="F556" s="158"/>
      <c r="G556" s="31"/>
      <c r="H556" s="31"/>
      <c r="I556" s="31"/>
      <c r="J556" s="12"/>
      <c r="K556" s="12"/>
      <c r="L556" s="12"/>
      <c r="M556" s="31"/>
      <c r="N556" s="31"/>
      <c r="O556" s="31"/>
      <c r="P556" s="31"/>
      <c r="Q556" s="31"/>
      <c r="R556" s="31"/>
      <c r="S556" s="31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20.25" customHeight="1">
      <c r="A557" s="12"/>
      <c r="B557" s="12"/>
      <c r="C557" s="12"/>
      <c r="D557" s="165"/>
      <c r="E557" s="158"/>
      <c r="F557" s="158"/>
      <c r="G557" s="31"/>
      <c r="H557" s="31"/>
      <c r="I557" s="31"/>
      <c r="J557" s="12"/>
      <c r="K557" s="12"/>
      <c r="L557" s="12"/>
      <c r="M557" s="31"/>
      <c r="N557" s="31"/>
      <c r="O557" s="31"/>
      <c r="P557" s="31"/>
      <c r="Q557" s="31"/>
      <c r="R557" s="31"/>
      <c r="S557" s="31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20.25" customHeight="1">
      <c r="A558" s="12"/>
      <c r="B558" s="12"/>
      <c r="C558" s="12"/>
      <c r="D558" s="165"/>
      <c r="E558" s="158"/>
      <c r="F558" s="158"/>
      <c r="G558" s="31"/>
      <c r="H558" s="31"/>
      <c r="I558" s="31"/>
      <c r="J558" s="12"/>
      <c r="K558" s="12"/>
      <c r="L558" s="12"/>
      <c r="M558" s="31"/>
      <c r="N558" s="31"/>
      <c r="O558" s="31"/>
      <c r="P558" s="31"/>
      <c r="Q558" s="31"/>
      <c r="R558" s="31"/>
      <c r="S558" s="31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20.25" customHeight="1">
      <c r="A559" s="12"/>
      <c r="B559" s="12"/>
      <c r="C559" s="12"/>
      <c r="D559" s="165"/>
      <c r="E559" s="158"/>
      <c r="F559" s="158"/>
      <c r="G559" s="31"/>
      <c r="H559" s="31"/>
      <c r="I559" s="31"/>
      <c r="J559" s="12"/>
      <c r="K559" s="12"/>
      <c r="L559" s="12"/>
      <c r="M559" s="31"/>
      <c r="N559" s="31"/>
      <c r="O559" s="31"/>
      <c r="P559" s="31"/>
      <c r="Q559" s="31"/>
      <c r="R559" s="31"/>
      <c r="S559" s="31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20.25" customHeight="1">
      <c r="A560" s="12"/>
      <c r="B560" s="12"/>
      <c r="C560" s="12"/>
      <c r="D560" s="165"/>
      <c r="E560" s="158"/>
      <c r="F560" s="158"/>
      <c r="G560" s="31"/>
      <c r="H560" s="31"/>
      <c r="I560" s="31"/>
      <c r="J560" s="12"/>
      <c r="K560" s="12"/>
      <c r="L560" s="12"/>
      <c r="M560" s="31"/>
      <c r="N560" s="31"/>
      <c r="O560" s="31"/>
      <c r="P560" s="31"/>
      <c r="Q560" s="31"/>
      <c r="R560" s="31"/>
      <c r="S560" s="31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20.25" customHeight="1">
      <c r="A561" s="12"/>
      <c r="B561" s="12"/>
      <c r="C561" s="12"/>
      <c r="D561" s="165"/>
      <c r="E561" s="158"/>
      <c r="F561" s="158"/>
      <c r="G561" s="31"/>
      <c r="H561" s="31"/>
      <c r="I561" s="31"/>
      <c r="J561" s="12"/>
      <c r="K561" s="12"/>
      <c r="L561" s="12"/>
      <c r="M561" s="31"/>
      <c r="N561" s="31"/>
      <c r="O561" s="31"/>
      <c r="P561" s="31"/>
      <c r="Q561" s="31"/>
      <c r="R561" s="31"/>
      <c r="S561" s="31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20.25" customHeight="1">
      <c r="A562" s="12"/>
      <c r="B562" s="12"/>
      <c r="C562" s="12"/>
      <c r="D562" s="165"/>
      <c r="E562" s="158"/>
      <c r="F562" s="158"/>
      <c r="G562" s="31"/>
      <c r="H562" s="31"/>
      <c r="I562" s="31"/>
      <c r="J562" s="12"/>
      <c r="K562" s="12"/>
      <c r="L562" s="12"/>
      <c r="M562" s="31"/>
      <c r="N562" s="31"/>
      <c r="O562" s="31"/>
      <c r="P562" s="31"/>
      <c r="Q562" s="31"/>
      <c r="R562" s="31"/>
      <c r="S562" s="31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20.25" customHeight="1">
      <c r="A563" s="12"/>
      <c r="B563" s="12"/>
      <c r="C563" s="12"/>
      <c r="D563" s="165"/>
      <c r="E563" s="158"/>
      <c r="F563" s="158"/>
      <c r="G563" s="31"/>
      <c r="H563" s="31"/>
      <c r="I563" s="31"/>
      <c r="J563" s="12"/>
      <c r="K563" s="12"/>
      <c r="L563" s="12"/>
      <c r="M563" s="31"/>
      <c r="N563" s="31"/>
      <c r="O563" s="31"/>
      <c r="P563" s="31"/>
      <c r="Q563" s="31"/>
      <c r="R563" s="31"/>
      <c r="S563" s="31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20.25" customHeight="1">
      <c r="A564" s="12"/>
      <c r="B564" s="12"/>
      <c r="C564" s="12"/>
      <c r="D564" s="165"/>
      <c r="E564" s="158"/>
      <c r="F564" s="158"/>
      <c r="G564" s="31"/>
      <c r="H564" s="31"/>
      <c r="I564" s="31"/>
      <c r="J564" s="12"/>
      <c r="K564" s="12"/>
      <c r="L564" s="12"/>
      <c r="M564" s="31"/>
      <c r="N564" s="31"/>
      <c r="O564" s="31"/>
      <c r="P564" s="31"/>
      <c r="Q564" s="31"/>
      <c r="R564" s="31"/>
      <c r="S564" s="31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20.25" customHeight="1">
      <c r="A565" s="12"/>
      <c r="B565" s="12"/>
      <c r="C565" s="12"/>
      <c r="D565" s="165"/>
      <c r="E565" s="158"/>
      <c r="F565" s="158"/>
      <c r="G565" s="31"/>
      <c r="H565" s="31"/>
      <c r="I565" s="31"/>
      <c r="J565" s="12"/>
      <c r="K565" s="12"/>
      <c r="L565" s="12"/>
      <c r="M565" s="31"/>
      <c r="N565" s="31"/>
      <c r="O565" s="31"/>
      <c r="P565" s="31"/>
      <c r="Q565" s="31"/>
      <c r="R565" s="31"/>
      <c r="S565" s="31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20.25" customHeight="1">
      <c r="A566" s="12"/>
      <c r="B566" s="12"/>
      <c r="C566" s="12"/>
      <c r="D566" s="165"/>
      <c r="E566" s="158"/>
      <c r="F566" s="158"/>
      <c r="G566" s="31"/>
      <c r="H566" s="31"/>
      <c r="I566" s="31"/>
      <c r="J566" s="12"/>
      <c r="K566" s="12"/>
      <c r="L566" s="12"/>
      <c r="M566" s="31"/>
      <c r="N566" s="31"/>
      <c r="O566" s="31"/>
      <c r="P566" s="31"/>
      <c r="Q566" s="31"/>
      <c r="R566" s="31"/>
      <c r="S566" s="31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20.25" customHeight="1">
      <c r="A567" s="12"/>
      <c r="B567" s="12"/>
      <c r="C567" s="12"/>
      <c r="D567" s="165"/>
      <c r="E567" s="158"/>
      <c r="F567" s="158"/>
      <c r="G567" s="31"/>
      <c r="H567" s="31"/>
      <c r="I567" s="31"/>
      <c r="J567" s="12"/>
      <c r="K567" s="12"/>
      <c r="L567" s="12"/>
      <c r="M567" s="31"/>
      <c r="N567" s="31"/>
      <c r="O567" s="31"/>
      <c r="P567" s="31"/>
      <c r="Q567" s="31"/>
      <c r="R567" s="31"/>
      <c r="S567" s="31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20.25" customHeight="1">
      <c r="A568" s="12"/>
      <c r="B568" s="12"/>
      <c r="C568" s="12"/>
      <c r="D568" s="165"/>
      <c r="E568" s="158"/>
      <c r="F568" s="158"/>
      <c r="G568" s="31"/>
      <c r="H568" s="31"/>
      <c r="I568" s="31"/>
      <c r="J568" s="12"/>
      <c r="K568" s="12"/>
      <c r="L568" s="12"/>
      <c r="M568" s="31"/>
      <c r="N568" s="31"/>
      <c r="O568" s="31"/>
      <c r="P568" s="31"/>
      <c r="Q568" s="31"/>
      <c r="R568" s="31"/>
      <c r="S568" s="31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20.25" customHeight="1">
      <c r="A569" s="12"/>
      <c r="B569" s="12"/>
      <c r="C569" s="12"/>
      <c r="D569" s="165"/>
      <c r="E569" s="158"/>
      <c r="F569" s="158"/>
      <c r="G569" s="31"/>
      <c r="H569" s="31"/>
      <c r="I569" s="31"/>
      <c r="J569" s="12"/>
      <c r="K569" s="12"/>
      <c r="L569" s="12"/>
      <c r="M569" s="31"/>
      <c r="N569" s="31"/>
      <c r="O569" s="31"/>
      <c r="P569" s="31"/>
      <c r="Q569" s="31"/>
      <c r="R569" s="31"/>
      <c r="S569" s="31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20.25" customHeight="1">
      <c r="A570" s="12"/>
      <c r="B570" s="12"/>
      <c r="C570" s="12"/>
      <c r="D570" s="165"/>
      <c r="E570" s="158"/>
      <c r="F570" s="158"/>
      <c r="G570" s="31"/>
      <c r="H570" s="31"/>
      <c r="I570" s="31"/>
      <c r="J570" s="12"/>
      <c r="K570" s="12"/>
      <c r="L570" s="12"/>
      <c r="M570" s="31"/>
      <c r="N570" s="31"/>
      <c r="O570" s="31"/>
      <c r="P570" s="31"/>
      <c r="Q570" s="31"/>
      <c r="R570" s="31"/>
      <c r="S570" s="31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20.25" customHeight="1">
      <c r="A571" s="12"/>
      <c r="B571" s="12"/>
      <c r="C571" s="12"/>
      <c r="D571" s="165"/>
      <c r="E571" s="158"/>
      <c r="F571" s="158"/>
      <c r="G571" s="31"/>
      <c r="H571" s="31"/>
      <c r="I571" s="31"/>
      <c r="J571" s="12"/>
      <c r="K571" s="12"/>
      <c r="L571" s="12"/>
      <c r="M571" s="31"/>
      <c r="N571" s="31"/>
      <c r="O571" s="31"/>
      <c r="P571" s="31"/>
      <c r="Q571" s="31"/>
      <c r="R571" s="31"/>
      <c r="S571" s="31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20.25" customHeight="1">
      <c r="A572" s="12"/>
      <c r="B572" s="12"/>
      <c r="C572" s="12"/>
      <c r="D572" s="165"/>
      <c r="E572" s="158"/>
      <c r="F572" s="158"/>
      <c r="G572" s="31"/>
      <c r="H572" s="31"/>
      <c r="I572" s="31"/>
      <c r="J572" s="12"/>
      <c r="K572" s="12"/>
      <c r="L572" s="12"/>
      <c r="M572" s="31"/>
      <c r="N572" s="31"/>
      <c r="O572" s="31"/>
      <c r="P572" s="31"/>
      <c r="Q572" s="31"/>
      <c r="R572" s="31"/>
      <c r="S572" s="31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20.25" customHeight="1">
      <c r="A573" s="12"/>
      <c r="B573" s="12"/>
      <c r="C573" s="12"/>
      <c r="D573" s="165"/>
      <c r="E573" s="158"/>
      <c r="F573" s="158"/>
      <c r="G573" s="31"/>
      <c r="H573" s="31"/>
      <c r="I573" s="31"/>
      <c r="J573" s="12"/>
      <c r="K573" s="12"/>
      <c r="L573" s="12"/>
      <c r="M573" s="31"/>
      <c r="N573" s="31"/>
      <c r="O573" s="31"/>
      <c r="P573" s="31"/>
      <c r="Q573" s="31"/>
      <c r="R573" s="31"/>
      <c r="S573" s="31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20.25" customHeight="1">
      <c r="A574" s="12"/>
      <c r="B574" s="12"/>
      <c r="C574" s="12"/>
      <c r="D574" s="165"/>
      <c r="E574" s="158"/>
      <c r="F574" s="158"/>
      <c r="G574" s="31"/>
      <c r="H574" s="31"/>
      <c r="I574" s="31"/>
      <c r="J574" s="12"/>
      <c r="K574" s="12"/>
      <c r="L574" s="12"/>
      <c r="M574" s="31"/>
      <c r="N574" s="31"/>
      <c r="O574" s="31"/>
      <c r="P574" s="31"/>
      <c r="Q574" s="31"/>
      <c r="R574" s="31"/>
      <c r="S574" s="31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20.25" customHeight="1">
      <c r="A575" s="12"/>
      <c r="B575" s="12"/>
      <c r="C575" s="12"/>
      <c r="D575" s="165"/>
      <c r="E575" s="158"/>
      <c r="F575" s="158"/>
      <c r="G575" s="31"/>
      <c r="H575" s="31"/>
      <c r="I575" s="31"/>
      <c r="J575" s="12"/>
      <c r="K575" s="12"/>
      <c r="L575" s="12"/>
      <c r="M575" s="31"/>
      <c r="N575" s="31"/>
      <c r="O575" s="31"/>
      <c r="P575" s="31"/>
      <c r="Q575" s="31"/>
      <c r="R575" s="31"/>
      <c r="S575" s="31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20.25" customHeight="1">
      <c r="A576" s="12"/>
      <c r="B576" s="12"/>
      <c r="C576" s="12"/>
      <c r="D576" s="165"/>
      <c r="E576" s="158"/>
      <c r="F576" s="158"/>
      <c r="G576" s="31"/>
      <c r="H576" s="31"/>
      <c r="I576" s="31"/>
      <c r="J576" s="12"/>
      <c r="K576" s="12"/>
      <c r="L576" s="12"/>
      <c r="M576" s="31"/>
      <c r="N576" s="31"/>
      <c r="O576" s="31"/>
      <c r="P576" s="31"/>
      <c r="Q576" s="31"/>
      <c r="R576" s="31"/>
      <c r="S576" s="31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20.25" customHeight="1">
      <c r="A577" s="12"/>
      <c r="B577" s="12"/>
      <c r="C577" s="12"/>
      <c r="D577" s="165"/>
      <c r="E577" s="158"/>
      <c r="F577" s="158"/>
      <c r="G577" s="31"/>
      <c r="H577" s="31"/>
      <c r="I577" s="31"/>
      <c r="J577" s="12"/>
      <c r="K577" s="12"/>
      <c r="L577" s="12"/>
      <c r="M577" s="31"/>
      <c r="N577" s="31"/>
      <c r="O577" s="31"/>
      <c r="P577" s="31"/>
      <c r="Q577" s="31"/>
      <c r="R577" s="31"/>
      <c r="S577" s="31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20.25" customHeight="1">
      <c r="A578" s="12"/>
      <c r="B578" s="12"/>
      <c r="C578" s="12"/>
      <c r="D578" s="165"/>
      <c r="E578" s="158"/>
      <c r="F578" s="158"/>
      <c r="G578" s="31"/>
      <c r="H578" s="31"/>
      <c r="I578" s="31"/>
      <c r="J578" s="12"/>
      <c r="K578" s="12"/>
      <c r="L578" s="12"/>
      <c r="M578" s="31"/>
      <c r="N578" s="31"/>
      <c r="O578" s="31"/>
      <c r="P578" s="31"/>
      <c r="Q578" s="31"/>
      <c r="R578" s="31"/>
      <c r="S578" s="31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20.25" customHeight="1">
      <c r="A579" s="12"/>
      <c r="B579" s="12"/>
      <c r="C579" s="12"/>
      <c r="D579" s="165"/>
      <c r="E579" s="158"/>
      <c r="F579" s="158"/>
      <c r="G579" s="31"/>
      <c r="H579" s="31"/>
      <c r="I579" s="31"/>
      <c r="J579" s="12"/>
      <c r="K579" s="12"/>
      <c r="L579" s="12"/>
      <c r="M579" s="31"/>
      <c r="N579" s="31"/>
      <c r="O579" s="31"/>
      <c r="P579" s="31"/>
      <c r="Q579" s="31"/>
      <c r="R579" s="31"/>
      <c r="S579" s="31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20.25" customHeight="1">
      <c r="A580" s="12"/>
      <c r="B580" s="12"/>
      <c r="C580" s="12"/>
      <c r="D580" s="165"/>
      <c r="E580" s="158"/>
      <c r="F580" s="158"/>
      <c r="G580" s="31"/>
      <c r="H580" s="31"/>
      <c r="I580" s="31"/>
      <c r="J580" s="12"/>
      <c r="K580" s="12"/>
      <c r="L580" s="12"/>
      <c r="M580" s="31"/>
      <c r="N580" s="31"/>
      <c r="O580" s="31"/>
      <c r="P580" s="31"/>
      <c r="Q580" s="31"/>
      <c r="R580" s="31"/>
      <c r="S580" s="31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20.25" customHeight="1">
      <c r="A581" s="12"/>
      <c r="B581" s="12"/>
      <c r="C581" s="12"/>
      <c r="D581" s="165"/>
      <c r="E581" s="158"/>
      <c r="F581" s="158"/>
      <c r="G581" s="31"/>
      <c r="H581" s="31"/>
      <c r="I581" s="31"/>
      <c r="J581" s="12"/>
      <c r="K581" s="12"/>
      <c r="L581" s="12"/>
      <c r="M581" s="31"/>
      <c r="N581" s="31"/>
      <c r="O581" s="31"/>
      <c r="P581" s="31"/>
      <c r="Q581" s="31"/>
      <c r="R581" s="31"/>
      <c r="S581" s="31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20.25" customHeight="1">
      <c r="A582" s="12"/>
      <c r="B582" s="12"/>
      <c r="C582" s="12"/>
      <c r="D582" s="165"/>
      <c r="E582" s="158"/>
      <c r="F582" s="158"/>
      <c r="G582" s="31"/>
      <c r="H582" s="31"/>
      <c r="I582" s="31"/>
      <c r="J582" s="12"/>
      <c r="K582" s="12"/>
      <c r="L582" s="12"/>
      <c r="M582" s="31"/>
      <c r="N582" s="31"/>
      <c r="O582" s="31"/>
      <c r="P582" s="31"/>
      <c r="Q582" s="31"/>
      <c r="R582" s="31"/>
      <c r="S582" s="31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20.25" customHeight="1">
      <c r="A583" s="12"/>
      <c r="B583" s="12"/>
      <c r="C583" s="12"/>
      <c r="D583" s="165"/>
      <c r="E583" s="158"/>
      <c r="F583" s="158"/>
      <c r="G583" s="31"/>
      <c r="H583" s="31"/>
      <c r="I583" s="31"/>
      <c r="J583" s="12"/>
      <c r="K583" s="12"/>
      <c r="L583" s="12"/>
      <c r="M583" s="31"/>
      <c r="N583" s="31"/>
      <c r="O583" s="31"/>
      <c r="P583" s="31"/>
      <c r="Q583" s="31"/>
      <c r="R583" s="31"/>
      <c r="S583" s="31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20.25" customHeight="1">
      <c r="A584" s="12"/>
      <c r="B584" s="12"/>
      <c r="C584" s="12"/>
      <c r="D584" s="165"/>
      <c r="E584" s="158"/>
      <c r="F584" s="158"/>
      <c r="G584" s="31"/>
      <c r="H584" s="31"/>
      <c r="I584" s="31"/>
      <c r="J584" s="12"/>
      <c r="K584" s="12"/>
      <c r="L584" s="12"/>
      <c r="M584" s="31"/>
      <c r="N584" s="31"/>
      <c r="O584" s="31"/>
      <c r="P584" s="31"/>
      <c r="Q584" s="31"/>
      <c r="R584" s="31"/>
      <c r="S584" s="31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20.25" customHeight="1">
      <c r="A585" s="12"/>
      <c r="B585" s="12"/>
      <c r="C585" s="12"/>
      <c r="D585" s="165"/>
      <c r="E585" s="158"/>
      <c r="F585" s="158"/>
      <c r="G585" s="31"/>
      <c r="H585" s="31"/>
      <c r="I585" s="31"/>
      <c r="J585" s="12"/>
      <c r="K585" s="12"/>
      <c r="L585" s="12"/>
      <c r="M585" s="31"/>
      <c r="N585" s="31"/>
      <c r="O585" s="31"/>
      <c r="P585" s="31"/>
      <c r="Q585" s="31"/>
      <c r="R585" s="31"/>
      <c r="S585" s="31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20.25" customHeight="1">
      <c r="A586" s="12"/>
      <c r="B586" s="12"/>
      <c r="C586" s="12"/>
      <c r="D586" s="165"/>
      <c r="E586" s="158"/>
      <c r="F586" s="158"/>
      <c r="G586" s="31"/>
      <c r="H586" s="31"/>
      <c r="I586" s="31"/>
      <c r="J586" s="12"/>
      <c r="K586" s="12"/>
      <c r="L586" s="12"/>
      <c r="M586" s="31"/>
      <c r="N586" s="31"/>
      <c r="O586" s="31"/>
      <c r="P586" s="31"/>
      <c r="Q586" s="31"/>
      <c r="R586" s="31"/>
      <c r="S586" s="31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20.25" customHeight="1">
      <c r="A587" s="12"/>
      <c r="B587" s="12"/>
      <c r="C587" s="12"/>
      <c r="D587" s="165"/>
      <c r="E587" s="158"/>
      <c r="F587" s="158"/>
      <c r="G587" s="31"/>
      <c r="H587" s="31"/>
      <c r="I587" s="31"/>
      <c r="J587" s="12"/>
      <c r="K587" s="12"/>
      <c r="L587" s="12"/>
      <c r="M587" s="31"/>
      <c r="N587" s="31"/>
      <c r="O587" s="31"/>
      <c r="P587" s="31"/>
      <c r="Q587" s="31"/>
      <c r="R587" s="31"/>
      <c r="S587" s="31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20.25" customHeight="1">
      <c r="A588" s="12"/>
      <c r="B588" s="12"/>
      <c r="C588" s="12"/>
      <c r="D588" s="165"/>
      <c r="E588" s="158"/>
      <c r="F588" s="158"/>
      <c r="G588" s="31"/>
      <c r="H588" s="31"/>
      <c r="I588" s="31"/>
      <c r="J588" s="12"/>
      <c r="K588" s="12"/>
      <c r="L588" s="12"/>
      <c r="M588" s="31"/>
      <c r="N588" s="31"/>
      <c r="O588" s="31"/>
      <c r="P588" s="31"/>
      <c r="Q588" s="31"/>
      <c r="R588" s="31"/>
      <c r="S588" s="31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20.25" customHeight="1">
      <c r="A589" s="12"/>
      <c r="B589" s="12"/>
      <c r="C589" s="12"/>
      <c r="D589" s="165"/>
      <c r="E589" s="158"/>
      <c r="F589" s="158"/>
      <c r="G589" s="31"/>
      <c r="H589" s="31"/>
      <c r="I589" s="31"/>
      <c r="J589" s="12"/>
      <c r="K589" s="12"/>
      <c r="L589" s="12"/>
      <c r="M589" s="31"/>
      <c r="N589" s="31"/>
      <c r="O589" s="31"/>
      <c r="P589" s="31"/>
      <c r="Q589" s="31"/>
      <c r="R589" s="31"/>
      <c r="S589" s="31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20.25" customHeight="1">
      <c r="A590" s="12"/>
      <c r="B590" s="12"/>
      <c r="C590" s="12"/>
      <c r="D590" s="165"/>
      <c r="E590" s="158"/>
      <c r="F590" s="158"/>
      <c r="G590" s="31"/>
      <c r="H590" s="31"/>
      <c r="I590" s="31"/>
      <c r="J590" s="12"/>
      <c r="K590" s="12"/>
      <c r="L590" s="12"/>
      <c r="M590" s="31"/>
      <c r="N590" s="31"/>
      <c r="O590" s="31"/>
      <c r="P590" s="31"/>
      <c r="Q590" s="31"/>
      <c r="R590" s="31"/>
      <c r="S590" s="31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20.25" customHeight="1">
      <c r="A591" s="12"/>
      <c r="B591" s="12"/>
      <c r="C591" s="12"/>
      <c r="D591" s="165"/>
      <c r="E591" s="158"/>
      <c r="F591" s="158"/>
      <c r="G591" s="31"/>
      <c r="H591" s="31"/>
      <c r="I591" s="31"/>
      <c r="J591" s="12"/>
      <c r="K591" s="12"/>
      <c r="L591" s="12"/>
      <c r="M591" s="31"/>
      <c r="N591" s="31"/>
      <c r="O591" s="31"/>
      <c r="P591" s="31"/>
      <c r="Q591" s="31"/>
      <c r="R591" s="31"/>
      <c r="S591" s="31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20.25" customHeight="1">
      <c r="A592" s="12"/>
      <c r="B592" s="12"/>
      <c r="C592" s="12"/>
      <c r="D592" s="165"/>
      <c r="E592" s="158"/>
      <c r="F592" s="158"/>
      <c r="G592" s="31"/>
      <c r="H592" s="31"/>
      <c r="I592" s="31"/>
      <c r="J592" s="12"/>
      <c r="K592" s="12"/>
      <c r="L592" s="12"/>
      <c r="M592" s="31"/>
      <c r="N592" s="31"/>
      <c r="O592" s="31"/>
      <c r="P592" s="31"/>
      <c r="Q592" s="31"/>
      <c r="R592" s="31"/>
      <c r="S592" s="31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20.25" customHeight="1">
      <c r="A593" s="12"/>
      <c r="B593" s="12"/>
      <c r="C593" s="12"/>
      <c r="D593" s="165"/>
      <c r="E593" s="158"/>
      <c r="F593" s="158"/>
      <c r="G593" s="31"/>
      <c r="H593" s="31"/>
      <c r="I593" s="31"/>
      <c r="J593" s="12"/>
      <c r="K593" s="12"/>
      <c r="L593" s="12"/>
      <c r="M593" s="31"/>
      <c r="N593" s="31"/>
      <c r="O593" s="31"/>
      <c r="P593" s="31"/>
      <c r="Q593" s="31"/>
      <c r="R593" s="31"/>
      <c r="S593" s="31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20.25" customHeight="1">
      <c r="A594" s="12"/>
      <c r="B594" s="12"/>
      <c r="C594" s="12"/>
      <c r="D594" s="165"/>
      <c r="E594" s="158"/>
      <c r="F594" s="158"/>
      <c r="G594" s="31"/>
      <c r="H594" s="31"/>
      <c r="I594" s="31"/>
      <c r="J594" s="12"/>
      <c r="K594" s="12"/>
      <c r="L594" s="12"/>
      <c r="M594" s="31"/>
      <c r="N594" s="31"/>
      <c r="O594" s="31"/>
      <c r="P594" s="31"/>
      <c r="Q594" s="31"/>
      <c r="R594" s="31"/>
      <c r="S594" s="31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20.25" customHeight="1">
      <c r="A595" s="12"/>
      <c r="B595" s="12"/>
      <c r="C595" s="12"/>
      <c r="D595" s="165"/>
      <c r="E595" s="158"/>
      <c r="F595" s="158"/>
      <c r="G595" s="31"/>
      <c r="H595" s="31"/>
      <c r="I595" s="31"/>
      <c r="J595" s="12"/>
      <c r="K595" s="12"/>
      <c r="L595" s="12"/>
      <c r="M595" s="31"/>
      <c r="N595" s="31"/>
      <c r="O595" s="31"/>
      <c r="P595" s="31"/>
      <c r="Q595" s="31"/>
      <c r="R595" s="31"/>
      <c r="S595" s="31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20.25" customHeight="1">
      <c r="A596" s="12"/>
      <c r="B596" s="12"/>
      <c r="C596" s="12"/>
      <c r="D596" s="165"/>
      <c r="E596" s="158"/>
      <c r="F596" s="158"/>
      <c r="G596" s="31"/>
      <c r="H596" s="31"/>
      <c r="I596" s="31"/>
      <c r="J596" s="12"/>
      <c r="K596" s="12"/>
      <c r="L596" s="12"/>
      <c r="M596" s="31"/>
      <c r="N596" s="31"/>
      <c r="O596" s="31"/>
      <c r="P596" s="31"/>
      <c r="Q596" s="31"/>
      <c r="R596" s="31"/>
      <c r="S596" s="31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20.25" customHeight="1">
      <c r="A597" s="12"/>
      <c r="B597" s="12"/>
      <c r="C597" s="12"/>
      <c r="D597" s="165"/>
      <c r="E597" s="158"/>
      <c r="F597" s="158"/>
      <c r="G597" s="31"/>
      <c r="H597" s="31"/>
      <c r="I597" s="31"/>
      <c r="J597" s="12"/>
      <c r="K597" s="12"/>
      <c r="L597" s="12"/>
      <c r="M597" s="31"/>
      <c r="N597" s="31"/>
      <c r="O597" s="31"/>
      <c r="P597" s="31"/>
      <c r="Q597" s="31"/>
      <c r="R597" s="31"/>
      <c r="S597" s="31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20.25" customHeight="1">
      <c r="A598" s="12"/>
      <c r="B598" s="12"/>
      <c r="C598" s="12"/>
      <c r="D598" s="165"/>
      <c r="E598" s="158"/>
      <c r="F598" s="158"/>
      <c r="G598" s="31"/>
      <c r="H598" s="31"/>
      <c r="I598" s="31"/>
      <c r="J598" s="12"/>
      <c r="K598" s="12"/>
      <c r="L598" s="12"/>
      <c r="M598" s="31"/>
      <c r="N598" s="31"/>
      <c r="O598" s="31"/>
      <c r="P598" s="31"/>
      <c r="Q598" s="31"/>
      <c r="R598" s="31"/>
      <c r="S598" s="31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20.25" customHeight="1">
      <c r="A599" s="12"/>
      <c r="B599" s="12"/>
      <c r="C599" s="12"/>
      <c r="D599" s="165"/>
      <c r="E599" s="158"/>
      <c r="F599" s="158"/>
      <c r="G599" s="31"/>
      <c r="H599" s="31"/>
      <c r="I599" s="31"/>
      <c r="J599" s="12"/>
      <c r="K599" s="12"/>
      <c r="L599" s="12"/>
      <c r="M599" s="31"/>
      <c r="N599" s="31"/>
      <c r="O599" s="31"/>
      <c r="P599" s="31"/>
      <c r="Q599" s="31"/>
      <c r="R599" s="31"/>
      <c r="S599" s="31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20.25" customHeight="1">
      <c r="A600" s="12"/>
      <c r="B600" s="12"/>
      <c r="C600" s="12"/>
      <c r="D600" s="165"/>
      <c r="E600" s="158"/>
      <c r="F600" s="158"/>
      <c r="G600" s="31"/>
      <c r="H600" s="31"/>
      <c r="I600" s="31"/>
      <c r="J600" s="12"/>
      <c r="K600" s="12"/>
      <c r="L600" s="12"/>
      <c r="M600" s="31"/>
      <c r="N600" s="31"/>
      <c r="O600" s="31"/>
      <c r="P600" s="31"/>
      <c r="Q600" s="31"/>
      <c r="R600" s="31"/>
      <c r="S600" s="31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20.25" customHeight="1">
      <c r="A601" s="12"/>
      <c r="B601" s="12"/>
      <c r="C601" s="12"/>
      <c r="D601" s="165"/>
      <c r="E601" s="158"/>
      <c r="F601" s="158"/>
      <c r="G601" s="31"/>
      <c r="H601" s="31"/>
      <c r="I601" s="31"/>
      <c r="J601" s="12"/>
      <c r="K601" s="12"/>
      <c r="L601" s="12"/>
      <c r="M601" s="31"/>
      <c r="N601" s="31"/>
      <c r="O601" s="31"/>
      <c r="P601" s="31"/>
      <c r="Q601" s="31"/>
      <c r="R601" s="31"/>
      <c r="S601" s="31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20.25" customHeight="1">
      <c r="A602" s="12"/>
      <c r="B602" s="12"/>
      <c r="C602" s="12"/>
      <c r="D602" s="165"/>
      <c r="E602" s="158"/>
      <c r="F602" s="158"/>
      <c r="G602" s="31"/>
      <c r="H602" s="31"/>
      <c r="I602" s="31"/>
      <c r="J602" s="12"/>
      <c r="K602" s="12"/>
      <c r="L602" s="12"/>
      <c r="M602" s="31"/>
      <c r="N602" s="31"/>
      <c r="O602" s="31"/>
      <c r="P602" s="31"/>
      <c r="Q602" s="31"/>
      <c r="R602" s="31"/>
      <c r="S602" s="31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20.25" customHeight="1">
      <c r="A603" s="12"/>
      <c r="B603" s="12"/>
      <c r="C603" s="12"/>
      <c r="D603" s="165"/>
      <c r="E603" s="158"/>
      <c r="F603" s="158"/>
      <c r="G603" s="31"/>
      <c r="H603" s="31"/>
      <c r="I603" s="31"/>
      <c r="J603" s="12"/>
      <c r="K603" s="12"/>
      <c r="L603" s="12"/>
      <c r="M603" s="31"/>
      <c r="N603" s="31"/>
      <c r="O603" s="31"/>
      <c r="P603" s="31"/>
      <c r="Q603" s="31"/>
      <c r="R603" s="31"/>
      <c r="S603" s="31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20.25" customHeight="1">
      <c r="A604" s="12"/>
      <c r="B604" s="12"/>
      <c r="C604" s="12"/>
      <c r="D604" s="165"/>
      <c r="E604" s="158"/>
      <c r="F604" s="158"/>
      <c r="G604" s="31"/>
      <c r="H604" s="31"/>
      <c r="I604" s="31"/>
      <c r="J604" s="12"/>
      <c r="K604" s="12"/>
      <c r="L604" s="12"/>
      <c r="M604" s="31"/>
      <c r="N604" s="31"/>
      <c r="O604" s="31"/>
      <c r="P604" s="31"/>
      <c r="Q604" s="31"/>
      <c r="R604" s="31"/>
      <c r="S604" s="31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20.25" customHeight="1">
      <c r="A605" s="12"/>
      <c r="B605" s="12"/>
      <c r="C605" s="12"/>
      <c r="D605" s="165"/>
      <c r="E605" s="158"/>
      <c r="F605" s="158"/>
      <c r="G605" s="31"/>
      <c r="H605" s="31"/>
      <c r="I605" s="31"/>
      <c r="J605" s="12"/>
      <c r="K605" s="12"/>
      <c r="L605" s="12"/>
      <c r="M605" s="31"/>
      <c r="N605" s="31"/>
      <c r="O605" s="31"/>
      <c r="P605" s="31"/>
      <c r="Q605" s="31"/>
      <c r="R605" s="31"/>
      <c r="S605" s="31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20.25" customHeight="1">
      <c r="A606" s="12"/>
      <c r="B606" s="12"/>
      <c r="C606" s="12"/>
      <c r="D606" s="165"/>
      <c r="E606" s="158"/>
      <c r="F606" s="158"/>
      <c r="G606" s="31"/>
      <c r="H606" s="31"/>
      <c r="I606" s="31"/>
      <c r="J606" s="12"/>
      <c r="K606" s="12"/>
      <c r="L606" s="12"/>
      <c r="M606" s="31"/>
      <c r="N606" s="31"/>
      <c r="O606" s="31"/>
      <c r="P606" s="31"/>
      <c r="Q606" s="31"/>
      <c r="R606" s="31"/>
      <c r="S606" s="31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20.25" customHeight="1">
      <c r="A607" s="12"/>
      <c r="B607" s="12"/>
      <c r="C607" s="12"/>
      <c r="D607" s="165"/>
      <c r="E607" s="158"/>
      <c r="F607" s="158"/>
      <c r="G607" s="31"/>
      <c r="H607" s="31"/>
      <c r="I607" s="31"/>
      <c r="J607" s="12"/>
      <c r="K607" s="12"/>
      <c r="L607" s="12"/>
      <c r="M607" s="31"/>
      <c r="N607" s="31"/>
      <c r="O607" s="31"/>
      <c r="P607" s="31"/>
      <c r="Q607" s="31"/>
      <c r="R607" s="31"/>
      <c r="S607" s="31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20.25" customHeight="1">
      <c r="A608" s="12"/>
      <c r="B608" s="12"/>
      <c r="C608" s="12"/>
      <c r="D608" s="165"/>
      <c r="E608" s="158"/>
      <c r="F608" s="158"/>
      <c r="G608" s="31"/>
      <c r="H608" s="31"/>
      <c r="I608" s="31"/>
      <c r="J608" s="12"/>
      <c r="K608" s="12"/>
      <c r="L608" s="12"/>
      <c r="M608" s="31"/>
      <c r="N608" s="31"/>
      <c r="O608" s="31"/>
      <c r="P608" s="31"/>
      <c r="Q608" s="31"/>
      <c r="R608" s="31"/>
      <c r="S608" s="31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20.25" customHeight="1">
      <c r="A609" s="12"/>
      <c r="B609" s="12"/>
      <c r="C609" s="12"/>
      <c r="D609" s="165"/>
      <c r="E609" s="158"/>
      <c r="F609" s="158"/>
      <c r="G609" s="31"/>
      <c r="H609" s="31"/>
      <c r="I609" s="31"/>
      <c r="J609" s="12"/>
      <c r="K609" s="12"/>
      <c r="L609" s="12"/>
      <c r="M609" s="31"/>
      <c r="N609" s="31"/>
      <c r="O609" s="31"/>
      <c r="P609" s="31"/>
      <c r="Q609" s="31"/>
      <c r="R609" s="31"/>
      <c r="S609" s="31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20.25" customHeight="1">
      <c r="A610" s="12"/>
      <c r="B610" s="12"/>
      <c r="C610" s="12"/>
      <c r="D610" s="165"/>
      <c r="E610" s="158"/>
      <c r="F610" s="158"/>
      <c r="G610" s="31"/>
      <c r="H610" s="31"/>
      <c r="I610" s="31"/>
      <c r="J610" s="12"/>
      <c r="K610" s="12"/>
      <c r="L610" s="12"/>
      <c r="M610" s="31"/>
      <c r="N610" s="31"/>
      <c r="O610" s="31"/>
      <c r="P610" s="31"/>
      <c r="Q610" s="31"/>
      <c r="R610" s="31"/>
      <c r="S610" s="31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20.25" customHeight="1">
      <c r="A611" s="12"/>
      <c r="B611" s="12"/>
      <c r="C611" s="12"/>
      <c r="D611" s="165"/>
      <c r="E611" s="158"/>
      <c r="F611" s="158"/>
      <c r="G611" s="31"/>
      <c r="H611" s="31"/>
      <c r="I611" s="31"/>
      <c r="J611" s="12"/>
      <c r="K611" s="12"/>
      <c r="L611" s="12"/>
      <c r="M611" s="31"/>
      <c r="N611" s="31"/>
      <c r="O611" s="31"/>
      <c r="P611" s="31"/>
      <c r="Q611" s="31"/>
      <c r="R611" s="31"/>
      <c r="S611" s="31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20.25" customHeight="1">
      <c r="A612" s="12"/>
      <c r="B612" s="12"/>
      <c r="C612" s="12"/>
      <c r="D612" s="165"/>
      <c r="E612" s="158"/>
      <c r="F612" s="158"/>
      <c r="G612" s="31"/>
      <c r="H612" s="31"/>
      <c r="I612" s="31"/>
      <c r="J612" s="12"/>
      <c r="K612" s="12"/>
      <c r="L612" s="12"/>
      <c r="M612" s="31"/>
      <c r="N612" s="31"/>
      <c r="O612" s="31"/>
      <c r="P612" s="31"/>
      <c r="Q612" s="31"/>
      <c r="R612" s="31"/>
      <c r="S612" s="31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20.25" customHeight="1">
      <c r="A613" s="12"/>
      <c r="B613" s="12"/>
      <c r="C613" s="12"/>
      <c r="D613" s="165"/>
      <c r="E613" s="158"/>
      <c r="F613" s="158"/>
      <c r="G613" s="31"/>
      <c r="H613" s="31"/>
      <c r="I613" s="31"/>
      <c r="J613" s="12"/>
      <c r="K613" s="12"/>
      <c r="L613" s="12"/>
      <c r="M613" s="31"/>
      <c r="N613" s="31"/>
      <c r="O613" s="31"/>
      <c r="P613" s="31"/>
      <c r="Q613" s="31"/>
      <c r="R613" s="31"/>
      <c r="S613" s="31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20.25" customHeight="1">
      <c r="A614" s="12"/>
      <c r="B614" s="12"/>
      <c r="C614" s="12"/>
      <c r="D614" s="165"/>
      <c r="E614" s="158"/>
      <c r="F614" s="158"/>
      <c r="G614" s="31"/>
      <c r="H614" s="31"/>
      <c r="I614" s="31"/>
      <c r="J614" s="12"/>
      <c r="K614" s="12"/>
      <c r="L614" s="12"/>
      <c r="M614" s="31"/>
      <c r="N614" s="31"/>
      <c r="O614" s="31"/>
      <c r="P614" s="31"/>
      <c r="Q614" s="31"/>
      <c r="R614" s="31"/>
      <c r="S614" s="31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20.25" customHeight="1">
      <c r="A615" s="12"/>
      <c r="B615" s="12"/>
      <c r="C615" s="12"/>
      <c r="D615" s="165"/>
      <c r="E615" s="158"/>
      <c r="F615" s="158"/>
      <c r="G615" s="31"/>
      <c r="H615" s="31"/>
      <c r="I615" s="31"/>
      <c r="J615" s="12"/>
      <c r="K615" s="12"/>
      <c r="L615" s="12"/>
      <c r="M615" s="31"/>
      <c r="N615" s="31"/>
      <c r="O615" s="31"/>
      <c r="P615" s="31"/>
      <c r="Q615" s="31"/>
      <c r="R615" s="31"/>
      <c r="S615" s="31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20.25" customHeight="1">
      <c r="A616" s="12"/>
      <c r="B616" s="12"/>
      <c r="C616" s="12"/>
      <c r="D616" s="165"/>
      <c r="E616" s="158"/>
      <c r="F616" s="158"/>
      <c r="G616" s="31"/>
      <c r="H616" s="31"/>
      <c r="I616" s="31"/>
      <c r="J616" s="12"/>
      <c r="K616" s="12"/>
      <c r="L616" s="12"/>
      <c r="M616" s="31"/>
      <c r="N616" s="31"/>
      <c r="O616" s="31"/>
      <c r="P616" s="31"/>
      <c r="Q616" s="31"/>
      <c r="R616" s="31"/>
      <c r="S616" s="31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20.25" customHeight="1">
      <c r="A617" s="12"/>
      <c r="B617" s="12"/>
      <c r="C617" s="12"/>
      <c r="D617" s="165"/>
      <c r="E617" s="158"/>
      <c r="F617" s="158"/>
      <c r="G617" s="31"/>
      <c r="H617" s="31"/>
      <c r="I617" s="31"/>
      <c r="J617" s="12"/>
      <c r="K617" s="12"/>
      <c r="L617" s="12"/>
      <c r="M617" s="31"/>
      <c r="N617" s="31"/>
      <c r="O617" s="31"/>
      <c r="P617" s="31"/>
      <c r="Q617" s="31"/>
      <c r="R617" s="31"/>
      <c r="S617" s="31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20.25" customHeight="1">
      <c r="A618" s="12"/>
      <c r="B618" s="12"/>
      <c r="C618" s="12"/>
      <c r="D618" s="165"/>
      <c r="E618" s="158"/>
      <c r="F618" s="158"/>
      <c r="G618" s="31"/>
      <c r="H618" s="31"/>
      <c r="I618" s="31"/>
      <c r="J618" s="12"/>
      <c r="K618" s="12"/>
      <c r="L618" s="12"/>
      <c r="M618" s="31"/>
      <c r="N618" s="31"/>
      <c r="O618" s="31"/>
      <c r="P618" s="31"/>
      <c r="Q618" s="31"/>
      <c r="R618" s="31"/>
      <c r="S618" s="31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20.25" customHeight="1">
      <c r="A619" s="12"/>
      <c r="B619" s="12"/>
      <c r="C619" s="12"/>
      <c r="D619" s="165"/>
      <c r="E619" s="158"/>
      <c r="F619" s="158"/>
      <c r="G619" s="31"/>
      <c r="H619" s="31"/>
      <c r="I619" s="31"/>
      <c r="J619" s="12"/>
      <c r="K619" s="12"/>
      <c r="L619" s="12"/>
      <c r="M619" s="31"/>
      <c r="N619" s="31"/>
      <c r="O619" s="31"/>
      <c r="P619" s="31"/>
      <c r="Q619" s="31"/>
      <c r="R619" s="31"/>
      <c r="S619" s="31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20.25" customHeight="1">
      <c r="A620" s="12"/>
      <c r="B620" s="12"/>
      <c r="C620" s="12"/>
      <c r="D620" s="165"/>
      <c r="E620" s="158"/>
      <c r="F620" s="158"/>
      <c r="G620" s="31"/>
      <c r="H620" s="31"/>
      <c r="I620" s="31"/>
      <c r="J620" s="12"/>
      <c r="K620" s="12"/>
      <c r="L620" s="12"/>
      <c r="M620" s="31"/>
      <c r="N620" s="31"/>
      <c r="O620" s="31"/>
      <c r="P620" s="31"/>
      <c r="Q620" s="31"/>
      <c r="R620" s="31"/>
      <c r="S620" s="31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20.25" customHeight="1">
      <c r="A621" s="12"/>
      <c r="B621" s="12"/>
      <c r="C621" s="12"/>
      <c r="D621" s="165"/>
      <c r="E621" s="158"/>
      <c r="F621" s="158"/>
      <c r="G621" s="31"/>
      <c r="H621" s="31"/>
      <c r="I621" s="31"/>
      <c r="J621" s="12"/>
      <c r="K621" s="12"/>
      <c r="L621" s="12"/>
      <c r="M621" s="31"/>
      <c r="N621" s="31"/>
      <c r="O621" s="31"/>
      <c r="P621" s="31"/>
      <c r="Q621" s="31"/>
      <c r="R621" s="31"/>
      <c r="S621" s="31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20.25" customHeight="1">
      <c r="A622" s="12"/>
      <c r="B622" s="12"/>
      <c r="C622" s="12"/>
      <c r="D622" s="165"/>
      <c r="E622" s="158"/>
      <c r="F622" s="158"/>
      <c r="G622" s="31"/>
      <c r="H622" s="31"/>
      <c r="I622" s="31"/>
      <c r="J622" s="12"/>
      <c r="K622" s="12"/>
      <c r="L622" s="12"/>
      <c r="M622" s="31"/>
      <c r="N622" s="31"/>
      <c r="O622" s="31"/>
      <c r="P622" s="31"/>
      <c r="Q622" s="31"/>
      <c r="R622" s="31"/>
      <c r="S622" s="31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20.25" customHeight="1">
      <c r="A623" s="12"/>
      <c r="B623" s="12"/>
      <c r="C623" s="12"/>
      <c r="D623" s="165"/>
      <c r="E623" s="158"/>
      <c r="F623" s="158"/>
      <c r="G623" s="31"/>
      <c r="H623" s="31"/>
      <c r="I623" s="31"/>
      <c r="J623" s="12"/>
      <c r="K623" s="12"/>
      <c r="L623" s="12"/>
      <c r="M623" s="31"/>
      <c r="N623" s="31"/>
      <c r="O623" s="31"/>
      <c r="P623" s="31"/>
      <c r="Q623" s="31"/>
      <c r="R623" s="31"/>
      <c r="S623" s="31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20.25" customHeight="1">
      <c r="A624" s="12"/>
      <c r="B624" s="12"/>
      <c r="C624" s="12"/>
      <c r="D624" s="165"/>
      <c r="E624" s="158"/>
      <c r="F624" s="158"/>
      <c r="G624" s="31"/>
      <c r="H624" s="31"/>
      <c r="I624" s="31"/>
      <c r="J624" s="12"/>
      <c r="K624" s="12"/>
      <c r="L624" s="12"/>
      <c r="M624" s="31"/>
      <c r="N624" s="31"/>
      <c r="O624" s="31"/>
      <c r="P624" s="31"/>
      <c r="Q624" s="31"/>
      <c r="R624" s="31"/>
      <c r="S624" s="31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20.25" customHeight="1">
      <c r="A625" s="12"/>
      <c r="B625" s="12"/>
      <c r="C625" s="12"/>
      <c r="D625" s="165"/>
      <c r="E625" s="158"/>
      <c r="F625" s="158"/>
      <c r="G625" s="31"/>
      <c r="H625" s="31"/>
      <c r="I625" s="31"/>
      <c r="J625" s="12"/>
      <c r="K625" s="12"/>
      <c r="L625" s="12"/>
      <c r="M625" s="31"/>
      <c r="N625" s="31"/>
      <c r="O625" s="31"/>
      <c r="P625" s="31"/>
      <c r="Q625" s="31"/>
      <c r="R625" s="31"/>
      <c r="S625" s="31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20.25" customHeight="1">
      <c r="A626" s="12"/>
      <c r="B626" s="12"/>
      <c r="C626" s="12"/>
      <c r="D626" s="165"/>
      <c r="E626" s="158"/>
      <c r="F626" s="158"/>
      <c r="G626" s="31"/>
      <c r="H626" s="31"/>
      <c r="I626" s="31"/>
      <c r="J626" s="12"/>
      <c r="K626" s="12"/>
      <c r="L626" s="12"/>
      <c r="M626" s="31"/>
      <c r="N626" s="31"/>
      <c r="O626" s="31"/>
      <c r="P626" s="31"/>
      <c r="Q626" s="31"/>
      <c r="R626" s="31"/>
      <c r="S626" s="31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20.25" customHeight="1">
      <c r="A627" s="12"/>
      <c r="B627" s="12"/>
      <c r="C627" s="12"/>
      <c r="D627" s="165"/>
      <c r="E627" s="158"/>
      <c r="F627" s="158"/>
      <c r="G627" s="31"/>
      <c r="H627" s="31"/>
      <c r="I627" s="31"/>
      <c r="J627" s="12"/>
      <c r="K627" s="12"/>
      <c r="L627" s="12"/>
      <c r="M627" s="31"/>
      <c r="N627" s="31"/>
      <c r="O627" s="31"/>
      <c r="P627" s="31"/>
      <c r="Q627" s="31"/>
      <c r="R627" s="31"/>
      <c r="S627" s="31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20.25" customHeight="1">
      <c r="A628" s="12"/>
      <c r="B628" s="12"/>
      <c r="C628" s="12"/>
      <c r="D628" s="165"/>
      <c r="E628" s="158"/>
      <c r="F628" s="158"/>
      <c r="G628" s="31"/>
      <c r="H628" s="31"/>
      <c r="I628" s="31"/>
      <c r="J628" s="12"/>
      <c r="K628" s="12"/>
      <c r="L628" s="12"/>
      <c r="M628" s="31"/>
      <c r="N628" s="31"/>
      <c r="O628" s="31"/>
      <c r="P628" s="31"/>
      <c r="Q628" s="31"/>
      <c r="R628" s="31"/>
      <c r="S628" s="31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20.25" customHeight="1">
      <c r="A629" s="12"/>
      <c r="B629" s="12"/>
      <c r="C629" s="12"/>
      <c r="D629" s="165"/>
      <c r="E629" s="158"/>
      <c r="F629" s="158"/>
      <c r="G629" s="31"/>
      <c r="H629" s="31"/>
      <c r="I629" s="31"/>
      <c r="J629" s="12"/>
      <c r="K629" s="12"/>
      <c r="L629" s="12"/>
      <c r="M629" s="31"/>
      <c r="N629" s="31"/>
      <c r="O629" s="31"/>
      <c r="P629" s="31"/>
      <c r="Q629" s="31"/>
      <c r="R629" s="31"/>
      <c r="S629" s="31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20.25" customHeight="1">
      <c r="A630" s="12"/>
      <c r="B630" s="12"/>
      <c r="C630" s="12"/>
      <c r="D630" s="165"/>
      <c r="E630" s="158"/>
      <c r="F630" s="158"/>
      <c r="G630" s="31"/>
      <c r="H630" s="31"/>
      <c r="I630" s="31"/>
      <c r="J630" s="12"/>
      <c r="K630" s="12"/>
      <c r="L630" s="12"/>
      <c r="M630" s="31"/>
      <c r="N630" s="31"/>
      <c r="O630" s="31"/>
      <c r="P630" s="31"/>
      <c r="Q630" s="31"/>
      <c r="R630" s="31"/>
      <c r="S630" s="31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20.25" customHeight="1">
      <c r="A631" s="12"/>
      <c r="B631" s="12"/>
      <c r="C631" s="12"/>
      <c r="D631" s="165"/>
      <c r="E631" s="158"/>
      <c r="F631" s="158"/>
      <c r="G631" s="31"/>
      <c r="H631" s="31"/>
      <c r="I631" s="31"/>
      <c r="J631" s="12"/>
      <c r="K631" s="12"/>
      <c r="L631" s="12"/>
      <c r="M631" s="31"/>
      <c r="N631" s="31"/>
      <c r="O631" s="31"/>
      <c r="P631" s="31"/>
      <c r="Q631" s="31"/>
      <c r="R631" s="31"/>
      <c r="S631" s="31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20.25" customHeight="1">
      <c r="A632" s="12"/>
      <c r="B632" s="12"/>
      <c r="C632" s="12"/>
      <c r="D632" s="165"/>
      <c r="E632" s="158"/>
      <c r="F632" s="158"/>
      <c r="G632" s="31"/>
      <c r="H632" s="31"/>
      <c r="I632" s="31"/>
      <c r="J632" s="12"/>
      <c r="K632" s="12"/>
      <c r="L632" s="12"/>
      <c r="M632" s="31"/>
      <c r="N632" s="31"/>
      <c r="O632" s="31"/>
      <c r="P632" s="31"/>
      <c r="Q632" s="31"/>
      <c r="R632" s="31"/>
      <c r="S632" s="31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20.25" customHeight="1">
      <c r="A633" s="12"/>
      <c r="B633" s="12"/>
      <c r="C633" s="12"/>
      <c r="D633" s="165"/>
      <c r="E633" s="158"/>
      <c r="F633" s="158"/>
      <c r="G633" s="31"/>
      <c r="H633" s="31"/>
      <c r="I633" s="31"/>
      <c r="J633" s="12"/>
      <c r="K633" s="12"/>
      <c r="L633" s="12"/>
      <c r="M633" s="31"/>
      <c r="N633" s="31"/>
      <c r="O633" s="31"/>
      <c r="P633" s="31"/>
      <c r="Q633" s="31"/>
      <c r="R633" s="31"/>
      <c r="S633" s="31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20.25" customHeight="1">
      <c r="A634" s="12"/>
      <c r="B634" s="12"/>
      <c r="C634" s="12"/>
      <c r="D634" s="165"/>
      <c r="E634" s="158"/>
      <c r="F634" s="158"/>
      <c r="G634" s="31"/>
      <c r="H634" s="31"/>
      <c r="I634" s="31"/>
      <c r="J634" s="12"/>
      <c r="K634" s="12"/>
      <c r="L634" s="12"/>
      <c r="M634" s="31"/>
      <c r="N634" s="31"/>
      <c r="O634" s="31"/>
      <c r="P634" s="31"/>
      <c r="Q634" s="31"/>
      <c r="R634" s="31"/>
      <c r="S634" s="31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20.25" customHeight="1">
      <c r="A635" s="12"/>
      <c r="B635" s="12"/>
      <c r="C635" s="12"/>
      <c r="D635" s="165"/>
      <c r="E635" s="158"/>
      <c r="F635" s="158"/>
      <c r="G635" s="31"/>
      <c r="H635" s="31"/>
      <c r="I635" s="31"/>
      <c r="J635" s="12"/>
      <c r="K635" s="12"/>
      <c r="L635" s="12"/>
      <c r="M635" s="31"/>
      <c r="N635" s="31"/>
      <c r="O635" s="31"/>
      <c r="P635" s="31"/>
      <c r="Q635" s="31"/>
      <c r="R635" s="31"/>
      <c r="S635" s="31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20.25" customHeight="1">
      <c r="A636" s="12"/>
      <c r="B636" s="12"/>
      <c r="C636" s="12"/>
      <c r="D636" s="165"/>
      <c r="E636" s="158"/>
      <c r="F636" s="158"/>
      <c r="G636" s="31"/>
      <c r="H636" s="31"/>
      <c r="I636" s="31"/>
      <c r="J636" s="12"/>
      <c r="K636" s="12"/>
      <c r="L636" s="12"/>
      <c r="M636" s="31"/>
      <c r="N636" s="31"/>
      <c r="O636" s="31"/>
      <c r="P636" s="31"/>
      <c r="Q636" s="31"/>
      <c r="R636" s="31"/>
      <c r="S636" s="31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20.25" customHeight="1">
      <c r="A637" s="12"/>
      <c r="B637" s="12"/>
      <c r="C637" s="12"/>
      <c r="D637" s="165"/>
      <c r="E637" s="158"/>
      <c r="F637" s="158"/>
      <c r="G637" s="31"/>
      <c r="H637" s="31"/>
      <c r="I637" s="31"/>
      <c r="J637" s="12"/>
      <c r="K637" s="12"/>
      <c r="L637" s="12"/>
      <c r="M637" s="31"/>
      <c r="N637" s="31"/>
      <c r="O637" s="31"/>
      <c r="P637" s="31"/>
      <c r="Q637" s="31"/>
      <c r="R637" s="31"/>
      <c r="S637" s="31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20.25" customHeight="1">
      <c r="A638" s="12"/>
      <c r="B638" s="12"/>
      <c r="C638" s="12"/>
      <c r="D638" s="165"/>
      <c r="E638" s="158"/>
      <c r="F638" s="158"/>
      <c r="G638" s="31"/>
      <c r="H638" s="31"/>
      <c r="I638" s="31"/>
      <c r="J638" s="12"/>
      <c r="K638" s="12"/>
      <c r="L638" s="12"/>
      <c r="M638" s="31"/>
      <c r="N638" s="31"/>
      <c r="O638" s="31"/>
      <c r="P638" s="31"/>
      <c r="Q638" s="31"/>
      <c r="R638" s="31"/>
      <c r="S638" s="31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20.25" customHeight="1">
      <c r="A639" s="12"/>
      <c r="B639" s="12"/>
      <c r="C639" s="12"/>
      <c r="D639" s="165"/>
      <c r="E639" s="158"/>
      <c r="F639" s="158"/>
      <c r="G639" s="31"/>
      <c r="H639" s="31"/>
      <c r="I639" s="31"/>
      <c r="J639" s="12"/>
      <c r="K639" s="12"/>
      <c r="L639" s="12"/>
      <c r="M639" s="31"/>
      <c r="N639" s="31"/>
      <c r="O639" s="31"/>
      <c r="P639" s="31"/>
      <c r="Q639" s="31"/>
      <c r="R639" s="31"/>
      <c r="S639" s="31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20.25" customHeight="1">
      <c r="A640" s="12"/>
      <c r="B640" s="12"/>
      <c r="C640" s="12"/>
      <c r="D640" s="165"/>
      <c r="E640" s="158"/>
      <c r="F640" s="158"/>
      <c r="G640" s="31"/>
      <c r="H640" s="31"/>
      <c r="I640" s="31"/>
      <c r="J640" s="12"/>
      <c r="K640" s="12"/>
      <c r="L640" s="12"/>
      <c r="M640" s="31"/>
      <c r="N640" s="31"/>
      <c r="O640" s="31"/>
      <c r="P640" s="31"/>
      <c r="Q640" s="31"/>
      <c r="R640" s="31"/>
      <c r="S640" s="31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20.25" customHeight="1">
      <c r="A641" s="12"/>
      <c r="B641" s="12"/>
      <c r="C641" s="12"/>
      <c r="D641" s="165"/>
      <c r="E641" s="158"/>
      <c r="F641" s="158"/>
      <c r="G641" s="31"/>
      <c r="H641" s="31"/>
      <c r="I641" s="31"/>
      <c r="J641" s="12"/>
      <c r="K641" s="12"/>
      <c r="L641" s="12"/>
      <c r="M641" s="31"/>
      <c r="N641" s="31"/>
      <c r="O641" s="31"/>
      <c r="P641" s="31"/>
      <c r="Q641" s="31"/>
      <c r="R641" s="31"/>
      <c r="S641" s="31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20.25" customHeight="1">
      <c r="A642" s="12"/>
      <c r="B642" s="12"/>
      <c r="C642" s="12"/>
      <c r="D642" s="165"/>
      <c r="E642" s="158"/>
      <c r="F642" s="158"/>
      <c r="G642" s="31"/>
      <c r="H642" s="31"/>
      <c r="I642" s="31"/>
      <c r="J642" s="12"/>
      <c r="K642" s="12"/>
      <c r="L642" s="12"/>
      <c r="M642" s="31"/>
      <c r="N642" s="31"/>
      <c r="O642" s="31"/>
      <c r="P642" s="31"/>
      <c r="Q642" s="31"/>
      <c r="R642" s="31"/>
      <c r="S642" s="31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20.25" customHeight="1">
      <c r="A643" s="12"/>
      <c r="B643" s="12"/>
      <c r="C643" s="12"/>
      <c r="D643" s="165"/>
      <c r="E643" s="158"/>
      <c r="F643" s="158"/>
      <c r="G643" s="31"/>
      <c r="H643" s="31"/>
      <c r="I643" s="31"/>
      <c r="J643" s="12"/>
      <c r="K643" s="12"/>
      <c r="L643" s="12"/>
      <c r="M643" s="31"/>
      <c r="N643" s="31"/>
      <c r="O643" s="31"/>
      <c r="P643" s="31"/>
      <c r="Q643" s="31"/>
      <c r="R643" s="31"/>
      <c r="S643" s="31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20.25" customHeight="1">
      <c r="A644" s="12"/>
      <c r="B644" s="12"/>
      <c r="C644" s="12"/>
      <c r="D644" s="165"/>
      <c r="E644" s="158"/>
      <c r="F644" s="158"/>
      <c r="G644" s="31"/>
      <c r="H644" s="31"/>
      <c r="I644" s="31"/>
      <c r="J644" s="12"/>
      <c r="K644" s="12"/>
      <c r="L644" s="12"/>
      <c r="M644" s="31"/>
      <c r="N644" s="31"/>
      <c r="O644" s="31"/>
      <c r="P644" s="31"/>
      <c r="Q644" s="31"/>
      <c r="R644" s="31"/>
      <c r="S644" s="31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20.25" customHeight="1">
      <c r="A645" s="12"/>
      <c r="B645" s="12"/>
      <c r="C645" s="12"/>
      <c r="D645" s="165"/>
      <c r="E645" s="158"/>
      <c r="F645" s="158"/>
      <c r="G645" s="31"/>
      <c r="H645" s="31"/>
      <c r="I645" s="31"/>
      <c r="J645" s="12"/>
      <c r="K645" s="12"/>
      <c r="L645" s="12"/>
      <c r="M645" s="31"/>
      <c r="N645" s="31"/>
      <c r="O645" s="31"/>
      <c r="P645" s="31"/>
      <c r="Q645" s="31"/>
      <c r="R645" s="31"/>
      <c r="S645" s="31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20.25" customHeight="1">
      <c r="A646" s="12"/>
      <c r="B646" s="12"/>
      <c r="C646" s="12"/>
      <c r="D646" s="165"/>
      <c r="E646" s="158"/>
      <c r="F646" s="158"/>
      <c r="G646" s="31"/>
      <c r="H646" s="31"/>
      <c r="I646" s="31"/>
      <c r="J646" s="12"/>
      <c r="K646" s="12"/>
      <c r="L646" s="12"/>
      <c r="M646" s="31"/>
      <c r="N646" s="31"/>
      <c r="O646" s="31"/>
      <c r="P646" s="31"/>
      <c r="Q646" s="31"/>
      <c r="R646" s="31"/>
      <c r="S646" s="31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20.25" customHeight="1">
      <c r="A647" s="12"/>
      <c r="B647" s="12"/>
      <c r="C647" s="12"/>
      <c r="D647" s="165"/>
      <c r="E647" s="158"/>
      <c r="F647" s="158"/>
      <c r="G647" s="31"/>
      <c r="H647" s="31"/>
      <c r="I647" s="31"/>
      <c r="J647" s="12"/>
      <c r="K647" s="12"/>
      <c r="L647" s="12"/>
      <c r="M647" s="31"/>
      <c r="N647" s="31"/>
      <c r="O647" s="31"/>
      <c r="P647" s="31"/>
      <c r="Q647" s="31"/>
      <c r="R647" s="31"/>
      <c r="S647" s="31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20.25" customHeight="1">
      <c r="A648" s="12"/>
      <c r="B648" s="12"/>
      <c r="C648" s="12"/>
      <c r="D648" s="165"/>
      <c r="E648" s="158"/>
      <c r="F648" s="158"/>
      <c r="G648" s="31"/>
      <c r="H648" s="31"/>
      <c r="I648" s="31"/>
      <c r="J648" s="12"/>
      <c r="K648" s="12"/>
      <c r="L648" s="12"/>
      <c r="M648" s="31"/>
      <c r="N648" s="31"/>
      <c r="O648" s="31"/>
      <c r="P648" s="31"/>
      <c r="Q648" s="31"/>
      <c r="R648" s="31"/>
      <c r="S648" s="31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20.25" customHeight="1">
      <c r="A649" s="12"/>
      <c r="B649" s="12"/>
      <c r="C649" s="12"/>
      <c r="D649" s="165"/>
      <c r="E649" s="158"/>
      <c r="F649" s="158"/>
      <c r="G649" s="31"/>
      <c r="H649" s="31"/>
      <c r="I649" s="31"/>
      <c r="J649" s="12"/>
      <c r="K649" s="12"/>
      <c r="L649" s="12"/>
      <c r="M649" s="31"/>
      <c r="N649" s="31"/>
      <c r="O649" s="31"/>
      <c r="P649" s="31"/>
      <c r="Q649" s="31"/>
      <c r="R649" s="31"/>
      <c r="S649" s="31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20.25" customHeight="1">
      <c r="A650" s="12"/>
      <c r="B650" s="12"/>
      <c r="C650" s="12"/>
      <c r="D650" s="165"/>
      <c r="E650" s="158"/>
      <c r="F650" s="158"/>
      <c r="G650" s="31"/>
      <c r="H650" s="31"/>
      <c r="I650" s="31"/>
      <c r="J650" s="12"/>
      <c r="K650" s="12"/>
      <c r="L650" s="12"/>
      <c r="M650" s="31"/>
      <c r="N650" s="31"/>
      <c r="O650" s="31"/>
      <c r="P650" s="31"/>
      <c r="Q650" s="31"/>
      <c r="R650" s="31"/>
      <c r="S650" s="31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20.25" customHeight="1">
      <c r="A651" s="12"/>
      <c r="B651" s="12"/>
      <c r="C651" s="12"/>
      <c r="D651" s="165"/>
      <c r="E651" s="158"/>
      <c r="F651" s="158"/>
      <c r="G651" s="31"/>
      <c r="H651" s="31"/>
      <c r="I651" s="31"/>
      <c r="J651" s="12"/>
      <c r="K651" s="12"/>
      <c r="L651" s="12"/>
      <c r="M651" s="31"/>
      <c r="N651" s="31"/>
      <c r="O651" s="31"/>
      <c r="P651" s="31"/>
      <c r="Q651" s="31"/>
      <c r="R651" s="31"/>
      <c r="S651" s="31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20.25" customHeight="1">
      <c r="A652" s="12"/>
      <c r="B652" s="12"/>
      <c r="C652" s="12"/>
      <c r="D652" s="165"/>
      <c r="E652" s="158"/>
      <c r="F652" s="158"/>
      <c r="G652" s="31"/>
      <c r="H652" s="31"/>
      <c r="I652" s="31"/>
      <c r="J652" s="12"/>
      <c r="K652" s="12"/>
      <c r="L652" s="12"/>
      <c r="M652" s="31"/>
      <c r="N652" s="31"/>
      <c r="O652" s="31"/>
      <c r="P652" s="31"/>
      <c r="Q652" s="31"/>
      <c r="R652" s="31"/>
      <c r="S652" s="31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20.25" customHeight="1">
      <c r="A653" s="12"/>
      <c r="B653" s="12"/>
      <c r="C653" s="12"/>
      <c r="D653" s="165"/>
      <c r="E653" s="158"/>
      <c r="F653" s="158"/>
      <c r="G653" s="31"/>
      <c r="H653" s="31"/>
      <c r="I653" s="31"/>
      <c r="J653" s="12"/>
      <c r="K653" s="12"/>
      <c r="L653" s="12"/>
      <c r="M653" s="31"/>
      <c r="N653" s="31"/>
      <c r="O653" s="31"/>
      <c r="P653" s="31"/>
      <c r="Q653" s="31"/>
      <c r="R653" s="31"/>
      <c r="S653" s="31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20.25" customHeight="1">
      <c r="A654" s="12"/>
      <c r="B654" s="12"/>
      <c r="C654" s="12"/>
      <c r="D654" s="165"/>
      <c r="E654" s="158"/>
      <c r="F654" s="158"/>
      <c r="G654" s="31"/>
      <c r="H654" s="31"/>
      <c r="I654" s="31"/>
      <c r="J654" s="12"/>
      <c r="K654" s="12"/>
      <c r="L654" s="12"/>
      <c r="M654" s="31"/>
      <c r="N654" s="31"/>
      <c r="O654" s="31"/>
      <c r="P654" s="31"/>
      <c r="Q654" s="31"/>
      <c r="R654" s="31"/>
      <c r="S654" s="31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20.25" customHeight="1">
      <c r="A655" s="12"/>
      <c r="B655" s="12"/>
      <c r="C655" s="12"/>
      <c r="D655" s="165"/>
      <c r="E655" s="158"/>
      <c r="F655" s="158"/>
      <c r="G655" s="31"/>
      <c r="H655" s="31"/>
      <c r="I655" s="31"/>
      <c r="J655" s="12"/>
      <c r="K655" s="12"/>
      <c r="L655" s="12"/>
      <c r="M655" s="31"/>
      <c r="N655" s="31"/>
      <c r="O655" s="31"/>
      <c r="P655" s="31"/>
      <c r="Q655" s="31"/>
      <c r="R655" s="31"/>
      <c r="S655" s="31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20.25" customHeight="1">
      <c r="A656" s="12"/>
      <c r="B656" s="12"/>
      <c r="C656" s="12"/>
      <c r="D656" s="165"/>
      <c r="E656" s="158"/>
      <c r="F656" s="158"/>
      <c r="G656" s="31"/>
      <c r="H656" s="31"/>
      <c r="I656" s="31"/>
      <c r="J656" s="12"/>
      <c r="K656" s="12"/>
      <c r="L656" s="12"/>
      <c r="M656" s="31"/>
      <c r="N656" s="31"/>
      <c r="O656" s="31"/>
      <c r="P656" s="31"/>
      <c r="Q656" s="31"/>
      <c r="R656" s="31"/>
      <c r="S656" s="31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20.25" customHeight="1">
      <c r="A657" s="12"/>
      <c r="B657" s="12"/>
      <c r="C657" s="12"/>
      <c r="D657" s="165"/>
      <c r="E657" s="158"/>
      <c r="F657" s="158"/>
      <c r="G657" s="31"/>
      <c r="H657" s="31"/>
      <c r="I657" s="31"/>
      <c r="J657" s="12"/>
      <c r="K657" s="12"/>
      <c r="L657" s="12"/>
      <c r="M657" s="31"/>
      <c r="N657" s="31"/>
      <c r="O657" s="31"/>
      <c r="P657" s="31"/>
      <c r="Q657" s="31"/>
      <c r="R657" s="31"/>
      <c r="S657" s="31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20.25" customHeight="1">
      <c r="A658" s="12"/>
      <c r="B658" s="12"/>
      <c r="C658" s="12"/>
      <c r="D658" s="165"/>
      <c r="E658" s="158"/>
      <c r="F658" s="158"/>
      <c r="G658" s="31"/>
      <c r="H658" s="31"/>
      <c r="I658" s="31"/>
      <c r="J658" s="12"/>
      <c r="K658" s="12"/>
      <c r="L658" s="12"/>
      <c r="M658" s="31"/>
      <c r="N658" s="31"/>
      <c r="O658" s="31"/>
      <c r="P658" s="31"/>
      <c r="Q658" s="31"/>
      <c r="R658" s="31"/>
      <c r="S658" s="31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20.25" customHeight="1">
      <c r="A659" s="12"/>
      <c r="B659" s="12"/>
      <c r="C659" s="12"/>
      <c r="D659" s="165"/>
      <c r="E659" s="158"/>
      <c r="F659" s="158"/>
      <c r="G659" s="31"/>
      <c r="H659" s="31"/>
      <c r="I659" s="31"/>
      <c r="J659" s="12"/>
      <c r="K659" s="12"/>
      <c r="L659" s="12"/>
      <c r="M659" s="31"/>
      <c r="N659" s="31"/>
      <c r="O659" s="31"/>
      <c r="P659" s="31"/>
      <c r="Q659" s="31"/>
      <c r="R659" s="31"/>
      <c r="S659" s="31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20.25" customHeight="1">
      <c r="A660" s="12"/>
      <c r="B660" s="12"/>
      <c r="C660" s="12"/>
      <c r="D660" s="165"/>
      <c r="E660" s="158"/>
      <c r="F660" s="158"/>
      <c r="G660" s="31"/>
      <c r="H660" s="31"/>
      <c r="I660" s="31"/>
      <c r="J660" s="12"/>
      <c r="K660" s="12"/>
      <c r="L660" s="12"/>
      <c r="M660" s="31"/>
      <c r="N660" s="31"/>
      <c r="O660" s="31"/>
      <c r="P660" s="31"/>
      <c r="Q660" s="31"/>
      <c r="R660" s="31"/>
      <c r="S660" s="31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20.25" customHeight="1">
      <c r="A661" s="12"/>
      <c r="B661" s="12"/>
      <c r="C661" s="12"/>
      <c r="D661" s="165"/>
      <c r="E661" s="158"/>
      <c r="F661" s="158"/>
      <c r="G661" s="31"/>
      <c r="H661" s="31"/>
      <c r="I661" s="31"/>
      <c r="J661" s="12"/>
      <c r="K661" s="12"/>
      <c r="L661" s="12"/>
      <c r="M661" s="31"/>
      <c r="N661" s="31"/>
      <c r="O661" s="31"/>
      <c r="P661" s="31"/>
      <c r="Q661" s="31"/>
      <c r="R661" s="31"/>
      <c r="S661" s="31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20.25" customHeight="1">
      <c r="A662" s="12"/>
      <c r="B662" s="12"/>
      <c r="C662" s="12"/>
      <c r="D662" s="165"/>
      <c r="E662" s="158"/>
      <c r="F662" s="158"/>
      <c r="G662" s="31"/>
      <c r="H662" s="31"/>
      <c r="I662" s="31"/>
      <c r="J662" s="12"/>
      <c r="K662" s="12"/>
      <c r="L662" s="12"/>
      <c r="M662" s="31"/>
      <c r="N662" s="31"/>
      <c r="O662" s="31"/>
      <c r="P662" s="31"/>
      <c r="Q662" s="31"/>
      <c r="R662" s="31"/>
      <c r="S662" s="31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20.25" customHeight="1">
      <c r="A663" s="12"/>
      <c r="B663" s="12"/>
      <c r="C663" s="12"/>
      <c r="D663" s="165"/>
      <c r="E663" s="158"/>
      <c r="F663" s="158"/>
      <c r="G663" s="31"/>
      <c r="H663" s="31"/>
      <c r="I663" s="31"/>
      <c r="J663" s="12"/>
      <c r="K663" s="12"/>
      <c r="L663" s="12"/>
      <c r="M663" s="31"/>
      <c r="N663" s="31"/>
      <c r="O663" s="31"/>
      <c r="P663" s="31"/>
      <c r="Q663" s="31"/>
      <c r="R663" s="31"/>
      <c r="S663" s="31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20.25" customHeight="1">
      <c r="A664" s="12"/>
      <c r="B664" s="12"/>
      <c r="C664" s="12"/>
      <c r="D664" s="165"/>
      <c r="E664" s="158"/>
      <c r="F664" s="158"/>
      <c r="G664" s="31"/>
      <c r="H664" s="31"/>
      <c r="I664" s="31"/>
      <c r="J664" s="12"/>
      <c r="K664" s="12"/>
      <c r="L664" s="12"/>
      <c r="M664" s="31"/>
      <c r="N664" s="31"/>
      <c r="O664" s="31"/>
      <c r="P664" s="31"/>
      <c r="Q664" s="31"/>
      <c r="R664" s="31"/>
      <c r="S664" s="31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20.25" customHeight="1">
      <c r="A665" s="12"/>
      <c r="B665" s="12"/>
      <c r="C665" s="12"/>
      <c r="D665" s="165"/>
      <c r="E665" s="158"/>
      <c r="F665" s="158"/>
      <c r="G665" s="31"/>
      <c r="H665" s="31"/>
      <c r="I665" s="31"/>
      <c r="J665" s="12"/>
      <c r="K665" s="12"/>
      <c r="L665" s="12"/>
      <c r="M665" s="31"/>
      <c r="N665" s="31"/>
      <c r="O665" s="31"/>
      <c r="P665" s="31"/>
      <c r="Q665" s="31"/>
      <c r="R665" s="31"/>
      <c r="S665" s="31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20.25" customHeight="1">
      <c r="A666" s="12"/>
      <c r="B666" s="12"/>
      <c r="C666" s="12"/>
      <c r="D666" s="165"/>
      <c r="E666" s="158"/>
      <c r="F666" s="158"/>
      <c r="G666" s="31"/>
      <c r="H666" s="31"/>
      <c r="I666" s="31"/>
      <c r="J666" s="12"/>
      <c r="K666" s="12"/>
      <c r="L666" s="12"/>
      <c r="M666" s="31"/>
      <c r="N666" s="31"/>
      <c r="O666" s="31"/>
      <c r="P666" s="31"/>
      <c r="Q666" s="31"/>
      <c r="R666" s="31"/>
      <c r="S666" s="31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20.25" customHeight="1">
      <c r="A667" s="12"/>
      <c r="B667" s="12"/>
      <c r="C667" s="12"/>
      <c r="D667" s="165"/>
      <c r="E667" s="158"/>
      <c r="F667" s="158"/>
      <c r="G667" s="31"/>
      <c r="H667" s="31"/>
      <c r="I667" s="31"/>
      <c r="J667" s="12"/>
      <c r="K667" s="12"/>
      <c r="L667" s="12"/>
      <c r="M667" s="31"/>
      <c r="N667" s="31"/>
      <c r="O667" s="31"/>
      <c r="P667" s="31"/>
      <c r="Q667" s="31"/>
      <c r="R667" s="31"/>
      <c r="S667" s="31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20.25" customHeight="1">
      <c r="A668" s="12"/>
      <c r="B668" s="12"/>
      <c r="C668" s="12"/>
      <c r="D668" s="165"/>
      <c r="E668" s="158"/>
      <c r="F668" s="158"/>
      <c r="G668" s="31"/>
      <c r="H668" s="31"/>
      <c r="I668" s="31"/>
      <c r="J668" s="12"/>
      <c r="K668" s="12"/>
      <c r="L668" s="12"/>
      <c r="M668" s="31"/>
      <c r="N668" s="31"/>
      <c r="O668" s="31"/>
      <c r="P668" s="31"/>
      <c r="Q668" s="31"/>
      <c r="R668" s="31"/>
      <c r="S668" s="31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20.25" customHeight="1">
      <c r="A669" s="12"/>
      <c r="B669" s="12"/>
      <c r="C669" s="12"/>
      <c r="D669" s="165"/>
      <c r="E669" s="158"/>
      <c r="F669" s="158"/>
      <c r="G669" s="31"/>
      <c r="H669" s="31"/>
      <c r="I669" s="31"/>
      <c r="J669" s="12"/>
      <c r="K669" s="12"/>
      <c r="L669" s="12"/>
      <c r="M669" s="31"/>
      <c r="N669" s="31"/>
      <c r="O669" s="31"/>
      <c r="P669" s="31"/>
      <c r="Q669" s="31"/>
      <c r="R669" s="31"/>
      <c r="S669" s="31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20.25" customHeight="1">
      <c r="A670" s="12"/>
      <c r="B670" s="12"/>
      <c r="C670" s="12"/>
      <c r="D670" s="165"/>
      <c r="E670" s="158"/>
      <c r="F670" s="158"/>
      <c r="G670" s="31"/>
      <c r="H670" s="31"/>
      <c r="I670" s="31"/>
      <c r="J670" s="12"/>
      <c r="K670" s="12"/>
      <c r="L670" s="12"/>
      <c r="M670" s="31"/>
      <c r="N670" s="31"/>
      <c r="O670" s="31"/>
      <c r="P670" s="31"/>
      <c r="Q670" s="31"/>
      <c r="R670" s="31"/>
      <c r="S670" s="31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20.25" customHeight="1">
      <c r="A671" s="12"/>
      <c r="B671" s="12"/>
      <c r="C671" s="12"/>
      <c r="D671" s="165"/>
      <c r="E671" s="158"/>
      <c r="F671" s="158"/>
      <c r="G671" s="31"/>
      <c r="H671" s="31"/>
      <c r="I671" s="31"/>
      <c r="J671" s="12"/>
      <c r="K671" s="12"/>
      <c r="L671" s="12"/>
      <c r="M671" s="31"/>
      <c r="N671" s="31"/>
      <c r="O671" s="31"/>
      <c r="P671" s="31"/>
      <c r="Q671" s="31"/>
      <c r="R671" s="31"/>
      <c r="S671" s="31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20.25" customHeight="1">
      <c r="A672" s="12"/>
      <c r="B672" s="12"/>
      <c r="C672" s="12"/>
      <c r="D672" s="165"/>
      <c r="E672" s="158"/>
      <c r="F672" s="158"/>
      <c r="G672" s="31"/>
      <c r="H672" s="31"/>
      <c r="I672" s="31"/>
      <c r="J672" s="12"/>
      <c r="K672" s="12"/>
      <c r="L672" s="12"/>
      <c r="M672" s="31"/>
      <c r="N672" s="31"/>
      <c r="O672" s="31"/>
      <c r="P672" s="31"/>
      <c r="Q672" s="31"/>
      <c r="R672" s="31"/>
      <c r="S672" s="31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20.25" customHeight="1">
      <c r="A673" s="12"/>
      <c r="B673" s="12"/>
      <c r="C673" s="12"/>
      <c r="D673" s="165"/>
      <c r="E673" s="158"/>
      <c r="F673" s="158"/>
      <c r="G673" s="31"/>
      <c r="H673" s="31"/>
      <c r="I673" s="31"/>
      <c r="J673" s="12"/>
      <c r="K673" s="12"/>
      <c r="L673" s="12"/>
      <c r="M673" s="31"/>
      <c r="N673" s="31"/>
      <c r="O673" s="31"/>
      <c r="P673" s="31"/>
      <c r="Q673" s="31"/>
      <c r="R673" s="31"/>
      <c r="S673" s="31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20.25" customHeight="1">
      <c r="A674" s="12"/>
      <c r="B674" s="12"/>
      <c r="C674" s="12"/>
      <c r="D674" s="165"/>
      <c r="E674" s="158"/>
      <c r="F674" s="158"/>
      <c r="G674" s="31"/>
      <c r="H674" s="31"/>
      <c r="I674" s="31"/>
      <c r="J674" s="12"/>
      <c r="K674" s="12"/>
      <c r="L674" s="12"/>
      <c r="M674" s="31"/>
      <c r="N674" s="31"/>
      <c r="O674" s="31"/>
      <c r="P674" s="31"/>
      <c r="Q674" s="31"/>
      <c r="R674" s="31"/>
      <c r="S674" s="31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20.25" customHeight="1">
      <c r="A675" s="12"/>
      <c r="B675" s="12"/>
      <c r="C675" s="12"/>
      <c r="D675" s="165"/>
      <c r="E675" s="158"/>
      <c r="F675" s="158"/>
      <c r="G675" s="31"/>
      <c r="H675" s="31"/>
      <c r="I675" s="31"/>
      <c r="J675" s="12"/>
      <c r="K675" s="12"/>
      <c r="L675" s="12"/>
      <c r="M675" s="31"/>
      <c r="N675" s="31"/>
      <c r="O675" s="31"/>
      <c r="P675" s="31"/>
      <c r="Q675" s="31"/>
      <c r="R675" s="31"/>
      <c r="S675" s="31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20.25" customHeight="1">
      <c r="A676" s="12"/>
      <c r="B676" s="12"/>
      <c r="C676" s="12"/>
      <c r="D676" s="165"/>
      <c r="E676" s="158"/>
      <c r="F676" s="158"/>
      <c r="G676" s="31"/>
      <c r="H676" s="31"/>
      <c r="I676" s="31"/>
      <c r="J676" s="12"/>
      <c r="K676" s="12"/>
      <c r="L676" s="12"/>
      <c r="M676" s="31"/>
      <c r="N676" s="31"/>
      <c r="O676" s="31"/>
      <c r="P676" s="31"/>
      <c r="Q676" s="31"/>
      <c r="R676" s="31"/>
      <c r="S676" s="31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20.25" customHeight="1">
      <c r="A677" s="12"/>
      <c r="B677" s="12"/>
      <c r="C677" s="12"/>
      <c r="D677" s="165"/>
      <c r="E677" s="158"/>
      <c r="F677" s="158"/>
      <c r="G677" s="31"/>
      <c r="H677" s="31"/>
      <c r="I677" s="31"/>
      <c r="J677" s="12"/>
      <c r="K677" s="12"/>
      <c r="L677" s="12"/>
      <c r="M677" s="31"/>
      <c r="N677" s="31"/>
      <c r="O677" s="31"/>
      <c r="P677" s="31"/>
      <c r="Q677" s="31"/>
      <c r="R677" s="31"/>
      <c r="S677" s="31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20.25" customHeight="1">
      <c r="A678" s="12"/>
      <c r="B678" s="12"/>
      <c r="C678" s="12"/>
      <c r="D678" s="165"/>
      <c r="E678" s="158"/>
      <c r="F678" s="158"/>
      <c r="G678" s="31"/>
      <c r="H678" s="31"/>
      <c r="I678" s="31"/>
      <c r="J678" s="12"/>
      <c r="K678" s="12"/>
      <c r="L678" s="12"/>
      <c r="M678" s="31"/>
      <c r="N678" s="31"/>
      <c r="O678" s="31"/>
      <c r="P678" s="31"/>
      <c r="Q678" s="31"/>
      <c r="R678" s="31"/>
      <c r="S678" s="31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20.25" customHeight="1">
      <c r="A679" s="12"/>
      <c r="B679" s="12"/>
      <c r="C679" s="12"/>
      <c r="D679" s="165"/>
      <c r="E679" s="158"/>
      <c r="F679" s="158"/>
      <c r="G679" s="31"/>
      <c r="H679" s="31"/>
      <c r="I679" s="31"/>
      <c r="J679" s="12"/>
      <c r="K679" s="12"/>
      <c r="L679" s="12"/>
      <c r="M679" s="31"/>
      <c r="N679" s="31"/>
      <c r="O679" s="31"/>
      <c r="P679" s="31"/>
      <c r="Q679" s="31"/>
      <c r="R679" s="31"/>
      <c r="S679" s="31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20.25" customHeight="1">
      <c r="A680" s="12"/>
      <c r="B680" s="12"/>
      <c r="C680" s="12"/>
      <c r="D680" s="165"/>
      <c r="E680" s="158"/>
      <c r="F680" s="158"/>
      <c r="G680" s="31"/>
      <c r="H680" s="31"/>
      <c r="I680" s="31"/>
      <c r="J680" s="12"/>
      <c r="K680" s="12"/>
      <c r="L680" s="12"/>
      <c r="M680" s="31"/>
      <c r="N680" s="31"/>
      <c r="O680" s="31"/>
      <c r="P680" s="31"/>
      <c r="Q680" s="31"/>
      <c r="R680" s="31"/>
      <c r="S680" s="31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20.25" customHeight="1">
      <c r="A681" s="12"/>
      <c r="B681" s="12"/>
      <c r="C681" s="12"/>
      <c r="D681" s="165"/>
      <c r="E681" s="158"/>
      <c r="F681" s="158"/>
      <c r="G681" s="31"/>
      <c r="H681" s="31"/>
      <c r="I681" s="31"/>
      <c r="J681" s="12"/>
      <c r="K681" s="12"/>
      <c r="L681" s="12"/>
      <c r="M681" s="31"/>
      <c r="N681" s="31"/>
      <c r="O681" s="31"/>
      <c r="P681" s="31"/>
      <c r="Q681" s="31"/>
      <c r="R681" s="31"/>
      <c r="S681" s="31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20.25" customHeight="1">
      <c r="A682" s="12"/>
      <c r="B682" s="12"/>
      <c r="C682" s="12"/>
      <c r="D682" s="165"/>
      <c r="E682" s="158"/>
      <c r="F682" s="158"/>
      <c r="G682" s="31"/>
      <c r="H682" s="31"/>
      <c r="I682" s="31"/>
      <c r="J682" s="12"/>
      <c r="K682" s="12"/>
      <c r="L682" s="12"/>
      <c r="M682" s="31"/>
      <c r="N682" s="31"/>
      <c r="O682" s="31"/>
      <c r="P682" s="31"/>
      <c r="Q682" s="31"/>
      <c r="R682" s="31"/>
      <c r="S682" s="31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20.25" customHeight="1">
      <c r="A683" s="12"/>
      <c r="B683" s="12"/>
      <c r="C683" s="12"/>
      <c r="D683" s="165"/>
      <c r="E683" s="158"/>
      <c r="F683" s="158"/>
      <c r="G683" s="31"/>
      <c r="H683" s="31"/>
      <c r="I683" s="31"/>
      <c r="J683" s="12"/>
      <c r="K683" s="12"/>
      <c r="L683" s="12"/>
      <c r="M683" s="31"/>
      <c r="N683" s="31"/>
      <c r="O683" s="31"/>
      <c r="P683" s="31"/>
      <c r="Q683" s="31"/>
      <c r="R683" s="31"/>
      <c r="S683" s="31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20.25" customHeight="1">
      <c r="A684" s="12"/>
      <c r="B684" s="12"/>
      <c r="C684" s="12"/>
      <c r="D684" s="165"/>
      <c r="E684" s="158"/>
      <c r="F684" s="158"/>
      <c r="G684" s="31"/>
      <c r="H684" s="31"/>
      <c r="I684" s="31"/>
      <c r="J684" s="12"/>
      <c r="K684" s="12"/>
      <c r="L684" s="12"/>
      <c r="M684" s="31"/>
      <c r="N684" s="31"/>
      <c r="O684" s="31"/>
      <c r="P684" s="31"/>
      <c r="Q684" s="31"/>
      <c r="R684" s="31"/>
      <c r="S684" s="31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20.25" customHeight="1">
      <c r="A685" s="12"/>
      <c r="B685" s="12"/>
      <c r="C685" s="12"/>
      <c r="D685" s="165"/>
      <c r="E685" s="158"/>
      <c r="F685" s="158"/>
      <c r="G685" s="31"/>
      <c r="H685" s="31"/>
      <c r="I685" s="31"/>
      <c r="J685" s="12"/>
      <c r="K685" s="12"/>
      <c r="L685" s="12"/>
      <c r="M685" s="31"/>
      <c r="N685" s="31"/>
      <c r="O685" s="31"/>
      <c r="P685" s="31"/>
      <c r="Q685" s="31"/>
      <c r="R685" s="31"/>
      <c r="S685" s="31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20.25" customHeight="1">
      <c r="A686" s="12"/>
      <c r="B686" s="12"/>
      <c r="C686" s="12"/>
      <c r="D686" s="165"/>
      <c r="E686" s="158"/>
      <c r="F686" s="158"/>
      <c r="G686" s="31"/>
      <c r="H686" s="31"/>
      <c r="I686" s="31"/>
      <c r="J686" s="12"/>
      <c r="K686" s="12"/>
      <c r="L686" s="12"/>
      <c r="M686" s="31"/>
      <c r="N686" s="31"/>
      <c r="O686" s="31"/>
      <c r="P686" s="31"/>
      <c r="Q686" s="31"/>
      <c r="R686" s="31"/>
      <c r="S686" s="31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20.25" customHeight="1">
      <c r="A687" s="12"/>
      <c r="B687" s="12"/>
      <c r="C687" s="12"/>
      <c r="D687" s="165"/>
      <c r="E687" s="158"/>
      <c r="F687" s="158"/>
      <c r="G687" s="31"/>
      <c r="H687" s="31"/>
      <c r="I687" s="31"/>
      <c r="J687" s="12"/>
      <c r="K687" s="12"/>
      <c r="L687" s="12"/>
      <c r="M687" s="31"/>
      <c r="N687" s="31"/>
      <c r="O687" s="31"/>
      <c r="P687" s="31"/>
      <c r="Q687" s="31"/>
      <c r="R687" s="31"/>
      <c r="S687" s="31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20.25" customHeight="1">
      <c r="A688" s="12"/>
      <c r="B688" s="12"/>
      <c r="C688" s="12"/>
      <c r="D688" s="165"/>
      <c r="E688" s="158"/>
      <c r="F688" s="158"/>
      <c r="G688" s="31"/>
      <c r="H688" s="31"/>
      <c r="I688" s="31"/>
      <c r="J688" s="12"/>
      <c r="K688" s="12"/>
      <c r="L688" s="12"/>
      <c r="M688" s="31"/>
      <c r="N688" s="31"/>
      <c r="O688" s="31"/>
      <c r="P688" s="31"/>
      <c r="Q688" s="31"/>
      <c r="R688" s="31"/>
      <c r="S688" s="31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20.25" customHeight="1">
      <c r="A689" s="12"/>
      <c r="B689" s="12"/>
      <c r="C689" s="12"/>
      <c r="D689" s="165"/>
      <c r="E689" s="158"/>
      <c r="F689" s="158"/>
      <c r="G689" s="31"/>
      <c r="H689" s="31"/>
      <c r="I689" s="31"/>
      <c r="J689" s="12"/>
      <c r="K689" s="12"/>
      <c r="L689" s="12"/>
      <c r="M689" s="31"/>
      <c r="N689" s="31"/>
      <c r="O689" s="31"/>
      <c r="P689" s="31"/>
      <c r="Q689" s="31"/>
      <c r="R689" s="31"/>
      <c r="S689" s="31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20.25" customHeight="1">
      <c r="A690" s="12"/>
      <c r="B690" s="12"/>
      <c r="C690" s="12"/>
      <c r="D690" s="165"/>
      <c r="E690" s="158"/>
      <c r="F690" s="158"/>
      <c r="G690" s="31"/>
      <c r="H690" s="31"/>
      <c r="I690" s="31"/>
      <c r="J690" s="12"/>
      <c r="K690" s="12"/>
      <c r="L690" s="12"/>
      <c r="M690" s="31"/>
      <c r="N690" s="31"/>
      <c r="O690" s="31"/>
      <c r="P690" s="31"/>
      <c r="Q690" s="31"/>
      <c r="R690" s="31"/>
      <c r="S690" s="31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20.25" customHeight="1">
      <c r="A691" s="12"/>
      <c r="B691" s="12"/>
      <c r="C691" s="12"/>
      <c r="D691" s="165"/>
      <c r="E691" s="158"/>
      <c r="F691" s="158"/>
      <c r="G691" s="31"/>
      <c r="H691" s="31"/>
      <c r="I691" s="31"/>
      <c r="J691" s="12"/>
      <c r="K691" s="12"/>
      <c r="L691" s="12"/>
      <c r="M691" s="31"/>
      <c r="N691" s="31"/>
      <c r="O691" s="31"/>
      <c r="P691" s="31"/>
      <c r="Q691" s="31"/>
      <c r="R691" s="31"/>
      <c r="S691" s="31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20.25" customHeight="1">
      <c r="A692" s="12"/>
      <c r="B692" s="12"/>
      <c r="C692" s="12"/>
      <c r="D692" s="165"/>
      <c r="E692" s="158"/>
      <c r="F692" s="158"/>
      <c r="G692" s="31"/>
      <c r="H692" s="31"/>
      <c r="I692" s="31"/>
      <c r="J692" s="12"/>
      <c r="K692" s="12"/>
      <c r="L692" s="12"/>
      <c r="M692" s="31"/>
      <c r="N692" s="31"/>
      <c r="O692" s="31"/>
      <c r="P692" s="31"/>
      <c r="Q692" s="31"/>
      <c r="R692" s="31"/>
      <c r="S692" s="31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20.25" customHeight="1">
      <c r="A693" s="12"/>
      <c r="B693" s="12"/>
      <c r="C693" s="12"/>
      <c r="D693" s="165"/>
      <c r="E693" s="158"/>
      <c r="F693" s="158"/>
      <c r="G693" s="31"/>
      <c r="H693" s="31"/>
      <c r="I693" s="31"/>
      <c r="J693" s="12"/>
      <c r="K693" s="12"/>
      <c r="L693" s="12"/>
      <c r="M693" s="31"/>
      <c r="N693" s="31"/>
      <c r="O693" s="31"/>
      <c r="P693" s="31"/>
      <c r="Q693" s="31"/>
      <c r="R693" s="31"/>
      <c r="S693" s="31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20.25" customHeight="1">
      <c r="A694" s="12"/>
      <c r="B694" s="12"/>
      <c r="C694" s="12"/>
      <c r="D694" s="165"/>
      <c r="E694" s="158"/>
      <c r="F694" s="158"/>
      <c r="G694" s="31"/>
      <c r="H694" s="31"/>
      <c r="I694" s="31"/>
      <c r="J694" s="12"/>
      <c r="K694" s="12"/>
      <c r="L694" s="12"/>
      <c r="M694" s="31"/>
      <c r="N694" s="31"/>
      <c r="O694" s="31"/>
      <c r="P694" s="31"/>
      <c r="Q694" s="31"/>
      <c r="R694" s="31"/>
      <c r="S694" s="31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20.25" customHeight="1">
      <c r="A695" s="12"/>
      <c r="B695" s="12"/>
      <c r="C695" s="12"/>
      <c r="D695" s="165"/>
      <c r="E695" s="158"/>
      <c r="F695" s="158"/>
      <c r="G695" s="31"/>
      <c r="H695" s="31"/>
      <c r="I695" s="31"/>
      <c r="J695" s="12"/>
      <c r="K695" s="12"/>
      <c r="L695" s="12"/>
      <c r="M695" s="31"/>
      <c r="N695" s="31"/>
      <c r="O695" s="31"/>
      <c r="P695" s="31"/>
      <c r="Q695" s="31"/>
      <c r="R695" s="31"/>
      <c r="S695" s="31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20.25" customHeight="1">
      <c r="A696" s="12"/>
      <c r="B696" s="12"/>
      <c r="C696" s="12"/>
      <c r="D696" s="165"/>
      <c r="E696" s="158"/>
      <c r="F696" s="158"/>
      <c r="G696" s="31"/>
      <c r="H696" s="31"/>
      <c r="I696" s="31"/>
      <c r="J696" s="12"/>
      <c r="K696" s="12"/>
      <c r="L696" s="12"/>
      <c r="M696" s="31"/>
      <c r="N696" s="31"/>
      <c r="O696" s="31"/>
      <c r="P696" s="31"/>
      <c r="Q696" s="31"/>
      <c r="R696" s="31"/>
      <c r="S696" s="31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20.25" customHeight="1">
      <c r="A697" s="12"/>
      <c r="B697" s="12"/>
      <c r="C697" s="12"/>
      <c r="D697" s="165"/>
      <c r="E697" s="158"/>
      <c r="F697" s="158"/>
      <c r="G697" s="31"/>
      <c r="H697" s="31"/>
      <c r="I697" s="31"/>
      <c r="J697" s="12"/>
      <c r="K697" s="12"/>
      <c r="L697" s="12"/>
      <c r="M697" s="31"/>
      <c r="N697" s="31"/>
      <c r="O697" s="31"/>
      <c r="P697" s="31"/>
      <c r="Q697" s="31"/>
      <c r="R697" s="31"/>
      <c r="S697" s="31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20.25" customHeight="1">
      <c r="A698" s="12"/>
      <c r="B698" s="12"/>
      <c r="C698" s="12"/>
      <c r="D698" s="165"/>
      <c r="E698" s="158"/>
      <c r="F698" s="158"/>
      <c r="G698" s="31"/>
      <c r="H698" s="31"/>
      <c r="I698" s="31"/>
      <c r="J698" s="12"/>
      <c r="K698" s="12"/>
      <c r="L698" s="12"/>
      <c r="M698" s="31"/>
      <c r="N698" s="31"/>
      <c r="O698" s="31"/>
      <c r="P698" s="31"/>
      <c r="Q698" s="31"/>
      <c r="R698" s="31"/>
      <c r="S698" s="31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20.25" customHeight="1">
      <c r="A699" s="12"/>
      <c r="B699" s="12"/>
      <c r="C699" s="12"/>
      <c r="D699" s="165"/>
      <c r="E699" s="158"/>
      <c r="F699" s="158"/>
      <c r="G699" s="31"/>
      <c r="H699" s="31"/>
      <c r="I699" s="31"/>
      <c r="J699" s="12"/>
      <c r="K699" s="12"/>
      <c r="L699" s="12"/>
      <c r="M699" s="31"/>
      <c r="N699" s="31"/>
      <c r="O699" s="31"/>
      <c r="P699" s="31"/>
      <c r="Q699" s="31"/>
      <c r="R699" s="31"/>
      <c r="S699" s="31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20.25" customHeight="1">
      <c r="A700" s="12"/>
      <c r="B700" s="12"/>
      <c r="C700" s="12"/>
      <c r="D700" s="165"/>
      <c r="E700" s="158"/>
      <c r="F700" s="158"/>
      <c r="G700" s="31"/>
      <c r="H700" s="31"/>
      <c r="I700" s="31"/>
      <c r="J700" s="12"/>
      <c r="K700" s="12"/>
      <c r="L700" s="12"/>
      <c r="M700" s="31"/>
      <c r="N700" s="31"/>
      <c r="O700" s="31"/>
      <c r="P700" s="31"/>
      <c r="Q700" s="31"/>
      <c r="R700" s="31"/>
      <c r="S700" s="31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20.25" customHeight="1">
      <c r="A701" s="12"/>
      <c r="B701" s="12"/>
      <c r="C701" s="12"/>
      <c r="D701" s="165"/>
      <c r="E701" s="158"/>
      <c r="F701" s="158"/>
      <c r="G701" s="31"/>
      <c r="H701" s="31"/>
      <c r="I701" s="31"/>
      <c r="J701" s="12"/>
      <c r="K701" s="12"/>
      <c r="L701" s="12"/>
      <c r="M701" s="31"/>
      <c r="N701" s="31"/>
      <c r="O701" s="31"/>
      <c r="P701" s="31"/>
      <c r="Q701" s="31"/>
      <c r="R701" s="31"/>
      <c r="S701" s="31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20.25" customHeight="1">
      <c r="A702" s="12"/>
      <c r="B702" s="12"/>
      <c r="C702" s="12"/>
      <c r="D702" s="165"/>
      <c r="E702" s="158"/>
      <c r="F702" s="158"/>
      <c r="G702" s="31"/>
      <c r="H702" s="31"/>
      <c r="I702" s="31"/>
      <c r="J702" s="12"/>
      <c r="K702" s="12"/>
      <c r="L702" s="12"/>
      <c r="M702" s="31"/>
      <c r="N702" s="31"/>
      <c r="O702" s="31"/>
      <c r="P702" s="31"/>
      <c r="Q702" s="31"/>
      <c r="R702" s="31"/>
      <c r="S702" s="31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20.25" customHeight="1">
      <c r="A703" s="12"/>
      <c r="B703" s="12"/>
      <c r="C703" s="12"/>
      <c r="D703" s="165"/>
      <c r="E703" s="158"/>
      <c r="F703" s="158"/>
      <c r="G703" s="31"/>
      <c r="H703" s="31"/>
      <c r="I703" s="31"/>
      <c r="J703" s="12"/>
      <c r="K703" s="12"/>
      <c r="L703" s="12"/>
      <c r="M703" s="31"/>
      <c r="N703" s="31"/>
      <c r="O703" s="31"/>
      <c r="P703" s="31"/>
      <c r="Q703" s="31"/>
      <c r="R703" s="31"/>
      <c r="S703" s="31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20.25" customHeight="1">
      <c r="A704" s="12"/>
      <c r="B704" s="12"/>
      <c r="C704" s="12"/>
      <c r="D704" s="165"/>
      <c r="E704" s="158"/>
      <c r="F704" s="158"/>
      <c r="G704" s="31"/>
      <c r="H704" s="31"/>
      <c r="I704" s="31"/>
      <c r="J704" s="12"/>
      <c r="K704" s="12"/>
      <c r="L704" s="12"/>
      <c r="M704" s="31"/>
      <c r="N704" s="31"/>
      <c r="O704" s="31"/>
      <c r="P704" s="31"/>
      <c r="Q704" s="31"/>
      <c r="R704" s="31"/>
      <c r="S704" s="31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20.25" customHeight="1">
      <c r="A705" s="12"/>
      <c r="B705" s="12"/>
      <c r="C705" s="12"/>
      <c r="D705" s="165"/>
      <c r="E705" s="158"/>
      <c r="F705" s="158"/>
      <c r="G705" s="31"/>
      <c r="H705" s="31"/>
      <c r="I705" s="31"/>
      <c r="J705" s="12"/>
      <c r="K705" s="12"/>
      <c r="L705" s="12"/>
      <c r="M705" s="31"/>
      <c r="N705" s="31"/>
      <c r="O705" s="31"/>
      <c r="P705" s="31"/>
      <c r="Q705" s="31"/>
      <c r="R705" s="31"/>
      <c r="S705" s="31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20.25" customHeight="1">
      <c r="A706" s="12"/>
      <c r="B706" s="12"/>
      <c r="C706" s="12"/>
      <c r="D706" s="165"/>
      <c r="E706" s="158"/>
      <c r="F706" s="158"/>
      <c r="G706" s="31"/>
      <c r="H706" s="31"/>
      <c r="I706" s="31"/>
      <c r="J706" s="12"/>
      <c r="K706" s="12"/>
      <c r="L706" s="12"/>
      <c r="M706" s="31"/>
      <c r="N706" s="31"/>
      <c r="O706" s="31"/>
      <c r="P706" s="31"/>
      <c r="Q706" s="31"/>
      <c r="R706" s="31"/>
      <c r="S706" s="31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20.25" customHeight="1">
      <c r="A707" s="12"/>
      <c r="B707" s="12"/>
      <c r="C707" s="12"/>
      <c r="D707" s="165"/>
      <c r="E707" s="158"/>
      <c r="F707" s="158"/>
      <c r="G707" s="31"/>
      <c r="H707" s="31"/>
      <c r="I707" s="31"/>
      <c r="J707" s="12"/>
      <c r="K707" s="12"/>
      <c r="L707" s="12"/>
      <c r="M707" s="31"/>
      <c r="N707" s="31"/>
      <c r="O707" s="31"/>
      <c r="P707" s="31"/>
      <c r="Q707" s="31"/>
      <c r="R707" s="31"/>
      <c r="S707" s="31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20.25" customHeight="1">
      <c r="A708" s="12"/>
      <c r="B708" s="12"/>
      <c r="C708" s="12"/>
      <c r="D708" s="165"/>
      <c r="E708" s="158"/>
      <c r="F708" s="158"/>
      <c r="G708" s="31"/>
      <c r="H708" s="31"/>
      <c r="I708" s="31"/>
      <c r="J708" s="12"/>
      <c r="K708" s="12"/>
      <c r="L708" s="12"/>
      <c r="M708" s="31"/>
      <c r="N708" s="31"/>
      <c r="O708" s="31"/>
      <c r="P708" s="31"/>
      <c r="Q708" s="31"/>
      <c r="R708" s="31"/>
      <c r="S708" s="31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20.25" customHeight="1">
      <c r="A709" s="12"/>
      <c r="B709" s="12"/>
      <c r="C709" s="12"/>
      <c r="D709" s="165"/>
      <c r="E709" s="158"/>
      <c r="F709" s="158"/>
      <c r="G709" s="31"/>
      <c r="H709" s="31"/>
      <c r="I709" s="31"/>
      <c r="J709" s="12"/>
      <c r="K709" s="12"/>
      <c r="L709" s="12"/>
      <c r="M709" s="31"/>
      <c r="N709" s="31"/>
      <c r="O709" s="31"/>
      <c r="P709" s="31"/>
      <c r="Q709" s="31"/>
      <c r="R709" s="31"/>
      <c r="S709" s="31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20.25" customHeight="1">
      <c r="A710" s="12"/>
      <c r="B710" s="12"/>
      <c r="C710" s="12"/>
      <c r="D710" s="165"/>
      <c r="E710" s="158"/>
      <c r="F710" s="158"/>
      <c r="G710" s="31"/>
      <c r="H710" s="31"/>
      <c r="I710" s="31"/>
      <c r="J710" s="12"/>
      <c r="K710" s="12"/>
      <c r="L710" s="12"/>
      <c r="M710" s="31"/>
      <c r="N710" s="31"/>
      <c r="O710" s="31"/>
      <c r="P710" s="31"/>
      <c r="Q710" s="31"/>
      <c r="R710" s="31"/>
      <c r="S710" s="31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20.25" customHeight="1">
      <c r="A711" s="12"/>
      <c r="B711" s="12"/>
      <c r="C711" s="12"/>
      <c r="D711" s="165"/>
      <c r="E711" s="158"/>
      <c r="F711" s="158"/>
      <c r="G711" s="31"/>
      <c r="H711" s="31"/>
      <c r="I711" s="31"/>
      <c r="J711" s="12"/>
      <c r="K711" s="12"/>
      <c r="L711" s="12"/>
      <c r="M711" s="31"/>
      <c r="N711" s="31"/>
      <c r="O711" s="31"/>
      <c r="P711" s="31"/>
      <c r="Q711" s="31"/>
      <c r="R711" s="31"/>
      <c r="S711" s="31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20.25" customHeight="1">
      <c r="A712" s="12"/>
      <c r="B712" s="12"/>
      <c r="C712" s="12"/>
      <c r="D712" s="165"/>
      <c r="E712" s="158"/>
      <c r="F712" s="158"/>
      <c r="G712" s="31"/>
      <c r="H712" s="31"/>
      <c r="I712" s="31"/>
      <c r="J712" s="12"/>
      <c r="K712" s="12"/>
      <c r="L712" s="12"/>
      <c r="M712" s="31"/>
      <c r="N712" s="31"/>
      <c r="O712" s="31"/>
      <c r="P712" s="31"/>
      <c r="Q712" s="31"/>
      <c r="R712" s="31"/>
      <c r="S712" s="31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20.25" customHeight="1">
      <c r="A713" s="12"/>
      <c r="B713" s="12"/>
      <c r="C713" s="12"/>
      <c r="D713" s="165"/>
      <c r="E713" s="158"/>
      <c r="F713" s="158"/>
      <c r="G713" s="31"/>
      <c r="H713" s="31"/>
      <c r="I713" s="31"/>
      <c r="J713" s="12"/>
      <c r="K713" s="12"/>
      <c r="L713" s="12"/>
      <c r="M713" s="31"/>
      <c r="N713" s="31"/>
      <c r="O713" s="31"/>
      <c r="P713" s="31"/>
      <c r="Q713" s="31"/>
      <c r="R713" s="31"/>
      <c r="S713" s="31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20.25" customHeight="1">
      <c r="A714" s="12"/>
      <c r="B714" s="12"/>
      <c r="C714" s="12"/>
      <c r="D714" s="165"/>
      <c r="E714" s="158"/>
      <c r="F714" s="158"/>
      <c r="G714" s="31"/>
      <c r="H714" s="31"/>
      <c r="I714" s="31"/>
      <c r="J714" s="12"/>
      <c r="K714" s="12"/>
      <c r="L714" s="12"/>
      <c r="M714" s="31"/>
      <c r="N714" s="31"/>
      <c r="O714" s="31"/>
      <c r="P714" s="31"/>
      <c r="Q714" s="31"/>
      <c r="R714" s="31"/>
      <c r="S714" s="31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20.25" customHeight="1">
      <c r="A715" s="12"/>
      <c r="B715" s="12"/>
      <c r="C715" s="12"/>
      <c r="D715" s="165"/>
      <c r="E715" s="158"/>
      <c r="F715" s="158"/>
      <c r="G715" s="31"/>
      <c r="H715" s="31"/>
      <c r="I715" s="31"/>
      <c r="J715" s="12"/>
      <c r="K715" s="12"/>
      <c r="L715" s="12"/>
      <c r="M715" s="31"/>
      <c r="N715" s="31"/>
      <c r="O715" s="31"/>
      <c r="P715" s="31"/>
      <c r="Q715" s="31"/>
      <c r="R715" s="31"/>
      <c r="S715" s="31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20.25" customHeight="1">
      <c r="A716" s="12"/>
      <c r="B716" s="12"/>
      <c r="C716" s="12"/>
      <c r="D716" s="165"/>
      <c r="E716" s="158"/>
      <c r="F716" s="158"/>
      <c r="G716" s="31"/>
      <c r="H716" s="31"/>
      <c r="I716" s="31"/>
      <c r="J716" s="12"/>
      <c r="K716" s="12"/>
      <c r="L716" s="12"/>
      <c r="M716" s="31"/>
      <c r="N716" s="31"/>
      <c r="O716" s="31"/>
      <c r="P716" s="31"/>
      <c r="Q716" s="31"/>
      <c r="R716" s="31"/>
      <c r="S716" s="31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20.25" customHeight="1">
      <c r="A717" s="12"/>
      <c r="B717" s="12"/>
      <c r="C717" s="12"/>
      <c r="D717" s="165"/>
      <c r="E717" s="158"/>
      <c r="F717" s="158"/>
      <c r="G717" s="31"/>
      <c r="H717" s="31"/>
      <c r="I717" s="31"/>
      <c r="J717" s="12"/>
      <c r="K717" s="12"/>
      <c r="L717" s="12"/>
      <c r="M717" s="31"/>
      <c r="N717" s="31"/>
      <c r="O717" s="31"/>
      <c r="P717" s="31"/>
      <c r="Q717" s="31"/>
      <c r="R717" s="31"/>
      <c r="S717" s="31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20.25" customHeight="1">
      <c r="A718" s="12"/>
      <c r="B718" s="12"/>
      <c r="C718" s="12"/>
      <c r="D718" s="165"/>
      <c r="E718" s="158"/>
      <c r="F718" s="158"/>
      <c r="G718" s="31"/>
      <c r="H718" s="31"/>
      <c r="I718" s="31"/>
      <c r="J718" s="12"/>
      <c r="K718" s="12"/>
      <c r="L718" s="12"/>
      <c r="M718" s="31"/>
      <c r="N718" s="31"/>
      <c r="O718" s="31"/>
      <c r="P718" s="31"/>
      <c r="Q718" s="31"/>
      <c r="R718" s="31"/>
      <c r="S718" s="31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20.25" customHeight="1">
      <c r="A719" s="12"/>
      <c r="B719" s="12"/>
      <c r="C719" s="12"/>
      <c r="D719" s="165"/>
      <c r="E719" s="158"/>
      <c r="F719" s="158"/>
      <c r="G719" s="31"/>
      <c r="H719" s="31"/>
      <c r="I719" s="31"/>
      <c r="J719" s="12"/>
      <c r="K719" s="12"/>
      <c r="L719" s="12"/>
      <c r="M719" s="31"/>
      <c r="N719" s="31"/>
      <c r="O719" s="31"/>
      <c r="P719" s="31"/>
      <c r="Q719" s="31"/>
      <c r="R719" s="31"/>
      <c r="S719" s="31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20.25" customHeight="1">
      <c r="A720" s="12"/>
      <c r="B720" s="12"/>
      <c r="C720" s="12"/>
      <c r="D720" s="165"/>
      <c r="E720" s="158"/>
      <c r="F720" s="158"/>
      <c r="G720" s="31"/>
      <c r="H720" s="31"/>
      <c r="I720" s="31"/>
      <c r="J720" s="12"/>
      <c r="K720" s="12"/>
      <c r="L720" s="12"/>
      <c r="M720" s="31"/>
      <c r="N720" s="31"/>
      <c r="O720" s="31"/>
      <c r="P720" s="31"/>
      <c r="Q720" s="31"/>
      <c r="R720" s="31"/>
      <c r="S720" s="31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20.25" customHeight="1">
      <c r="A721" s="12"/>
      <c r="B721" s="12"/>
      <c r="C721" s="12"/>
      <c r="D721" s="165"/>
      <c r="E721" s="158"/>
      <c r="F721" s="158"/>
      <c r="G721" s="31"/>
      <c r="H721" s="31"/>
      <c r="I721" s="31"/>
      <c r="J721" s="12"/>
      <c r="K721" s="12"/>
      <c r="L721" s="12"/>
      <c r="M721" s="31"/>
      <c r="N721" s="31"/>
      <c r="O721" s="31"/>
      <c r="P721" s="31"/>
      <c r="Q721" s="31"/>
      <c r="R721" s="31"/>
      <c r="S721" s="31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20.25" customHeight="1">
      <c r="A722" s="12"/>
      <c r="B722" s="12"/>
      <c r="C722" s="12"/>
      <c r="D722" s="165"/>
      <c r="E722" s="158"/>
      <c r="F722" s="158"/>
      <c r="G722" s="31"/>
      <c r="H722" s="31"/>
      <c r="I722" s="31"/>
      <c r="J722" s="12"/>
      <c r="K722" s="12"/>
      <c r="L722" s="12"/>
      <c r="M722" s="31"/>
      <c r="N722" s="31"/>
      <c r="O722" s="31"/>
      <c r="P722" s="31"/>
      <c r="Q722" s="31"/>
      <c r="R722" s="31"/>
      <c r="S722" s="31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20.25" customHeight="1">
      <c r="A723" s="12"/>
      <c r="B723" s="12"/>
      <c r="C723" s="12"/>
      <c r="D723" s="165"/>
      <c r="E723" s="158"/>
      <c r="F723" s="158"/>
      <c r="G723" s="31"/>
      <c r="H723" s="31"/>
      <c r="I723" s="31"/>
      <c r="J723" s="12"/>
      <c r="K723" s="12"/>
      <c r="L723" s="12"/>
      <c r="M723" s="31"/>
      <c r="N723" s="31"/>
      <c r="O723" s="31"/>
      <c r="P723" s="31"/>
      <c r="Q723" s="31"/>
      <c r="R723" s="31"/>
      <c r="S723" s="31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20.25" customHeight="1">
      <c r="A724" s="12"/>
      <c r="B724" s="12"/>
      <c r="C724" s="12"/>
      <c r="D724" s="165"/>
      <c r="E724" s="158"/>
      <c r="F724" s="158"/>
      <c r="G724" s="31"/>
      <c r="H724" s="31"/>
      <c r="I724" s="31"/>
      <c r="J724" s="12"/>
      <c r="K724" s="12"/>
      <c r="L724" s="12"/>
      <c r="M724" s="31"/>
      <c r="N724" s="31"/>
      <c r="O724" s="31"/>
      <c r="P724" s="31"/>
      <c r="Q724" s="31"/>
      <c r="R724" s="31"/>
      <c r="S724" s="31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20.25" customHeight="1">
      <c r="A725" s="12"/>
      <c r="B725" s="12"/>
      <c r="C725" s="12"/>
      <c r="D725" s="165"/>
      <c r="E725" s="158"/>
      <c r="F725" s="158"/>
      <c r="G725" s="31"/>
      <c r="H725" s="31"/>
      <c r="I725" s="31"/>
      <c r="J725" s="12"/>
      <c r="K725" s="12"/>
      <c r="L725" s="12"/>
      <c r="M725" s="31"/>
      <c r="N725" s="31"/>
      <c r="O725" s="31"/>
      <c r="P725" s="31"/>
      <c r="Q725" s="31"/>
      <c r="R725" s="31"/>
      <c r="S725" s="31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20.25" customHeight="1">
      <c r="A726" s="12"/>
      <c r="B726" s="12"/>
      <c r="C726" s="12"/>
      <c r="D726" s="165"/>
      <c r="E726" s="158"/>
      <c r="F726" s="158"/>
      <c r="G726" s="31"/>
      <c r="H726" s="31"/>
      <c r="I726" s="31"/>
      <c r="J726" s="12"/>
      <c r="K726" s="12"/>
      <c r="L726" s="12"/>
      <c r="M726" s="31"/>
      <c r="N726" s="31"/>
      <c r="O726" s="31"/>
      <c r="P726" s="31"/>
      <c r="Q726" s="31"/>
      <c r="R726" s="31"/>
      <c r="S726" s="31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20.25" customHeight="1">
      <c r="A727" s="12"/>
      <c r="B727" s="12"/>
      <c r="C727" s="12"/>
      <c r="D727" s="165"/>
      <c r="E727" s="158"/>
      <c r="F727" s="158"/>
      <c r="G727" s="31"/>
      <c r="H727" s="31"/>
      <c r="I727" s="31"/>
      <c r="J727" s="12"/>
      <c r="K727" s="12"/>
      <c r="L727" s="12"/>
      <c r="M727" s="31"/>
      <c r="N727" s="31"/>
      <c r="O727" s="31"/>
      <c r="P727" s="31"/>
      <c r="Q727" s="31"/>
      <c r="R727" s="31"/>
      <c r="S727" s="31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20.25" customHeight="1">
      <c r="A728" s="12"/>
      <c r="B728" s="12"/>
      <c r="C728" s="12"/>
      <c r="D728" s="165"/>
      <c r="E728" s="158"/>
      <c r="F728" s="158"/>
      <c r="G728" s="31"/>
      <c r="H728" s="31"/>
      <c r="I728" s="31"/>
      <c r="J728" s="12"/>
      <c r="K728" s="12"/>
      <c r="L728" s="12"/>
      <c r="M728" s="31"/>
      <c r="N728" s="31"/>
      <c r="O728" s="31"/>
      <c r="P728" s="31"/>
      <c r="Q728" s="31"/>
      <c r="R728" s="31"/>
      <c r="S728" s="31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20.25" customHeight="1">
      <c r="A729" s="12"/>
      <c r="B729" s="12"/>
      <c r="C729" s="12"/>
      <c r="D729" s="165"/>
      <c r="E729" s="158"/>
      <c r="F729" s="158"/>
      <c r="G729" s="31"/>
      <c r="H729" s="31"/>
      <c r="I729" s="31"/>
      <c r="J729" s="12"/>
      <c r="K729" s="12"/>
      <c r="L729" s="12"/>
      <c r="M729" s="31"/>
      <c r="N729" s="31"/>
      <c r="O729" s="31"/>
      <c r="P729" s="31"/>
      <c r="Q729" s="31"/>
      <c r="R729" s="31"/>
      <c r="S729" s="31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20.25" customHeight="1">
      <c r="A730" s="12"/>
      <c r="B730" s="12"/>
      <c r="C730" s="12"/>
      <c r="D730" s="165"/>
      <c r="E730" s="158"/>
      <c r="F730" s="158"/>
      <c r="G730" s="31"/>
      <c r="H730" s="31"/>
      <c r="I730" s="31"/>
      <c r="J730" s="12"/>
      <c r="K730" s="12"/>
      <c r="L730" s="12"/>
      <c r="M730" s="31"/>
      <c r="N730" s="31"/>
      <c r="O730" s="31"/>
      <c r="P730" s="31"/>
      <c r="Q730" s="31"/>
      <c r="R730" s="31"/>
      <c r="S730" s="31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20.25" customHeight="1">
      <c r="A731" s="12"/>
      <c r="B731" s="12"/>
      <c r="C731" s="12"/>
      <c r="D731" s="165"/>
      <c r="E731" s="158"/>
      <c r="F731" s="158"/>
      <c r="G731" s="31"/>
      <c r="H731" s="31"/>
      <c r="I731" s="31"/>
      <c r="J731" s="12"/>
      <c r="K731" s="12"/>
      <c r="L731" s="12"/>
      <c r="M731" s="31"/>
      <c r="N731" s="31"/>
      <c r="O731" s="31"/>
      <c r="P731" s="31"/>
      <c r="Q731" s="31"/>
      <c r="R731" s="31"/>
      <c r="S731" s="31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20.25" customHeight="1">
      <c r="A732" s="12"/>
      <c r="B732" s="12"/>
      <c r="C732" s="12"/>
      <c r="D732" s="165"/>
      <c r="E732" s="158"/>
      <c r="F732" s="158"/>
      <c r="G732" s="31"/>
      <c r="H732" s="31"/>
      <c r="I732" s="31"/>
      <c r="J732" s="12"/>
      <c r="K732" s="12"/>
      <c r="L732" s="12"/>
      <c r="M732" s="31"/>
      <c r="N732" s="31"/>
      <c r="O732" s="31"/>
      <c r="P732" s="31"/>
      <c r="Q732" s="31"/>
      <c r="R732" s="31"/>
      <c r="S732" s="31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20.25" customHeight="1">
      <c r="A733" s="12"/>
      <c r="B733" s="12"/>
      <c r="C733" s="12"/>
      <c r="D733" s="165"/>
      <c r="E733" s="158"/>
      <c r="F733" s="158"/>
      <c r="G733" s="31"/>
      <c r="H733" s="31"/>
      <c r="I733" s="31"/>
      <c r="J733" s="12"/>
      <c r="K733" s="12"/>
      <c r="L733" s="12"/>
      <c r="M733" s="31"/>
      <c r="N733" s="31"/>
      <c r="O733" s="31"/>
      <c r="P733" s="31"/>
      <c r="Q733" s="31"/>
      <c r="R733" s="31"/>
      <c r="S733" s="31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20.25" customHeight="1">
      <c r="A734" s="12"/>
      <c r="B734" s="12"/>
      <c r="C734" s="12"/>
      <c r="D734" s="165"/>
      <c r="E734" s="158"/>
      <c r="F734" s="158"/>
      <c r="G734" s="31"/>
      <c r="H734" s="31"/>
      <c r="I734" s="31"/>
      <c r="J734" s="12"/>
      <c r="K734" s="12"/>
      <c r="L734" s="12"/>
      <c r="M734" s="31"/>
      <c r="N734" s="31"/>
      <c r="O734" s="31"/>
      <c r="P734" s="31"/>
      <c r="Q734" s="31"/>
      <c r="R734" s="31"/>
      <c r="S734" s="31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20.25" customHeight="1">
      <c r="A735" s="12"/>
      <c r="B735" s="12"/>
      <c r="C735" s="12"/>
      <c r="D735" s="165"/>
      <c r="E735" s="158"/>
      <c r="F735" s="158"/>
      <c r="G735" s="31"/>
      <c r="H735" s="31"/>
      <c r="I735" s="31"/>
      <c r="J735" s="12"/>
      <c r="K735" s="12"/>
      <c r="L735" s="12"/>
      <c r="M735" s="31"/>
      <c r="N735" s="31"/>
      <c r="O735" s="31"/>
      <c r="P735" s="31"/>
      <c r="Q735" s="31"/>
      <c r="R735" s="31"/>
      <c r="S735" s="31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20.25" customHeight="1">
      <c r="A736" s="12"/>
      <c r="B736" s="12"/>
      <c r="C736" s="12"/>
      <c r="D736" s="165"/>
      <c r="E736" s="158"/>
      <c r="F736" s="158"/>
      <c r="G736" s="31"/>
      <c r="H736" s="31"/>
      <c r="I736" s="31"/>
      <c r="J736" s="12"/>
      <c r="K736" s="12"/>
      <c r="L736" s="12"/>
      <c r="M736" s="31"/>
      <c r="N736" s="31"/>
      <c r="O736" s="31"/>
      <c r="P736" s="31"/>
      <c r="Q736" s="31"/>
      <c r="R736" s="31"/>
      <c r="S736" s="31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20.25" customHeight="1">
      <c r="A737" s="12"/>
      <c r="B737" s="12"/>
      <c r="C737" s="12"/>
      <c r="D737" s="165"/>
      <c r="E737" s="158"/>
      <c r="F737" s="158"/>
      <c r="G737" s="31"/>
      <c r="H737" s="31"/>
      <c r="I737" s="31"/>
      <c r="J737" s="12"/>
      <c r="K737" s="12"/>
      <c r="L737" s="12"/>
      <c r="M737" s="31"/>
      <c r="N737" s="31"/>
      <c r="O737" s="31"/>
      <c r="P737" s="31"/>
      <c r="Q737" s="31"/>
      <c r="R737" s="31"/>
      <c r="S737" s="31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20.25" customHeight="1">
      <c r="A738" s="12"/>
      <c r="B738" s="12"/>
      <c r="C738" s="12"/>
      <c r="D738" s="165"/>
      <c r="E738" s="158"/>
      <c r="F738" s="158"/>
      <c r="G738" s="31"/>
      <c r="H738" s="31"/>
      <c r="I738" s="31"/>
      <c r="J738" s="12"/>
      <c r="K738" s="12"/>
      <c r="L738" s="12"/>
      <c r="M738" s="31"/>
      <c r="N738" s="31"/>
      <c r="O738" s="31"/>
      <c r="P738" s="31"/>
      <c r="Q738" s="31"/>
      <c r="R738" s="31"/>
      <c r="S738" s="31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20.25" customHeight="1">
      <c r="A739" s="12"/>
      <c r="B739" s="12"/>
      <c r="C739" s="12"/>
      <c r="D739" s="165"/>
      <c r="E739" s="158"/>
      <c r="F739" s="158"/>
      <c r="G739" s="31"/>
      <c r="H739" s="31"/>
      <c r="I739" s="31"/>
      <c r="J739" s="12"/>
      <c r="K739" s="12"/>
      <c r="L739" s="12"/>
      <c r="M739" s="31"/>
      <c r="N739" s="31"/>
      <c r="O739" s="31"/>
      <c r="P739" s="31"/>
      <c r="Q739" s="31"/>
      <c r="R739" s="31"/>
      <c r="S739" s="31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20.25" customHeight="1">
      <c r="A740" s="12"/>
      <c r="B740" s="12"/>
      <c r="C740" s="12"/>
      <c r="D740" s="165"/>
      <c r="E740" s="158"/>
      <c r="F740" s="158"/>
      <c r="G740" s="31"/>
      <c r="H740" s="31"/>
      <c r="I740" s="31"/>
      <c r="J740" s="12"/>
      <c r="K740" s="12"/>
      <c r="L740" s="12"/>
      <c r="M740" s="31"/>
      <c r="N740" s="31"/>
      <c r="O740" s="31"/>
      <c r="P740" s="31"/>
      <c r="Q740" s="31"/>
      <c r="R740" s="31"/>
      <c r="S740" s="31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20.25" customHeight="1">
      <c r="A741" s="12"/>
      <c r="B741" s="12"/>
      <c r="C741" s="12"/>
      <c r="D741" s="165"/>
      <c r="E741" s="158"/>
      <c r="F741" s="158"/>
      <c r="G741" s="31"/>
      <c r="H741" s="31"/>
      <c r="I741" s="31"/>
      <c r="J741" s="12"/>
      <c r="K741" s="12"/>
      <c r="L741" s="12"/>
      <c r="M741" s="31"/>
      <c r="N741" s="31"/>
      <c r="O741" s="31"/>
      <c r="P741" s="31"/>
      <c r="Q741" s="31"/>
      <c r="R741" s="31"/>
      <c r="S741" s="31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20.25" customHeight="1">
      <c r="A742" s="12"/>
      <c r="B742" s="12"/>
      <c r="C742" s="12"/>
      <c r="D742" s="165"/>
      <c r="E742" s="158"/>
      <c r="F742" s="158"/>
      <c r="G742" s="31"/>
      <c r="H742" s="31"/>
      <c r="I742" s="31"/>
      <c r="J742" s="12"/>
      <c r="K742" s="12"/>
      <c r="L742" s="12"/>
      <c r="M742" s="31"/>
      <c r="N742" s="31"/>
      <c r="O742" s="31"/>
      <c r="P742" s="31"/>
      <c r="Q742" s="31"/>
      <c r="R742" s="31"/>
      <c r="S742" s="31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20.25" customHeight="1">
      <c r="A743" s="12"/>
      <c r="B743" s="12"/>
      <c r="C743" s="12"/>
      <c r="D743" s="165"/>
      <c r="E743" s="158"/>
      <c r="F743" s="158"/>
      <c r="G743" s="31"/>
      <c r="H743" s="31"/>
      <c r="I743" s="31"/>
      <c r="J743" s="12"/>
      <c r="K743" s="12"/>
      <c r="L743" s="12"/>
      <c r="M743" s="31"/>
      <c r="N743" s="31"/>
      <c r="O743" s="31"/>
      <c r="P743" s="31"/>
      <c r="Q743" s="31"/>
      <c r="R743" s="31"/>
      <c r="S743" s="31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20.25" customHeight="1">
      <c r="A744" s="12"/>
      <c r="B744" s="12"/>
      <c r="C744" s="12"/>
      <c r="D744" s="165"/>
      <c r="E744" s="158"/>
      <c r="F744" s="158"/>
      <c r="G744" s="31"/>
      <c r="H744" s="31"/>
      <c r="I744" s="31"/>
      <c r="J744" s="12"/>
      <c r="K744" s="12"/>
      <c r="L744" s="12"/>
      <c r="M744" s="31"/>
      <c r="N744" s="31"/>
      <c r="O744" s="31"/>
      <c r="P744" s="31"/>
      <c r="Q744" s="31"/>
      <c r="R744" s="31"/>
      <c r="S744" s="31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20.25" customHeight="1">
      <c r="A745" s="12"/>
      <c r="B745" s="12"/>
      <c r="C745" s="12"/>
      <c r="D745" s="165"/>
      <c r="E745" s="158"/>
      <c r="F745" s="158"/>
      <c r="G745" s="31"/>
      <c r="H745" s="31"/>
      <c r="I745" s="31"/>
      <c r="J745" s="12"/>
      <c r="K745" s="12"/>
      <c r="L745" s="12"/>
      <c r="M745" s="31"/>
      <c r="N745" s="31"/>
      <c r="O745" s="31"/>
      <c r="P745" s="31"/>
      <c r="Q745" s="31"/>
      <c r="R745" s="31"/>
      <c r="S745" s="31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20.25" customHeight="1">
      <c r="A746" s="12"/>
      <c r="B746" s="12"/>
      <c r="C746" s="12"/>
      <c r="D746" s="165"/>
      <c r="E746" s="158"/>
      <c r="F746" s="158"/>
      <c r="G746" s="31"/>
      <c r="H746" s="31"/>
      <c r="I746" s="31"/>
      <c r="J746" s="12"/>
      <c r="K746" s="12"/>
      <c r="L746" s="12"/>
      <c r="M746" s="31"/>
      <c r="N746" s="31"/>
      <c r="O746" s="31"/>
      <c r="P746" s="31"/>
      <c r="Q746" s="31"/>
      <c r="R746" s="31"/>
      <c r="S746" s="31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20.25" customHeight="1">
      <c r="A747" s="12"/>
      <c r="B747" s="12"/>
      <c r="C747" s="12"/>
      <c r="D747" s="165"/>
      <c r="E747" s="158"/>
      <c r="F747" s="158"/>
      <c r="G747" s="31"/>
      <c r="H747" s="31"/>
      <c r="I747" s="31"/>
      <c r="J747" s="12"/>
      <c r="K747" s="12"/>
      <c r="L747" s="12"/>
      <c r="M747" s="31"/>
      <c r="N747" s="31"/>
      <c r="O747" s="31"/>
      <c r="P747" s="31"/>
      <c r="Q747" s="31"/>
      <c r="R747" s="31"/>
      <c r="S747" s="31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20.25" customHeight="1">
      <c r="A748" s="12"/>
      <c r="B748" s="12"/>
      <c r="C748" s="12"/>
      <c r="D748" s="165"/>
      <c r="E748" s="158"/>
      <c r="F748" s="158"/>
      <c r="G748" s="31"/>
      <c r="H748" s="31"/>
      <c r="I748" s="31"/>
      <c r="J748" s="12"/>
      <c r="K748" s="12"/>
      <c r="L748" s="12"/>
      <c r="M748" s="31"/>
      <c r="N748" s="31"/>
      <c r="O748" s="31"/>
      <c r="P748" s="31"/>
      <c r="Q748" s="31"/>
      <c r="R748" s="31"/>
      <c r="S748" s="31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20.25" customHeight="1">
      <c r="A749" s="12"/>
      <c r="B749" s="12"/>
      <c r="C749" s="12"/>
      <c r="D749" s="165"/>
      <c r="E749" s="158"/>
      <c r="F749" s="158"/>
      <c r="G749" s="31"/>
      <c r="H749" s="31"/>
      <c r="I749" s="31"/>
      <c r="J749" s="12"/>
      <c r="K749" s="12"/>
      <c r="L749" s="12"/>
      <c r="M749" s="31"/>
      <c r="N749" s="31"/>
      <c r="O749" s="31"/>
      <c r="P749" s="31"/>
      <c r="Q749" s="31"/>
      <c r="R749" s="31"/>
      <c r="S749" s="31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20.25" customHeight="1">
      <c r="A750" s="12"/>
      <c r="B750" s="12"/>
      <c r="C750" s="12"/>
      <c r="D750" s="165"/>
      <c r="E750" s="158"/>
      <c r="F750" s="158"/>
      <c r="G750" s="31"/>
      <c r="H750" s="31"/>
      <c r="I750" s="31"/>
      <c r="J750" s="12"/>
      <c r="K750" s="12"/>
      <c r="L750" s="12"/>
      <c r="M750" s="31"/>
      <c r="N750" s="31"/>
      <c r="O750" s="31"/>
      <c r="P750" s="31"/>
      <c r="Q750" s="31"/>
      <c r="R750" s="31"/>
      <c r="S750" s="31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20.25" customHeight="1">
      <c r="A751" s="12"/>
      <c r="B751" s="12"/>
      <c r="C751" s="12"/>
      <c r="D751" s="165"/>
      <c r="E751" s="158"/>
      <c r="F751" s="158"/>
      <c r="G751" s="31"/>
      <c r="H751" s="31"/>
      <c r="I751" s="31"/>
      <c r="J751" s="12"/>
      <c r="K751" s="12"/>
      <c r="L751" s="12"/>
      <c r="M751" s="31"/>
      <c r="N751" s="31"/>
      <c r="O751" s="31"/>
      <c r="P751" s="31"/>
      <c r="Q751" s="31"/>
      <c r="R751" s="31"/>
      <c r="S751" s="31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20.25" customHeight="1">
      <c r="A752" s="12"/>
      <c r="B752" s="12"/>
      <c r="C752" s="12"/>
      <c r="D752" s="165"/>
      <c r="E752" s="158"/>
      <c r="F752" s="158"/>
      <c r="G752" s="31"/>
      <c r="H752" s="31"/>
      <c r="I752" s="31"/>
      <c r="J752" s="12"/>
      <c r="K752" s="12"/>
      <c r="L752" s="12"/>
      <c r="M752" s="31"/>
      <c r="N752" s="31"/>
      <c r="O752" s="31"/>
      <c r="P752" s="31"/>
      <c r="Q752" s="31"/>
      <c r="R752" s="31"/>
      <c r="S752" s="31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20.25" customHeight="1">
      <c r="A753" s="12"/>
      <c r="B753" s="12"/>
      <c r="C753" s="12"/>
      <c r="D753" s="165"/>
      <c r="E753" s="158"/>
      <c r="F753" s="158"/>
      <c r="G753" s="31"/>
      <c r="H753" s="31"/>
      <c r="I753" s="31"/>
      <c r="J753" s="12"/>
      <c r="K753" s="12"/>
      <c r="L753" s="12"/>
      <c r="M753" s="31"/>
      <c r="N753" s="31"/>
      <c r="O753" s="31"/>
      <c r="P753" s="31"/>
      <c r="Q753" s="31"/>
      <c r="R753" s="31"/>
      <c r="S753" s="31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20.25" customHeight="1">
      <c r="A754" s="12"/>
      <c r="B754" s="12"/>
      <c r="C754" s="12"/>
      <c r="D754" s="165"/>
      <c r="E754" s="158"/>
      <c r="F754" s="158"/>
      <c r="G754" s="31"/>
      <c r="H754" s="31"/>
      <c r="I754" s="31"/>
      <c r="J754" s="12"/>
      <c r="K754" s="12"/>
      <c r="L754" s="12"/>
      <c r="M754" s="31"/>
      <c r="N754" s="31"/>
      <c r="O754" s="31"/>
      <c r="P754" s="31"/>
      <c r="Q754" s="31"/>
      <c r="R754" s="31"/>
      <c r="S754" s="31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20.25" customHeight="1">
      <c r="A755" s="12"/>
      <c r="B755" s="12"/>
      <c r="C755" s="12"/>
      <c r="D755" s="165"/>
      <c r="E755" s="158"/>
      <c r="F755" s="158"/>
      <c r="G755" s="31"/>
      <c r="H755" s="31"/>
      <c r="I755" s="31"/>
      <c r="J755" s="12"/>
      <c r="K755" s="12"/>
      <c r="L755" s="12"/>
      <c r="M755" s="31"/>
      <c r="N755" s="31"/>
      <c r="O755" s="31"/>
      <c r="P755" s="31"/>
      <c r="Q755" s="31"/>
      <c r="R755" s="31"/>
      <c r="S755" s="31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20.25" customHeight="1">
      <c r="A756" s="12"/>
      <c r="B756" s="12"/>
      <c r="C756" s="12"/>
      <c r="D756" s="165"/>
      <c r="E756" s="158"/>
      <c r="F756" s="158"/>
      <c r="G756" s="31"/>
      <c r="H756" s="31"/>
      <c r="I756" s="31"/>
      <c r="J756" s="12"/>
      <c r="K756" s="12"/>
      <c r="L756" s="12"/>
      <c r="M756" s="31"/>
      <c r="N756" s="31"/>
      <c r="O756" s="31"/>
      <c r="P756" s="31"/>
      <c r="Q756" s="31"/>
      <c r="R756" s="31"/>
      <c r="S756" s="31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20.25" customHeight="1">
      <c r="A757" s="12"/>
      <c r="B757" s="12"/>
      <c r="C757" s="12"/>
      <c r="D757" s="165"/>
      <c r="E757" s="158"/>
      <c r="F757" s="158"/>
      <c r="G757" s="31"/>
      <c r="H757" s="31"/>
      <c r="I757" s="31"/>
      <c r="J757" s="12"/>
      <c r="K757" s="12"/>
      <c r="L757" s="12"/>
      <c r="M757" s="31"/>
      <c r="N757" s="31"/>
      <c r="O757" s="31"/>
      <c r="P757" s="31"/>
      <c r="Q757" s="31"/>
      <c r="R757" s="31"/>
      <c r="S757" s="31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20.25" customHeight="1">
      <c r="A758" s="12"/>
      <c r="B758" s="12"/>
      <c r="C758" s="12"/>
      <c r="D758" s="165"/>
      <c r="E758" s="158"/>
      <c r="F758" s="158"/>
      <c r="G758" s="31"/>
      <c r="H758" s="31"/>
      <c r="I758" s="31"/>
      <c r="J758" s="12"/>
      <c r="K758" s="12"/>
      <c r="L758" s="12"/>
      <c r="M758" s="31"/>
      <c r="N758" s="31"/>
      <c r="O758" s="31"/>
      <c r="P758" s="31"/>
      <c r="Q758" s="31"/>
      <c r="R758" s="31"/>
      <c r="S758" s="31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20.25" customHeight="1">
      <c r="A759" s="12"/>
      <c r="B759" s="12"/>
      <c r="C759" s="12"/>
      <c r="D759" s="165"/>
      <c r="E759" s="158"/>
      <c r="F759" s="158"/>
      <c r="G759" s="31"/>
      <c r="H759" s="31"/>
      <c r="I759" s="31"/>
      <c r="J759" s="12"/>
      <c r="K759" s="12"/>
      <c r="L759" s="12"/>
      <c r="M759" s="31"/>
      <c r="N759" s="31"/>
      <c r="O759" s="31"/>
      <c r="P759" s="31"/>
      <c r="Q759" s="31"/>
      <c r="R759" s="31"/>
      <c r="S759" s="31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20.25" customHeight="1">
      <c r="A760" s="12"/>
      <c r="B760" s="12"/>
      <c r="C760" s="12"/>
      <c r="D760" s="165"/>
      <c r="E760" s="158"/>
      <c r="F760" s="158"/>
      <c r="G760" s="31"/>
      <c r="H760" s="31"/>
      <c r="I760" s="31"/>
      <c r="J760" s="12"/>
      <c r="K760" s="12"/>
      <c r="L760" s="12"/>
      <c r="M760" s="31"/>
      <c r="N760" s="31"/>
      <c r="O760" s="31"/>
      <c r="P760" s="31"/>
      <c r="Q760" s="31"/>
      <c r="R760" s="31"/>
      <c r="S760" s="31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20.25" customHeight="1">
      <c r="A761" s="12"/>
      <c r="B761" s="12"/>
      <c r="C761" s="12"/>
      <c r="D761" s="165"/>
      <c r="E761" s="158"/>
      <c r="F761" s="158"/>
      <c r="G761" s="31"/>
      <c r="H761" s="31"/>
      <c r="I761" s="31"/>
      <c r="J761" s="12"/>
      <c r="K761" s="12"/>
      <c r="L761" s="12"/>
      <c r="M761" s="31"/>
      <c r="N761" s="31"/>
      <c r="O761" s="31"/>
      <c r="P761" s="31"/>
      <c r="Q761" s="31"/>
      <c r="R761" s="31"/>
      <c r="S761" s="31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20.25" customHeight="1">
      <c r="A762" s="12"/>
      <c r="B762" s="12"/>
      <c r="C762" s="12"/>
      <c r="D762" s="165"/>
      <c r="E762" s="158"/>
      <c r="F762" s="158"/>
      <c r="G762" s="31"/>
      <c r="H762" s="31"/>
      <c r="I762" s="31"/>
      <c r="J762" s="12"/>
      <c r="K762" s="12"/>
      <c r="L762" s="12"/>
      <c r="M762" s="31"/>
      <c r="N762" s="31"/>
      <c r="O762" s="31"/>
      <c r="P762" s="31"/>
      <c r="Q762" s="31"/>
      <c r="R762" s="31"/>
      <c r="S762" s="31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20.25" customHeight="1">
      <c r="A763" s="12"/>
      <c r="B763" s="12"/>
      <c r="C763" s="12"/>
      <c r="D763" s="165"/>
      <c r="E763" s="158"/>
      <c r="F763" s="158"/>
      <c r="G763" s="31"/>
      <c r="H763" s="31"/>
      <c r="I763" s="31"/>
      <c r="J763" s="12"/>
      <c r="K763" s="12"/>
      <c r="L763" s="12"/>
      <c r="M763" s="31"/>
      <c r="N763" s="31"/>
      <c r="O763" s="31"/>
      <c r="P763" s="31"/>
      <c r="Q763" s="31"/>
      <c r="R763" s="31"/>
      <c r="S763" s="31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20.25" customHeight="1">
      <c r="A764" s="12"/>
      <c r="B764" s="12"/>
      <c r="C764" s="12"/>
      <c r="D764" s="165"/>
      <c r="E764" s="158"/>
      <c r="F764" s="158"/>
      <c r="G764" s="31"/>
      <c r="H764" s="31"/>
      <c r="I764" s="31"/>
      <c r="J764" s="12"/>
      <c r="K764" s="12"/>
      <c r="L764" s="12"/>
      <c r="M764" s="31"/>
      <c r="N764" s="31"/>
      <c r="O764" s="31"/>
      <c r="P764" s="31"/>
      <c r="Q764" s="31"/>
      <c r="R764" s="31"/>
      <c r="S764" s="31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20.25" customHeight="1">
      <c r="A765" s="12"/>
      <c r="B765" s="12"/>
      <c r="C765" s="12"/>
      <c r="D765" s="165"/>
      <c r="E765" s="158"/>
      <c r="F765" s="158"/>
      <c r="G765" s="31"/>
      <c r="H765" s="31"/>
      <c r="I765" s="31"/>
      <c r="J765" s="12"/>
      <c r="K765" s="12"/>
      <c r="L765" s="12"/>
      <c r="M765" s="31"/>
      <c r="N765" s="31"/>
      <c r="O765" s="31"/>
      <c r="P765" s="31"/>
      <c r="Q765" s="31"/>
      <c r="R765" s="31"/>
      <c r="S765" s="31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20.25" customHeight="1">
      <c r="A766" s="12"/>
      <c r="B766" s="12"/>
      <c r="C766" s="12"/>
      <c r="D766" s="165"/>
      <c r="E766" s="158"/>
      <c r="F766" s="158"/>
      <c r="G766" s="31"/>
      <c r="H766" s="31"/>
      <c r="I766" s="31"/>
      <c r="J766" s="12"/>
      <c r="K766" s="12"/>
      <c r="L766" s="12"/>
      <c r="M766" s="31"/>
      <c r="N766" s="31"/>
      <c r="O766" s="31"/>
      <c r="P766" s="31"/>
      <c r="Q766" s="31"/>
      <c r="R766" s="31"/>
      <c r="S766" s="31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20.25" customHeight="1">
      <c r="A767" s="12"/>
      <c r="B767" s="12"/>
      <c r="C767" s="12"/>
      <c r="D767" s="165"/>
      <c r="E767" s="158"/>
      <c r="F767" s="158"/>
      <c r="G767" s="31"/>
      <c r="H767" s="31"/>
      <c r="I767" s="31"/>
      <c r="J767" s="12"/>
      <c r="K767" s="12"/>
      <c r="L767" s="12"/>
      <c r="M767" s="31"/>
      <c r="N767" s="31"/>
      <c r="O767" s="31"/>
      <c r="P767" s="31"/>
      <c r="Q767" s="31"/>
      <c r="R767" s="31"/>
      <c r="S767" s="31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20.25" customHeight="1">
      <c r="A768" s="12"/>
      <c r="B768" s="12"/>
      <c r="C768" s="12"/>
      <c r="D768" s="165"/>
      <c r="E768" s="158"/>
      <c r="F768" s="158"/>
      <c r="G768" s="31"/>
      <c r="H768" s="31"/>
      <c r="I768" s="31"/>
      <c r="J768" s="12"/>
      <c r="K768" s="12"/>
      <c r="L768" s="12"/>
      <c r="M768" s="31"/>
      <c r="N768" s="31"/>
      <c r="O768" s="31"/>
      <c r="P768" s="31"/>
      <c r="Q768" s="31"/>
      <c r="R768" s="31"/>
      <c r="S768" s="31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20.25" customHeight="1">
      <c r="A769" s="12"/>
      <c r="B769" s="12"/>
      <c r="C769" s="12"/>
      <c r="D769" s="165"/>
      <c r="E769" s="158"/>
      <c r="F769" s="158"/>
      <c r="G769" s="31"/>
      <c r="H769" s="31"/>
      <c r="I769" s="31"/>
      <c r="J769" s="12"/>
      <c r="K769" s="12"/>
      <c r="L769" s="12"/>
      <c r="M769" s="31"/>
      <c r="N769" s="31"/>
      <c r="O769" s="31"/>
      <c r="P769" s="31"/>
      <c r="Q769" s="31"/>
      <c r="R769" s="31"/>
      <c r="S769" s="31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20.25" customHeight="1">
      <c r="A770" s="12"/>
      <c r="B770" s="12"/>
      <c r="C770" s="12"/>
      <c r="D770" s="165"/>
      <c r="E770" s="158"/>
      <c r="F770" s="158"/>
      <c r="G770" s="31"/>
      <c r="H770" s="31"/>
      <c r="I770" s="31"/>
      <c r="J770" s="12"/>
      <c r="K770" s="12"/>
      <c r="L770" s="12"/>
      <c r="M770" s="31"/>
      <c r="N770" s="31"/>
      <c r="O770" s="31"/>
      <c r="P770" s="31"/>
      <c r="Q770" s="31"/>
      <c r="R770" s="31"/>
      <c r="S770" s="31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20.25" customHeight="1">
      <c r="A771" s="12"/>
      <c r="B771" s="12"/>
      <c r="C771" s="12"/>
      <c r="D771" s="165"/>
      <c r="E771" s="158"/>
      <c r="F771" s="158"/>
      <c r="G771" s="31"/>
      <c r="H771" s="31"/>
      <c r="I771" s="31"/>
      <c r="J771" s="12"/>
      <c r="K771" s="12"/>
      <c r="L771" s="12"/>
      <c r="M771" s="31"/>
      <c r="N771" s="31"/>
      <c r="O771" s="31"/>
      <c r="P771" s="31"/>
      <c r="Q771" s="31"/>
      <c r="R771" s="31"/>
      <c r="S771" s="31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20.25" customHeight="1">
      <c r="A772" s="12"/>
      <c r="B772" s="12"/>
      <c r="C772" s="12"/>
      <c r="D772" s="165"/>
      <c r="E772" s="158"/>
      <c r="F772" s="158"/>
      <c r="G772" s="31"/>
      <c r="H772" s="31"/>
      <c r="I772" s="31"/>
      <c r="J772" s="12"/>
      <c r="K772" s="12"/>
      <c r="L772" s="12"/>
      <c r="M772" s="31"/>
      <c r="N772" s="31"/>
      <c r="O772" s="31"/>
      <c r="P772" s="31"/>
      <c r="Q772" s="31"/>
      <c r="R772" s="31"/>
      <c r="S772" s="31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20.25" customHeight="1">
      <c r="A773" s="12"/>
      <c r="B773" s="12"/>
      <c r="C773" s="12"/>
      <c r="D773" s="165"/>
      <c r="E773" s="158"/>
      <c r="F773" s="158"/>
      <c r="G773" s="31"/>
      <c r="H773" s="31"/>
      <c r="I773" s="31"/>
      <c r="J773" s="12"/>
      <c r="K773" s="12"/>
      <c r="L773" s="12"/>
      <c r="M773" s="31"/>
      <c r="N773" s="31"/>
      <c r="O773" s="31"/>
      <c r="P773" s="31"/>
      <c r="Q773" s="31"/>
      <c r="R773" s="31"/>
      <c r="S773" s="31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20.25" customHeight="1">
      <c r="A774" s="12"/>
      <c r="B774" s="12"/>
      <c r="C774" s="12"/>
      <c r="D774" s="165"/>
      <c r="E774" s="158"/>
      <c r="F774" s="158"/>
      <c r="G774" s="31"/>
      <c r="H774" s="31"/>
      <c r="I774" s="31"/>
      <c r="J774" s="12"/>
      <c r="K774" s="12"/>
      <c r="L774" s="12"/>
      <c r="M774" s="31"/>
      <c r="N774" s="31"/>
      <c r="O774" s="31"/>
      <c r="P774" s="31"/>
      <c r="Q774" s="31"/>
      <c r="R774" s="31"/>
      <c r="S774" s="31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20.25" customHeight="1">
      <c r="A775" s="12"/>
      <c r="B775" s="12"/>
      <c r="C775" s="12"/>
      <c r="D775" s="165"/>
      <c r="E775" s="158"/>
      <c r="F775" s="158"/>
      <c r="G775" s="31"/>
      <c r="H775" s="31"/>
      <c r="I775" s="31"/>
      <c r="J775" s="12"/>
      <c r="K775" s="12"/>
      <c r="L775" s="12"/>
      <c r="M775" s="31"/>
      <c r="N775" s="31"/>
      <c r="O775" s="31"/>
      <c r="P775" s="31"/>
      <c r="Q775" s="31"/>
      <c r="R775" s="31"/>
      <c r="S775" s="31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20.25" customHeight="1">
      <c r="A776" s="12"/>
      <c r="B776" s="12"/>
      <c r="C776" s="12"/>
      <c r="D776" s="165"/>
      <c r="E776" s="158"/>
      <c r="F776" s="158"/>
      <c r="G776" s="31"/>
      <c r="H776" s="31"/>
      <c r="I776" s="31"/>
      <c r="J776" s="12"/>
      <c r="K776" s="12"/>
      <c r="L776" s="12"/>
      <c r="M776" s="31"/>
      <c r="N776" s="31"/>
      <c r="O776" s="31"/>
      <c r="P776" s="31"/>
      <c r="Q776" s="31"/>
      <c r="R776" s="31"/>
      <c r="S776" s="31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20.25" customHeight="1">
      <c r="A777" s="12"/>
      <c r="B777" s="12"/>
      <c r="C777" s="12"/>
      <c r="D777" s="165"/>
      <c r="E777" s="158"/>
      <c r="F777" s="158"/>
      <c r="G777" s="31"/>
      <c r="H777" s="31"/>
      <c r="I777" s="31"/>
      <c r="J777" s="12"/>
      <c r="K777" s="12"/>
      <c r="L777" s="12"/>
      <c r="M777" s="31"/>
      <c r="N777" s="31"/>
      <c r="O777" s="31"/>
      <c r="P777" s="31"/>
      <c r="Q777" s="31"/>
      <c r="R777" s="31"/>
      <c r="S777" s="31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20.25" customHeight="1">
      <c r="A778" s="12"/>
      <c r="B778" s="12"/>
      <c r="C778" s="12"/>
      <c r="D778" s="165"/>
      <c r="E778" s="158"/>
      <c r="F778" s="158"/>
      <c r="G778" s="31"/>
      <c r="H778" s="31"/>
      <c r="I778" s="31"/>
      <c r="J778" s="12"/>
      <c r="K778" s="12"/>
      <c r="L778" s="12"/>
      <c r="M778" s="31"/>
      <c r="N778" s="31"/>
      <c r="O778" s="31"/>
      <c r="P778" s="31"/>
      <c r="Q778" s="31"/>
      <c r="R778" s="31"/>
      <c r="S778" s="31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20.25" customHeight="1">
      <c r="A779" s="12"/>
      <c r="B779" s="12"/>
      <c r="C779" s="12"/>
      <c r="D779" s="165"/>
      <c r="E779" s="158"/>
      <c r="F779" s="158"/>
      <c r="G779" s="31"/>
      <c r="H779" s="31"/>
      <c r="I779" s="31"/>
      <c r="J779" s="12"/>
      <c r="K779" s="12"/>
      <c r="L779" s="12"/>
      <c r="M779" s="31"/>
      <c r="N779" s="31"/>
      <c r="O779" s="31"/>
      <c r="P779" s="31"/>
      <c r="Q779" s="31"/>
      <c r="R779" s="31"/>
      <c r="S779" s="31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20.25" customHeight="1">
      <c r="A780" s="12"/>
      <c r="B780" s="12"/>
      <c r="C780" s="12"/>
      <c r="D780" s="165"/>
      <c r="E780" s="158"/>
      <c r="F780" s="158"/>
      <c r="G780" s="31"/>
      <c r="H780" s="31"/>
      <c r="I780" s="31"/>
      <c r="J780" s="12"/>
      <c r="K780" s="12"/>
      <c r="L780" s="12"/>
      <c r="M780" s="31"/>
      <c r="N780" s="31"/>
      <c r="O780" s="31"/>
      <c r="P780" s="31"/>
      <c r="Q780" s="31"/>
      <c r="R780" s="31"/>
      <c r="S780" s="31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20.25" customHeight="1">
      <c r="A781" s="12"/>
      <c r="B781" s="12"/>
      <c r="C781" s="12"/>
      <c r="D781" s="165"/>
      <c r="E781" s="158"/>
      <c r="F781" s="158"/>
      <c r="G781" s="31"/>
      <c r="H781" s="31"/>
      <c r="I781" s="31"/>
      <c r="J781" s="12"/>
      <c r="K781" s="12"/>
      <c r="L781" s="12"/>
      <c r="M781" s="31"/>
      <c r="N781" s="31"/>
      <c r="O781" s="31"/>
      <c r="P781" s="31"/>
      <c r="Q781" s="31"/>
      <c r="R781" s="31"/>
      <c r="S781" s="31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20.25" customHeight="1">
      <c r="A782" s="12"/>
      <c r="B782" s="12"/>
      <c r="C782" s="12"/>
      <c r="D782" s="165"/>
      <c r="E782" s="158"/>
      <c r="F782" s="158"/>
      <c r="G782" s="31"/>
      <c r="H782" s="31"/>
      <c r="I782" s="31"/>
      <c r="J782" s="12"/>
      <c r="K782" s="12"/>
      <c r="L782" s="12"/>
      <c r="M782" s="31"/>
      <c r="N782" s="31"/>
      <c r="O782" s="31"/>
      <c r="P782" s="31"/>
      <c r="Q782" s="31"/>
      <c r="R782" s="31"/>
      <c r="S782" s="31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20.25" customHeight="1">
      <c r="A783" s="12"/>
      <c r="B783" s="12"/>
      <c r="C783" s="12"/>
      <c r="D783" s="165"/>
      <c r="E783" s="158"/>
      <c r="F783" s="158"/>
      <c r="G783" s="31"/>
      <c r="H783" s="31"/>
      <c r="I783" s="31"/>
      <c r="J783" s="12"/>
      <c r="K783" s="12"/>
      <c r="L783" s="12"/>
      <c r="M783" s="31"/>
      <c r="N783" s="31"/>
      <c r="O783" s="31"/>
      <c r="P783" s="31"/>
      <c r="Q783" s="31"/>
      <c r="R783" s="31"/>
      <c r="S783" s="31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20.25" customHeight="1">
      <c r="A784" s="12"/>
      <c r="B784" s="12"/>
      <c r="C784" s="12"/>
      <c r="D784" s="165"/>
      <c r="E784" s="158"/>
      <c r="F784" s="158"/>
      <c r="G784" s="31"/>
      <c r="H784" s="31"/>
      <c r="I784" s="31"/>
      <c r="J784" s="12"/>
      <c r="K784" s="12"/>
      <c r="L784" s="12"/>
      <c r="M784" s="31"/>
      <c r="N784" s="31"/>
      <c r="O784" s="31"/>
      <c r="P784" s="31"/>
      <c r="Q784" s="31"/>
      <c r="R784" s="31"/>
      <c r="S784" s="31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20.25" customHeight="1">
      <c r="A785" s="12"/>
      <c r="B785" s="12"/>
      <c r="C785" s="12"/>
      <c r="D785" s="165"/>
      <c r="E785" s="158"/>
      <c r="F785" s="158"/>
      <c r="G785" s="31"/>
      <c r="H785" s="31"/>
      <c r="I785" s="31"/>
      <c r="J785" s="12"/>
      <c r="K785" s="12"/>
      <c r="L785" s="12"/>
      <c r="M785" s="31"/>
      <c r="N785" s="31"/>
      <c r="O785" s="31"/>
      <c r="P785" s="31"/>
      <c r="Q785" s="31"/>
      <c r="R785" s="31"/>
      <c r="S785" s="31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20.25" customHeight="1">
      <c r="A786" s="12"/>
      <c r="B786" s="12"/>
      <c r="C786" s="12"/>
      <c r="D786" s="165"/>
      <c r="E786" s="158"/>
      <c r="F786" s="158"/>
      <c r="G786" s="31"/>
      <c r="H786" s="31"/>
      <c r="I786" s="31"/>
      <c r="J786" s="12"/>
      <c r="K786" s="12"/>
      <c r="L786" s="12"/>
      <c r="M786" s="31"/>
      <c r="N786" s="31"/>
      <c r="O786" s="31"/>
      <c r="P786" s="31"/>
      <c r="Q786" s="31"/>
      <c r="R786" s="31"/>
      <c r="S786" s="31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20.25" customHeight="1">
      <c r="A787" s="12"/>
      <c r="B787" s="12"/>
      <c r="C787" s="12"/>
      <c r="D787" s="165"/>
      <c r="E787" s="158"/>
      <c r="F787" s="158"/>
      <c r="G787" s="31"/>
      <c r="H787" s="31"/>
      <c r="I787" s="31"/>
      <c r="J787" s="12"/>
      <c r="K787" s="12"/>
      <c r="L787" s="12"/>
      <c r="M787" s="31"/>
      <c r="N787" s="31"/>
      <c r="O787" s="31"/>
      <c r="P787" s="31"/>
      <c r="Q787" s="31"/>
      <c r="R787" s="31"/>
      <c r="S787" s="31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20.25" customHeight="1">
      <c r="A788" s="12"/>
      <c r="B788" s="12"/>
      <c r="C788" s="12"/>
      <c r="D788" s="165"/>
      <c r="E788" s="158"/>
      <c r="F788" s="158"/>
      <c r="G788" s="31"/>
      <c r="H788" s="31"/>
      <c r="I788" s="31"/>
      <c r="J788" s="12"/>
      <c r="K788" s="12"/>
      <c r="L788" s="12"/>
      <c r="M788" s="31"/>
      <c r="N788" s="31"/>
      <c r="O788" s="31"/>
      <c r="P788" s="31"/>
      <c r="Q788" s="31"/>
      <c r="R788" s="31"/>
      <c r="S788" s="31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20.25" customHeight="1">
      <c r="A789" s="12"/>
      <c r="B789" s="12"/>
      <c r="C789" s="12"/>
      <c r="D789" s="165"/>
      <c r="E789" s="158"/>
      <c r="F789" s="158"/>
      <c r="G789" s="31"/>
      <c r="H789" s="31"/>
      <c r="I789" s="31"/>
      <c r="J789" s="12"/>
      <c r="K789" s="12"/>
      <c r="L789" s="12"/>
      <c r="M789" s="31"/>
      <c r="N789" s="31"/>
      <c r="O789" s="31"/>
      <c r="P789" s="31"/>
      <c r="Q789" s="31"/>
      <c r="R789" s="31"/>
      <c r="S789" s="31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20.25" customHeight="1">
      <c r="A790" s="12"/>
      <c r="B790" s="12"/>
      <c r="C790" s="12"/>
      <c r="D790" s="165"/>
      <c r="E790" s="158"/>
      <c r="F790" s="158"/>
      <c r="G790" s="31"/>
      <c r="H790" s="31"/>
      <c r="I790" s="31"/>
      <c r="J790" s="12"/>
      <c r="K790" s="12"/>
      <c r="L790" s="12"/>
      <c r="M790" s="31"/>
      <c r="N790" s="31"/>
      <c r="O790" s="31"/>
      <c r="P790" s="31"/>
      <c r="Q790" s="31"/>
      <c r="R790" s="31"/>
      <c r="S790" s="31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20.25" customHeight="1">
      <c r="A791" s="12"/>
      <c r="B791" s="12"/>
      <c r="C791" s="12"/>
      <c r="D791" s="165"/>
      <c r="E791" s="158"/>
      <c r="F791" s="158"/>
      <c r="G791" s="31"/>
      <c r="H791" s="31"/>
      <c r="I791" s="31"/>
      <c r="J791" s="12"/>
      <c r="K791" s="12"/>
      <c r="L791" s="12"/>
      <c r="M791" s="31"/>
      <c r="N791" s="31"/>
      <c r="O791" s="31"/>
      <c r="P791" s="31"/>
      <c r="Q791" s="31"/>
      <c r="R791" s="31"/>
      <c r="S791" s="31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20.25" customHeight="1">
      <c r="A792" s="12"/>
      <c r="B792" s="12"/>
      <c r="C792" s="12"/>
      <c r="D792" s="165"/>
      <c r="E792" s="158"/>
      <c r="F792" s="158"/>
      <c r="G792" s="31"/>
      <c r="H792" s="31"/>
      <c r="I792" s="31"/>
      <c r="J792" s="12"/>
      <c r="K792" s="12"/>
      <c r="L792" s="12"/>
      <c r="M792" s="31"/>
      <c r="N792" s="31"/>
      <c r="O792" s="31"/>
      <c r="P792" s="31"/>
      <c r="Q792" s="31"/>
      <c r="R792" s="31"/>
      <c r="S792" s="31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20.25" customHeight="1">
      <c r="A793" s="12"/>
      <c r="B793" s="12"/>
      <c r="C793" s="12"/>
      <c r="D793" s="165"/>
      <c r="E793" s="158"/>
      <c r="F793" s="158"/>
      <c r="G793" s="31"/>
      <c r="H793" s="31"/>
      <c r="I793" s="31"/>
      <c r="J793" s="12"/>
      <c r="K793" s="12"/>
      <c r="L793" s="12"/>
      <c r="M793" s="31"/>
      <c r="N793" s="31"/>
      <c r="O793" s="31"/>
      <c r="P793" s="31"/>
      <c r="Q793" s="31"/>
      <c r="R793" s="31"/>
      <c r="S793" s="31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20.25" customHeight="1">
      <c r="A794" s="12"/>
      <c r="B794" s="12"/>
      <c r="C794" s="12"/>
      <c r="D794" s="165"/>
      <c r="E794" s="158"/>
      <c r="F794" s="158"/>
      <c r="G794" s="31"/>
      <c r="H794" s="31"/>
      <c r="I794" s="31"/>
      <c r="J794" s="12"/>
      <c r="K794" s="12"/>
      <c r="L794" s="12"/>
      <c r="M794" s="31"/>
      <c r="N794" s="31"/>
      <c r="O794" s="31"/>
      <c r="P794" s="31"/>
      <c r="Q794" s="31"/>
      <c r="R794" s="31"/>
      <c r="S794" s="31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20.25" customHeight="1">
      <c r="A795" s="12"/>
      <c r="B795" s="12"/>
      <c r="C795" s="12"/>
      <c r="D795" s="165"/>
      <c r="E795" s="158"/>
      <c r="F795" s="158"/>
      <c r="G795" s="31"/>
      <c r="H795" s="31"/>
      <c r="I795" s="31"/>
      <c r="J795" s="12"/>
      <c r="K795" s="12"/>
      <c r="L795" s="12"/>
      <c r="M795" s="31"/>
      <c r="N795" s="31"/>
      <c r="O795" s="31"/>
      <c r="P795" s="31"/>
      <c r="Q795" s="31"/>
      <c r="R795" s="31"/>
      <c r="S795" s="31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20.25" customHeight="1">
      <c r="A796" s="12"/>
      <c r="B796" s="12"/>
      <c r="C796" s="12"/>
      <c r="D796" s="165"/>
      <c r="E796" s="158"/>
      <c r="F796" s="158"/>
      <c r="G796" s="31"/>
      <c r="H796" s="31"/>
      <c r="I796" s="31"/>
      <c r="J796" s="12"/>
      <c r="K796" s="12"/>
      <c r="L796" s="12"/>
      <c r="M796" s="31"/>
      <c r="N796" s="31"/>
      <c r="O796" s="31"/>
      <c r="P796" s="31"/>
      <c r="Q796" s="31"/>
      <c r="R796" s="31"/>
      <c r="S796" s="31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20.25" customHeight="1">
      <c r="A797" s="12"/>
      <c r="B797" s="12"/>
      <c r="C797" s="12"/>
      <c r="D797" s="165"/>
      <c r="E797" s="158"/>
      <c r="F797" s="158"/>
      <c r="G797" s="31"/>
      <c r="H797" s="31"/>
      <c r="I797" s="31"/>
      <c r="J797" s="12"/>
      <c r="K797" s="12"/>
      <c r="L797" s="12"/>
      <c r="M797" s="31"/>
      <c r="N797" s="31"/>
      <c r="O797" s="31"/>
      <c r="P797" s="31"/>
      <c r="Q797" s="31"/>
      <c r="R797" s="31"/>
      <c r="S797" s="31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20.25" customHeight="1">
      <c r="A798" s="12"/>
      <c r="B798" s="12"/>
      <c r="C798" s="12"/>
      <c r="D798" s="165"/>
      <c r="E798" s="158"/>
      <c r="F798" s="158"/>
      <c r="G798" s="31"/>
      <c r="H798" s="31"/>
      <c r="I798" s="31"/>
      <c r="J798" s="12"/>
      <c r="K798" s="12"/>
      <c r="L798" s="12"/>
      <c r="M798" s="31"/>
      <c r="N798" s="31"/>
      <c r="O798" s="31"/>
      <c r="P798" s="31"/>
      <c r="Q798" s="31"/>
      <c r="R798" s="31"/>
      <c r="S798" s="31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20.25" customHeight="1">
      <c r="A799" s="12"/>
      <c r="B799" s="12"/>
      <c r="C799" s="12"/>
      <c r="D799" s="165"/>
      <c r="E799" s="158"/>
      <c r="F799" s="158"/>
      <c r="G799" s="31"/>
      <c r="H799" s="31"/>
      <c r="I799" s="31"/>
      <c r="J799" s="12"/>
      <c r="K799" s="12"/>
      <c r="L799" s="12"/>
      <c r="M799" s="31"/>
      <c r="N799" s="31"/>
      <c r="O799" s="31"/>
      <c r="P799" s="31"/>
      <c r="Q799" s="31"/>
      <c r="R799" s="31"/>
      <c r="S799" s="31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20.25" customHeight="1">
      <c r="A800" s="12"/>
      <c r="B800" s="12"/>
      <c r="C800" s="12"/>
      <c r="D800" s="165"/>
      <c r="E800" s="158"/>
      <c r="F800" s="158"/>
      <c r="G800" s="31"/>
      <c r="H800" s="31"/>
      <c r="I800" s="31"/>
      <c r="J800" s="12"/>
      <c r="K800" s="12"/>
      <c r="L800" s="12"/>
      <c r="M800" s="31"/>
      <c r="N800" s="31"/>
      <c r="O800" s="31"/>
      <c r="P800" s="31"/>
      <c r="Q800" s="31"/>
      <c r="R800" s="31"/>
      <c r="S800" s="31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20.25" customHeight="1">
      <c r="A801" s="12"/>
      <c r="B801" s="12"/>
      <c r="C801" s="12"/>
      <c r="D801" s="165"/>
      <c r="E801" s="158"/>
      <c r="F801" s="158"/>
      <c r="G801" s="31"/>
      <c r="H801" s="31"/>
      <c r="I801" s="31"/>
      <c r="J801" s="12"/>
      <c r="K801" s="12"/>
      <c r="L801" s="12"/>
      <c r="M801" s="31"/>
      <c r="N801" s="31"/>
      <c r="O801" s="31"/>
      <c r="P801" s="31"/>
      <c r="Q801" s="31"/>
      <c r="R801" s="31"/>
      <c r="S801" s="31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20.25" customHeight="1">
      <c r="A802" s="12"/>
      <c r="B802" s="12"/>
      <c r="C802" s="12"/>
      <c r="D802" s="165"/>
      <c r="E802" s="158"/>
      <c r="F802" s="158"/>
      <c r="G802" s="31"/>
      <c r="H802" s="31"/>
      <c r="I802" s="31"/>
      <c r="J802" s="12"/>
      <c r="K802" s="12"/>
      <c r="L802" s="12"/>
      <c r="M802" s="31"/>
      <c r="N802" s="31"/>
      <c r="O802" s="31"/>
      <c r="P802" s="31"/>
      <c r="Q802" s="31"/>
      <c r="R802" s="31"/>
      <c r="S802" s="31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20.25" customHeight="1">
      <c r="A803" s="12"/>
      <c r="B803" s="12"/>
      <c r="C803" s="12"/>
      <c r="D803" s="165"/>
      <c r="E803" s="158"/>
      <c r="F803" s="158"/>
      <c r="G803" s="31"/>
      <c r="H803" s="31"/>
      <c r="I803" s="31"/>
      <c r="J803" s="12"/>
      <c r="K803" s="12"/>
      <c r="L803" s="12"/>
      <c r="M803" s="31"/>
      <c r="N803" s="31"/>
      <c r="O803" s="31"/>
      <c r="P803" s="31"/>
      <c r="Q803" s="31"/>
      <c r="R803" s="31"/>
      <c r="S803" s="31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20.25" customHeight="1">
      <c r="A804" s="12"/>
      <c r="B804" s="12"/>
      <c r="C804" s="12"/>
      <c r="D804" s="165"/>
      <c r="E804" s="158"/>
      <c r="F804" s="158"/>
      <c r="G804" s="31"/>
      <c r="H804" s="31"/>
      <c r="I804" s="31"/>
      <c r="J804" s="12"/>
      <c r="K804" s="12"/>
      <c r="L804" s="12"/>
      <c r="M804" s="31"/>
      <c r="N804" s="31"/>
      <c r="O804" s="31"/>
      <c r="P804" s="31"/>
      <c r="Q804" s="31"/>
      <c r="R804" s="31"/>
      <c r="S804" s="31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20.25" customHeight="1">
      <c r="A805" s="12"/>
      <c r="B805" s="12"/>
      <c r="C805" s="12"/>
      <c r="D805" s="165"/>
      <c r="E805" s="158"/>
      <c r="F805" s="158"/>
      <c r="G805" s="31"/>
      <c r="H805" s="31"/>
      <c r="I805" s="31"/>
      <c r="J805" s="12"/>
      <c r="K805" s="12"/>
      <c r="L805" s="12"/>
      <c r="M805" s="31"/>
      <c r="N805" s="31"/>
      <c r="O805" s="31"/>
      <c r="P805" s="31"/>
      <c r="Q805" s="31"/>
      <c r="R805" s="31"/>
      <c r="S805" s="31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20.25" customHeight="1">
      <c r="A806" s="12"/>
      <c r="B806" s="12"/>
      <c r="C806" s="12"/>
      <c r="D806" s="165"/>
      <c r="E806" s="158"/>
      <c r="F806" s="158"/>
      <c r="G806" s="31"/>
      <c r="H806" s="31"/>
      <c r="I806" s="31"/>
      <c r="J806" s="12"/>
      <c r="K806" s="12"/>
      <c r="L806" s="12"/>
      <c r="M806" s="31"/>
      <c r="N806" s="31"/>
      <c r="O806" s="31"/>
      <c r="P806" s="31"/>
      <c r="Q806" s="31"/>
      <c r="R806" s="31"/>
      <c r="S806" s="31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20.25" customHeight="1">
      <c r="A807" s="12"/>
      <c r="B807" s="12"/>
      <c r="C807" s="12"/>
      <c r="D807" s="165"/>
      <c r="E807" s="158"/>
      <c r="F807" s="158"/>
      <c r="G807" s="31"/>
      <c r="H807" s="31"/>
      <c r="I807" s="31"/>
      <c r="J807" s="12"/>
      <c r="K807" s="12"/>
      <c r="L807" s="12"/>
      <c r="M807" s="31"/>
      <c r="N807" s="31"/>
      <c r="O807" s="31"/>
      <c r="P807" s="31"/>
      <c r="Q807" s="31"/>
      <c r="R807" s="31"/>
      <c r="S807" s="31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20.25" customHeight="1">
      <c r="A808" s="12"/>
      <c r="B808" s="12"/>
      <c r="C808" s="12"/>
      <c r="D808" s="165"/>
      <c r="E808" s="158"/>
      <c r="F808" s="158"/>
      <c r="G808" s="31"/>
      <c r="H808" s="31"/>
      <c r="I808" s="31"/>
      <c r="J808" s="12"/>
      <c r="K808" s="12"/>
      <c r="L808" s="12"/>
      <c r="M808" s="31"/>
      <c r="N808" s="31"/>
      <c r="O808" s="31"/>
      <c r="P808" s="31"/>
      <c r="Q808" s="31"/>
      <c r="R808" s="31"/>
      <c r="S808" s="31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20.25" customHeight="1">
      <c r="A809" s="12"/>
      <c r="B809" s="12"/>
      <c r="C809" s="12"/>
      <c r="D809" s="165"/>
      <c r="E809" s="158"/>
      <c r="F809" s="158"/>
      <c r="G809" s="31"/>
      <c r="H809" s="31"/>
      <c r="I809" s="31"/>
      <c r="J809" s="12"/>
      <c r="K809" s="12"/>
      <c r="L809" s="12"/>
      <c r="M809" s="31"/>
      <c r="N809" s="31"/>
      <c r="O809" s="31"/>
      <c r="P809" s="31"/>
      <c r="Q809" s="31"/>
      <c r="R809" s="31"/>
      <c r="S809" s="31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20.25" customHeight="1">
      <c r="A810" s="12"/>
      <c r="B810" s="12"/>
      <c r="C810" s="12"/>
      <c r="D810" s="165"/>
      <c r="E810" s="158"/>
      <c r="F810" s="158"/>
      <c r="G810" s="31"/>
      <c r="H810" s="31"/>
      <c r="I810" s="31"/>
      <c r="J810" s="12"/>
      <c r="K810" s="12"/>
      <c r="L810" s="12"/>
      <c r="M810" s="31"/>
      <c r="N810" s="31"/>
      <c r="O810" s="31"/>
      <c r="P810" s="31"/>
      <c r="Q810" s="31"/>
      <c r="R810" s="31"/>
      <c r="S810" s="31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20.25" customHeight="1">
      <c r="A811" s="12"/>
      <c r="B811" s="12"/>
      <c r="C811" s="12"/>
      <c r="D811" s="165"/>
      <c r="E811" s="158"/>
      <c r="F811" s="158"/>
      <c r="G811" s="31"/>
      <c r="H811" s="31"/>
      <c r="I811" s="31"/>
      <c r="J811" s="12"/>
      <c r="K811" s="12"/>
      <c r="L811" s="12"/>
      <c r="M811" s="31"/>
      <c r="N811" s="31"/>
      <c r="O811" s="31"/>
      <c r="P811" s="31"/>
      <c r="Q811" s="31"/>
      <c r="R811" s="31"/>
      <c r="S811" s="31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20.25" customHeight="1">
      <c r="A812" s="12"/>
      <c r="B812" s="12"/>
      <c r="C812" s="12"/>
      <c r="D812" s="165"/>
      <c r="E812" s="158"/>
      <c r="F812" s="158"/>
      <c r="G812" s="31"/>
      <c r="H812" s="31"/>
      <c r="I812" s="31"/>
      <c r="J812" s="12"/>
      <c r="K812" s="12"/>
      <c r="L812" s="12"/>
      <c r="M812" s="31"/>
      <c r="N812" s="31"/>
      <c r="O812" s="31"/>
      <c r="P812" s="31"/>
      <c r="Q812" s="31"/>
      <c r="R812" s="31"/>
      <c r="S812" s="31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20.25" customHeight="1">
      <c r="A813" s="12"/>
      <c r="B813" s="12"/>
      <c r="C813" s="12"/>
      <c r="D813" s="165"/>
      <c r="E813" s="158"/>
      <c r="F813" s="158"/>
      <c r="G813" s="31"/>
      <c r="H813" s="31"/>
      <c r="I813" s="31"/>
      <c r="J813" s="12"/>
      <c r="K813" s="12"/>
      <c r="L813" s="12"/>
      <c r="M813" s="31"/>
      <c r="N813" s="31"/>
      <c r="O813" s="31"/>
      <c r="P813" s="31"/>
      <c r="Q813" s="31"/>
      <c r="R813" s="31"/>
      <c r="S813" s="31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20.25" customHeight="1">
      <c r="A814" s="12"/>
      <c r="B814" s="12"/>
      <c r="C814" s="12"/>
      <c r="D814" s="165"/>
      <c r="E814" s="158"/>
      <c r="F814" s="158"/>
      <c r="G814" s="31"/>
      <c r="H814" s="31"/>
      <c r="I814" s="31"/>
      <c r="J814" s="12"/>
      <c r="K814" s="12"/>
      <c r="L814" s="12"/>
      <c r="M814" s="31"/>
      <c r="N814" s="31"/>
      <c r="O814" s="31"/>
      <c r="P814" s="31"/>
      <c r="Q814" s="31"/>
      <c r="R814" s="31"/>
      <c r="S814" s="31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20.25" customHeight="1">
      <c r="A815" s="12"/>
      <c r="B815" s="12"/>
      <c r="C815" s="12"/>
      <c r="D815" s="165"/>
      <c r="E815" s="158"/>
      <c r="F815" s="158"/>
      <c r="G815" s="31"/>
      <c r="H815" s="31"/>
      <c r="I815" s="31"/>
      <c r="J815" s="12"/>
      <c r="K815" s="12"/>
      <c r="L815" s="12"/>
      <c r="M815" s="31"/>
      <c r="N815" s="31"/>
      <c r="O815" s="31"/>
      <c r="P815" s="31"/>
      <c r="Q815" s="31"/>
      <c r="R815" s="31"/>
      <c r="S815" s="31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20.25" customHeight="1">
      <c r="A816" s="12"/>
      <c r="B816" s="12"/>
      <c r="C816" s="12"/>
      <c r="D816" s="165"/>
      <c r="E816" s="158"/>
      <c r="F816" s="158"/>
      <c r="G816" s="31"/>
      <c r="H816" s="31"/>
      <c r="I816" s="31"/>
      <c r="J816" s="12"/>
      <c r="K816" s="12"/>
      <c r="L816" s="12"/>
      <c r="M816" s="31"/>
      <c r="N816" s="31"/>
      <c r="O816" s="31"/>
      <c r="P816" s="31"/>
      <c r="Q816" s="31"/>
      <c r="R816" s="31"/>
      <c r="S816" s="31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20.25" customHeight="1">
      <c r="A817" s="12"/>
      <c r="B817" s="12"/>
      <c r="C817" s="12"/>
      <c r="D817" s="165"/>
      <c r="E817" s="158"/>
      <c r="F817" s="158"/>
      <c r="G817" s="31"/>
      <c r="H817" s="31"/>
      <c r="I817" s="31"/>
      <c r="J817" s="12"/>
      <c r="K817" s="12"/>
      <c r="L817" s="12"/>
      <c r="M817" s="31"/>
      <c r="N817" s="31"/>
      <c r="O817" s="31"/>
      <c r="P817" s="31"/>
      <c r="Q817" s="31"/>
      <c r="R817" s="31"/>
      <c r="S817" s="31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20.25" customHeight="1">
      <c r="A818" s="12"/>
      <c r="B818" s="12"/>
      <c r="C818" s="12"/>
      <c r="D818" s="165"/>
      <c r="E818" s="158"/>
      <c r="F818" s="158"/>
      <c r="G818" s="31"/>
      <c r="H818" s="31"/>
      <c r="I818" s="31"/>
      <c r="J818" s="12"/>
      <c r="K818" s="12"/>
      <c r="L818" s="12"/>
      <c r="M818" s="31"/>
      <c r="N818" s="31"/>
      <c r="O818" s="31"/>
      <c r="P818" s="31"/>
      <c r="Q818" s="31"/>
      <c r="R818" s="31"/>
      <c r="S818" s="31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20.25" customHeight="1">
      <c r="A819" s="12"/>
      <c r="B819" s="12"/>
      <c r="C819" s="12"/>
      <c r="D819" s="165"/>
      <c r="E819" s="158"/>
      <c r="F819" s="158"/>
      <c r="G819" s="31"/>
      <c r="H819" s="31"/>
      <c r="I819" s="31"/>
      <c r="J819" s="12"/>
      <c r="K819" s="12"/>
      <c r="L819" s="12"/>
      <c r="M819" s="31"/>
      <c r="N819" s="31"/>
      <c r="O819" s="31"/>
      <c r="P819" s="31"/>
      <c r="Q819" s="31"/>
      <c r="R819" s="31"/>
      <c r="S819" s="31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20.25" customHeight="1">
      <c r="A820" s="12"/>
      <c r="B820" s="12"/>
      <c r="C820" s="12"/>
      <c r="D820" s="165"/>
      <c r="E820" s="158"/>
      <c r="F820" s="158"/>
      <c r="G820" s="31"/>
      <c r="H820" s="31"/>
      <c r="I820" s="31"/>
      <c r="J820" s="12"/>
      <c r="K820" s="12"/>
      <c r="L820" s="12"/>
      <c r="M820" s="31"/>
      <c r="N820" s="31"/>
      <c r="O820" s="31"/>
      <c r="P820" s="31"/>
      <c r="Q820" s="31"/>
      <c r="R820" s="31"/>
      <c r="S820" s="31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20.25" customHeight="1">
      <c r="A821" s="12"/>
      <c r="B821" s="12"/>
      <c r="C821" s="12"/>
      <c r="D821" s="165"/>
      <c r="E821" s="158"/>
      <c r="F821" s="158"/>
      <c r="G821" s="31"/>
      <c r="H821" s="31"/>
      <c r="I821" s="31"/>
      <c r="J821" s="12"/>
      <c r="K821" s="12"/>
      <c r="L821" s="12"/>
      <c r="M821" s="31"/>
      <c r="N821" s="31"/>
      <c r="O821" s="31"/>
      <c r="P821" s="31"/>
      <c r="Q821" s="31"/>
      <c r="R821" s="31"/>
      <c r="S821" s="31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20.25" customHeight="1">
      <c r="A822" s="12"/>
      <c r="B822" s="12"/>
      <c r="C822" s="12"/>
      <c r="D822" s="165"/>
      <c r="E822" s="158"/>
      <c r="F822" s="158"/>
      <c r="G822" s="31"/>
      <c r="H822" s="31"/>
      <c r="I822" s="31"/>
      <c r="J822" s="12"/>
      <c r="K822" s="12"/>
      <c r="L822" s="12"/>
      <c r="M822" s="31"/>
      <c r="N822" s="31"/>
      <c r="O822" s="31"/>
      <c r="P822" s="31"/>
      <c r="Q822" s="31"/>
      <c r="R822" s="31"/>
      <c r="S822" s="31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20.25" customHeight="1">
      <c r="A823" s="12"/>
      <c r="B823" s="12"/>
      <c r="C823" s="12"/>
      <c r="D823" s="165"/>
      <c r="E823" s="158"/>
      <c r="F823" s="158"/>
      <c r="G823" s="31"/>
      <c r="H823" s="31"/>
      <c r="I823" s="31"/>
      <c r="J823" s="12"/>
      <c r="K823" s="12"/>
      <c r="L823" s="12"/>
      <c r="M823" s="31"/>
      <c r="N823" s="31"/>
      <c r="O823" s="31"/>
      <c r="P823" s="31"/>
      <c r="Q823" s="31"/>
      <c r="R823" s="31"/>
      <c r="S823" s="31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20.25" customHeight="1">
      <c r="A824" s="12"/>
      <c r="B824" s="12"/>
      <c r="C824" s="12"/>
      <c r="D824" s="165"/>
      <c r="E824" s="158"/>
      <c r="F824" s="158"/>
      <c r="G824" s="31"/>
      <c r="H824" s="31"/>
      <c r="I824" s="31"/>
      <c r="J824" s="12"/>
      <c r="K824" s="12"/>
      <c r="L824" s="12"/>
      <c r="M824" s="31"/>
      <c r="N824" s="31"/>
      <c r="O824" s="31"/>
      <c r="P824" s="31"/>
      <c r="Q824" s="31"/>
      <c r="R824" s="31"/>
      <c r="S824" s="31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20.25" customHeight="1">
      <c r="A825" s="12"/>
      <c r="B825" s="12"/>
      <c r="C825" s="12"/>
      <c r="D825" s="165"/>
      <c r="E825" s="158"/>
      <c r="F825" s="158"/>
      <c r="G825" s="31"/>
      <c r="H825" s="31"/>
      <c r="I825" s="31"/>
      <c r="J825" s="12"/>
      <c r="K825" s="12"/>
      <c r="L825" s="12"/>
      <c r="M825" s="31"/>
      <c r="N825" s="31"/>
      <c r="O825" s="31"/>
      <c r="P825" s="31"/>
      <c r="Q825" s="31"/>
      <c r="R825" s="31"/>
      <c r="S825" s="31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20.25" customHeight="1">
      <c r="A826" s="12"/>
      <c r="B826" s="12"/>
      <c r="C826" s="12"/>
      <c r="D826" s="165"/>
      <c r="E826" s="158"/>
      <c r="F826" s="158"/>
      <c r="G826" s="31"/>
      <c r="H826" s="31"/>
      <c r="I826" s="31"/>
      <c r="J826" s="12"/>
      <c r="K826" s="12"/>
      <c r="L826" s="12"/>
      <c r="M826" s="31"/>
      <c r="N826" s="31"/>
      <c r="O826" s="31"/>
      <c r="P826" s="31"/>
      <c r="Q826" s="31"/>
      <c r="R826" s="31"/>
      <c r="S826" s="31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20.25" customHeight="1">
      <c r="A827" s="12"/>
      <c r="B827" s="12"/>
      <c r="C827" s="12"/>
      <c r="D827" s="165"/>
      <c r="E827" s="158"/>
      <c r="F827" s="158"/>
      <c r="G827" s="31"/>
      <c r="H827" s="31"/>
      <c r="I827" s="31"/>
      <c r="J827" s="12"/>
      <c r="K827" s="12"/>
      <c r="L827" s="12"/>
      <c r="M827" s="31"/>
      <c r="N827" s="31"/>
      <c r="O827" s="31"/>
      <c r="P827" s="31"/>
      <c r="Q827" s="31"/>
      <c r="R827" s="31"/>
      <c r="S827" s="31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20.25" customHeight="1">
      <c r="A828" s="12"/>
      <c r="B828" s="12"/>
      <c r="C828" s="12"/>
      <c r="D828" s="165"/>
      <c r="E828" s="158"/>
      <c r="F828" s="158"/>
      <c r="G828" s="31"/>
      <c r="H828" s="31"/>
      <c r="I828" s="31"/>
      <c r="J828" s="12"/>
      <c r="K828" s="12"/>
      <c r="L828" s="12"/>
      <c r="M828" s="31"/>
      <c r="N828" s="31"/>
      <c r="O828" s="31"/>
      <c r="P828" s="31"/>
      <c r="Q828" s="31"/>
      <c r="R828" s="31"/>
      <c r="S828" s="31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20.25" customHeight="1">
      <c r="A829" s="12"/>
      <c r="B829" s="12"/>
      <c r="C829" s="12"/>
      <c r="D829" s="165"/>
      <c r="E829" s="158"/>
      <c r="F829" s="158"/>
      <c r="G829" s="31"/>
      <c r="H829" s="31"/>
      <c r="I829" s="31"/>
      <c r="J829" s="12"/>
      <c r="K829" s="12"/>
      <c r="L829" s="12"/>
      <c r="M829" s="31"/>
      <c r="N829" s="31"/>
      <c r="O829" s="31"/>
      <c r="P829" s="31"/>
      <c r="Q829" s="31"/>
      <c r="R829" s="31"/>
      <c r="S829" s="31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20.25" customHeight="1">
      <c r="A830" s="12"/>
      <c r="B830" s="12"/>
      <c r="C830" s="12"/>
      <c r="D830" s="165"/>
      <c r="E830" s="158"/>
      <c r="F830" s="158"/>
      <c r="G830" s="31"/>
      <c r="H830" s="31"/>
      <c r="I830" s="31"/>
      <c r="J830" s="12"/>
      <c r="K830" s="12"/>
      <c r="L830" s="12"/>
      <c r="M830" s="31"/>
      <c r="N830" s="31"/>
      <c r="O830" s="31"/>
      <c r="P830" s="31"/>
      <c r="Q830" s="31"/>
      <c r="R830" s="31"/>
      <c r="S830" s="31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20.25" customHeight="1">
      <c r="A831" s="12"/>
      <c r="B831" s="12"/>
      <c r="C831" s="12"/>
      <c r="D831" s="165"/>
      <c r="E831" s="158"/>
      <c r="F831" s="158"/>
      <c r="G831" s="31"/>
      <c r="H831" s="31"/>
      <c r="I831" s="31"/>
      <c r="J831" s="12"/>
      <c r="K831" s="12"/>
      <c r="L831" s="12"/>
      <c r="M831" s="31"/>
      <c r="N831" s="31"/>
      <c r="O831" s="31"/>
      <c r="P831" s="31"/>
      <c r="Q831" s="31"/>
      <c r="R831" s="31"/>
      <c r="S831" s="31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20.25" customHeight="1">
      <c r="A832" s="12"/>
      <c r="B832" s="12"/>
      <c r="C832" s="12"/>
      <c r="D832" s="165"/>
      <c r="E832" s="158"/>
      <c r="F832" s="158"/>
      <c r="G832" s="31"/>
      <c r="H832" s="31"/>
      <c r="I832" s="31"/>
      <c r="J832" s="12"/>
      <c r="K832" s="12"/>
      <c r="L832" s="12"/>
      <c r="M832" s="31"/>
      <c r="N832" s="31"/>
      <c r="O832" s="31"/>
      <c r="P832" s="31"/>
      <c r="Q832" s="31"/>
      <c r="R832" s="31"/>
      <c r="S832" s="31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20.25" customHeight="1">
      <c r="A833" s="12"/>
      <c r="B833" s="12"/>
      <c r="C833" s="12"/>
      <c r="D833" s="165"/>
      <c r="E833" s="158"/>
      <c r="F833" s="158"/>
      <c r="G833" s="31"/>
      <c r="H833" s="31"/>
      <c r="I833" s="31"/>
      <c r="J833" s="12"/>
      <c r="K833" s="12"/>
      <c r="L833" s="12"/>
      <c r="M833" s="31"/>
      <c r="N833" s="31"/>
      <c r="O833" s="31"/>
      <c r="P833" s="31"/>
      <c r="Q833" s="31"/>
      <c r="R833" s="31"/>
      <c r="S833" s="31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20.25" customHeight="1">
      <c r="A834" s="12"/>
      <c r="B834" s="12"/>
      <c r="C834" s="12"/>
      <c r="D834" s="165"/>
      <c r="E834" s="158"/>
      <c r="F834" s="158"/>
      <c r="G834" s="31"/>
      <c r="H834" s="31"/>
      <c r="I834" s="31"/>
      <c r="J834" s="12"/>
      <c r="K834" s="12"/>
      <c r="L834" s="12"/>
      <c r="M834" s="31"/>
      <c r="N834" s="31"/>
      <c r="O834" s="31"/>
      <c r="P834" s="31"/>
      <c r="Q834" s="31"/>
      <c r="R834" s="31"/>
      <c r="S834" s="31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20.25" customHeight="1">
      <c r="A835" s="12"/>
      <c r="B835" s="12"/>
      <c r="C835" s="12"/>
      <c r="D835" s="165"/>
      <c r="E835" s="158"/>
      <c r="F835" s="158"/>
      <c r="G835" s="31"/>
      <c r="H835" s="31"/>
      <c r="I835" s="31"/>
      <c r="J835" s="12"/>
      <c r="K835" s="12"/>
      <c r="L835" s="12"/>
      <c r="M835" s="31"/>
      <c r="N835" s="31"/>
      <c r="O835" s="31"/>
      <c r="P835" s="31"/>
      <c r="Q835" s="31"/>
      <c r="R835" s="31"/>
      <c r="S835" s="31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20.25" customHeight="1">
      <c r="A836" s="12"/>
      <c r="B836" s="12"/>
      <c r="C836" s="12"/>
      <c r="D836" s="165"/>
      <c r="E836" s="158"/>
      <c r="F836" s="158"/>
      <c r="G836" s="31"/>
      <c r="H836" s="31"/>
      <c r="I836" s="31"/>
      <c r="J836" s="12"/>
      <c r="K836" s="12"/>
      <c r="L836" s="12"/>
      <c r="M836" s="31"/>
      <c r="N836" s="31"/>
      <c r="O836" s="31"/>
      <c r="P836" s="31"/>
      <c r="Q836" s="31"/>
      <c r="R836" s="31"/>
      <c r="S836" s="31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20.25" customHeight="1">
      <c r="A837" s="12"/>
      <c r="B837" s="12"/>
      <c r="C837" s="12"/>
      <c r="D837" s="165"/>
      <c r="E837" s="158"/>
      <c r="F837" s="158"/>
      <c r="G837" s="31"/>
      <c r="H837" s="31"/>
      <c r="I837" s="31"/>
      <c r="J837" s="12"/>
      <c r="K837" s="12"/>
      <c r="L837" s="12"/>
      <c r="M837" s="31"/>
      <c r="N837" s="31"/>
      <c r="O837" s="31"/>
      <c r="P837" s="31"/>
      <c r="Q837" s="31"/>
      <c r="R837" s="31"/>
      <c r="S837" s="31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20.25" customHeight="1">
      <c r="A838" s="12"/>
      <c r="B838" s="12"/>
      <c r="C838" s="12"/>
      <c r="D838" s="165"/>
      <c r="E838" s="158"/>
      <c r="F838" s="158"/>
      <c r="G838" s="31"/>
      <c r="H838" s="31"/>
      <c r="I838" s="31"/>
      <c r="J838" s="12"/>
      <c r="K838" s="12"/>
      <c r="L838" s="12"/>
      <c r="M838" s="31"/>
      <c r="N838" s="31"/>
      <c r="O838" s="31"/>
      <c r="P838" s="31"/>
      <c r="Q838" s="31"/>
      <c r="R838" s="31"/>
      <c r="S838" s="31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20.25" customHeight="1">
      <c r="A839" s="12"/>
      <c r="B839" s="12"/>
      <c r="C839" s="12"/>
      <c r="D839" s="165"/>
      <c r="E839" s="158"/>
      <c r="F839" s="158"/>
      <c r="G839" s="31"/>
      <c r="H839" s="31"/>
      <c r="I839" s="31"/>
      <c r="J839" s="12"/>
      <c r="K839" s="12"/>
      <c r="L839" s="12"/>
      <c r="M839" s="31"/>
      <c r="N839" s="31"/>
      <c r="O839" s="31"/>
      <c r="P839" s="31"/>
      <c r="Q839" s="31"/>
      <c r="R839" s="31"/>
      <c r="S839" s="31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20.25" customHeight="1">
      <c r="A840" s="12"/>
      <c r="B840" s="12"/>
      <c r="C840" s="12"/>
      <c r="D840" s="165"/>
      <c r="E840" s="158"/>
      <c r="F840" s="158"/>
      <c r="G840" s="31"/>
      <c r="H840" s="31"/>
      <c r="I840" s="31"/>
      <c r="J840" s="12"/>
      <c r="K840" s="12"/>
      <c r="L840" s="12"/>
      <c r="M840" s="31"/>
      <c r="N840" s="31"/>
      <c r="O840" s="31"/>
      <c r="P840" s="31"/>
      <c r="Q840" s="31"/>
      <c r="R840" s="31"/>
      <c r="S840" s="31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20.25" customHeight="1">
      <c r="A841" s="12"/>
      <c r="B841" s="12"/>
      <c r="C841" s="12"/>
      <c r="D841" s="165"/>
      <c r="E841" s="158"/>
      <c r="F841" s="158"/>
      <c r="G841" s="31"/>
      <c r="H841" s="31"/>
      <c r="I841" s="31"/>
      <c r="J841" s="12"/>
      <c r="K841" s="12"/>
      <c r="L841" s="12"/>
      <c r="M841" s="31"/>
      <c r="N841" s="31"/>
      <c r="O841" s="31"/>
      <c r="P841" s="31"/>
      <c r="Q841" s="31"/>
      <c r="R841" s="31"/>
      <c r="S841" s="31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20.25" customHeight="1">
      <c r="A842" s="12"/>
      <c r="B842" s="12"/>
      <c r="C842" s="12"/>
      <c r="D842" s="165"/>
      <c r="E842" s="158"/>
      <c r="F842" s="158"/>
      <c r="G842" s="31"/>
      <c r="H842" s="31"/>
      <c r="I842" s="31"/>
      <c r="J842" s="12"/>
      <c r="K842" s="12"/>
      <c r="L842" s="12"/>
      <c r="M842" s="31"/>
      <c r="N842" s="31"/>
      <c r="O842" s="31"/>
      <c r="P842" s="31"/>
      <c r="Q842" s="31"/>
      <c r="R842" s="31"/>
      <c r="S842" s="31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20.25" customHeight="1">
      <c r="A843" s="12"/>
      <c r="B843" s="12"/>
      <c r="C843" s="12"/>
      <c r="D843" s="165"/>
      <c r="E843" s="158"/>
      <c r="F843" s="158"/>
      <c r="G843" s="31"/>
      <c r="H843" s="31"/>
      <c r="I843" s="31"/>
      <c r="J843" s="12"/>
      <c r="K843" s="12"/>
      <c r="L843" s="12"/>
      <c r="M843" s="31"/>
      <c r="N843" s="31"/>
      <c r="O843" s="31"/>
      <c r="P843" s="31"/>
      <c r="Q843" s="31"/>
      <c r="R843" s="31"/>
      <c r="S843" s="31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20.25" customHeight="1">
      <c r="A844" s="12"/>
      <c r="B844" s="12"/>
      <c r="C844" s="12"/>
      <c r="D844" s="165"/>
      <c r="E844" s="158"/>
      <c r="F844" s="158"/>
      <c r="G844" s="31"/>
      <c r="H844" s="31"/>
      <c r="I844" s="31"/>
      <c r="J844" s="12"/>
      <c r="K844" s="12"/>
      <c r="L844" s="12"/>
      <c r="M844" s="31"/>
      <c r="N844" s="31"/>
      <c r="O844" s="31"/>
      <c r="P844" s="31"/>
      <c r="Q844" s="31"/>
      <c r="R844" s="31"/>
      <c r="S844" s="31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20.25" customHeight="1">
      <c r="A845" s="12"/>
      <c r="B845" s="12"/>
      <c r="C845" s="12"/>
      <c r="D845" s="165"/>
      <c r="E845" s="158"/>
      <c r="F845" s="158"/>
      <c r="G845" s="31"/>
      <c r="H845" s="31"/>
      <c r="I845" s="31"/>
      <c r="J845" s="12"/>
      <c r="K845" s="12"/>
      <c r="L845" s="12"/>
      <c r="M845" s="31"/>
      <c r="N845" s="31"/>
      <c r="O845" s="31"/>
      <c r="P845" s="31"/>
      <c r="Q845" s="31"/>
      <c r="R845" s="31"/>
      <c r="S845" s="31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20.25" customHeight="1">
      <c r="A846" s="12"/>
      <c r="B846" s="12"/>
      <c r="C846" s="12"/>
      <c r="D846" s="165"/>
      <c r="E846" s="158"/>
      <c r="F846" s="158"/>
      <c r="G846" s="31"/>
      <c r="H846" s="31"/>
      <c r="I846" s="31"/>
      <c r="J846" s="12"/>
      <c r="K846" s="12"/>
      <c r="L846" s="12"/>
      <c r="M846" s="31"/>
      <c r="N846" s="31"/>
      <c r="O846" s="31"/>
      <c r="P846" s="31"/>
      <c r="Q846" s="31"/>
      <c r="R846" s="31"/>
      <c r="S846" s="31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20.25" customHeight="1">
      <c r="A847" s="12"/>
      <c r="B847" s="12"/>
      <c r="C847" s="12"/>
      <c r="D847" s="165"/>
      <c r="E847" s="158"/>
      <c r="F847" s="158"/>
      <c r="G847" s="31"/>
      <c r="H847" s="31"/>
      <c r="I847" s="31"/>
      <c r="J847" s="12"/>
      <c r="K847" s="12"/>
      <c r="L847" s="12"/>
      <c r="M847" s="31"/>
      <c r="N847" s="31"/>
      <c r="O847" s="31"/>
      <c r="P847" s="31"/>
      <c r="Q847" s="31"/>
      <c r="R847" s="31"/>
      <c r="S847" s="31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20.25" customHeight="1">
      <c r="A848" s="12"/>
      <c r="B848" s="12"/>
      <c r="C848" s="12"/>
      <c r="D848" s="165"/>
      <c r="E848" s="158"/>
      <c r="F848" s="158"/>
      <c r="G848" s="31"/>
      <c r="H848" s="31"/>
      <c r="I848" s="31"/>
      <c r="J848" s="12"/>
      <c r="K848" s="12"/>
      <c r="L848" s="12"/>
      <c r="M848" s="31"/>
      <c r="N848" s="31"/>
      <c r="O848" s="31"/>
      <c r="P848" s="31"/>
      <c r="Q848" s="31"/>
      <c r="R848" s="31"/>
      <c r="S848" s="31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20.25" customHeight="1">
      <c r="A849" s="12"/>
      <c r="B849" s="12"/>
      <c r="C849" s="12"/>
      <c r="D849" s="165"/>
      <c r="E849" s="158"/>
      <c r="F849" s="158"/>
      <c r="G849" s="31"/>
      <c r="H849" s="31"/>
      <c r="I849" s="31"/>
      <c r="J849" s="12"/>
      <c r="K849" s="12"/>
      <c r="L849" s="12"/>
      <c r="M849" s="31"/>
      <c r="N849" s="31"/>
      <c r="O849" s="31"/>
      <c r="P849" s="31"/>
      <c r="Q849" s="31"/>
      <c r="R849" s="31"/>
      <c r="S849" s="31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20.25" customHeight="1">
      <c r="A850" s="12"/>
      <c r="B850" s="12"/>
      <c r="C850" s="12"/>
      <c r="D850" s="165"/>
      <c r="E850" s="158"/>
      <c r="F850" s="158"/>
      <c r="G850" s="31"/>
      <c r="H850" s="31"/>
      <c r="I850" s="31"/>
      <c r="J850" s="12"/>
      <c r="K850" s="12"/>
      <c r="L850" s="12"/>
      <c r="M850" s="31"/>
      <c r="N850" s="31"/>
      <c r="O850" s="31"/>
      <c r="P850" s="31"/>
      <c r="Q850" s="31"/>
      <c r="R850" s="31"/>
      <c r="S850" s="31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20.25" customHeight="1">
      <c r="A851" s="12"/>
      <c r="B851" s="12"/>
      <c r="C851" s="12"/>
      <c r="D851" s="165"/>
      <c r="E851" s="158"/>
      <c r="F851" s="158"/>
      <c r="G851" s="31"/>
      <c r="H851" s="31"/>
      <c r="I851" s="31"/>
      <c r="J851" s="12"/>
      <c r="K851" s="12"/>
      <c r="L851" s="12"/>
      <c r="M851" s="31"/>
      <c r="N851" s="31"/>
      <c r="O851" s="31"/>
      <c r="P851" s="31"/>
      <c r="Q851" s="31"/>
      <c r="R851" s="31"/>
      <c r="S851" s="31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20.25" customHeight="1">
      <c r="A852" s="12"/>
      <c r="B852" s="12"/>
      <c r="C852" s="12"/>
      <c r="D852" s="165"/>
      <c r="E852" s="158"/>
      <c r="F852" s="158"/>
      <c r="G852" s="31"/>
      <c r="H852" s="31"/>
      <c r="I852" s="31"/>
      <c r="J852" s="12"/>
      <c r="K852" s="12"/>
      <c r="L852" s="12"/>
      <c r="M852" s="31"/>
      <c r="N852" s="31"/>
      <c r="O852" s="31"/>
      <c r="P852" s="31"/>
      <c r="Q852" s="31"/>
      <c r="R852" s="31"/>
      <c r="S852" s="31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20.25" customHeight="1">
      <c r="A853" s="12"/>
      <c r="B853" s="12"/>
      <c r="C853" s="12"/>
      <c r="D853" s="165"/>
      <c r="E853" s="158"/>
      <c r="F853" s="158"/>
      <c r="G853" s="31"/>
      <c r="H853" s="31"/>
      <c r="I853" s="31"/>
      <c r="J853" s="12"/>
      <c r="K853" s="12"/>
      <c r="L853" s="12"/>
      <c r="M853" s="31"/>
      <c r="N853" s="31"/>
      <c r="O853" s="31"/>
      <c r="P853" s="31"/>
      <c r="Q853" s="31"/>
      <c r="R853" s="31"/>
      <c r="S853" s="31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20.25" customHeight="1">
      <c r="A854" s="12"/>
      <c r="B854" s="12"/>
      <c r="C854" s="12"/>
      <c r="D854" s="165"/>
      <c r="E854" s="158"/>
      <c r="F854" s="158"/>
      <c r="G854" s="31"/>
      <c r="H854" s="31"/>
      <c r="I854" s="31"/>
      <c r="J854" s="12"/>
      <c r="K854" s="12"/>
      <c r="L854" s="12"/>
      <c r="M854" s="31"/>
      <c r="N854" s="31"/>
      <c r="O854" s="31"/>
      <c r="P854" s="31"/>
      <c r="Q854" s="31"/>
      <c r="R854" s="31"/>
      <c r="S854" s="31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20.25" customHeight="1">
      <c r="A855" s="12"/>
      <c r="B855" s="12"/>
      <c r="C855" s="12"/>
      <c r="D855" s="165"/>
      <c r="E855" s="158"/>
      <c r="F855" s="158"/>
      <c r="G855" s="31"/>
      <c r="H855" s="31"/>
      <c r="I855" s="31"/>
      <c r="J855" s="12"/>
      <c r="K855" s="12"/>
      <c r="L855" s="12"/>
      <c r="M855" s="31"/>
      <c r="N855" s="31"/>
      <c r="O855" s="31"/>
      <c r="P855" s="31"/>
      <c r="Q855" s="31"/>
      <c r="R855" s="31"/>
      <c r="S855" s="31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20.25" customHeight="1">
      <c r="A856" s="12"/>
      <c r="B856" s="12"/>
      <c r="C856" s="12"/>
      <c r="D856" s="165"/>
      <c r="E856" s="158"/>
      <c r="F856" s="158"/>
      <c r="G856" s="31"/>
      <c r="H856" s="31"/>
      <c r="I856" s="31"/>
      <c r="J856" s="12"/>
      <c r="K856" s="12"/>
      <c r="L856" s="12"/>
      <c r="M856" s="31"/>
      <c r="N856" s="31"/>
      <c r="O856" s="31"/>
      <c r="P856" s="31"/>
      <c r="Q856" s="31"/>
      <c r="R856" s="31"/>
      <c r="S856" s="31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20.25" customHeight="1">
      <c r="A857" s="12"/>
      <c r="B857" s="12"/>
      <c r="C857" s="12"/>
      <c r="D857" s="165"/>
      <c r="E857" s="158"/>
      <c r="F857" s="158"/>
      <c r="G857" s="31"/>
      <c r="H857" s="31"/>
      <c r="I857" s="31"/>
      <c r="J857" s="12"/>
      <c r="K857" s="12"/>
      <c r="L857" s="12"/>
      <c r="M857" s="31"/>
      <c r="N857" s="31"/>
      <c r="O857" s="31"/>
      <c r="P857" s="31"/>
      <c r="Q857" s="31"/>
      <c r="R857" s="31"/>
      <c r="S857" s="31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20.25" customHeight="1">
      <c r="A858" s="12"/>
      <c r="B858" s="12"/>
      <c r="C858" s="12"/>
      <c r="D858" s="165"/>
      <c r="E858" s="158"/>
      <c r="F858" s="158"/>
      <c r="G858" s="31"/>
      <c r="H858" s="31"/>
      <c r="I858" s="31"/>
      <c r="J858" s="12"/>
      <c r="K858" s="12"/>
      <c r="L858" s="12"/>
      <c r="M858" s="31"/>
      <c r="N858" s="31"/>
      <c r="O858" s="31"/>
      <c r="P858" s="31"/>
      <c r="Q858" s="31"/>
      <c r="R858" s="31"/>
      <c r="S858" s="31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20.25" customHeight="1">
      <c r="A859" s="12"/>
      <c r="B859" s="12"/>
      <c r="C859" s="12"/>
      <c r="D859" s="165"/>
      <c r="E859" s="158"/>
      <c r="F859" s="158"/>
      <c r="G859" s="31"/>
      <c r="H859" s="31"/>
      <c r="I859" s="31"/>
      <c r="J859" s="12"/>
      <c r="K859" s="12"/>
      <c r="L859" s="12"/>
      <c r="M859" s="31"/>
      <c r="N859" s="31"/>
      <c r="O859" s="31"/>
      <c r="P859" s="31"/>
      <c r="Q859" s="31"/>
      <c r="R859" s="31"/>
      <c r="S859" s="31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20.25" customHeight="1">
      <c r="A860" s="12"/>
      <c r="B860" s="12"/>
      <c r="C860" s="12"/>
      <c r="D860" s="165"/>
      <c r="E860" s="158"/>
      <c r="F860" s="158"/>
      <c r="G860" s="31"/>
      <c r="H860" s="31"/>
      <c r="I860" s="31"/>
      <c r="J860" s="12"/>
      <c r="K860" s="12"/>
      <c r="L860" s="12"/>
      <c r="M860" s="31"/>
      <c r="N860" s="31"/>
      <c r="O860" s="31"/>
      <c r="P860" s="31"/>
      <c r="Q860" s="31"/>
      <c r="R860" s="31"/>
      <c r="S860" s="31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20.25" customHeight="1">
      <c r="A861" s="12"/>
      <c r="B861" s="12"/>
      <c r="C861" s="12"/>
      <c r="D861" s="165"/>
      <c r="E861" s="158"/>
      <c r="F861" s="158"/>
      <c r="G861" s="31"/>
      <c r="H861" s="31"/>
      <c r="I861" s="31"/>
      <c r="J861" s="12"/>
      <c r="K861" s="12"/>
      <c r="L861" s="12"/>
      <c r="M861" s="31"/>
      <c r="N861" s="31"/>
      <c r="O861" s="31"/>
      <c r="P861" s="31"/>
      <c r="Q861" s="31"/>
      <c r="R861" s="31"/>
      <c r="S861" s="31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20.25" customHeight="1">
      <c r="A862" s="12"/>
      <c r="B862" s="12"/>
      <c r="C862" s="12"/>
      <c r="D862" s="165"/>
      <c r="E862" s="158"/>
      <c r="F862" s="158"/>
      <c r="G862" s="31"/>
      <c r="H862" s="31"/>
      <c r="I862" s="31"/>
      <c r="J862" s="12"/>
      <c r="K862" s="12"/>
      <c r="L862" s="12"/>
      <c r="M862" s="31"/>
      <c r="N862" s="31"/>
      <c r="O862" s="31"/>
      <c r="P862" s="31"/>
      <c r="Q862" s="31"/>
      <c r="R862" s="31"/>
      <c r="S862" s="31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20.25" customHeight="1">
      <c r="A863" s="12"/>
      <c r="B863" s="12"/>
      <c r="C863" s="12"/>
      <c r="D863" s="165"/>
      <c r="E863" s="158"/>
      <c r="F863" s="158"/>
      <c r="G863" s="31"/>
      <c r="H863" s="31"/>
      <c r="I863" s="31"/>
      <c r="J863" s="12"/>
      <c r="K863" s="12"/>
      <c r="L863" s="12"/>
      <c r="M863" s="31"/>
      <c r="N863" s="31"/>
      <c r="O863" s="31"/>
      <c r="P863" s="31"/>
      <c r="Q863" s="31"/>
      <c r="R863" s="31"/>
      <c r="S863" s="31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20.25" customHeight="1">
      <c r="A864" s="12"/>
      <c r="B864" s="12"/>
      <c r="C864" s="12"/>
      <c r="D864" s="165"/>
      <c r="E864" s="158"/>
      <c r="F864" s="158"/>
      <c r="G864" s="31"/>
      <c r="H864" s="31"/>
      <c r="I864" s="31"/>
      <c r="J864" s="12"/>
      <c r="K864" s="12"/>
      <c r="L864" s="12"/>
      <c r="M864" s="31"/>
      <c r="N864" s="31"/>
      <c r="O864" s="31"/>
      <c r="P864" s="31"/>
      <c r="Q864" s="31"/>
      <c r="R864" s="31"/>
      <c r="S864" s="31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20.25" customHeight="1">
      <c r="A865" s="12"/>
      <c r="B865" s="12"/>
      <c r="C865" s="12"/>
      <c r="D865" s="165"/>
      <c r="E865" s="158"/>
      <c r="F865" s="158"/>
      <c r="G865" s="31"/>
      <c r="H865" s="31"/>
      <c r="I865" s="31"/>
      <c r="J865" s="12"/>
      <c r="K865" s="12"/>
      <c r="L865" s="12"/>
      <c r="M865" s="31"/>
      <c r="N865" s="31"/>
      <c r="O865" s="31"/>
      <c r="P865" s="31"/>
      <c r="Q865" s="31"/>
      <c r="R865" s="31"/>
      <c r="S865" s="31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20.25" customHeight="1">
      <c r="A866" s="12"/>
      <c r="B866" s="12"/>
      <c r="C866" s="12"/>
      <c r="D866" s="165"/>
      <c r="E866" s="158"/>
      <c r="F866" s="158"/>
      <c r="G866" s="31"/>
      <c r="H866" s="31"/>
      <c r="I866" s="31"/>
      <c r="J866" s="12"/>
      <c r="K866" s="12"/>
      <c r="L866" s="12"/>
      <c r="M866" s="31"/>
      <c r="N866" s="31"/>
      <c r="O866" s="31"/>
      <c r="P866" s="31"/>
      <c r="Q866" s="31"/>
      <c r="R866" s="31"/>
      <c r="S866" s="31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20.25" customHeight="1">
      <c r="A867" s="12"/>
      <c r="B867" s="12"/>
      <c r="C867" s="12"/>
      <c r="D867" s="165"/>
      <c r="E867" s="158"/>
      <c r="F867" s="158"/>
      <c r="G867" s="31"/>
      <c r="H867" s="31"/>
      <c r="I867" s="31"/>
      <c r="J867" s="12"/>
      <c r="K867" s="12"/>
      <c r="L867" s="12"/>
      <c r="M867" s="31"/>
      <c r="N867" s="31"/>
      <c r="O867" s="31"/>
      <c r="P867" s="31"/>
      <c r="Q867" s="31"/>
      <c r="R867" s="31"/>
      <c r="S867" s="31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20.25" customHeight="1">
      <c r="A868" s="12"/>
      <c r="B868" s="12"/>
      <c r="C868" s="12"/>
      <c r="D868" s="165"/>
      <c r="E868" s="158"/>
      <c r="F868" s="158"/>
      <c r="G868" s="31"/>
      <c r="H868" s="31"/>
      <c r="I868" s="31"/>
      <c r="J868" s="12"/>
      <c r="K868" s="12"/>
      <c r="L868" s="12"/>
      <c r="M868" s="31"/>
      <c r="N868" s="31"/>
      <c r="O868" s="31"/>
      <c r="P868" s="31"/>
      <c r="Q868" s="31"/>
      <c r="R868" s="31"/>
      <c r="S868" s="31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20.25" customHeight="1">
      <c r="A869" s="12"/>
      <c r="B869" s="12"/>
      <c r="C869" s="12"/>
      <c r="D869" s="165"/>
      <c r="E869" s="158"/>
      <c r="F869" s="158"/>
      <c r="G869" s="31"/>
      <c r="H869" s="31"/>
      <c r="I869" s="31"/>
      <c r="J869" s="12"/>
      <c r="K869" s="12"/>
      <c r="L869" s="12"/>
      <c r="M869" s="31"/>
      <c r="N869" s="31"/>
      <c r="O869" s="31"/>
      <c r="P869" s="31"/>
      <c r="Q869" s="31"/>
      <c r="R869" s="31"/>
      <c r="S869" s="31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20.25" customHeight="1">
      <c r="A870" s="12"/>
      <c r="B870" s="12"/>
      <c r="C870" s="12"/>
      <c r="D870" s="165"/>
      <c r="E870" s="158"/>
      <c r="F870" s="158"/>
      <c r="G870" s="31"/>
      <c r="H870" s="31"/>
      <c r="I870" s="31"/>
      <c r="J870" s="12"/>
      <c r="K870" s="12"/>
      <c r="L870" s="12"/>
      <c r="M870" s="31"/>
      <c r="N870" s="31"/>
      <c r="O870" s="31"/>
      <c r="P870" s="31"/>
      <c r="Q870" s="31"/>
      <c r="R870" s="31"/>
      <c r="S870" s="31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20.25" customHeight="1">
      <c r="A871" s="12"/>
      <c r="B871" s="12"/>
      <c r="C871" s="12"/>
      <c r="D871" s="165"/>
      <c r="E871" s="158"/>
      <c r="F871" s="158"/>
      <c r="G871" s="31"/>
      <c r="H871" s="31"/>
      <c r="I871" s="31"/>
      <c r="J871" s="12"/>
      <c r="K871" s="12"/>
      <c r="L871" s="12"/>
      <c r="M871" s="31"/>
      <c r="N871" s="31"/>
      <c r="O871" s="31"/>
      <c r="P871" s="31"/>
      <c r="Q871" s="31"/>
      <c r="R871" s="31"/>
      <c r="S871" s="31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20.25" customHeight="1">
      <c r="A872" s="12"/>
      <c r="B872" s="12"/>
      <c r="C872" s="12"/>
      <c r="D872" s="165"/>
      <c r="E872" s="158"/>
      <c r="F872" s="158"/>
      <c r="G872" s="31"/>
      <c r="H872" s="31"/>
      <c r="I872" s="31"/>
      <c r="J872" s="12"/>
      <c r="K872" s="12"/>
      <c r="L872" s="12"/>
      <c r="M872" s="31"/>
      <c r="N872" s="31"/>
      <c r="O872" s="31"/>
      <c r="P872" s="31"/>
      <c r="Q872" s="31"/>
      <c r="R872" s="31"/>
      <c r="S872" s="31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20.25" customHeight="1">
      <c r="A873" s="12"/>
      <c r="B873" s="12"/>
      <c r="C873" s="12"/>
      <c r="D873" s="165"/>
      <c r="E873" s="158"/>
      <c r="F873" s="158"/>
      <c r="G873" s="31"/>
      <c r="H873" s="31"/>
      <c r="I873" s="31"/>
      <c r="J873" s="12"/>
      <c r="K873" s="12"/>
      <c r="L873" s="12"/>
      <c r="M873" s="31"/>
      <c r="N873" s="31"/>
      <c r="O873" s="31"/>
      <c r="P873" s="31"/>
      <c r="Q873" s="31"/>
      <c r="R873" s="31"/>
      <c r="S873" s="31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20.25" customHeight="1">
      <c r="A874" s="12"/>
      <c r="B874" s="12"/>
      <c r="C874" s="12"/>
      <c r="D874" s="165"/>
      <c r="E874" s="158"/>
      <c r="F874" s="158"/>
      <c r="G874" s="31"/>
      <c r="H874" s="31"/>
      <c r="I874" s="31"/>
      <c r="J874" s="12"/>
      <c r="K874" s="12"/>
      <c r="L874" s="12"/>
      <c r="M874" s="31"/>
      <c r="N874" s="31"/>
      <c r="O874" s="31"/>
      <c r="P874" s="31"/>
      <c r="Q874" s="31"/>
      <c r="R874" s="31"/>
      <c r="S874" s="31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20.25" customHeight="1">
      <c r="A875" s="12"/>
      <c r="B875" s="12"/>
      <c r="C875" s="12"/>
      <c r="D875" s="165"/>
      <c r="E875" s="158"/>
      <c r="F875" s="158"/>
      <c r="G875" s="31"/>
      <c r="H875" s="31"/>
      <c r="I875" s="31"/>
      <c r="J875" s="12"/>
      <c r="K875" s="12"/>
      <c r="L875" s="12"/>
      <c r="M875" s="31"/>
      <c r="N875" s="31"/>
      <c r="O875" s="31"/>
      <c r="P875" s="31"/>
      <c r="Q875" s="31"/>
      <c r="R875" s="31"/>
      <c r="S875" s="31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20.25" customHeight="1">
      <c r="A876" s="12"/>
      <c r="B876" s="12"/>
      <c r="C876" s="12"/>
      <c r="D876" s="165"/>
      <c r="E876" s="158"/>
      <c r="F876" s="158"/>
      <c r="G876" s="31"/>
      <c r="H876" s="31"/>
      <c r="I876" s="31"/>
      <c r="J876" s="12"/>
      <c r="K876" s="12"/>
      <c r="L876" s="12"/>
      <c r="M876" s="31"/>
      <c r="N876" s="31"/>
      <c r="O876" s="31"/>
      <c r="P876" s="31"/>
      <c r="Q876" s="31"/>
      <c r="R876" s="31"/>
      <c r="S876" s="31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20.25" customHeight="1">
      <c r="A877" s="12"/>
      <c r="B877" s="12"/>
      <c r="C877" s="12"/>
      <c r="D877" s="165"/>
      <c r="E877" s="158"/>
      <c r="F877" s="158"/>
      <c r="G877" s="31"/>
      <c r="H877" s="31"/>
      <c r="I877" s="31"/>
      <c r="J877" s="12"/>
      <c r="K877" s="12"/>
      <c r="L877" s="12"/>
      <c r="M877" s="31"/>
      <c r="N877" s="31"/>
      <c r="O877" s="31"/>
      <c r="P877" s="31"/>
      <c r="Q877" s="31"/>
      <c r="R877" s="31"/>
      <c r="S877" s="31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20.25" customHeight="1">
      <c r="A878" s="12"/>
      <c r="B878" s="12"/>
      <c r="C878" s="12"/>
      <c r="D878" s="165"/>
      <c r="E878" s="158"/>
      <c r="F878" s="158"/>
      <c r="G878" s="31"/>
      <c r="H878" s="31"/>
      <c r="I878" s="31"/>
      <c r="J878" s="12"/>
      <c r="K878" s="12"/>
      <c r="L878" s="12"/>
      <c r="M878" s="31"/>
      <c r="N878" s="31"/>
      <c r="O878" s="31"/>
      <c r="P878" s="31"/>
      <c r="Q878" s="31"/>
      <c r="R878" s="31"/>
      <c r="S878" s="31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20.25" customHeight="1">
      <c r="A879" s="12"/>
      <c r="B879" s="12"/>
      <c r="C879" s="12"/>
      <c r="D879" s="165"/>
      <c r="E879" s="158"/>
      <c r="F879" s="158"/>
      <c r="G879" s="31"/>
      <c r="H879" s="31"/>
      <c r="I879" s="31"/>
      <c r="J879" s="12"/>
      <c r="K879" s="12"/>
      <c r="L879" s="12"/>
      <c r="M879" s="31"/>
      <c r="N879" s="31"/>
      <c r="O879" s="31"/>
      <c r="P879" s="31"/>
      <c r="Q879" s="31"/>
      <c r="R879" s="31"/>
      <c r="S879" s="31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20.25" customHeight="1">
      <c r="A880" s="12"/>
      <c r="B880" s="12"/>
      <c r="C880" s="12"/>
      <c r="D880" s="165"/>
      <c r="E880" s="158"/>
      <c r="F880" s="158"/>
      <c r="G880" s="31"/>
      <c r="H880" s="31"/>
      <c r="I880" s="31"/>
      <c r="J880" s="12"/>
      <c r="K880" s="12"/>
      <c r="L880" s="12"/>
      <c r="M880" s="31"/>
      <c r="N880" s="31"/>
      <c r="O880" s="31"/>
      <c r="P880" s="31"/>
      <c r="Q880" s="31"/>
      <c r="R880" s="31"/>
      <c r="S880" s="31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20.25" customHeight="1">
      <c r="A881" s="12"/>
      <c r="B881" s="12"/>
      <c r="C881" s="12"/>
      <c r="D881" s="165"/>
      <c r="E881" s="158"/>
      <c r="F881" s="158"/>
      <c r="G881" s="31"/>
      <c r="H881" s="31"/>
      <c r="I881" s="31"/>
      <c r="J881" s="12"/>
      <c r="K881" s="12"/>
      <c r="L881" s="12"/>
      <c r="M881" s="31"/>
      <c r="N881" s="31"/>
      <c r="O881" s="31"/>
      <c r="P881" s="31"/>
      <c r="Q881" s="31"/>
      <c r="R881" s="31"/>
      <c r="S881" s="31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20.25" customHeight="1">
      <c r="A882" s="12"/>
      <c r="B882" s="12"/>
      <c r="C882" s="12"/>
      <c r="D882" s="165"/>
      <c r="E882" s="158"/>
      <c r="F882" s="158"/>
      <c r="G882" s="31"/>
      <c r="H882" s="31"/>
      <c r="I882" s="31"/>
      <c r="J882" s="12"/>
      <c r="K882" s="12"/>
      <c r="L882" s="12"/>
      <c r="M882" s="31"/>
      <c r="N882" s="31"/>
      <c r="O882" s="31"/>
      <c r="P882" s="31"/>
      <c r="Q882" s="31"/>
      <c r="R882" s="31"/>
      <c r="S882" s="31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20.25" customHeight="1">
      <c r="A883" s="12"/>
      <c r="B883" s="12"/>
      <c r="C883" s="12"/>
      <c r="D883" s="165"/>
      <c r="E883" s="158"/>
      <c r="F883" s="158"/>
      <c r="G883" s="31"/>
      <c r="H883" s="31"/>
      <c r="I883" s="31"/>
      <c r="J883" s="12"/>
      <c r="K883" s="12"/>
      <c r="L883" s="12"/>
      <c r="M883" s="31"/>
      <c r="N883" s="31"/>
      <c r="O883" s="31"/>
      <c r="P883" s="31"/>
      <c r="Q883" s="31"/>
      <c r="R883" s="31"/>
      <c r="S883" s="31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20.25" customHeight="1">
      <c r="A884" s="12"/>
      <c r="B884" s="12"/>
      <c r="C884" s="12"/>
      <c r="D884" s="165"/>
      <c r="E884" s="158"/>
      <c r="F884" s="158"/>
      <c r="G884" s="31"/>
      <c r="H884" s="31"/>
      <c r="I884" s="31"/>
      <c r="J884" s="12"/>
      <c r="K884" s="12"/>
      <c r="L884" s="12"/>
      <c r="M884" s="31"/>
      <c r="N884" s="31"/>
      <c r="O884" s="31"/>
      <c r="P884" s="31"/>
      <c r="Q884" s="31"/>
      <c r="R884" s="31"/>
      <c r="S884" s="31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20.25" customHeight="1">
      <c r="A885" s="12"/>
      <c r="B885" s="12"/>
      <c r="C885" s="12"/>
      <c r="D885" s="165"/>
      <c r="E885" s="158"/>
      <c r="F885" s="158"/>
      <c r="G885" s="31"/>
      <c r="H885" s="31"/>
      <c r="I885" s="31"/>
      <c r="J885" s="12"/>
      <c r="K885" s="12"/>
      <c r="L885" s="12"/>
      <c r="M885" s="31"/>
      <c r="N885" s="31"/>
      <c r="O885" s="31"/>
      <c r="P885" s="31"/>
      <c r="Q885" s="31"/>
      <c r="R885" s="31"/>
      <c r="S885" s="31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20.25" customHeight="1">
      <c r="A886" s="12"/>
      <c r="B886" s="12"/>
      <c r="C886" s="12"/>
      <c r="D886" s="165"/>
      <c r="E886" s="158"/>
      <c r="F886" s="158"/>
      <c r="G886" s="31"/>
      <c r="H886" s="31"/>
      <c r="I886" s="31"/>
      <c r="J886" s="12"/>
      <c r="K886" s="12"/>
      <c r="L886" s="12"/>
      <c r="M886" s="31"/>
      <c r="N886" s="31"/>
      <c r="O886" s="31"/>
      <c r="P886" s="31"/>
      <c r="Q886" s="31"/>
      <c r="R886" s="31"/>
      <c r="S886" s="31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20.25" customHeight="1">
      <c r="A887" s="12"/>
      <c r="B887" s="12"/>
      <c r="C887" s="12"/>
      <c r="D887" s="165"/>
      <c r="E887" s="158"/>
      <c r="F887" s="158"/>
      <c r="G887" s="31"/>
      <c r="H887" s="31"/>
      <c r="I887" s="31"/>
      <c r="J887" s="12"/>
      <c r="K887" s="12"/>
      <c r="L887" s="12"/>
      <c r="M887" s="31"/>
      <c r="N887" s="31"/>
      <c r="O887" s="31"/>
      <c r="P887" s="31"/>
      <c r="Q887" s="31"/>
      <c r="R887" s="31"/>
      <c r="S887" s="31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20.25" customHeight="1">
      <c r="A888" s="12"/>
      <c r="B888" s="12"/>
      <c r="C888" s="12"/>
      <c r="D888" s="165"/>
      <c r="E888" s="158"/>
      <c r="F888" s="158"/>
      <c r="G888" s="31"/>
      <c r="H888" s="31"/>
      <c r="I888" s="31"/>
      <c r="J888" s="12"/>
      <c r="K888" s="12"/>
      <c r="L888" s="12"/>
      <c r="M888" s="31"/>
      <c r="N888" s="31"/>
      <c r="O888" s="31"/>
      <c r="P888" s="31"/>
      <c r="Q888" s="31"/>
      <c r="R888" s="31"/>
      <c r="S888" s="31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20.25" customHeight="1">
      <c r="A889" s="12"/>
      <c r="B889" s="12"/>
      <c r="C889" s="12"/>
      <c r="D889" s="165"/>
      <c r="E889" s="158"/>
      <c r="F889" s="158"/>
      <c r="G889" s="31"/>
      <c r="H889" s="31"/>
      <c r="I889" s="31"/>
      <c r="J889" s="12"/>
      <c r="K889" s="12"/>
      <c r="L889" s="12"/>
      <c r="M889" s="31"/>
      <c r="N889" s="31"/>
      <c r="O889" s="31"/>
      <c r="P889" s="31"/>
      <c r="Q889" s="31"/>
      <c r="R889" s="31"/>
      <c r="S889" s="31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20.25" customHeight="1">
      <c r="A890" s="12"/>
      <c r="B890" s="12"/>
      <c r="C890" s="12"/>
      <c r="D890" s="165"/>
      <c r="E890" s="158"/>
      <c r="F890" s="158"/>
      <c r="G890" s="31"/>
      <c r="H890" s="31"/>
      <c r="I890" s="31"/>
      <c r="J890" s="12"/>
      <c r="K890" s="12"/>
      <c r="L890" s="12"/>
      <c r="M890" s="31"/>
      <c r="N890" s="31"/>
      <c r="O890" s="31"/>
      <c r="P890" s="31"/>
      <c r="Q890" s="31"/>
      <c r="R890" s="31"/>
      <c r="S890" s="31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20.25" customHeight="1">
      <c r="A891" s="12"/>
      <c r="B891" s="12"/>
      <c r="C891" s="12"/>
      <c r="D891" s="165"/>
      <c r="E891" s="158"/>
      <c r="F891" s="158"/>
      <c r="G891" s="31"/>
      <c r="H891" s="31"/>
      <c r="I891" s="31"/>
      <c r="J891" s="12"/>
      <c r="K891" s="12"/>
      <c r="L891" s="12"/>
      <c r="M891" s="31"/>
      <c r="N891" s="31"/>
      <c r="O891" s="31"/>
      <c r="P891" s="31"/>
      <c r="Q891" s="31"/>
      <c r="R891" s="31"/>
      <c r="S891" s="31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20.25" customHeight="1">
      <c r="A892" s="12"/>
      <c r="B892" s="12"/>
      <c r="C892" s="12"/>
      <c r="D892" s="165"/>
      <c r="E892" s="158"/>
      <c r="F892" s="158"/>
      <c r="G892" s="31"/>
      <c r="H892" s="31"/>
      <c r="I892" s="31"/>
      <c r="J892" s="12"/>
      <c r="K892" s="12"/>
      <c r="L892" s="12"/>
      <c r="M892" s="31"/>
      <c r="N892" s="31"/>
      <c r="O892" s="31"/>
      <c r="P892" s="31"/>
      <c r="Q892" s="31"/>
      <c r="R892" s="31"/>
      <c r="S892" s="31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20.25" customHeight="1">
      <c r="A893" s="12"/>
      <c r="B893" s="12"/>
      <c r="C893" s="12"/>
      <c r="D893" s="165"/>
      <c r="E893" s="158"/>
      <c r="F893" s="158"/>
      <c r="G893" s="31"/>
      <c r="H893" s="31"/>
      <c r="I893" s="31"/>
      <c r="J893" s="12"/>
      <c r="K893" s="12"/>
      <c r="L893" s="12"/>
      <c r="M893" s="31"/>
      <c r="N893" s="31"/>
      <c r="O893" s="31"/>
      <c r="P893" s="31"/>
      <c r="Q893" s="31"/>
      <c r="R893" s="31"/>
      <c r="S893" s="31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20.25" customHeight="1">
      <c r="A894" s="12"/>
      <c r="B894" s="12"/>
      <c r="C894" s="12"/>
      <c r="D894" s="165"/>
      <c r="E894" s="158"/>
      <c r="F894" s="158"/>
      <c r="G894" s="31"/>
      <c r="H894" s="31"/>
      <c r="I894" s="31"/>
      <c r="J894" s="12"/>
      <c r="K894" s="12"/>
      <c r="L894" s="12"/>
      <c r="M894" s="31"/>
      <c r="N894" s="31"/>
      <c r="O894" s="31"/>
      <c r="P894" s="31"/>
      <c r="Q894" s="31"/>
      <c r="R894" s="31"/>
      <c r="S894" s="31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20.25" customHeight="1">
      <c r="A895" s="12"/>
      <c r="B895" s="12"/>
      <c r="C895" s="12"/>
      <c r="D895" s="165"/>
      <c r="E895" s="158"/>
      <c r="F895" s="158"/>
      <c r="G895" s="31"/>
      <c r="H895" s="31"/>
      <c r="I895" s="31"/>
      <c r="J895" s="12"/>
      <c r="K895" s="12"/>
      <c r="L895" s="12"/>
      <c r="M895" s="31"/>
      <c r="N895" s="31"/>
      <c r="O895" s="31"/>
      <c r="P895" s="31"/>
      <c r="Q895" s="31"/>
      <c r="R895" s="31"/>
      <c r="S895" s="31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20.25" customHeight="1">
      <c r="A896" s="12"/>
      <c r="B896" s="12"/>
      <c r="C896" s="12"/>
      <c r="D896" s="165"/>
      <c r="E896" s="158"/>
      <c r="F896" s="158"/>
      <c r="G896" s="31"/>
      <c r="H896" s="31"/>
      <c r="I896" s="31"/>
      <c r="J896" s="12"/>
      <c r="K896" s="12"/>
      <c r="L896" s="12"/>
      <c r="M896" s="31"/>
      <c r="N896" s="31"/>
      <c r="O896" s="31"/>
      <c r="P896" s="31"/>
      <c r="Q896" s="31"/>
      <c r="R896" s="31"/>
      <c r="S896" s="31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20.25" customHeight="1">
      <c r="A897" s="12"/>
      <c r="B897" s="12"/>
      <c r="C897" s="12"/>
      <c r="D897" s="165"/>
      <c r="E897" s="158"/>
      <c r="F897" s="158"/>
      <c r="G897" s="31"/>
      <c r="H897" s="31"/>
      <c r="I897" s="31"/>
      <c r="J897" s="12"/>
      <c r="K897" s="12"/>
      <c r="L897" s="12"/>
      <c r="M897" s="31"/>
      <c r="N897" s="31"/>
      <c r="O897" s="31"/>
      <c r="P897" s="31"/>
      <c r="Q897" s="31"/>
      <c r="R897" s="31"/>
      <c r="S897" s="31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20.25" customHeight="1">
      <c r="A898" s="12"/>
      <c r="B898" s="12"/>
      <c r="C898" s="12"/>
      <c r="D898" s="165"/>
      <c r="E898" s="158"/>
      <c r="F898" s="158"/>
      <c r="G898" s="31"/>
      <c r="H898" s="31"/>
      <c r="I898" s="31"/>
      <c r="J898" s="12"/>
      <c r="K898" s="12"/>
      <c r="L898" s="12"/>
      <c r="M898" s="31"/>
      <c r="N898" s="31"/>
      <c r="O898" s="31"/>
      <c r="P898" s="31"/>
      <c r="Q898" s="31"/>
      <c r="R898" s="31"/>
      <c r="S898" s="31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20.25" customHeight="1">
      <c r="A899" s="12"/>
      <c r="B899" s="12"/>
      <c r="C899" s="12"/>
      <c r="D899" s="165"/>
      <c r="E899" s="158"/>
      <c r="F899" s="158"/>
      <c r="G899" s="31"/>
      <c r="H899" s="31"/>
      <c r="I899" s="31"/>
      <c r="J899" s="12"/>
      <c r="K899" s="12"/>
      <c r="L899" s="12"/>
      <c r="M899" s="31"/>
      <c r="N899" s="31"/>
      <c r="O899" s="31"/>
      <c r="P899" s="31"/>
      <c r="Q899" s="31"/>
      <c r="R899" s="31"/>
      <c r="S899" s="31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20.25" customHeight="1">
      <c r="A900" s="12"/>
      <c r="B900" s="12"/>
      <c r="C900" s="12"/>
      <c r="D900" s="165"/>
      <c r="E900" s="158"/>
      <c r="F900" s="158"/>
      <c r="G900" s="31"/>
      <c r="H900" s="31"/>
      <c r="I900" s="31"/>
      <c r="J900" s="12"/>
      <c r="K900" s="12"/>
      <c r="L900" s="12"/>
      <c r="M900" s="31"/>
      <c r="N900" s="31"/>
      <c r="O900" s="31"/>
      <c r="P900" s="31"/>
      <c r="Q900" s="31"/>
      <c r="R900" s="31"/>
      <c r="S900" s="31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20.25" customHeight="1">
      <c r="A901" s="12"/>
      <c r="B901" s="12"/>
      <c r="C901" s="12"/>
      <c r="D901" s="165"/>
      <c r="E901" s="158"/>
      <c r="F901" s="158"/>
      <c r="G901" s="31"/>
      <c r="H901" s="31"/>
      <c r="I901" s="31"/>
      <c r="J901" s="12"/>
      <c r="K901" s="12"/>
      <c r="L901" s="12"/>
      <c r="M901" s="31"/>
      <c r="N901" s="31"/>
      <c r="O901" s="31"/>
      <c r="P901" s="31"/>
      <c r="Q901" s="31"/>
      <c r="R901" s="31"/>
      <c r="S901" s="31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20.25" customHeight="1">
      <c r="A902" s="12"/>
      <c r="B902" s="12"/>
      <c r="C902" s="12"/>
      <c r="D902" s="165"/>
      <c r="E902" s="158"/>
      <c r="F902" s="158"/>
      <c r="G902" s="31"/>
      <c r="H902" s="31"/>
      <c r="I902" s="31"/>
      <c r="J902" s="12"/>
      <c r="K902" s="12"/>
      <c r="L902" s="12"/>
      <c r="M902" s="31"/>
      <c r="N902" s="31"/>
      <c r="O902" s="31"/>
      <c r="P902" s="31"/>
      <c r="Q902" s="31"/>
      <c r="R902" s="31"/>
      <c r="S902" s="31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20.25" customHeight="1">
      <c r="A903" s="12"/>
      <c r="B903" s="12"/>
      <c r="C903" s="12"/>
      <c r="D903" s="165"/>
      <c r="E903" s="158"/>
      <c r="F903" s="158"/>
      <c r="G903" s="31"/>
      <c r="H903" s="31"/>
      <c r="I903" s="31"/>
      <c r="J903" s="12"/>
      <c r="K903" s="12"/>
      <c r="L903" s="12"/>
      <c r="M903" s="31"/>
      <c r="N903" s="31"/>
      <c r="O903" s="31"/>
      <c r="P903" s="31"/>
      <c r="Q903" s="31"/>
      <c r="R903" s="31"/>
      <c r="S903" s="31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20.25" customHeight="1">
      <c r="A904" s="12"/>
      <c r="B904" s="12"/>
      <c r="C904" s="12"/>
      <c r="D904" s="165"/>
      <c r="E904" s="158"/>
      <c r="F904" s="158"/>
      <c r="G904" s="31"/>
      <c r="H904" s="31"/>
      <c r="I904" s="31"/>
      <c r="J904" s="12"/>
      <c r="K904" s="12"/>
      <c r="L904" s="12"/>
      <c r="M904" s="31"/>
      <c r="N904" s="31"/>
      <c r="O904" s="31"/>
      <c r="P904" s="31"/>
      <c r="Q904" s="31"/>
      <c r="R904" s="31"/>
      <c r="S904" s="31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20.25" customHeight="1">
      <c r="A905" s="12"/>
      <c r="B905" s="12"/>
      <c r="C905" s="12"/>
      <c r="D905" s="165"/>
      <c r="E905" s="158"/>
      <c r="F905" s="158"/>
      <c r="G905" s="31"/>
      <c r="H905" s="31"/>
      <c r="I905" s="31"/>
      <c r="J905" s="12"/>
      <c r="K905" s="12"/>
      <c r="L905" s="12"/>
      <c r="M905" s="31"/>
      <c r="N905" s="31"/>
      <c r="O905" s="31"/>
      <c r="P905" s="31"/>
      <c r="Q905" s="31"/>
      <c r="R905" s="31"/>
      <c r="S905" s="31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20.25" customHeight="1">
      <c r="A906" s="12"/>
      <c r="B906" s="12"/>
      <c r="C906" s="12"/>
      <c r="D906" s="165"/>
      <c r="E906" s="158"/>
      <c r="F906" s="158"/>
      <c r="G906" s="31"/>
      <c r="H906" s="31"/>
      <c r="I906" s="31"/>
      <c r="J906" s="12"/>
      <c r="K906" s="12"/>
      <c r="L906" s="12"/>
      <c r="M906" s="31"/>
      <c r="N906" s="31"/>
      <c r="O906" s="31"/>
      <c r="P906" s="31"/>
      <c r="Q906" s="31"/>
      <c r="R906" s="31"/>
      <c r="S906" s="31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20.25" customHeight="1">
      <c r="A907" s="12"/>
      <c r="B907" s="12"/>
      <c r="C907" s="12"/>
      <c r="D907" s="165"/>
      <c r="E907" s="158"/>
      <c r="F907" s="158"/>
      <c r="G907" s="31"/>
      <c r="H907" s="31"/>
      <c r="I907" s="31"/>
      <c r="J907" s="12"/>
      <c r="K907" s="12"/>
      <c r="L907" s="12"/>
      <c r="M907" s="31"/>
      <c r="N907" s="31"/>
      <c r="O907" s="31"/>
      <c r="P907" s="31"/>
      <c r="Q907" s="31"/>
      <c r="R907" s="31"/>
      <c r="S907" s="31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20.25" customHeight="1">
      <c r="A908" s="12"/>
      <c r="B908" s="12"/>
      <c r="C908" s="12"/>
      <c r="D908" s="165"/>
      <c r="E908" s="158"/>
      <c r="F908" s="158"/>
      <c r="G908" s="31"/>
      <c r="H908" s="31"/>
      <c r="I908" s="31"/>
      <c r="J908" s="12"/>
      <c r="K908" s="12"/>
      <c r="L908" s="12"/>
      <c r="M908" s="31"/>
      <c r="N908" s="31"/>
      <c r="O908" s="31"/>
      <c r="P908" s="31"/>
      <c r="Q908" s="31"/>
      <c r="R908" s="31"/>
      <c r="S908" s="31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20.25" customHeight="1">
      <c r="A909" s="12"/>
      <c r="B909" s="12"/>
      <c r="C909" s="12"/>
      <c r="D909" s="165"/>
      <c r="E909" s="158"/>
      <c r="F909" s="158"/>
      <c r="G909" s="31"/>
      <c r="H909" s="31"/>
      <c r="I909" s="31"/>
      <c r="J909" s="12"/>
      <c r="K909" s="12"/>
      <c r="L909" s="12"/>
      <c r="M909" s="31"/>
      <c r="N909" s="31"/>
      <c r="O909" s="31"/>
      <c r="P909" s="31"/>
      <c r="Q909" s="31"/>
      <c r="R909" s="31"/>
      <c r="S909" s="31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20.25" customHeight="1">
      <c r="A910" s="12"/>
      <c r="B910" s="12"/>
      <c r="C910" s="12"/>
      <c r="D910" s="165"/>
      <c r="E910" s="158"/>
      <c r="F910" s="158"/>
      <c r="G910" s="31"/>
      <c r="H910" s="31"/>
      <c r="I910" s="31"/>
      <c r="J910" s="12"/>
      <c r="K910" s="12"/>
      <c r="L910" s="12"/>
      <c r="M910" s="31"/>
      <c r="N910" s="31"/>
      <c r="O910" s="31"/>
      <c r="P910" s="31"/>
      <c r="Q910" s="31"/>
      <c r="R910" s="31"/>
      <c r="S910" s="31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20.25" customHeight="1">
      <c r="A911" s="12"/>
      <c r="B911" s="12"/>
      <c r="C911" s="12"/>
      <c r="D911" s="165"/>
      <c r="E911" s="158"/>
      <c r="F911" s="158"/>
      <c r="G911" s="31"/>
      <c r="H911" s="31"/>
      <c r="I911" s="31"/>
      <c r="J911" s="12"/>
      <c r="K911" s="12"/>
      <c r="L911" s="12"/>
      <c r="M911" s="31"/>
      <c r="N911" s="31"/>
      <c r="O911" s="31"/>
      <c r="P911" s="31"/>
      <c r="Q911" s="31"/>
      <c r="R911" s="31"/>
      <c r="S911" s="31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20.25" customHeight="1">
      <c r="A912" s="12"/>
      <c r="B912" s="12"/>
      <c r="C912" s="12"/>
      <c r="D912" s="165"/>
      <c r="E912" s="158"/>
      <c r="F912" s="158"/>
      <c r="G912" s="31"/>
      <c r="H912" s="31"/>
      <c r="I912" s="31"/>
      <c r="J912" s="12"/>
      <c r="K912" s="12"/>
      <c r="L912" s="12"/>
      <c r="M912" s="31"/>
      <c r="N912" s="31"/>
      <c r="O912" s="31"/>
      <c r="P912" s="31"/>
      <c r="Q912" s="31"/>
      <c r="R912" s="31"/>
      <c r="S912" s="31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20.25" customHeight="1">
      <c r="A913" s="12"/>
      <c r="B913" s="12"/>
      <c r="C913" s="12"/>
      <c r="D913" s="165"/>
      <c r="E913" s="158"/>
      <c r="F913" s="158"/>
      <c r="G913" s="31"/>
      <c r="H913" s="31"/>
      <c r="I913" s="31"/>
      <c r="J913" s="12"/>
      <c r="K913" s="12"/>
      <c r="L913" s="12"/>
      <c r="M913" s="31"/>
      <c r="N913" s="31"/>
      <c r="O913" s="31"/>
      <c r="P913" s="31"/>
      <c r="Q913" s="31"/>
      <c r="R913" s="31"/>
      <c r="S913" s="31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20.25" customHeight="1">
      <c r="A914" s="12"/>
      <c r="B914" s="12"/>
      <c r="C914" s="12"/>
      <c r="D914" s="165"/>
      <c r="E914" s="158"/>
      <c r="F914" s="158"/>
      <c r="G914" s="31"/>
      <c r="H914" s="31"/>
      <c r="I914" s="31"/>
      <c r="J914" s="12"/>
      <c r="K914" s="12"/>
      <c r="L914" s="12"/>
      <c r="M914" s="31"/>
      <c r="N914" s="31"/>
      <c r="O914" s="31"/>
      <c r="P914" s="31"/>
      <c r="Q914" s="31"/>
      <c r="R914" s="31"/>
      <c r="S914" s="31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20.25" customHeight="1">
      <c r="A915" s="12"/>
      <c r="B915" s="12"/>
      <c r="C915" s="12"/>
      <c r="D915" s="165"/>
      <c r="E915" s="158"/>
      <c r="F915" s="158"/>
      <c r="G915" s="31"/>
      <c r="H915" s="31"/>
      <c r="I915" s="31"/>
      <c r="J915" s="12"/>
      <c r="K915" s="12"/>
      <c r="L915" s="12"/>
      <c r="M915" s="31"/>
      <c r="N915" s="31"/>
      <c r="O915" s="31"/>
      <c r="P915" s="31"/>
      <c r="Q915" s="31"/>
      <c r="R915" s="31"/>
      <c r="S915" s="31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20.25" customHeight="1">
      <c r="A916" s="12"/>
      <c r="B916" s="12"/>
      <c r="C916" s="12"/>
      <c r="D916" s="165"/>
      <c r="E916" s="158"/>
      <c r="F916" s="158"/>
      <c r="G916" s="31"/>
      <c r="H916" s="31"/>
      <c r="I916" s="31"/>
      <c r="J916" s="12"/>
      <c r="K916" s="12"/>
      <c r="L916" s="12"/>
      <c r="M916" s="31"/>
      <c r="N916" s="31"/>
      <c r="O916" s="31"/>
      <c r="P916" s="31"/>
      <c r="Q916" s="31"/>
      <c r="R916" s="31"/>
      <c r="S916" s="31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20.25" customHeight="1">
      <c r="A917" s="12"/>
      <c r="B917" s="12"/>
      <c r="C917" s="12"/>
      <c r="D917" s="165"/>
      <c r="E917" s="158"/>
      <c r="F917" s="158"/>
      <c r="G917" s="31"/>
      <c r="H917" s="31"/>
      <c r="I917" s="31"/>
      <c r="J917" s="12"/>
      <c r="K917" s="12"/>
      <c r="L917" s="12"/>
      <c r="M917" s="31"/>
      <c r="N917" s="31"/>
      <c r="O917" s="31"/>
      <c r="P917" s="31"/>
      <c r="Q917" s="31"/>
      <c r="R917" s="31"/>
      <c r="S917" s="31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20.25" customHeight="1">
      <c r="A918" s="12"/>
      <c r="B918" s="12"/>
      <c r="C918" s="12"/>
      <c r="D918" s="165"/>
      <c r="E918" s="158"/>
      <c r="F918" s="158"/>
      <c r="G918" s="31"/>
      <c r="H918" s="31"/>
      <c r="I918" s="31"/>
      <c r="J918" s="12"/>
      <c r="K918" s="12"/>
      <c r="L918" s="12"/>
      <c r="M918" s="31"/>
      <c r="N918" s="31"/>
      <c r="O918" s="31"/>
      <c r="P918" s="31"/>
      <c r="Q918" s="31"/>
      <c r="R918" s="31"/>
      <c r="S918" s="31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20.25" customHeight="1">
      <c r="A919" s="12"/>
      <c r="B919" s="12"/>
      <c r="C919" s="12"/>
      <c r="D919" s="165"/>
      <c r="E919" s="158"/>
      <c r="F919" s="158"/>
      <c r="G919" s="31"/>
      <c r="H919" s="31"/>
      <c r="I919" s="31"/>
      <c r="J919" s="12"/>
      <c r="K919" s="12"/>
      <c r="L919" s="12"/>
      <c r="M919" s="31"/>
      <c r="N919" s="31"/>
      <c r="O919" s="31"/>
      <c r="P919" s="31"/>
      <c r="Q919" s="31"/>
      <c r="R919" s="31"/>
      <c r="S919" s="31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20.25" customHeight="1">
      <c r="A920" s="12"/>
      <c r="B920" s="12"/>
      <c r="C920" s="12"/>
      <c r="D920" s="165"/>
      <c r="E920" s="158"/>
      <c r="F920" s="158"/>
      <c r="G920" s="31"/>
      <c r="H920" s="31"/>
      <c r="I920" s="31"/>
      <c r="J920" s="12"/>
      <c r="K920" s="12"/>
      <c r="L920" s="12"/>
      <c r="M920" s="31"/>
      <c r="N920" s="31"/>
      <c r="O920" s="31"/>
      <c r="P920" s="31"/>
      <c r="Q920" s="31"/>
      <c r="R920" s="31"/>
      <c r="S920" s="31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20.25" customHeight="1">
      <c r="A921" s="12"/>
      <c r="B921" s="12"/>
      <c r="C921" s="12"/>
      <c r="D921" s="165"/>
      <c r="E921" s="158"/>
      <c r="F921" s="158"/>
      <c r="G921" s="31"/>
      <c r="H921" s="31"/>
      <c r="I921" s="31"/>
      <c r="J921" s="12"/>
      <c r="K921" s="12"/>
      <c r="L921" s="12"/>
      <c r="M921" s="31"/>
      <c r="N921" s="31"/>
      <c r="O921" s="31"/>
      <c r="P921" s="31"/>
      <c r="Q921" s="31"/>
      <c r="R921" s="31"/>
      <c r="S921" s="31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20.25" customHeight="1">
      <c r="A922" s="12"/>
      <c r="B922" s="12"/>
      <c r="C922" s="12"/>
      <c r="D922" s="165"/>
      <c r="E922" s="158"/>
      <c r="F922" s="158"/>
      <c r="G922" s="31"/>
      <c r="H922" s="31"/>
      <c r="I922" s="31"/>
      <c r="J922" s="12"/>
      <c r="K922" s="12"/>
      <c r="L922" s="12"/>
      <c r="M922" s="31"/>
      <c r="N922" s="31"/>
      <c r="O922" s="31"/>
      <c r="P922" s="31"/>
      <c r="Q922" s="31"/>
      <c r="R922" s="31"/>
      <c r="S922" s="31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20.25" customHeight="1">
      <c r="A923" s="12"/>
      <c r="B923" s="12"/>
      <c r="C923" s="12"/>
      <c r="D923" s="165"/>
      <c r="E923" s="158"/>
      <c r="F923" s="158"/>
      <c r="G923" s="31"/>
      <c r="H923" s="31"/>
      <c r="I923" s="31"/>
      <c r="J923" s="12"/>
      <c r="K923" s="12"/>
      <c r="L923" s="12"/>
      <c r="M923" s="31"/>
      <c r="N923" s="31"/>
      <c r="O923" s="31"/>
      <c r="P923" s="31"/>
      <c r="Q923" s="31"/>
      <c r="R923" s="31"/>
      <c r="S923" s="31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20.25" customHeight="1">
      <c r="A924" s="12"/>
      <c r="B924" s="12"/>
      <c r="C924" s="12"/>
      <c r="D924" s="165"/>
      <c r="E924" s="158"/>
      <c r="F924" s="158"/>
      <c r="G924" s="31"/>
      <c r="H924" s="31"/>
      <c r="I924" s="31"/>
      <c r="J924" s="12"/>
      <c r="K924" s="12"/>
      <c r="L924" s="12"/>
      <c r="M924" s="31"/>
      <c r="N924" s="31"/>
      <c r="O924" s="31"/>
      <c r="P924" s="31"/>
      <c r="Q924" s="31"/>
      <c r="R924" s="31"/>
      <c r="S924" s="31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20.25" customHeight="1">
      <c r="A925" s="12"/>
      <c r="B925" s="12"/>
      <c r="C925" s="12"/>
      <c r="D925" s="165"/>
      <c r="E925" s="158"/>
      <c r="F925" s="158"/>
      <c r="G925" s="31"/>
      <c r="H925" s="31"/>
      <c r="I925" s="31"/>
      <c r="J925" s="12"/>
      <c r="K925" s="12"/>
      <c r="L925" s="12"/>
      <c r="M925" s="31"/>
      <c r="N925" s="31"/>
      <c r="O925" s="31"/>
      <c r="P925" s="31"/>
      <c r="Q925" s="31"/>
      <c r="R925" s="31"/>
      <c r="S925" s="31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20.25" customHeight="1">
      <c r="A926" s="12"/>
      <c r="B926" s="12"/>
      <c r="C926" s="12"/>
      <c r="D926" s="165"/>
      <c r="E926" s="158"/>
      <c r="F926" s="158"/>
      <c r="G926" s="31"/>
      <c r="H926" s="31"/>
      <c r="I926" s="31"/>
      <c r="J926" s="12"/>
      <c r="K926" s="12"/>
      <c r="L926" s="12"/>
      <c r="M926" s="31"/>
      <c r="N926" s="31"/>
      <c r="O926" s="31"/>
      <c r="P926" s="31"/>
      <c r="Q926" s="31"/>
      <c r="R926" s="31"/>
      <c r="S926" s="31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20.25" customHeight="1">
      <c r="A927" s="12"/>
      <c r="B927" s="12"/>
      <c r="C927" s="12"/>
      <c r="D927" s="165"/>
      <c r="E927" s="158"/>
      <c r="F927" s="158"/>
      <c r="G927" s="31"/>
      <c r="H927" s="31"/>
      <c r="I927" s="31"/>
      <c r="J927" s="12"/>
      <c r="K927" s="12"/>
      <c r="L927" s="12"/>
      <c r="M927" s="31"/>
      <c r="N927" s="31"/>
      <c r="O927" s="31"/>
      <c r="P927" s="31"/>
      <c r="Q927" s="31"/>
      <c r="R927" s="31"/>
      <c r="S927" s="31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20.25" customHeight="1">
      <c r="A928" s="12"/>
      <c r="B928" s="12"/>
      <c r="C928" s="12"/>
      <c r="D928" s="165"/>
      <c r="E928" s="158"/>
      <c r="F928" s="158"/>
      <c r="G928" s="31"/>
      <c r="H928" s="31"/>
      <c r="I928" s="31"/>
      <c r="J928" s="12"/>
      <c r="K928" s="12"/>
      <c r="L928" s="12"/>
      <c r="M928" s="31"/>
      <c r="N928" s="31"/>
      <c r="O928" s="31"/>
      <c r="P928" s="31"/>
      <c r="Q928" s="31"/>
      <c r="R928" s="31"/>
      <c r="S928" s="31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20.25" customHeight="1">
      <c r="A929" s="12"/>
      <c r="B929" s="12"/>
      <c r="C929" s="12"/>
      <c r="D929" s="165"/>
      <c r="E929" s="158"/>
      <c r="F929" s="158"/>
      <c r="G929" s="31"/>
      <c r="H929" s="31"/>
      <c r="I929" s="31"/>
      <c r="J929" s="12"/>
      <c r="K929" s="12"/>
      <c r="L929" s="12"/>
      <c r="M929" s="31"/>
      <c r="N929" s="31"/>
      <c r="O929" s="31"/>
      <c r="P929" s="31"/>
      <c r="Q929" s="31"/>
      <c r="R929" s="31"/>
      <c r="S929" s="31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20.25" customHeight="1">
      <c r="A930" s="12"/>
      <c r="B930" s="12"/>
      <c r="C930" s="12"/>
      <c r="D930" s="165"/>
      <c r="E930" s="158"/>
      <c r="F930" s="158"/>
      <c r="G930" s="31"/>
      <c r="H930" s="31"/>
      <c r="I930" s="31"/>
      <c r="J930" s="12"/>
      <c r="K930" s="12"/>
      <c r="L930" s="12"/>
      <c r="M930" s="31"/>
      <c r="N930" s="31"/>
      <c r="O930" s="31"/>
      <c r="P930" s="31"/>
      <c r="Q930" s="31"/>
      <c r="R930" s="31"/>
      <c r="S930" s="31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20.25" customHeight="1">
      <c r="A931" s="12"/>
      <c r="B931" s="12"/>
      <c r="C931" s="12"/>
      <c r="D931" s="165"/>
      <c r="E931" s="158"/>
      <c r="F931" s="158"/>
      <c r="G931" s="31"/>
      <c r="H931" s="31"/>
      <c r="I931" s="31"/>
      <c r="J931" s="12"/>
      <c r="K931" s="12"/>
      <c r="L931" s="12"/>
      <c r="M931" s="31"/>
      <c r="N931" s="31"/>
      <c r="O931" s="31"/>
      <c r="P931" s="31"/>
      <c r="Q931" s="31"/>
      <c r="R931" s="31"/>
      <c r="S931" s="31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20.25" customHeight="1">
      <c r="A932" s="12"/>
      <c r="B932" s="12"/>
      <c r="C932" s="12"/>
      <c r="D932" s="165"/>
      <c r="E932" s="158"/>
      <c r="F932" s="158"/>
      <c r="G932" s="31"/>
      <c r="H932" s="31"/>
      <c r="I932" s="31"/>
      <c r="J932" s="12"/>
      <c r="K932" s="12"/>
      <c r="L932" s="12"/>
      <c r="M932" s="31"/>
      <c r="N932" s="31"/>
      <c r="O932" s="31"/>
      <c r="P932" s="31"/>
      <c r="Q932" s="31"/>
      <c r="R932" s="31"/>
      <c r="S932" s="31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20.25" customHeight="1">
      <c r="A933" s="12"/>
      <c r="B933" s="12"/>
      <c r="C933" s="12"/>
      <c r="D933" s="165"/>
      <c r="E933" s="158"/>
      <c r="F933" s="158"/>
      <c r="G933" s="31"/>
      <c r="H933" s="31"/>
      <c r="I933" s="31"/>
      <c r="J933" s="12"/>
      <c r="K933" s="12"/>
      <c r="L933" s="12"/>
      <c r="M933" s="31"/>
      <c r="N933" s="31"/>
      <c r="O933" s="31"/>
      <c r="P933" s="31"/>
      <c r="Q933" s="31"/>
      <c r="R933" s="31"/>
      <c r="S933" s="31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20.25" customHeight="1">
      <c r="A934" s="12"/>
      <c r="B934" s="12"/>
      <c r="C934" s="12"/>
      <c r="D934" s="165"/>
      <c r="E934" s="158"/>
      <c r="F934" s="158"/>
      <c r="G934" s="31"/>
      <c r="H934" s="31"/>
      <c r="I934" s="31"/>
      <c r="J934" s="12"/>
      <c r="K934" s="12"/>
      <c r="L934" s="12"/>
      <c r="M934" s="31"/>
      <c r="N934" s="31"/>
      <c r="O934" s="31"/>
      <c r="P934" s="31"/>
      <c r="Q934" s="31"/>
      <c r="R934" s="31"/>
      <c r="S934" s="31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20.25" customHeight="1">
      <c r="A935" s="12"/>
      <c r="B935" s="12"/>
      <c r="C935" s="12"/>
      <c r="D935" s="165"/>
      <c r="E935" s="158"/>
      <c r="F935" s="158"/>
      <c r="G935" s="31"/>
      <c r="H935" s="31"/>
      <c r="I935" s="31"/>
      <c r="J935" s="12"/>
      <c r="K935" s="12"/>
      <c r="L935" s="12"/>
      <c r="M935" s="31"/>
      <c r="N935" s="31"/>
      <c r="O935" s="31"/>
      <c r="P935" s="31"/>
      <c r="Q935" s="31"/>
      <c r="R935" s="31"/>
      <c r="S935" s="31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20.25" customHeight="1">
      <c r="A936" s="12"/>
      <c r="B936" s="12"/>
      <c r="C936" s="12"/>
      <c r="D936" s="165"/>
      <c r="E936" s="158"/>
      <c r="F936" s="158"/>
      <c r="G936" s="31"/>
      <c r="H936" s="31"/>
      <c r="I936" s="31"/>
      <c r="J936" s="12"/>
      <c r="K936" s="12"/>
      <c r="L936" s="12"/>
      <c r="M936" s="31"/>
      <c r="N936" s="31"/>
      <c r="O936" s="31"/>
      <c r="P936" s="31"/>
      <c r="Q936" s="31"/>
      <c r="R936" s="31"/>
      <c r="S936" s="31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20.25" customHeight="1">
      <c r="A937" s="12"/>
      <c r="B937" s="12"/>
      <c r="C937" s="12"/>
      <c r="D937" s="165"/>
      <c r="E937" s="158"/>
      <c r="F937" s="158"/>
      <c r="G937" s="31"/>
      <c r="H937" s="31"/>
      <c r="I937" s="31"/>
      <c r="J937" s="12"/>
      <c r="K937" s="12"/>
      <c r="L937" s="12"/>
      <c r="M937" s="31"/>
      <c r="N937" s="31"/>
      <c r="O937" s="31"/>
      <c r="P937" s="31"/>
      <c r="Q937" s="31"/>
      <c r="R937" s="31"/>
      <c r="S937" s="31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20.25" customHeight="1">
      <c r="A938" s="12"/>
      <c r="B938" s="12"/>
      <c r="C938" s="12"/>
      <c r="D938" s="165"/>
      <c r="E938" s="158"/>
      <c r="F938" s="158"/>
      <c r="G938" s="31"/>
      <c r="H938" s="31"/>
      <c r="I938" s="31"/>
      <c r="J938" s="12"/>
      <c r="K938" s="12"/>
      <c r="L938" s="12"/>
      <c r="M938" s="31"/>
      <c r="N938" s="31"/>
      <c r="O938" s="31"/>
      <c r="P938" s="31"/>
      <c r="Q938" s="31"/>
      <c r="R938" s="31"/>
      <c r="S938" s="31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20.25" customHeight="1">
      <c r="A939" s="12"/>
      <c r="B939" s="12"/>
      <c r="C939" s="12"/>
      <c r="D939" s="165"/>
      <c r="E939" s="158"/>
      <c r="F939" s="158"/>
      <c r="G939" s="31"/>
      <c r="H939" s="31"/>
      <c r="I939" s="31"/>
      <c r="J939" s="12"/>
      <c r="K939" s="12"/>
      <c r="L939" s="12"/>
      <c r="M939" s="31"/>
      <c r="N939" s="31"/>
      <c r="O939" s="31"/>
      <c r="P939" s="31"/>
      <c r="Q939" s="31"/>
      <c r="R939" s="31"/>
      <c r="S939" s="31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20.25" customHeight="1">
      <c r="A940" s="12"/>
      <c r="B940" s="12"/>
      <c r="C940" s="12"/>
      <c r="D940" s="165"/>
      <c r="E940" s="158"/>
      <c r="F940" s="158"/>
      <c r="G940" s="31"/>
      <c r="H940" s="31"/>
      <c r="I940" s="31"/>
      <c r="J940" s="12"/>
      <c r="K940" s="12"/>
      <c r="L940" s="12"/>
      <c r="M940" s="31"/>
      <c r="N940" s="31"/>
      <c r="O940" s="31"/>
      <c r="P940" s="31"/>
      <c r="Q940" s="31"/>
      <c r="R940" s="31"/>
      <c r="S940" s="31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20.25" customHeight="1">
      <c r="A941" s="12"/>
      <c r="B941" s="12"/>
      <c r="C941" s="12"/>
      <c r="D941" s="165"/>
      <c r="E941" s="158"/>
      <c r="F941" s="158"/>
      <c r="G941" s="31"/>
      <c r="H941" s="31"/>
      <c r="I941" s="31"/>
      <c r="J941" s="12"/>
      <c r="K941" s="12"/>
      <c r="L941" s="12"/>
      <c r="M941" s="31"/>
      <c r="N941" s="31"/>
      <c r="O941" s="31"/>
      <c r="P941" s="31"/>
      <c r="Q941" s="31"/>
      <c r="R941" s="31"/>
      <c r="S941" s="31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20.25" customHeight="1">
      <c r="A942" s="12"/>
      <c r="B942" s="12"/>
      <c r="C942" s="12"/>
      <c r="D942" s="165"/>
      <c r="E942" s="158"/>
      <c r="F942" s="158"/>
      <c r="G942" s="31"/>
      <c r="H942" s="31"/>
      <c r="I942" s="31"/>
      <c r="J942" s="12"/>
      <c r="K942" s="12"/>
      <c r="L942" s="12"/>
      <c r="M942" s="31"/>
      <c r="N942" s="31"/>
      <c r="O942" s="31"/>
      <c r="P942" s="31"/>
      <c r="Q942" s="31"/>
      <c r="R942" s="31"/>
      <c r="S942" s="31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20.25" customHeight="1">
      <c r="A943" s="12"/>
      <c r="B943" s="12"/>
      <c r="C943" s="12"/>
      <c r="D943" s="165"/>
      <c r="E943" s="158"/>
      <c r="F943" s="158"/>
      <c r="G943" s="31"/>
      <c r="H943" s="31"/>
      <c r="I943" s="31"/>
      <c r="J943" s="12"/>
      <c r="K943" s="12"/>
      <c r="L943" s="12"/>
      <c r="M943" s="31"/>
      <c r="N943" s="31"/>
      <c r="O943" s="31"/>
      <c r="P943" s="31"/>
      <c r="Q943" s="31"/>
      <c r="R943" s="31"/>
      <c r="S943" s="31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20.25" customHeight="1">
      <c r="A944" s="12"/>
      <c r="B944" s="12"/>
      <c r="C944" s="12"/>
      <c r="D944" s="165"/>
      <c r="E944" s="158"/>
      <c r="F944" s="158"/>
      <c r="G944" s="31"/>
      <c r="H944" s="31"/>
      <c r="I944" s="31"/>
      <c r="J944" s="12"/>
      <c r="K944" s="12"/>
      <c r="L944" s="12"/>
      <c r="M944" s="31"/>
      <c r="N944" s="31"/>
      <c r="O944" s="31"/>
      <c r="P944" s="31"/>
      <c r="Q944" s="31"/>
      <c r="R944" s="31"/>
      <c r="S944" s="31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20.25" customHeight="1">
      <c r="A945" s="12"/>
      <c r="B945" s="12"/>
      <c r="C945" s="12"/>
      <c r="D945" s="165"/>
      <c r="E945" s="158"/>
      <c r="F945" s="158"/>
      <c r="G945" s="31"/>
      <c r="H945" s="31"/>
      <c r="I945" s="31"/>
      <c r="J945" s="12"/>
      <c r="K945" s="12"/>
      <c r="L945" s="12"/>
      <c r="M945" s="31"/>
      <c r="N945" s="31"/>
      <c r="O945" s="31"/>
      <c r="P945" s="31"/>
      <c r="Q945" s="31"/>
      <c r="R945" s="31"/>
      <c r="S945" s="31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20.25" customHeight="1">
      <c r="A946" s="12"/>
      <c r="B946" s="12"/>
      <c r="C946" s="12"/>
      <c r="D946" s="165"/>
      <c r="E946" s="158"/>
      <c r="F946" s="158"/>
      <c r="G946" s="31"/>
      <c r="H946" s="31"/>
      <c r="I946" s="31"/>
      <c r="J946" s="12"/>
      <c r="K946" s="12"/>
      <c r="L946" s="12"/>
      <c r="M946" s="31"/>
      <c r="N946" s="31"/>
      <c r="O946" s="31"/>
      <c r="P946" s="31"/>
      <c r="Q946" s="31"/>
      <c r="R946" s="31"/>
      <c r="S946" s="31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20.25" customHeight="1">
      <c r="A947" s="12"/>
      <c r="B947" s="12"/>
      <c r="C947" s="12"/>
      <c r="D947" s="165"/>
      <c r="E947" s="158"/>
      <c r="F947" s="158"/>
      <c r="G947" s="31"/>
      <c r="H947" s="31"/>
      <c r="I947" s="31"/>
      <c r="J947" s="12"/>
      <c r="K947" s="12"/>
      <c r="L947" s="12"/>
      <c r="M947" s="31"/>
      <c r="N947" s="31"/>
      <c r="O947" s="31"/>
      <c r="P947" s="31"/>
      <c r="Q947" s="31"/>
      <c r="R947" s="31"/>
      <c r="S947" s="31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20.25" customHeight="1">
      <c r="A948" s="12"/>
      <c r="B948" s="12"/>
      <c r="C948" s="12"/>
      <c r="D948" s="165"/>
      <c r="E948" s="158"/>
      <c r="F948" s="158"/>
      <c r="G948" s="31"/>
      <c r="H948" s="31"/>
      <c r="I948" s="31"/>
      <c r="J948" s="12"/>
      <c r="K948" s="12"/>
      <c r="L948" s="12"/>
      <c r="M948" s="31"/>
      <c r="N948" s="31"/>
      <c r="O948" s="31"/>
      <c r="P948" s="31"/>
      <c r="Q948" s="31"/>
      <c r="R948" s="31"/>
      <c r="S948" s="31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20.25" customHeight="1">
      <c r="A949" s="12"/>
      <c r="B949" s="12"/>
      <c r="C949" s="12"/>
      <c r="D949" s="165"/>
      <c r="E949" s="158"/>
      <c r="F949" s="158"/>
      <c r="G949" s="31"/>
      <c r="H949" s="31"/>
      <c r="I949" s="31"/>
      <c r="J949" s="12"/>
      <c r="K949" s="12"/>
      <c r="L949" s="12"/>
      <c r="M949" s="31"/>
      <c r="N949" s="31"/>
      <c r="O949" s="31"/>
      <c r="P949" s="31"/>
      <c r="Q949" s="31"/>
      <c r="R949" s="31"/>
      <c r="S949" s="31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20.25" customHeight="1">
      <c r="A950" s="12"/>
      <c r="B950" s="12"/>
      <c r="C950" s="12"/>
      <c r="D950" s="165"/>
      <c r="E950" s="158"/>
      <c r="F950" s="158"/>
      <c r="G950" s="31"/>
      <c r="H950" s="31"/>
      <c r="I950" s="31"/>
      <c r="J950" s="12"/>
      <c r="K950" s="12"/>
      <c r="L950" s="12"/>
      <c r="M950" s="31"/>
      <c r="N950" s="31"/>
      <c r="O950" s="31"/>
      <c r="P950" s="31"/>
      <c r="Q950" s="31"/>
      <c r="R950" s="31"/>
      <c r="S950" s="31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20.25" customHeight="1">
      <c r="A951" s="12"/>
      <c r="B951" s="12"/>
      <c r="C951" s="12"/>
      <c r="D951" s="165"/>
      <c r="E951" s="158"/>
      <c r="F951" s="158"/>
      <c r="G951" s="31"/>
      <c r="H951" s="31"/>
      <c r="I951" s="31"/>
      <c r="J951" s="12"/>
      <c r="K951" s="12"/>
      <c r="L951" s="12"/>
      <c r="M951" s="31"/>
      <c r="N951" s="31"/>
      <c r="O951" s="31"/>
      <c r="P951" s="31"/>
      <c r="Q951" s="31"/>
      <c r="R951" s="31"/>
      <c r="S951" s="31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20.25" customHeight="1">
      <c r="A952" s="12"/>
      <c r="B952" s="12"/>
      <c r="C952" s="12"/>
      <c r="D952" s="165"/>
      <c r="E952" s="158"/>
      <c r="F952" s="158"/>
      <c r="G952" s="31"/>
      <c r="H952" s="31"/>
      <c r="I952" s="31"/>
      <c r="J952" s="12"/>
      <c r="K952" s="12"/>
      <c r="L952" s="12"/>
      <c r="M952" s="31"/>
      <c r="N952" s="31"/>
      <c r="O952" s="31"/>
      <c r="P952" s="31"/>
      <c r="Q952" s="31"/>
      <c r="R952" s="31"/>
      <c r="S952" s="31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20.25" customHeight="1">
      <c r="A953" s="12"/>
      <c r="B953" s="12"/>
      <c r="C953" s="12"/>
      <c r="D953" s="165"/>
      <c r="E953" s="158"/>
      <c r="F953" s="158"/>
      <c r="G953" s="31"/>
      <c r="H953" s="31"/>
      <c r="I953" s="31"/>
      <c r="J953" s="12"/>
      <c r="K953" s="12"/>
      <c r="L953" s="12"/>
      <c r="M953" s="31"/>
      <c r="N953" s="31"/>
      <c r="O953" s="31"/>
      <c r="P953" s="31"/>
      <c r="Q953" s="31"/>
      <c r="R953" s="31"/>
      <c r="S953" s="31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20.25" customHeight="1">
      <c r="A954" s="12"/>
      <c r="B954" s="12"/>
      <c r="C954" s="12"/>
      <c r="D954" s="165"/>
      <c r="E954" s="158"/>
      <c r="F954" s="158"/>
      <c r="G954" s="31"/>
      <c r="H954" s="31"/>
      <c r="I954" s="31"/>
      <c r="J954" s="12"/>
      <c r="K954" s="12"/>
      <c r="L954" s="12"/>
      <c r="M954" s="31"/>
      <c r="N954" s="31"/>
      <c r="O954" s="31"/>
      <c r="P954" s="31"/>
      <c r="Q954" s="31"/>
      <c r="R954" s="31"/>
      <c r="S954" s="31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20.25" customHeight="1">
      <c r="A955" s="12"/>
      <c r="B955" s="12"/>
      <c r="C955" s="12"/>
      <c r="D955" s="165"/>
      <c r="E955" s="158"/>
      <c r="F955" s="158"/>
      <c r="G955" s="31"/>
      <c r="H955" s="31"/>
      <c r="I955" s="31"/>
      <c r="J955" s="12"/>
      <c r="K955" s="12"/>
      <c r="L955" s="12"/>
      <c r="M955" s="31"/>
      <c r="N955" s="31"/>
      <c r="O955" s="31"/>
      <c r="P955" s="31"/>
      <c r="Q955" s="31"/>
      <c r="R955" s="31"/>
      <c r="S955" s="31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20.25" customHeight="1">
      <c r="A956" s="12"/>
      <c r="B956" s="12"/>
      <c r="C956" s="12"/>
      <c r="D956" s="165"/>
      <c r="E956" s="158"/>
      <c r="F956" s="158"/>
      <c r="G956" s="31"/>
      <c r="H956" s="31"/>
      <c r="I956" s="31"/>
      <c r="J956" s="12"/>
      <c r="K956" s="12"/>
      <c r="L956" s="12"/>
      <c r="M956" s="31"/>
      <c r="N956" s="31"/>
      <c r="O956" s="31"/>
      <c r="P956" s="31"/>
      <c r="Q956" s="31"/>
      <c r="R956" s="31"/>
      <c r="S956" s="31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20.25" customHeight="1">
      <c r="A957" s="12"/>
      <c r="B957" s="12"/>
      <c r="C957" s="12"/>
      <c r="D957" s="165"/>
      <c r="E957" s="158"/>
      <c r="F957" s="158"/>
      <c r="G957" s="31"/>
      <c r="H957" s="31"/>
      <c r="I957" s="31"/>
      <c r="J957" s="12"/>
      <c r="K957" s="12"/>
      <c r="L957" s="12"/>
      <c r="M957" s="31"/>
      <c r="N957" s="31"/>
      <c r="O957" s="31"/>
      <c r="P957" s="31"/>
      <c r="Q957" s="31"/>
      <c r="R957" s="31"/>
      <c r="S957" s="31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20.25" customHeight="1">
      <c r="A958" s="12"/>
      <c r="B958" s="12"/>
      <c r="C958" s="12"/>
      <c r="D958" s="165"/>
      <c r="E958" s="158"/>
      <c r="F958" s="158"/>
      <c r="G958" s="31"/>
      <c r="H958" s="31"/>
      <c r="I958" s="31"/>
      <c r="J958" s="12"/>
      <c r="K958" s="12"/>
      <c r="L958" s="12"/>
      <c r="M958" s="31"/>
      <c r="N958" s="31"/>
      <c r="O958" s="31"/>
      <c r="P958" s="31"/>
      <c r="Q958" s="31"/>
      <c r="R958" s="31"/>
      <c r="S958" s="31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20.25" customHeight="1">
      <c r="A959" s="12"/>
      <c r="B959" s="12"/>
      <c r="C959" s="12"/>
      <c r="D959" s="165"/>
      <c r="E959" s="158"/>
      <c r="F959" s="158"/>
      <c r="G959" s="31"/>
      <c r="H959" s="31"/>
      <c r="I959" s="31"/>
      <c r="J959" s="12"/>
      <c r="K959" s="12"/>
      <c r="L959" s="12"/>
      <c r="M959" s="31"/>
      <c r="N959" s="31"/>
      <c r="O959" s="31"/>
      <c r="P959" s="31"/>
      <c r="Q959" s="31"/>
      <c r="R959" s="31"/>
      <c r="S959" s="31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20.25" customHeight="1">
      <c r="A960" s="12"/>
      <c r="B960" s="12"/>
      <c r="C960" s="12"/>
      <c r="D960" s="165"/>
      <c r="E960" s="158"/>
      <c r="F960" s="158"/>
      <c r="G960" s="31"/>
      <c r="H960" s="31"/>
      <c r="I960" s="31"/>
      <c r="J960" s="12"/>
      <c r="K960" s="12"/>
      <c r="L960" s="12"/>
      <c r="M960" s="31"/>
      <c r="N960" s="31"/>
      <c r="O960" s="31"/>
      <c r="P960" s="31"/>
      <c r="Q960" s="31"/>
      <c r="R960" s="31"/>
      <c r="S960" s="31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20.25" customHeight="1">
      <c r="A961" s="12"/>
      <c r="B961" s="12"/>
      <c r="C961" s="12"/>
      <c r="D961" s="165"/>
      <c r="E961" s="158"/>
      <c r="F961" s="158"/>
      <c r="G961" s="31"/>
      <c r="H961" s="31"/>
      <c r="I961" s="31"/>
      <c r="J961" s="12"/>
      <c r="K961" s="12"/>
      <c r="L961" s="12"/>
      <c r="M961" s="31"/>
      <c r="N961" s="31"/>
      <c r="O961" s="31"/>
      <c r="P961" s="31"/>
      <c r="Q961" s="31"/>
      <c r="R961" s="31"/>
      <c r="S961" s="31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20.25" customHeight="1">
      <c r="A962" s="12"/>
      <c r="B962" s="12"/>
      <c r="C962" s="12"/>
      <c r="D962" s="165"/>
      <c r="E962" s="158"/>
      <c r="F962" s="158"/>
      <c r="G962" s="31"/>
      <c r="H962" s="31"/>
      <c r="I962" s="31"/>
      <c r="J962" s="12"/>
      <c r="K962" s="12"/>
      <c r="L962" s="12"/>
      <c r="M962" s="31"/>
      <c r="N962" s="31"/>
      <c r="O962" s="31"/>
      <c r="P962" s="31"/>
      <c r="Q962" s="31"/>
      <c r="R962" s="31"/>
      <c r="S962" s="31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20.25" customHeight="1">
      <c r="A963" s="12"/>
      <c r="B963" s="12"/>
      <c r="C963" s="12"/>
      <c r="D963" s="165"/>
      <c r="E963" s="158"/>
      <c r="F963" s="158"/>
      <c r="G963" s="31"/>
      <c r="H963" s="31"/>
      <c r="I963" s="31"/>
      <c r="J963" s="12"/>
      <c r="K963" s="12"/>
      <c r="L963" s="12"/>
      <c r="M963" s="31"/>
      <c r="N963" s="31"/>
      <c r="O963" s="31"/>
      <c r="P963" s="31"/>
      <c r="Q963" s="31"/>
      <c r="R963" s="31"/>
      <c r="S963" s="31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20.25" customHeight="1">
      <c r="A964" s="12"/>
      <c r="B964" s="12"/>
      <c r="C964" s="12"/>
      <c r="D964" s="165"/>
      <c r="E964" s="158"/>
      <c r="F964" s="158"/>
      <c r="G964" s="31"/>
      <c r="H964" s="31"/>
      <c r="I964" s="31"/>
      <c r="J964" s="12"/>
      <c r="K964" s="12"/>
      <c r="L964" s="12"/>
      <c r="M964" s="31"/>
      <c r="N964" s="31"/>
      <c r="O964" s="31"/>
      <c r="P964" s="31"/>
      <c r="Q964" s="31"/>
      <c r="R964" s="31"/>
      <c r="S964" s="31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20.25" customHeight="1">
      <c r="A965" s="12"/>
      <c r="B965" s="12"/>
      <c r="C965" s="12"/>
      <c r="D965" s="165"/>
      <c r="E965" s="158"/>
      <c r="F965" s="158"/>
      <c r="G965" s="31"/>
      <c r="H965" s="31"/>
      <c r="I965" s="31"/>
      <c r="J965" s="12"/>
      <c r="K965" s="12"/>
      <c r="L965" s="12"/>
      <c r="M965" s="31"/>
      <c r="N965" s="31"/>
      <c r="O965" s="31"/>
      <c r="P965" s="31"/>
      <c r="Q965" s="31"/>
      <c r="R965" s="31"/>
      <c r="S965" s="31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20.25" customHeight="1">
      <c r="A966" s="12"/>
      <c r="B966" s="12"/>
      <c r="C966" s="12"/>
      <c r="D966" s="165"/>
      <c r="E966" s="158"/>
      <c r="F966" s="158"/>
      <c r="G966" s="31"/>
      <c r="H966" s="31"/>
      <c r="I966" s="31"/>
      <c r="J966" s="12"/>
      <c r="K966" s="12"/>
      <c r="L966" s="12"/>
      <c r="M966" s="31"/>
      <c r="N966" s="31"/>
      <c r="O966" s="31"/>
      <c r="P966" s="31"/>
      <c r="Q966" s="31"/>
      <c r="R966" s="31"/>
      <c r="S966" s="31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20.25" customHeight="1">
      <c r="A967" s="12"/>
      <c r="B967" s="12"/>
      <c r="C967" s="12"/>
      <c r="D967" s="165"/>
      <c r="E967" s="158"/>
      <c r="F967" s="158"/>
      <c r="G967" s="31"/>
      <c r="H967" s="31"/>
      <c r="I967" s="31"/>
      <c r="J967" s="12"/>
      <c r="K967" s="12"/>
      <c r="L967" s="12"/>
      <c r="M967" s="31"/>
      <c r="N967" s="31"/>
      <c r="O967" s="31"/>
      <c r="P967" s="31"/>
      <c r="Q967" s="31"/>
      <c r="R967" s="31"/>
      <c r="S967" s="31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20.25" customHeight="1">
      <c r="A968" s="12"/>
      <c r="B968" s="12"/>
      <c r="C968" s="12"/>
      <c r="D968" s="165"/>
      <c r="E968" s="158"/>
      <c r="F968" s="158"/>
      <c r="G968" s="31"/>
      <c r="H968" s="31"/>
      <c r="I968" s="31"/>
      <c r="J968" s="12"/>
      <c r="K968" s="12"/>
      <c r="L968" s="12"/>
      <c r="M968" s="31"/>
      <c r="N968" s="31"/>
      <c r="O968" s="31"/>
      <c r="P968" s="31"/>
      <c r="Q968" s="31"/>
      <c r="R968" s="31"/>
      <c r="S968" s="31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20.25" customHeight="1">
      <c r="A969" s="12"/>
      <c r="B969" s="12"/>
      <c r="C969" s="12"/>
      <c r="D969" s="165"/>
      <c r="E969" s="158"/>
      <c r="F969" s="158"/>
      <c r="G969" s="31"/>
      <c r="H969" s="31"/>
      <c r="I969" s="31"/>
      <c r="J969" s="12"/>
      <c r="K969" s="12"/>
      <c r="L969" s="12"/>
      <c r="M969" s="31"/>
      <c r="N969" s="31"/>
      <c r="O969" s="31"/>
      <c r="P969" s="31"/>
      <c r="Q969" s="31"/>
      <c r="R969" s="31"/>
      <c r="S969" s="31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20.25" customHeight="1">
      <c r="A970" s="12"/>
      <c r="B970" s="12"/>
      <c r="C970" s="12"/>
      <c r="D970" s="165"/>
      <c r="E970" s="158"/>
      <c r="F970" s="158"/>
      <c r="G970" s="31"/>
      <c r="H970" s="31"/>
      <c r="I970" s="31"/>
      <c r="J970" s="12"/>
      <c r="K970" s="12"/>
      <c r="L970" s="12"/>
      <c r="M970" s="31"/>
      <c r="N970" s="31"/>
      <c r="O970" s="31"/>
      <c r="P970" s="31"/>
      <c r="Q970" s="31"/>
      <c r="R970" s="31"/>
      <c r="S970" s="31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20.25" customHeight="1">
      <c r="A971" s="12"/>
      <c r="B971" s="12"/>
      <c r="C971" s="12"/>
      <c r="D971" s="165"/>
      <c r="E971" s="158"/>
      <c r="F971" s="158"/>
      <c r="G971" s="31"/>
      <c r="H971" s="31"/>
      <c r="I971" s="31"/>
      <c r="J971" s="12"/>
      <c r="K971" s="12"/>
      <c r="L971" s="12"/>
      <c r="M971" s="31"/>
      <c r="N971" s="31"/>
      <c r="O971" s="31"/>
      <c r="P971" s="31"/>
      <c r="Q971" s="31"/>
      <c r="R971" s="31"/>
      <c r="S971" s="31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20.25" customHeight="1">
      <c r="A972" s="12"/>
      <c r="B972" s="12"/>
      <c r="C972" s="12"/>
      <c r="D972" s="165"/>
      <c r="E972" s="158"/>
      <c r="F972" s="158"/>
      <c r="G972" s="31"/>
      <c r="H972" s="31"/>
      <c r="I972" s="31"/>
      <c r="J972" s="12"/>
      <c r="K972" s="12"/>
      <c r="L972" s="12"/>
      <c r="M972" s="31"/>
      <c r="N972" s="31"/>
      <c r="O972" s="31"/>
      <c r="P972" s="31"/>
      <c r="Q972" s="31"/>
      <c r="R972" s="31"/>
      <c r="S972" s="31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20.25" customHeight="1">
      <c r="A973" s="12"/>
      <c r="B973" s="12"/>
      <c r="C973" s="12"/>
      <c r="D973" s="165"/>
      <c r="E973" s="158"/>
      <c r="F973" s="158"/>
      <c r="G973" s="31"/>
      <c r="H973" s="31"/>
      <c r="I973" s="31"/>
      <c r="J973" s="12"/>
      <c r="K973" s="12"/>
      <c r="L973" s="12"/>
      <c r="M973" s="31"/>
      <c r="N973" s="31"/>
      <c r="O973" s="31"/>
      <c r="P973" s="31"/>
      <c r="Q973" s="31"/>
      <c r="R973" s="31"/>
      <c r="S973" s="31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20.25" customHeight="1">
      <c r="A974" s="12"/>
      <c r="B974" s="12"/>
      <c r="C974" s="12"/>
      <c r="D974" s="165"/>
      <c r="E974" s="158"/>
      <c r="F974" s="158"/>
      <c r="G974" s="31"/>
      <c r="H974" s="31"/>
      <c r="I974" s="31"/>
      <c r="J974" s="12"/>
      <c r="K974" s="12"/>
      <c r="L974" s="12"/>
      <c r="M974" s="31"/>
      <c r="N974" s="31"/>
      <c r="O974" s="31"/>
      <c r="P974" s="31"/>
      <c r="Q974" s="31"/>
      <c r="R974" s="31"/>
      <c r="S974" s="31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20.25" customHeight="1">
      <c r="A975" s="12"/>
      <c r="B975" s="12"/>
      <c r="C975" s="12"/>
      <c r="D975" s="165"/>
      <c r="E975" s="158"/>
      <c r="F975" s="158"/>
      <c r="G975" s="31"/>
      <c r="H975" s="31"/>
      <c r="I975" s="31"/>
      <c r="J975" s="12"/>
      <c r="K975" s="12"/>
      <c r="L975" s="12"/>
      <c r="M975" s="31"/>
      <c r="N975" s="31"/>
      <c r="O975" s="31"/>
      <c r="P975" s="31"/>
      <c r="Q975" s="31"/>
      <c r="R975" s="31"/>
      <c r="S975" s="31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20.25" customHeight="1">
      <c r="A976" s="12"/>
      <c r="B976" s="12"/>
      <c r="C976" s="12"/>
      <c r="D976" s="165"/>
      <c r="E976" s="158"/>
      <c r="F976" s="158"/>
      <c r="G976" s="31"/>
      <c r="H976" s="31"/>
      <c r="I976" s="31"/>
      <c r="J976" s="12"/>
      <c r="K976" s="12"/>
      <c r="L976" s="12"/>
      <c r="M976" s="31"/>
      <c r="N976" s="31"/>
      <c r="O976" s="31"/>
      <c r="P976" s="31"/>
      <c r="Q976" s="31"/>
      <c r="R976" s="31"/>
      <c r="S976" s="31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20.25" customHeight="1">
      <c r="A977" s="12"/>
      <c r="B977" s="12"/>
      <c r="C977" s="12"/>
      <c r="D977" s="165"/>
      <c r="E977" s="158"/>
      <c r="F977" s="158"/>
      <c r="G977" s="31"/>
      <c r="H977" s="31"/>
      <c r="I977" s="31"/>
      <c r="J977" s="12"/>
      <c r="K977" s="12"/>
      <c r="L977" s="12"/>
      <c r="M977" s="31"/>
      <c r="N977" s="31"/>
      <c r="O977" s="31"/>
      <c r="P977" s="31"/>
      <c r="Q977" s="31"/>
      <c r="R977" s="31"/>
      <c r="S977" s="31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20.25" customHeight="1">
      <c r="A978" s="12"/>
      <c r="B978" s="12"/>
      <c r="C978" s="12"/>
      <c r="D978" s="165"/>
      <c r="E978" s="158"/>
      <c r="F978" s="158"/>
      <c r="G978" s="31"/>
      <c r="H978" s="31"/>
      <c r="I978" s="31"/>
      <c r="J978" s="12"/>
      <c r="K978" s="12"/>
      <c r="L978" s="12"/>
      <c r="M978" s="31"/>
      <c r="N978" s="31"/>
      <c r="O978" s="31"/>
      <c r="P978" s="31"/>
      <c r="Q978" s="31"/>
      <c r="R978" s="31"/>
      <c r="S978" s="31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20.25" customHeight="1">
      <c r="A979" s="12"/>
      <c r="B979" s="12"/>
      <c r="C979" s="12"/>
      <c r="D979" s="165"/>
      <c r="E979" s="158"/>
      <c r="F979" s="158"/>
      <c r="G979" s="31"/>
      <c r="H979" s="31"/>
      <c r="I979" s="31"/>
      <c r="J979" s="12"/>
      <c r="K979" s="12"/>
      <c r="L979" s="12"/>
      <c r="M979" s="31"/>
      <c r="N979" s="31"/>
      <c r="O979" s="31"/>
      <c r="P979" s="31"/>
      <c r="Q979" s="31"/>
      <c r="R979" s="31"/>
      <c r="S979" s="31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20.25" customHeight="1">
      <c r="A980" s="12"/>
      <c r="B980" s="12"/>
      <c r="C980" s="12"/>
      <c r="D980" s="165"/>
      <c r="E980" s="158"/>
      <c r="F980" s="158"/>
      <c r="G980" s="31"/>
      <c r="H980" s="31"/>
      <c r="I980" s="31"/>
      <c r="J980" s="12"/>
      <c r="K980" s="12"/>
      <c r="L980" s="12"/>
      <c r="M980" s="31"/>
      <c r="N980" s="31"/>
      <c r="O980" s="31"/>
      <c r="P980" s="31"/>
      <c r="Q980" s="31"/>
      <c r="R980" s="31"/>
      <c r="S980" s="31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20.25" customHeight="1">
      <c r="A981" s="12"/>
      <c r="B981" s="12"/>
      <c r="C981" s="12"/>
      <c r="D981" s="165"/>
      <c r="E981" s="158"/>
      <c r="F981" s="158"/>
      <c r="G981" s="31"/>
      <c r="H981" s="31"/>
      <c r="I981" s="31"/>
      <c r="J981" s="12"/>
      <c r="K981" s="12"/>
      <c r="L981" s="12"/>
      <c r="M981" s="31"/>
      <c r="N981" s="31"/>
      <c r="O981" s="31"/>
      <c r="P981" s="31"/>
      <c r="Q981" s="31"/>
      <c r="R981" s="31"/>
      <c r="S981" s="31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20.25" customHeight="1">
      <c r="A982" s="12"/>
      <c r="B982" s="12"/>
      <c r="C982" s="12"/>
      <c r="D982" s="165"/>
      <c r="E982" s="158"/>
      <c r="F982" s="158"/>
      <c r="G982" s="31"/>
      <c r="H982" s="31"/>
      <c r="I982" s="31"/>
      <c r="J982" s="12"/>
      <c r="K982" s="12"/>
      <c r="L982" s="12"/>
      <c r="M982" s="31"/>
      <c r="N982" s="31"/>
      <c r="O982" s="31"/>
      <c r="P982" s="31"/>
      <c r="Q982" s="31"/>
      <c r="R982" s="31"/>
      <c r="S982" s="31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20.25" customHeight="1">
      <c r="A983" s="12"/>
      <c r="B983" s="12"/>
      <c r="C983" s="12"/>
      <c r="D983" s="165"/>
      <c r="E983" s="158"/>
      <c r="F983" s="158"/>
      <c r="G983" s="31"/>
      <c r="H983" s="31"/>
      <c r="I983" s="31"/>
      <c r="J983" s="12"/>
      <c r="K983" s="12"/>
      <c r="L983" s="12"/>
      <c r="M983" s="31"/>
      <c r="N983" s="31"/>
      <c r="O983" s="31"/>
      <c r="P983" s="31"/>
      <c r="Q983" s="31"/>
      <c r="R983" s="31"/>
      <c r="S983" s="31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20.25" customHeight="1">
      <c r="A984" s="12"/>
      <c r="B984" s="12"/>
      <c r="C984" s="12"/>
      <c r="D984" s="165"/>
      <c r="E984" s="158"/>
      <c r="F984" s="158"/>
      <c r="G984" s="31"/>
      <c r="H984" s="31"/>
      <c r="I984" s="31"/>
      <c r="J984" s="12"/>
      <c r="K984" s="12"/>
      <c r="L984" s="12"/>
      <c r="M984" s="31"/>
      <c r="N984" s="31"/>
      <c r="O984" s="31"/>
      <c r="P984" s="31"/>
      <c r="Q984" s="31"/>
      <c r="R984" s="31"/>
      <c r="S984" s="31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20.25" customHeight="1">
      <c r="A985" s="12"/>
      <c r="B985" s="12"/>
      <c r="C985" s="12"/>
      <c r="D985" s="165"/>
      <c r="E985" s="158"/>
      <c r="F985" s="158"/>
      <c r="G985" s="31"/>
      <c r="H985" s="31"/>
      <c r="I985" s="31"/>
      <c r="J985" s="12"/>
      <c r="K985" s="12"/>
      <c r="L985" s="12"/>
      <c r="M985" s="31"/>
      <c r="N985" s="31"/>
      <c r="O985" s="31"/>
      <c r="P985" s="31"/>
      <c r="Q985" s="31"/>
      <c r="R985" s="31"/>
      <c r="S985" s="31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20.25" customHeight="1">
      <c r="A986" s="12"/>
      <c r="B986" s="12"/>
      <c r="C986" s="12"/>
      <c r="D986" s="165"/>
      <c r="E986" s="158"/>
      <c r="F986" s="158"/>
      <c r="G986" s="31"/>
      <c r="H986" s="31"/>
      <c r="I986" s="31"/>
      <c r="J986" s="12"/>
      <c r="K986" s="12"/>
      <c r="L986" s="12"/>
      <c r="M986" s="31"/>
      <c r="N986" s="31"/>
      <c r="O986" s="31"/>
      <c r="P986" s="31"/>
      <c r="Q986" s="31"/>
      <c r="R986" s="31"/>
      <c r="S986" s="31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20.25" customHeight="1">
      <c r="A987" s="12"/>
      <c r="B987" s="12"/>
      <c r="C987" s="12"/>
      <c r="D987" s="165"/>
      <c r="E987" s="158"/>
      <c r="F987" s="158"/>
      <c r="G987" s="31"/>
      <c r="H987" s="31"/>
      <c r="I987" s="31"/>
      <c r="J987" s="12"/>
      <c r="K987" s="12"/>
      <c r="L987" s="12"/>
      <c r="M987" s="31"/>
      <c r="N987" s="31"/>
      <c r="O987" s="31"/>
      <c r="P987" s="31"/>
      <c r="Q987" s="31"/>
      <c r="R987" s="31"/>
      <c r="S987" s="31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20.25" customHeight="1">
      <c r="A988" s="12"/>
      <c r="B988" s="12"/>
      <c r="C988" s="12"/>
      <c r="D988" s="165"/>
      <c r="E988" s="158"/>
      <c r="F988" s="158"/>
      <c r="G988" s="31"/>
      <c r="H988" s="31"/>
      <c r="I988" s="31"/>
      <c r="J988" s="12"/>
      <c r="K988" s="12"/>
      <c r="L988" s="12"/>
      <c r="M988" s="31"/>
      <c r="N988" s="31"/>
      <c r="O988" s="31"/>
      <c r="P988" s="31"/>
      <c r="Q988" s="31"/>
      <c r="R988" s="31"/>
      <c r="S988" s="31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20.25" customHeight="1">
      <c r="A989" s="12"/>
      <c r="B989" s="12"/>
      <c r="C989" s="12"/>
      <c r="D989" s="165"/>
      <c r="E989" s="158"/>
      <c r="F989" s="158"/>
      <c r="G989" s="31"/>
      <c r="H989" s="31"/>
      <c r="I989" s="31"/>
      <c r="J989" s="12"/>
      <c r="K989" s="12"/>
      <c r="L989" s="12"/>
      <c r="M989" s="31"/>
      <c r="N989" s="31"/>
      <c r="O989" s="31"/>
      <c r="P989" s="31"/>
      <c r="Q989" s="31"/>
      <c r="R989" s="31"/>
      <c r="S989" s="31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20.25" customHeight="1">
      <c r="A990" s="12"/>
      <c r="B990" s="12"/>
      <c r="C990" s="12"/>
      <c r="D990" s="165"/>
      <c r="E990" s="158"/>
      <c r="F990" s="158"/>
      <c r="G990" s="31"/>
      <c r="H990" s="31"/>
      <c r="I990" s="31"/>
      <c r="J990" s="12"/>
      <c r="K990" s="12"/>
      <c r="L990" s="12"/>
      <c r="M990" s="31"/>
      <c r="N990" s="31"/>
      <c r="O990" s="31"/>
      <c r="P990" s="31"/>
      <c r="Q990" s="31"/>
      <c r="R990" s="31"/>
      <c r="S990" s="31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20.25" customHeight="1">
      <c r="A991" s="12"/>
      <c r="B991" s="12"/>
      <c r="C991" s="12"/>
      <c r="D991" s="165"/>
      <c r="E991" s="158"/>
      <c r="F991" s="158"/>
      <c r="G991" s="31"/>
      <c r="H991" s="31"/>
      <c r="I991" s="31"/>
      <c r="J991" s="12"/>
      <c r="K991" s="12"/>
      <c r="L991" s="12"/>
      <c r="M991" s="31"/>
      <c r="N991" s="31"/>
      <c r="O991" s="31"/>
      <c r="P991" s="31"/>
      <c r="Q991" s="31"/>
      <c r="R991" s="31"/>
      <c r="S991" s="31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20.25" customHeight="1">
      <c r="A992" s="12"/>
      <c r="B992" s="12"/>
      <c r="C992" s="12"/>
      <c r="D992" s="165"/>
      <c r="E992" s="158"/>
      <c r="F992" s="158"/>
      <c r="G992" s="31"/>
      <c r="H992" s="31"/>
      <c r="I992" s="31"/>
      <c r="J992" s="12"/>
      <c r="K992" s="12"/>
      <c r="L992" s="12"/>
      <c r="M992" s="31"/>
      <c r="N992" s="31"/>
      <c r="O992" s="31"/>
      <c r="P992" s="31"/>
      <c r="Q992" s="31"/>
      <c r="R992" s="31"/>
      <c r="S992" s="31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20.25" customHeight="1">
      <c r="A993" s="12"/>
      <c r="B993" s="12"/>
      <c r="C993" s="12"/>
      <c r="D993" s="165"/>
      <c r="E993" s="158"/>
      <c r="F993" s="158"/>
      <c r="G993" s="31"/>
      <c r="H993" s="31"/>
      <c r="I993" s="31"/>
      <c r="J993" s="12"/>
      <c r="K993" s="12"/>
      <c r="L993" s="12"/>
      <c r="M993" s="31"/>
      <c r="N993" s="31"/>
      <c r="O993" s="31"/>
      <c r="P993" s="31"/>
      <c r="Q993" s="31"/>
      <c r="R993" s="31"/>
      <c r="S993" s="31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20.25" customHeight="1">
      <c r="A994" s="12"/>
      <c r="B994" s="12"/>
      <c r="C994" s="12"/>
      <c r="D994" s="165"/>
      <c r="E994" s="158"/>
      <c r="F994" s="158"/>
      <c r="G994" s="31"/>
      <c r="H994" s="31"/>
      <c r="I994" s="31"/>
      <c r="J994" s="12"/>
      <c r="K994" s="12"/>
      <c r="L994" s="12"/>
      <c r="M994" s="31"/>
      <c r="N994" s="31"/>
      <c r="O994" s="31"/>
      <c r="P994" s="31"/>
      <c r="Q994" s="31"/>
      <c r="R994" s="31"/>
      <c r="S994" s="31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20.25" customHeight="1">
      <c r="A995" s="12"/>
      <c r="B995" s="12"/>
      <c r="C995" s="12"/>
      <c r="D995" s="165"/>
      <c r="E995" s="158"/>
      <c r="F995" s="158"/>
      <c r="G995" s="31"/>
      <c r="H995" s="31"/>
      <c r="I995" s="31"/>
      <c r="J995" s="12"/>
      <c r="K995" s="12"/>
      <c r="L995" s="12"/>
      <c r="M995" s="31"/>
      <c r="N995" s="31"/>
      <c r="O995" s="31"/>
      <c r="P995" s="31"/>
      <c r="Q995" s="31"/>
      <c r="R995" s="31"/>
      <c r="S995" s="31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20.25" customHeight="1">
      <c r="A996" s="12"/>
      <c r="B996" s="12"/>
      <c r="C996" s="12"/>
      <c r="D996" s="165"/>
      <c r="E996" s="158"/>
      <c r="F996" s="158"/>
      <c r="G996" s="31"/>
      <c r="H996" s="31"/>
      <c r="I996" s="31"/>
      <c r="J996" s="12"/>
      <c r="K996" s="12"/>
      <c r="L996" s="12"/>
      <c r="M996" s="31"/>
      <c r="N996" s="31"/>
      <c r="O996" s="31"/>
      <c r="P996" s="31"/>
      <c r="Q996" s="31"/>
      <c r="R996" s="31"/>
      <c r="S996" s="31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20.25" customHeight="1">
      <c r="A997" s="12"/>
      <c r="B997" s="12"/>
      <c r="C997" s="12"/>
      <c r="D997" s="165"/>
      <c r="E997" s="158"/>
      <c r="F997" s="158"/>
      <c r="G997" s="31"/>
      <c r="H997" s="31"/>
      <c r="I997" s="31"/>
      <c r="J997" s="12"/>
      <c r="K997" s="12"/>
      <c r="L997" s="12"/>
      <c r="M997" s="31"/>
      <c r="N997" s="31"/>
      <c r="O997" s="31"/>
      <c r="P997" s="31"/>
      <c r="Q997" s="31"/>
      <c r="R997" s="31"/>
      <c r="S997" s="31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20.25" customHeight="1">
      <c r="A998" s="12"/>
      <c r="B998" s="12"/>
      <c r="C998" s="12"/>
      <c r="D998" s="165"/>
      <c r="E998" s="158"/>
      <c r="F998" s="158"/>
      <c r="G998" s="31"/>
      <c r="H998" s="31"/>
      <c r="I998" s="31"/>
      <c r="J998" s="12"/>
      <c r="K998" s="12"/>
      <c r="L998" s="12"/>
      <c r="M998" s="31"/>
      <c r="N998" s="31"/>
      <c r="O998" s="31"/>
      <c r="P998" s="31"/>
      <c r="Q998" s="31"/>
      <c r="R998" s="31"/>
      <c r="S998" s="31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20.25" customHeight="1">
      <c r="A999" s="12"/>
      <c r="B999" s="12"/>
      <c r="C999" s="12"/>
      <c r="D999" s="165"/>
      <c r="E999" s="158"/>
      <c r="F999" s="158"/>
      <c r="G999" s="31"/>
      <c r="H999" s="31"/>
      <c r="I999" s="31"/>
      <c r="J999" s="12"/>
      <c r="K999" s="12"/>
      <c r="L999" s="12"/>
      <c r="M999" s="31"/>
      <c r="N999" s="31"/>
      <c r="O999" s="31"/>
      <c r="P999" s="31"/>
      <c r="Q999" s="31"/>
      <c r="R999" s="31"/>
      <c r="S999" s="31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20.25" customHeight="1">
      <c r="A1000" s="12"/>
      <c r="B1000" s="12"/>
      <c r="C1000" s="12"/>
      <c r="D1000" s="165"/>
      <c r="E1000" s="158"/>
      <c r="F1000" s="158"/>
      <c r="G1000" s="31"/>
      <c r="H1000" s="31"/>
      <c r="I1000" s="31"/>
      <c r="J1000" s="12"/>
      <c r="K1000" s="12"/>
      <c r="L1000" s="12"/>
      <c r="M1000" s="31"/>
      <c r="N1000" s="31"/>
      <c r="O1000" s="31"/>
      <c r="P1000" s="31"/>
      <c r="Q1000" s="31"/>
      <c r="R1000" s="31"/>
      <c r="S1000" s="31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1:31" ht="20.25" customHeight="1">
      <c r="A1001" s="12"/>
      <c r="B1001" s="12"/>
      <c r="C1001" s="12"/>
      <c r="D1001" s="165"/>
      <c r="E1001" s="158"/>
      <c r="F1001" s="158"/>
      <c r="G1001" s="31"/>
      <c r="H1001" s="31"/>
      <c r="I1001" s="31"/>
      <c r="J1001" s="12"/>
      <c r="K1001" s="12"/>
      <c r="L1001" s="12"/>
      <c r="M1001" s="31"/>
      <c r="N1001" s="31"/>
      <c r="O1001" s="31"/>
      <c r="P1001" s="31"/>
      <c r="Q1001" s="31"/>
      <c r="R1001" s="31"/>
      <c r="S1001" s="31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1:31" ht="20.25" customHeight="1">
      <c r="A1002" s="12"/>
      <c r="B1002" s="12"/>
      <c r="C1002" s="12"/>
      <c r="D1002" s="165"/>
      <c r="E1002" s="158"/>
      <c r="F1002" s="158"/>
      <c r="G1002" s="31"/>
      <c r="H1002" s="31"/>
      <c r="I1002" s="31"/>
      <c r="J1002" s="12"/>
      <c r="K1002" s="12"/>
      <c r="L1002" s="12"/>
      <c r="M1002" s="31"/>
      <c r="N1002" s="31"/>
      <c r="O1002" s="31"/>
      <c r="P1002" s="31"/>
      <c r="Q1002" s="31"/>
      <c r="R1002" s="31"/>
      <c r="S1002" s="31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1:31" ht="20.25" customHeight="1">
      <c r="A1003" s="12"/>
      <c r="B1003" s="12"/>
      <c r="C1003" s="12"/>
      <c r="D1003" s="165"/>
      <c r="E1003" s="158"/>
      <c r="F1003" s="158"/>
      <c r="G1003" s="31"/>
      <c r="H1003" s="31"/>
      <c r="I1003" s="31"/>
      <c r="J1003" s="12"/>
      <c r="K1003" s="12"/>
      <c r="L1003" s="12"/>
      <c r="M1003" s="31"/>
      <c r="N1003" s="31"/>
      <c r="O1003" s="31"/>
      <c r="P1003" s="31"/>
      <c r="Q1003" s="31"/>
      <c r="R1003" s="31"/>
      <c r="S1003" s="31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1:31" ht="20.25" customHeight="1">
      <c r="A1004" s="12"/>
      <c r="B1004" s="12"/>
      <c r="C1004" s="12"/>
      <c r="D1004" s="165"/>
      <c r="E1004" s="158"/>
      <c r="F1004" s="158"/>
      <c r="G1004" s="31"/>
      <c r="H1004" s="31"/>
      <c r="I1004" s="31"/>
      <c r="J1004" s="12"/>
      <c r="K1004" s="12"/>
      <c r="L1004" s="12"/>
      <c r="M1004" s="31"/>
      <c r="N1004" s="31"/>
      <c r="O1004" s="31"/>
      <c r="P1004" s="31"/>
      <c r="Q1004" s="31"/>
      <c r="R1004" s="31"/>
      <c r="S1004" s="31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1:31" ht="20.25" customHeight="1">
      <c r="A1005" s="12"/>
      <c r="B1005" s="12"/>
      <c r="C1005" s="12"/>
      <c r="D1005" s="165"/>
      <c r="E1005" s="158"/>
      <c r="F1005" s="158"/>
      <c r="G1005" s="31"/>
      <c r="H1005" s="31"/>
      <c r="I1005" s="31"/>
      <c r="J1005" s="12"/>
      <c r="K1005" s="12"/>
      <c r="L1005" s="12"/>
      <c r="M1005" s="31"/>
      <c r="N1005" s="31"/>
      <c r="O1005" s="31"/>
      <c r="P1005" s="31"/>
      <c r="Q1005" s="31"/>
      <c r="R1005" s="31"/>
      <c r="S1005" s="31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1:31" ht="20.25" customHeight="1">
      <c r="A1006" s="12"/>
      <c r="B1006" s="12"/>
      <c r="C1006" s="12"/>
      <c r="D1006" s="165"/>
      <c r="E1006" s="158"/>
      <c r="F1006" s="158"/>
      <c r="G1006" s="31"/>
      <c r="H1006" s="31"/>
      <c r="I1006" s="31"/>
      <c r="J1006" s="12"/>
      <c r="K1006" s="12"/>
      <c r="L1006" s="12"/>
      <c r="M1006" s="31"/>
      <c r="N1006" s="31"/>
      <c r="O1006" s="31"/>
      <c r="P1006" s="31"/>
      <c r="Q1006" s="31"/>
      <c r="R1006" s="31"/>
      <c r="S1006" s="31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1:31" ht="20.25" customHeight="1">
      <c r="A1007" s="12"/>
      <c r="B1007" s="12"/>
      <c r="C1007" s="12"/>
      <c r="D1007" s="165"/>
      <c r="E1007" s="158"/>
      <c r="F1007" s="158"/>
      <c r="G1007" s="31"/>
      <c r="H1007" s="31"/>
      <c r="I1007" s="31"/>
      <c r="J1007" s="12"/>
      <c r="K1007" s="12"/>
      <c r="L1007" s="12"/>
      <c r="M1007" s="31"/>
      <c r="N1007" s="31"/>
      <c r="O1007" s="31"/>
      <c r="P1007" s="31"/>
      <c r="Q1007" s="31"/>
      <c r="R1007" s="31"/>
      <c r="S1007" s="31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1:31" ht="20.25" customHeight="1">
      <c r="A1008" s="12"/>
      <c r="B1008" s="12"/>
      <c r="C1008" s="12"/>
      <c r="D1008" s="165"/>
      <c r="E1008" s="158"/>
      <c r="F1008" s="158"/>
      <c r="G1008" s="31"/>
      <c r="H1008" s="31"/>
      <c r="I1008" s="31"/>
      <c r="J1008" s="12"/>
      <c r="K1008" s="12"/>
      <c r="L1008" s="12"/>
      <c r="M1008" s="31"/>
      <c r="N1008" s="31"/>
      <c r="O1008" s="31"/>
      <c r="P1008" s="31"/>
      <c r="Q1008" s="31"/>
      <c r="R1008" s="31"/>
      <c r="S1008" s="31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1:31" ht="20.25" customHeight="1">
      <c r="A1009" s="12"/>
      <c r="B1009" s="12"/>
      <c r="C1009" s="12"/>
      <c r="D1009" s="165"/>
      <c r="E1009" s="158"/>
      <c r="F1009" s="158"/>
      <c r="G1009" s="31"/>
      <c r="H1009" s="31"/>
      <c r="I1009" s="31"/>
      <c r="J1009" s="12"/>
      <c r="K1009" s="12"/>
      <c r="L1009" s="12"/>
      <c r="M1009" s="31"/>
      <c r="N1009" s="31"/>
      <c r="O1009" s="31"/>
      <c r="P1009" s="31"/>
      <c r="Q1009" s="31"/>
      <c r="R1009" s="31"/>
      <c r="S1009" s="31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1:31" ht="20.25" customHeight="1">
      <c r="A1010" s="12"/>
      <c r="B1010" s="12"/>
      <c r="C1010" s="12"/>
      <c r="D1010" s="165"/>
      <c r="E1010" s="158"/>
      <c r="F1010" s="158"/>
      <c r="G1010" s="31"/>
      <c r="H1010" s="31"/>
      <c r="I1010" s="31"/>
      <c r="J1010" s="12"/>
      <c r="K1010" s="12"/>
      <c r="L1010" s="12"/>
      <c r="M1010" s="31"/>
      <c r="N1010" s="31"/>
      <c r="O1010" s="31"/>
      <c r="P1010" s="31"/>
      <c r="Q1010" s="31"/>
      <c r="R1010" s="31"/>
      <c r="S1010" s="31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1:31" ht="20.25" customHeight="1">
      <c r="A1011" s="12"/>
      <c r="B1011" s="12"/>
      <c r="C1011" s="12"/>
      <c r="D1011" s="165"/>
      <c r="E1011" s="158"/>
      <c r="F1011" s="158"/>
      <c r="G1011" s="31"/>
      <c r="H1011" s="31"/>
      <c r="I1011" s="31"/>
      <c r="J1011" s="12"/>
      <c r="K1011" s="12"/>
      <c r="L1011" s="12"/>
      <c r="M1011" s="31"/>
      <c r="N1011" s="31"/>
      <c r="O1011" s="31"/>
      <c r="P1011" s="31"/>
      <c r="Q1011" s="31"/>
      <c r="R1011" s="31"/>
      <c r="S1011" s="31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1:31" ht="20.25" customHeight="1">
      <c r="A1012" s="12"/>
      <c r="B1012" s="12"/>
      <c r="C1012" s="12"/>
      <c r="D1012" s="165"/>
      <c r="E1012" s="158"/>
      <c r="F1012" s="158"/>
      <c r="G1012" s="31"/>
      <c r="H1012" s="31"/>
      <c r="I1012" s="31"/>
      <c r="J1012" s="12"/>
      <c r="K1012" s="12"/>
      <c r="L1012" s="12"/>
      <c r="M1012" s="31"/>
      <c r="N1012" s="31"/>
      <c r="O1012" s="31"/>
      <c r="P1012" s="31"/>
      <c r="Q1012" s="31"/>
      <c r="R1012" s="31"/>
      <c r="S1012" s="31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1:31" ht="20.25" customHeight="1">
      <c r="A1013" s="12"/>
      <c r="B1013" s="12"/>
      <c r="C1013" s="12"/>
      <c r="D1013" s="165"/>
      <c r="E1013" s="158"/>
      <c r="F1013" s="158"/>
      <c r="G1013" s="31"/>
      <c r="H1013" s="31"/>
      <c r="I1013" s="31"/>
      <c r="J1013" s="12"/>
      <c r="K1013" s="12"/>
      <c r="L1013" s="12"/>
      <c r="M1013" s="31"/>
      <c r="N1013" s="31"/>
      <c r="O1013" s="31"/>
      <c r="P1013" s="31"/>
      <c r="Q1013" s="31"/>
      <c r="R1013" s="31"/>
      <c r="S1013" s="31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1:31" ht="20.25" customHeight="1">
      <c r="A1014" s="12"/>
      <c r="B1014" s="12"/>
      <c r="C1014" s="12"/>
      <c r="D1014" s="165"/>
      <c r="E1014" s="158"/>
      <c r="F1014" s="158"/>
      <c r="G1014" s="31"/>
      <c r="H1014" s="31"/>
      <c r="I1014" s="31"/>
      <c r="J1014" s="12"/>
      <c r="K1014" s="12"/>
      <c r="L1014" s="12"/>
      <c r="M1014" s="31"/>
      <c r="N1014" s="31"/>
      <c r="O1014" s="31"/>
      <c r="P1014" s="31"/>
      <c r="Q1014" s="31"/>
      <c r="R1014" s="31"/>
      <c r="S1014" s="31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 spans="1:31" ht="20.25" customHeight="1">
      <c r="A1015" s="12"/>
      <c r="B1015" s="12"/>
      <c r="C1015" s="12"/>
      <c r="D1015" s="165"/>
      <c r="E1015" s="158"/>
      <c r="F1015" s="158"/>
      <c r="G1015" s="31"/>
      <c r="H1015" s="31"/>
      <c r="I1015" s="31"/>
      <c r="J1015" s="12"/>
      <c r="K1015" s="12"/>
      <c r="L1015" s="12"/>
      <c r="M1015" s="31"/>
      <c r="N1015" s="31"/>
      <c r="O1015" s="31"/>
      <c r="P1015" s="31"/>
      <c r="Q1015" s="31"/>
      <c r="R1015" s="31"/>
      <c r="S1015" s="31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 spans="1:31" ht="20.25" customHeight="1">
      <c r="A1016" s="12"/>
      <c r="B1016" s="12"/>
      <c r="C1016" s="12"/>
      <c r="D1016" s="165"/>
      <c r="E1016" s="158"/>
      <c r="F1016" s="158"/>
      <c r="G1016" s="31"/>
      <c r="H1016" s="31"/>
      <c r="I1016" s="31"/>
      <c r="J1016" s="12"/>
      <c r="K1016" s="12"/>
      <c r="L1016" s="12"/>
      <c r="M1016" s="31"/>
      <c r="N1016" s="31"/>
      <c r="O1016" s="31"/>
      <c r="P1016" s="31"/>
      <c r="Q1016" s="31"/>
      <c r="R1016" s="31"/>
      <c r="S1016" s="31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 spans="1:31" ht="20.25" customHeight="1">
      <c r="A1017" s="12"/>
      <c r="B1017" s="12"/>
      <c r="C1017" s="12"/>
      <c r="D1017" s="165"/>
      <c r="E1017" s="158"/>
      <c r="F1017" s="158"/>
      <c r="G1017" s="31"/>
      <c r="H1017" s="31"/>
      <c r="I1017" s="31"/>
      <c r="J1017" s="12"/>
      <c r="K1017" s="12"/>
      <c r="L1017" s="12"/>
      <c r="M1017" s="31"/>
      <c r="N1017" s="31"/>
      <c r="O1017" s="31"/>
      <c r="P1017" s="31"/>
      <c r="Q1017" s="31"/>
      <c r="R1017" s="31"/>
      <c r="S1017" s="31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 spans="1:31" ht="20.25" customHeight="1">
      <c r="A1018" s="12"/>
      <c r="B1018" s="12"/>
      <c r="C1018" s="12"/>
      <c r="D1018" s="165"/>
      <c r="E1018" s="158"/>
      <c r="F1018" s="158"/>
      <c r="G1018" s="31"/>
      <c r="H1018" s="31"/>
      <c r="I1018" s="31"/>
      <c r="J1018" s="12"/>
      <c r="K1018" s="12"/>
      <c r="L1018" s="12"/>
      <c r="M1018" s="31"/>
      <c r="N1018" s="31"/>
      <c r="O1018" s="31"/>
      <c r="P1018" s="31"/>
      <c r="Q1018" s="31"/>
      <c r="R1018" s="31"/>
      <c r="S1018" s="31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 spans="1:31" ht="20.25" customHeight="1">
      <c r="A1019" s="12"/>
      <c r="B1019" s="12"/>
      <c r="C1019" s="12"/>
      <c r="D1019" s="165"/>
      <c r="E1019" s="158"/>
      <c r="F1019" s="158"/>
      <c r="G1019" s="31"/>
      <c r="H1019" s="31"/>
      <c r="I1019" s="31"/>
      <c r="J1019" s="12"/>
      <c r="K1019" s="12"/>
      <c r="L1019" s="12"/>
      <c r="M1019" s="31"/>
      <c r="N1019" s="31"/>
      <c r="O1019" s="31"/>
      <c r="P1019" s="31"/>
      <c r="Q1019" s="31"/>
      <c r="R1019" s="31"/>
      <c r="S1019" s="31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 spans="1:31" ht="20.25" customHeight="1">
      <c r="A1020" s="12"/>
      <c r="B1020" s="12"/>
      <c r="C1020" s="12"/>
      <c r="D1020" s="165"/>
      <c r="E1020" s="158"/>
      <c r="F1020" s="158"/>
      <c r="G1020" s="31"/>
      <c r="H1020" s="31"/>
      <c r="I1020" s="31"/>
      <c r="J1020" s="12"/>
      <c r="K1020" s="12"/>
      <c r="L1020" s="12"/>
      <c r="M1020" s="31"/>
      <c r="N1020" s="31"/>
      <c r="O1020" s="31"/>
      <c r="P1020" s="31"/>
      <c r="Q1020" s="31"/>
      <c r="R1020" s="31"/>
      <c r="S1020" s="31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 spans="1:31" ht="20.25" customHeight="1">
      <c r="A1021" s="12"/>
      <c r="B1021" s="12"/>
      <c r="C1021" s="12"/>
      <c r="D1021" s="165"/>
      <c r="E1021" s="158"/>
      <c r="F1021" s="158"/>
      <c r="G1021" s="31"/>
      <c r="H1021" s="31"/>
      <c r="I1021" s="31"/>
      <c r="J1021" s="12"/>
      <c r="K1021" s="12"/>
      <c r="L1021" s="12"/>
      <c r="M1021" s="31"/>
      <c r="N1021" s="31"/>
      <c r="O1021" s="31"/>
      <c r="P1021" s="31"/>
      <c r="Q1021" s="31"/>
      <c r="R1021" s="31"/>
      <c r="S1021" s="31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 spans="1:31" ht="20.25" customHeight="1">
      <c r="A1022" s="12"/>
      <c r="B1022" s="12"/>
      <c r="C1022" s="12"/>
      <c r="D1022" s="165"/>
      <c r="E1022" s="158"/>
      <c r="F1022" s="158"/>
      <c r="G1022" s="31"/>
      <c r="H1022" s="31"/>
      <c r="I1022" s="31"/>
      <c r="J1022" s="12"/>
      <c r="K1022" s="12"/>
      <c r="L1022" s="12"/>
      <c r="M1022" s="31"/>
      <c r="N1022" s="31"/>
      <c r="O1022" s="31"/>
      <c r="P1022" s="31"/>
      <c r="Q1022" s="31"/>
      <c r="R1022" s="31"/>
      <c r="S1022" s="31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 spans="1:31" ht="20.25" customHeight="1">
      <c r="A1023" s="12"/>
      <c r="B1023" s="12"/>
      <c r="C1023" s="12"/>
      <c r="D1023" s="165"/>
      <c r="E1023" s="158"/>
      <c r="F1023" s="158"/>
      <c r="G1023" s="31"/>
      <c r="H1023" s="31"/>
      <c r="I1023" s="31"/>
      <c r="J1023" s="12"/>
      <c r="K1023" s="12"/>
      <c r="L1023" s="12"/>
      <c r="M1023" s="31"/>
      <c r="N1023" s="31"/>
      <c r="O1023" s="31"/>
      <c r="P1023" s="31"/>
      <c r="Q1023" s="31"/>
      <c r="R1023" s="31"/>
      <c r="S1023" s="31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 spans="1:31" ht="20.25" customHeight="1">
      <c r="A1024" s="12"/>
      <c r="B1024" s="12"/>
      <c r="C1024" s="12"/>
      <c r="D1024" s="165"/>
      <c r="E1024" s="158"/>
      <c r="F1024" s="158"/>
      <c r="G1024" s="31"/>
      <c r="H1024" s="31"/>
      <c r="I1024" s="31"/>
      <c r="J1024" s="12"/>
      <c r="K1024" s="12"/>
      <c r="L1024" s="12"/>
      <c r="M1024" s="31"/>
      <c r="N1024" s="31"/>
      <c r="O1024" s="31"/>
      <c r="P1024" s="31"/>
      <c r="Q1024" s="31"/>
      <c r="R1024" s="31"/>
      <c r="S1024" s="31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 spans="1:31" ht="20.25" customHeight="1">
      <c r="A1025" s="12"/>
      <c r="B1025" s="12"/>
      <c r="C1025" s="12"/>
      <c r="D1025" s="165"/>
      <c r="E1025" s="158"/>
      <c r="F1025" s="158"/>
      <c r="G1025" s="31"/>
      <c r="H1025" s="31"/>
      <c r="I1025" s="31"/>
      <c r="J1025" s="12"/>
      <c r="K1025" s="12"/>
      <c r="L1025" s="12"/>
      <c r="M1025" s="31"/>
      <c r="N1025" s="31"/>
      <c r="O1025" s="31"/>
      <c r="P1025" s="31"/>
      <c r="Q1025" s="31"/>
      <c r="R1025" s="31"/>
      <c r="S1025" s="31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 spans="1:31" ht="20.25" customHeight="1">
      <c r="A1026" s="12"/>
      <c r="B1026" s="12"/>
      <c r="C1026" s="12"/>
      <c r="D1026" s="165"/>
      <c r="E1026" s="158"/>
      <c r="F1026" s="158"/>
      <c r="G1026" s="31"/>
      <c r="H1026" s="31"/>
      <c r="I1026" s="31"/>
      <c r="J1026" s="12"/>
      <c r="K1026" s="12"/>
      <c r="L1026" s="12"/>
      <c r="M1026" s="31"/>
      <c r="N1026" s="31"/>
      <c r="O1026" s="31"/>
      <c r="P1026" s="31"/>
      <c r="Q1026" s="31"/>
      <c r="R1026" s="31"/>
      <c r="S1026" s="31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 spans="1:31" ht="20.25" customHeight="1">
      <c r="A1027" s="12"/>
      <c r="B1027" s="12"/>
      <c r="C1027" s="12"/>
      <c r="D1027" s="165"/>
      <c r="E1027" s="158"/>
      <c r="F1027" s="158"/>
      <c r="G1027" s="31"/>
      <c r="H1027" s="31"/>
      <c r="I1027" s="31"/>
      <c r="J1027" s="12"/>
      <c r="K1027" s="12"/>
      <c r="L1027" s="12"/>
      <c r="M1027" s="31"/>
      <c r="N1027" s="31"/>
      <c r="O1027" s="31"/>
      <c r="P1027" s="31"/>
      <c r="Q1027" s="31"/>
      <c r="R1027" s="31"/>
      <c r="S1027" s="31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 spans="1:31" ht="20.25" customHeight="1">
      <c r="A1028" s="12"/>
      <c r="B1028" s="12"/>
      <c r="C1028" s="12"/>
      <c r="D1028" s="165"/>
      <c r="E1028" s="158"/>
      <c r="F1028" s="158"/>
      <c r="G1028" s="31"/>
      <c r="H1028" s="31"/>
      <c r="I1028" s="31"/>
      <c r="J1028" s="12"/>
      <c r="K1028" s="12"/>
      <c r="L1028" s="12"/>
      <c r="M1028" s="31"/>
      <c r="N1028" s="31"/>
      <c r="O1028" s="31"/>
      <c r="P1028" s="31"/>
      <c r="Q1028" s="31"/>
      <c r="R1028" s="31"/>
      <c r="S1028" s="31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 spans="1:31" ht="20.25" customHeight="1">
      <c r="A1029" s="12"/>
      <c r="B1029" s="12"/>
      <c r="C1029" s="12"/>
      <c r="D1029" s="165"/>
      <c r="E1029" s="158"/>
      <c r="F1029" s="158"/>
      <c r="G1029" s="31"/>
      <c r="H1029" s="31"/>
      <c r="I1029" s="31"/>
      <c r="J1029" s="12"/>
      <c r="K1029" s="12"/>
      <c r="L1029" s="12"/>
      <c r="M1029" s="31"/>
      <c r="N1029" s="31"/>
      <c r="O1029" s="31"/>
      <c r="P1029" s="31"/>
      <c r="Q1029" s="31"/>
      <c r="R1029" s="31"/>
      <c r="S1029" s="31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 spans="1:31" ht="20.25" customHeight="1">
      <c r="A1030" s="12"/>
      <c r="B1030" s="12"/>
      <c r="C1030" s="12"/>
      <c r="D1030" s="165"/>
      <c r="E1030" s="158"/>
      <c r="F1030" s="158"/>
      <c r="G1030" s="31"/>
      <c r="H1030" s="31"/>
      <c r="I1030" s="31"/>
      <c r="J1030" s="12"/>
      <c r="K1030" s="12"/>
      <c r="L1030" s="12"/>
      <c r="M1030" s="31"/>
      <c r="N1030" s="31"/>
      <c r="O1030" s="31"/>
      <c r="P1030" s="31"/>
      <c r="Q1030" s="31"/>
      <c r="R1030" s="31"/>
      <c r="S1030" s="31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 spans="1:31" ht="20.25" customHeight="1">
      <c r="A1031" s="12"/>
      <c r="B1031" s="12"/>
      <c r="C1031" s="12"/>
      <c r="D1031" s="165"/>
      <c r="E1031" s="158"/>
      <c r="F1031" s="158"/>
      <c r="G1031" s="31"/>
      <c r="H1031" s="31"/>
      <c r="I1031" s="31"/>
      <c r="J1031" s="12"/>
      <c r="K1031" s="12"/>
      <c r="L1031" s="12"/>
      <c r="M1031" s="31"/>
      <c r="N1031" s="31"/>
      <c r="O1031" s="31"/>
      <c r="P1031" s="31"/>
      <c r="Q1031" s="31"/>
      <c r="R1031" s="31"/>
      <c r="S1031" s="31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 spans="1:31" ht="20.25" customHeight="1">
      <c r="A1032" s="12"/>
      <c r="B1032" s="12"/>
      <c r="C1032" s="12"/>
      <c r="D1032" s="165"/>
      <c r="E1032" s="158"/>
      <c r="F1032" s="158"/>
      <c r="G1032" s="31"/>
      <c r="H1032" s="31"/>
      <c r="I1032" s="31"/>
      <c r="J1032" s="12"/>
      <c r="K1032" s="12"/>
      <c r="L1032" s="12"/>
      <c r="M1032" s="31"/>
      <c r="N1032" s="31"/>
      <c r="O1032" s="31"/>
      <c r="P1032" s="31"/>
      <c r="Q1032" s="31"/>
      <c r="R1032" s="31"/>
      <c r="S1032" s="31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 spans="1:31" ht="20.25" customHeight="1">
      <c r="A1033" s="12"/>
      <c r="B1033" s="12"/>
      <c r="C1033" s="12"/>
      <c r="D1033" s="165"/>
      <c r="E1033" s="158"/>
      <c r="F1033" s="158"/>
      <c r="G1033" s="31"/>
      <c r="H1033" s="31"/>
      <c r="I1033" s="31"/>
      <c r="J1033" s="12"/>
      <c r="K1033" s="12"/>
      <c r="L1033" s="12"/>
      <c r="M1033" s="31"/>
      <c r="N1033" s="31"/>
      <c r="O1033" s="31"/>
      <c r="P1033" s="31"/>
      <c r="Q1033" s="31"/>
      <c r="R1033" s="31"/>
      <c r="S1033" s="31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 spans="1:31" ht="20.25" customHeight="1">
      <c r="A1034" s="12"/>
      <c r="B1034" s="12"/>
      <c r="C1034" s="12"/>
      <c r="D1034" s="165"/>
      <c r="E1034" s="158"/>
      <c r="F1034" s="158"/>
      <c r="G1034" s="31"/>
      <c r="H1034" s="31"/>
      <c r="I1034" s="31"/>
      <c r="J1034" s="12"/>
      <c r="K1034" s="12"/>
      <c r="L1034" s="12"/>
      <c r="M1034" s="31"/>
      <c r="N1034" s="31"/>
      <c r="O1034" s="31"/>
      <c r="P1034" s="31"/>
      <c r="Q1034" s="31"/>
      <c r="R1034" s="31"/>
      <c r="S1034" s="31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 spans="1:31" ht="20.25" customHeight="1">
      <c r="A1035" s="12"/>
      <c r="B1035" s="12"/>
      <c r="C1035" s="12"/>
      <c r="D1035" s="165"/>
      <c r="E1035" s="158"/>
      <c r="F1035" s="158"/>
      <c r="G1035" s="31"/>
      <c r="H1035" s="31"/>
      <c r="I1035" s="31"/>
      <c r="J1035" s="12"/>
      <c r="K1035" s="12"/>
      <c r="L1035" s="12"/>
      <c r="M1035" s="31"/>
      <c r="N1035" s="31"/>
      <c r="O1035" s="31"/>
      <c r="P1035" s="31"/>
      <c r="Q1035" s="31"/>
      <c r="R1035" s="31"/>
      <c r="S1035" s="31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 spans="1:31" ht="20.25" customHeight="1">
      <c r="A1036" s="12"/>
      <c r="B1036" s="12"/>
      <c r="C1036" s="12"/>
      <c r="D1036" s="165"/>
      <c r="E1036" s="158"/>
      <c r="F1036" s="158"/>
      <c r="G1036" s="31"/>
      <c r="H1036" s="31"/>
      <c r="I1036" s="31"/>
      <c r="J1036" s="12"/>
      <c r="K1036" s="12"/>
      <c r="L1036" s="12"/>
      <c r="M1036" s="31"/>
      <c r="N1036" s="31"/>
      <c r="O1036" s="31"/>
      <c r="P1036" s="31"/>
      <c r="Q1036" s="31"/>
      <c r="R1036" s="31"/>
      <c r="S1036" s="31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 spans="1:31" ht="20.25" customHeight="1">
      <c r="A1037" s="12"/>
      <c r="B1037" s="12"/>
      <c r="C1037" s="12"/>
      <c r="D1037" s="165"/>
      <c r="E1037" s="158"/>
      <c r="F1037" s="158"/>
      <c r="G1037" s="31"/>
      <c r="H1037" s="31"/>
      <c r="I1037" s="31"/>
      <c r="J1037" s="12"/>
      <c r="K1037" s="12"/>
      <c r="L1037" s="12"/>
      <c r="M1037" s="31"/>
      <c r="N1037" s="31"/>
      <c r="O1037" s="31"/>
      <c r="P1037" s="31"/>
      <c r="Q1037" s="31"/>
      <c r="R1037" s="31"/>
      <c r="S1037" s="31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</row>
    <row r="1038" spans="1:31" ht="20.25" customHeight="1">
      <c r="A1038" s="12"/>
      <c r="B1038" s="12"/>
      <c r="C1038" s="12"/>
      <c r="D1038" s="165"/>
      <c r="E1038" s="158"/>
      <c r="F1038" s="158"/>
      <c r="G1038" s="31"/>
      <c r="H1038" s="31"/>
      <c r="I1038" s="31"/>
      <c r="J1038" s="12"/>
      <c r="K1038" s="12"/>
      <c r="L1038" s="12"/>
      <c r="M1038" s="31"/>
      <c r="N1038" s="31"/>
      <c r="O1038" s="31"/>
      <c r="P1038" s="31"/>
      <c r="Q1038" s="31"/>
      <c r="R1038" s="31"/>
      <c r="S1038" s="31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</row>
    <row r="1039" spans="1:31" ht="20.25" customHeight="1">
      <c r="A1039" s="12"/>
      <c r="B1039" s="12"/>
      <c r="C1039" s="12"/>
      <c r="D1039" s="165"/>
      <c r="E1039" s="158"/>
      <c r="F1039" s="158"/>
      <c r="G1039" s="31"/>
      <c r="H1039" s="31"/>
      <c r="I1039" s="31"/>
      <c r="J1039" s="12"/>
      <c r="K1039" s="12"/>
      <c r="L1039" s="12"/>
      <c r="M1039" s="31"/>
      <c r="N1039" s="31"/>
      <c r="O1039" s="31"/>
      <c r="P1039" s="31"/>
      <c r="Q1039" s="31"/>
      <c r="R1039" s="31"/>
      <c r="S1039" s="31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</row>
    <row r="1040" spans="1:31" ht="20.25" customHeight="1">
      <c r="A1040" s="12"/>
      <c r="B1040" s="12"/>
      <c r="C1040" s="12"/>
      <c r="D1040" s="165"/>
      <c r="E1040" s="158"/>
      <c r="F1040" s="158"/>
      <c r="G1040" s="31"/>
      <c r="H1040" s="31"/>
      <c r="I1040" s="31"/>
      <c r="J1040" s="12"/>
      <c r="K1040" s="12"/>
      <c r="L1040" s="12"/>
      <c r="M1040" s="31"/>
      <c r="N1040" s="31"/>
      <c r="O1040" s="31"/>
      <c r="P1040" s="31"/>
      <c r="Q1040" s="31"/>
      <c r="R1040" s="31"/>
      <c r="S1040" s="31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</row>
    <row r="1041" spans="1:31" ht="20.25" customHeight="1">
      <c r="A1041" s="12"/>
      <c r="B1041" s="12"/>
      <c r="C1041" s="12"/>
      <c r="D1041" s="165"/>
      <c r="E1041" s="158"/>
      <c r="F1041" s="158"/>
      <c r="G1041" s="31"/>
      <c r="H1041" s="31"/>
      <c r="I1041" s="31"/>
      <c r="J1041" s="12"/>
      <c r="K1041" s="12"/>
      <c r="L1041" s="12"/>
      <c r="M1041" s="31"/>
      <c r="N1041" s="31"/>
      <c r="O1041" s="31"/>
      <c r="P1041" s="31"/>
      <c r="Q1041" s="31"/>
      <c r="R1041" s="31"/>
      <c r="S1041" s="31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</row>
    <row r="1042" spans="1:31" ht="20.25" customHeight="1">
      <c r="A1042" s="12"/>
      <c r="B1042" s="12"/>
      <c r="C1042" s="12"/>
      <c r="D1042" s="165"/>
      <c r="E1042" s="158"/>
      <c r="F1042" s="158"/>
      <c r="G1042" s="31"/>
      <c r="H1042" s="31"/>
      <c r="I1042" s="31"/>
      <c r="J1042" s="12"/>
      <c r="K1042" s="12"/>
      <c r="L1042" s="12"/>
      <c r="M1042" s="31"/>
      <c r="N1042" s="31"/>
      <c r="O1042" s="31"/>
      <c r="P1042" s="31"/>
      <c r="Q1042" s="31"/>
      <c r="R1042" s="31"/>
      <c r="S1042" s="31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</row>
    <row r="1043" spans="1:31" ht="20.25" customHeight="1">
      <c r="A1043" s="12"/>
      <c r="B1043" s="12"/>
      <c r="C1043" s="12"/>
      <c r="D1043" s="165"/>
      <c r="E1043" s="158"/>
      <c r="F1043" s="158"/>
      <c r="G1043" s="31"/>
      <c r="H1043" s="31"/>
      <c r="I1043" s="31"/>
      <c r="J1043" s="12"/>
      <c r="K1043" s="12"/>
      <c r="L1043" s="12"/>
      <c r="M1043" s="31"/>
      <c r="N1043" s="31"/>
      <c r="O1043" s="31"/>
      <c r="P1043" s="31"/>
      <c r="Q1043" s="31"/>
      <c r="R1043" s="31"/>
      <c r="S1043" s="31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</row>
    <row r="1044" spans="1:31" ht="20.25" customHeight="1">
      <c r="A1044" s="12"/>
      <c r="B1044" s="12"/>
      <c r="C1044" s="12"/>
      <c r="D1044" s="165"/>
      <c r="E1044" s="158"/>
      <c r="F1044" s="158"/>
      <c r="G1044" s="31"/>
      <c r="H1044" s="31"/>
      <c r="I1044" s="31"/>
      <c r="J1044" s="12"/>
      <c r="K1044" s="12"/>
      <c r="L1044" s="12"/>
      <c r="M1044" s="31"/>
      <c r="N1044" s="31"/>
      <c r="O1044" s="31"/>
      <c r="P1044" s="31"/>
      <c r="Q1044" s="31"/>
      <c r="R1044" s="31"/>
      <c r="S1044" s="31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</row>
    <row r="1045" spans="1:31" ht="20.25" customHeight="1">
      <c r="A1045" s="12"/>
      <c r="B1045" s="12"/>
      <c r="C1045" s="12"/>
      <c r="D1045" s="165"/>
      <c r="E1045" s="158"/>
      <c r="F1045" s="158"/>
      <c r="G1045" s="31"/>
      <c r="H1045" s="31"/>
      <c r="I1045" s="31"/>
      <c r="J1045" s="12"/>
      <c r="K1045" s="12"/>
      <c r="L1045" s="12"/>
      <c r="M1045" s="31"/>
      <c r="N1045" s="31"/>
      <c r="O1045" s="31"/>
      <c r="P1045" s="31"/>
      <c r="Q1045" s="31"/>
      <c r="R1045" s="31"/>
      <c r="S1045" s="31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</row>
    <row r="1046" spans="1:31" ht="20.25" customHeight="1">
      <c r="A1046" s="12"/>
      <c r="B1046" s="12"/>
      <c r="C1046" s="12"/>
      <c r="D1046" s="165"/>
      <c r="E1046" s="158"/>
      <c r="F1046" s="158"/>
      <c r="G1046" s="31"/>
      <c r="H1046" s="31"/>
      <c r="I1046" s="31"/>
      <c r="J1046" s="12"/>
      <c r="K1046" s="12"/>
      <c r="L1046" s="12"/>
      <c r="M1046" s="31"/>
      <c r="N1046" s="31"/>
      <c r="O1046" s="31"/>
      <c r="P1046" s="31"/>
      <c r="Q1046" s="31"/>
      <c r="R1046" s="31"/>
      <c r="S1046" s="31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</row>
    <row r="1047" spans="1:31" ht="20.25" customHeight="1">
      <c r="A1047" s="12"/>
      <c r="B1047" s="12"/>
      <c r="C1047" s="12"/>
      <c r="D1047" s="165"/>
      <c r="E1047" s="158"/>
      <c r="F1047" s="158"/>
      <c r="G1047" s="31"/>
      <c r="H1047" s="31"/>
      <c r="I1047" s="31"/>
      <c r="J1047" s="12"/>
      <c r="K1047" s="12"/>
      <c r="L1047" s="12"/>
      <c r="M1047" s="31"/>
      <c r="N1047" s="31"/>
      <c r="O1047" s="31"/>
      <c r="P1047" s="31"/>
      <c r="Q1047" s="31"/>
      <c r="R1047" s="31"/>
      <c r="S1047" s="31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</row>
    <row r="1048" spans="1:31" ht="20.25" customHeight="1">
      <c r="A1048" s="12"/>
      <c r="B1048" s="12"/>
      <c r="C1048" s="12"/>
      <c r="D1048" s="165"/>
      <c r="E1048" s="158"/>
      <c r="F1048" s="158"/>
      <c r="G1048" s="31"/>
      <c r="H1048" s="31"/>
      <c r="I1048" s="31"/>
      <c r="J1048" s="12"/>
      <c r="K1048" s="12"/>
      <c r="L1048" s="12"/>
      <c r="M1048" s="31"/>
      <c r="N1048" s="31"/>
      <c r="O1048" s="31"/>
      <c r="P1048" s="31"/>
      <c r="Q1048" s="31"/>
      <c r="R1048" s="31"/>
      <c r="S1048" s="31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</row>
    <row r="1049" spans="1:31" ht="20.25" customHeight="1">
      <c r="A1049" s="12"/>
      <c r="B1049" s="12"/>
      <c r="C1049" s="12"/>
      <c r="D1049" s="165"/>
      <c r="E1049" s="158"/>
      <c r="F1049" s="158"/>
      <c r="G1049" s="31"/>
      <c r="H1049" s="31"/>
      <c r="I1049" s="31"/>
      <c r="J1049" s="12"/>
      <c r="K1049" s="12"/>
      <c r="L1049" s="12"/>
      <c r="M1049" s="31"/>
      <c r="N1049" s="31"/>
      <c r="O1049" s="31"/>
      <c r="P1049" s="31"/>
      <c r="Q1049" s="31"/>
      <c r="R1049" s="31"/>
      <c r="S1049" s="31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</row>
    <row r="1050" spans="1:31" ht="20.25" customHeight="1">
      <c r="A1050" s="12"/>
      <c r="B1050" s="12"/>
      <c r="C1050" s="12"/>
      <c r="D1050" s="165"/>
      <c r="E1050" s="158"/>
      <c r="F1050" s="158"/>
      <c r="G1050" s="31"/>
      <c r="H1050" s="31"/>
      <c r="I1050" s="31"/>
      <c r="J1050" s="12"/>
      <c r="K1050" s="12"/>
      <c r="L1050" s="12"/>
      <c r="M1050" s="31"/>
      <c r="N1050" s="31"/>
      <c r="O1050" s="31"/>
      <c r="P1050" s="31"/>
      <c r="Q1050" s="31"/>
      <c r="R1050" s="31"/>
      <c r="S1050" s="31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</row>
  </sheetData>
  <mergeCells count="41">
    <mergeCell ref="A8:A10"/>
    <mergeCell ref="B8:B10"/>
    <mergeCell ref="C8:C10"/>
    <mergeCell ref="D8:D10"/>
    <mergeCell ref="E8:E10"/>
    <mergeCell ref="M8:R8"/>
    <mergeCell ref="S8:S10"/>
    <mergeCell ref="M9:N9"/>
    <mergeCell ref="O9:Q9"/>
    <mergeCell ref="R9:R10"/>
    <mergeCell ref="E60:E61"/>
    <mergeCell ref="F8:F10"/>
    <mergeCell ref="G8:I9"/>
    <mergeCell ref="J8:K9"/>
    <mergeCell ref="L8:L10"/>
    <mergeCell ref="E26:E27"/>
    <mergeCell ref="E29:E30"/>
    <mergeCell ref="E38:E39"/>
    <mergeCell ref="E47:E48"/>
    <mergeCell ref="E54:E55"/>
    <mergeCell ref="D118:D119"/>
    <mergeCell ref="E118:E119"/>
    <mergeCell ref="D74:D76"/>
    <mergeCell ref="E74:E76"/>
    <mergeCell ref="E81:E82"/>
    <mergeCell ref="D84:D85"/>
    <mergeCell ref="E84:E87"/>
    <mergeCell ref="E88:E89"/>
    <mergeCell ref="E90:E91"/>
    <mergeCell ref="E92:E95"/>
    <mergeCell ref="E110:E111"/>
    <mergeCell ref="D113:D114"/>
    <mergeCell ref="E113:E115"/>
    <mergeCell ref="E192:E193"/>
    <mergeCell ref="E194:E195"/>
    <mergeCell ref="D134:D137"/>
    <mergeCell ref="E134:E135"/>
    <mergeCell ref="E136:E137"/>
    <mergeCell ref="D173:D178"/>
    <mergeCell ref="D182:D185"/>
    <mergeCell ref="D188:D189"/>
  </mergeCells>
  <pageMargins left="0.25" right="0.23622047244094499" top="0.48622047200000001" bottom="0.15" header="0" footer="0"/>
  <pageSetup paperSize="10000" scale="2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Rice</vt:lpstr>
      <vt:lpstr>RICE_</vt:lpstr>
      <vt:lpstr>RICE_!Print_Titles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brussel</dc:creator>
  <cp:lastModifiedBy>marieke van brussel</cp:lastModifiedBy>
  <dcterms:created xsi:type="dcterms:W3CDTF">2020-06-10T07:36:44Z</dcterms:created>
  <dcterms:modified xsi:type="dcterms:W3CDTF">2020-10-15T10:03:55Z</dcterms:modified>
</cp:coreProperties>
</file>